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YOGA\Desktop\Excel Commit\Data\"/>
    </mc:Choice>
  </mc:AlternateContent>
  <xr:revisionPtr revIDLastSave="0" documentId="13_ncr:1_{F09B00CC-7C45-4FA1-A240-3D1AAE675B14}" xr6:coauthVersionLast="47" xr6:coauthVersionMax="47" xr10:uidLastSave="{00000000-0000-0000-0000-000000000000}"/>
  <bookViews>
    <workbookView xWindow="-120" yWindow="-120" windowWidth="24240" windowHeight="13140" xr2:uid="{508CD239-9468-4ECA-8D3F-74F91E870200}"/>
  </bookViews>
  <sheets>
    <sheet name="Dashboard" sheetId="2" r:id="rId1"/>
    <sheet name="Weight" sheetId="5" r:id="rId2"/>
    <sheet name="Records" sheetId="1" r:id="rId3"/>
    <sheet name="Pivottables" sheetId="3" r:id="rId4"/>
  </sheets>
  <definedNames>
    <definedName name="NativeTimeline_Date">#N/A</definedName>
    <definedName name="Slicer_Duration">#N/A</definedName>
    <definedName name="Slicer_Pen_House">#N/A</definedName>
    <definedName name="Slicer_Penhouse">#N/A</definedName>
    <definedName name="Week100">#REF!</definedName>
    <definedName name="Week12">#REF!</definedName>
    <definedName name="Week13">#REF!</definedName>
    <definedName name="Week14">#REF!</definedName>
    <definedName name="Week15">#REF!</definedName>
    <definedName name="Week16">#REF!</definedName>
    <definedName name="Week17">#REF!</definedName>
    <definedName name="Week18">#REF!</definedName>
    <definedName name="Week19">#REF!</definedName>
    <definedName name="Week20">#REF!</definedName>
    <definedName name="Week21">#REF!</definedName>
    <definedName name="Week22">#REF!</definedName>
    <definedName name="Week23">#REF!</definedName>
    <definedName name="Week24">#REF!</definedName>
    <definedName name="Week25">#REF!</definedName>
    <definedName name="Week26">#REF!</definedName>
    <definedName name="Week27">#REF!</definedName>
    <definedName name="Week28">#REF!</definedName>
    <definedName name="Week29">#REF!</definedName>
    <definedName name="Week30">#REF!</definedName>
    <definedName name="Week31">#REF!</definedName>
    <definedName name="Week32">#REF!</definedName>
    <definedName name="Week33">#REF!</definedName>
    <definedName name="Week34">#REF!</definedName>
    <definedName name="Week35">#REF!</definedName>
    <definedName name="Week36">#REF!</definedName>
    <definedName name="Week37">#REF!</definedName>
    <definedName name="Week38">#REF!</definedName>
    <definedName name="Week39">#REF!</definedName>
    <definedName name="Week40">#REF!</definedName>
    <definedName name="Week41">#REF!</definedName>
    <definedName name="Week42">#REF!</definedName>
    <definedName name="Week43">#REF!</definedName>
    <definedName name="Week44">#REF!</definedName>
    <definedName name="Week45">#REF!</definedName>
    <definedName name="Week46">#REF!</definedName>
    <definedName name="Week47">#REF!</definedName>
    <definedName name="Week48">#REF!</definedName>
    <definedName name="Week49">#REF!</definedName>
    <definedName name="Week50">#REF!</definedName>
    <definedName name="Week51">#REF!</definedName>
    <definedName name="Week52">#REF!</definedName>
    <definedName name="Week53">#REF!</definedName>
    <definedName name="Week54">#REF!</definedName>
    <definedName name="Week55">#REF!</definedName>
    <definedName name="Week56">#REF!</definedName>
    <definedName name="Week57">#REF!</definedName>
    <definedName name="Week58">#REF!</definedName>
    <definedName name="Week59">#REF!</definedName>
    <definedName name="Week60">#REF!</definedName>
    <definedName name="Week61">#REF!</definedName>
    <definedName name="Week62">#REF!</definedName>
    <definedName name="Week63">#REF!</definedName>
    <definedName name="Week64">#REF!</definedName>
    <definedName name="Week65">#REF!</definedName>
    <definedName name="Week66">#REF!</definedName>
    <definedName name="Week67">#REF!</definedName>
    <definedName name="Week68">#REF!</definedName>
    <definedName name="Week69">#REF!</definedName>
    <definedName name="Week70">#REF!</definedName>
    <definedName name="Week71">#REF!</definedName>
    <definedName name="Week72">#REF!</definedName>
    <definedName name="Week73">#REF!</definedName>
    <definedName name="Week74">#REF!</definedName>
    <definedName name="Week75">#REF!</definedName>
    <definedName name="Week76">#REF!</definedName>
    <definedName name="Week77">#REF!</definedName>
    <definedName name="Week78">#REF!</definedName>
    <definedName name="Week79">#REF!</definedName>
    <definedName name="Week80">#REF!</definedName>
    <definedName name="Week81">#REF!</definedName>
    <definedName name="Week82">#REF!</definedName>
    <definedName name="Week83">#REF!</definedName>
    <definedName name="Week84">#REF!</definedName>
    <definedName name="Week85">#REF!</definedName>
    <definedName name="Week86">#REF!</definedName>
    <definedName name="Week87">#REF!</definedName>
    <definedName name="Week88">#REF!</definedName>
    <definedName name="Week89">#REF!</definedName>
    <definedName name="Week90">#REF!</definedName>
    <definedName name="Week91">#REF!</definedName>
    <definedName name="Week92">#REF!</definedName>
    <definedName name="Week93">#REF!</definedName>
    <definedName name="Week94">#REF!</definedName>
    <definedName name="Week95">#REF!</definedName>
    <definedName name="Week96">#REF!</definedName>
    <definedName name="Week97">#REF!</definedName>
    <definedName name="Week98">#REF!</definedName>
    <definedName name="Week99">#REF!</definedName>
  </definedNames>
  <calcPr calcId="181029"/>
  <pivotCaches>
    <pivotCache cacheId="0" r:id="rId5"/>
    <pivotCache cacheId="1" r:id="rId6"/>
    <pivotCache cacheId="13"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I36" i="3" l="1"/>
  <c r="AI34" i="3"/>
  <c r="AF25" i="3"/>
  <c r="AO22" i="3"/>
  <c r="AO23" i="3"/>
  <c r="AO21" i="3"/>
  <c r="AN22" i="3"/>
  <c r="AN23" i="3"/>
  <c r="AN21" i="3"/>
  <c r="Y11" i="3"/>
  <c r="AV4" i="3"/>
  <c r="AV5" i="3"/>
  <c r="AU4" i="3"/>
  <c r="AU5" i="3"/>
  <c r="AV3" i="3"/>
  <c r="AU3" i="3"/>
  <c r="AT3" i="3"/>
  <c r="AT4" i="3"/>
  <c r="AT5" i="3"/>
  <c r="Z13" i="3"/>
  <c r="Z14" i="3"/>
  <c r="Z12" i="3"/>
  <c r="Y13" i="3"/>
  <c r="Y14" i="3"/>
  <c r="Y12" i="3"/>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3" i="1"/>
  <c r="U4" i="1"/>
  <c r="U5" i="1"/>
  <c r="U6" i="1"/>
  <c r="U7" i="1"/>
  <c r="U8" i="1"/>
  <c r="U2"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4" i="1"/>
  <c r="H5" i="1"/>
  <c r="H6" i="1"/>
  <c r="H7" i="1"/>
  <c r="H8" i="1"/>
  <c r="H9" i="1"/>
  <c r="H10" i="1"/>
  <c r="H11" i="1"/>
  <c r="H12" i="1"/>
  <c r="H3" i="1"/>
  <c r="H2" i="1"/>
  <c r="AI38" i="3"/>
  <c r="AI24" i="3"/>
  <c r="AA6" i="3"/>
  <c r="AM6" i="3"/>
  <c r="AL6" i="3"/>
  <c r="AK6" i="3"/>
  <c r="AI6" i="3"/>
  <c r="AG6" i="3"/>
  <c r="AE6" i="3"/>
  <c r="Z5" i="3"/>
  <c r="Z4" i="3"/>
  <c r="Z3" i="3"/>
  <c r="AL9" i="3" l="1"/>
  <c r="AI40" i="3"/>
  <c r="AA12" i="3"/>
  <c r="AA13" i="3"/>
  <c r="AA14" i="3"/>
  <c r="AA8" i="3"/>
  <c r="AI27" i="3"/>
  <c r="AL6" i="1"/>
  <c r="AK6" i="1"/>
  <c r="T5" i="3"/>
  <c r="T3" i="3"/>
  <c r="U3" i="3" s="1"/>
  <c r="T4" i="3"/>
  <c r="U4" i="3" s="1"/>
  <c r="D6" i="1"/>
  <c r="AC10" i="1"/>
  <c r="F4" i="3"/>
  <c r="F5" i="3"/>
  <c r="F6" i="3"/>
  <c r="F3" i="3"/>
  <c r="E3" i="3"/>
  <c r="E4" i="3"/>
  <c r="E5" i="3"/>
  <c r="E6" i="3"/>
  <c r="V196" i="1"/>
  <c r="V592" i="1"/>
  <c r="T43" i="1"/>
  <c r="T215" i="1"/>
  <c r="T290" i="1"/>
  <c r="T362" i="1"/>
  <c r="T410" i="1"/>
  <c r="T458" i="1"/>
  <c r="T506" i="1"/>
  <c r="T633" i="1"/>
  <c r="T657" i="1"/>
  <c r="T681" i="1"/>
  <c r="T705" i="1"/>
  <c r="T729" i="1"/>
  <c r="T12" i="1"/>
  <c r="P729" i="1"/>
  <c r="P12" i="1"/>
  <c r="R124" i="1"/>
  <c r="R156" i="1"/>
  <c r="R434" i="1"/>
  <c r="R499" i="1"/>
  <c r="R547" i="1"/>
  <c r="R612" i="1"/>
  <c r="R676" i="1"/>
  <c r="R708" i="1"/>
  <c r="P144" i="1"/>
  <c r="P43" i="1"/>
  <c r="R43" i="1" s="1"/>
  <c r="R22" i="1"/>
  <c r="Q12" i="1"/>
  <c r="Q19" i="1"/>
  <c r="Q43" i="1"/>
  <c r="Q51" i="1"/>
  <c r="Q59" i="1"/>
  <c r="Q67" i="1"/>
  <c r="Q75" i="1"/>
  <c r="Q83" i="1"/>
  <c r="Q91" i="1"/>
  <c r="Q94" i="1"/>
  <c r="Q98" i="1"/>
  <c r="Q99" i="1"/>
  <c r="Q115" i="1"/>
  <c r="Q118" i="1"/>
  <c r="Q119" i="1"/>
  <c r="Q122" i="1"/>
  <c r="Q131" i="1"/>
  <c r="Q139" i="1"/>
  <c r="Q142" i="1"/>
  <c r="Q152" i="1"/>
  <c r="Q156" i="1"/>
  <c r="Q163" i="1"/>
  <c r="Q180" i="1"/>
  <c r="Q188" i="1"/>
  <c r="Q196" i="1"/>
  <c r="Q228" i="1"/>
  <c r="Q236" i="1"/>
  <c r="Q244" i="1"/>
  <c r="Q260" i="1"/>
  <c r="Q276" i="1"/>
  <c r="Q372" i="1"/>
  <c r="Q386" i="1"/>
  <c r="Q393" i="1"/>
  <c r="Q406" i="1"/>
  <c r="Q410" i="1"/>
  <c r="Q417" i="1"/>
  <c r="Q430" i="1"/>
  <c r="Q434" i="1"/>
  <c r="Q441" i="1"/>
  <c r="Q454" i="1"/>
  <c r="Q458" i="1"/>
  <c r="Q475" i="1"/>
  <c r="Q499" i="1"/>
  <c r="Q523" i="1"/>
  <c r="Q547" i="1"/>
  <c r="Q571" i="1"/>
  <c r="Q574" i="1"/>
  <c r="Q598" i="1"/>
  <c r="Q622" i="1"/>
  <c r="Q626" i="1"/>
  <c r="Q646" i="1"/>
  <c r="Q650" i="1"/>
  <c r="Q670" i="1"/>
  <c r="Q674" i="1"/>
  <c r="Q694" i="1"/>
  <c r="Q698" i="1"/>
  <c r="Q718" i="1"/>
  <c r="Q722" i="1"/>
  <c r="Q729" i="1"/>
  <c r="Q2" i="1"/>
  <c r="P26" i="1"/>
  <c r="P30" i="1"/>
  <c r="P33" i="1"/>
  <c r="P34" i="1"/>
  <c r="P36" i="1"/>
  <c r="T36" i="1" s="1"/>
  <c r="P46" i="1"/>
  <c r="P47" i="1"/>
  <c r="T47" i="1" s="1"/>
  <c r="P50" i="1"/>
  <c r="P51" i="1"/>
  <c r="P54" i="1"/>
  <c r="P55" i="1"/>
  <c r="P57" i="1"/>
  <c r="T57" i="1" s="1"/>
  <c r="P59" i="1"/>
  <c r="P60" i="1"/>
  <c r="T60" i="1" s="1"/>
  <c r="P62" i="1"/>
  <c r="P63" i="1"/>
  <c r="P66" i="1"/>
  <c r="P67" i="1"/>
  <c r="P70" i="1"/>
  <c r="P71" i="1"/>
  <c r="Q71" i="1" s="1"/>
  <c r="P74" i="1"/>
  <c r="P75" i="1"/>
  <c r="P78" i="1"/>
  <c r="P80" i="1"/>
  <c r="P81" i="1"/>
  <c r="T81" i="1" s="1"/>
  <c r="P83" i="1"/>
  <c r="P84" i="1"/>
  <c r="P87" i="1"/>
  <c r="R87" i="1" s="1"/>
  <c r="P88" i="1"/>
  <c r="P91" i="1"/>
  <c r="P92" i="1"/>
  <c r="P94" i="1"/>
  <c r="T94" i="1" s="1"/>
  <c r="P95" i="1"/>
  <c r="P96" i="1"/>
  <c r="P98" i="1"/>
  <c r="T98" i="1" s="1"/>
  <c r="P99" i="1"/>
  <c r="P100" i="1"/>
  <c r="P103" i="1"/>
  <c r="P104" i="1"/>
  <c r="P105" i="1"/>
  <c r="T105" i="1" s="1"/>
  <c r="P107" i="1"/>
  <c r="P108" i="1"/>
  <c r="P111" i="1"/>
  <c r="P112" i="1"/>
  <c r="P115" i="1"/>
  <c r="P116" i="1"/>
  <c r="P118" i="1"/>
  <c r="T118" i="1" s="1"/>
  <c r="P119" i="1"/>
  <c r="P120" i="1"/>
  <c r="P122" i="1"/>
  <c r="P123" i="1"/>
  <c r="P124" i="1"/>
  <c r="P127" i="1"/>
  <c r="P128" i="1"/>
  <c r="P129" i="1"/>
  <c r="T129" i="1" s="1"/>
  <c r="P131" i="1"/>
  <c r="P132" i="1"/>
  <c r="P135" i="1"/>
  <c r="P136" i="1"/>
  <c r="P139" i="1"/>
  <c r="P140" i="1"/>
  <c r="P142" i="1"/>
  <c r="P143" i="1"/>
  <c r="Q143" i="1" s="1"/>
  <c r="P146" i="1"/>
  <c r="Q146" i="1" s="1"/>
  <c r="P148" i="1"/>
  <c r="T148" i="1" s="1"/>
  <c r="P152" i="1"/>
  <c r="P153" i="1"/>
  <c r="P156" i="1"/>
  <c r="T156" i="1" s="1"/>
  <c r="P163" i="1"/>
  <c r="P166" i="1"/>
  <c r="P170" i="1"/>
  <c r="P175" i="1"/>
  <c r="P176" i="1"/>
  <c r="Q176" i="1" s="1"/>
  <c r="P177" i="1"/>
  <c r="T177" i="1" s="1"/>
  <c r="P179" i="1"/>
  <c r="P180" i="1"/>
  <c r="P183" i="1"/>
  <c r="P184" i="1"/>
  <c r="P187" i="1"/>
  <c r="P188" i="1"/>
  <c r="P190" i="1"/>
  <c r="T190" i="1" s="1"/>
  <c r="P191" i="1"/>
  <c r="P192" i="1"/>
  <c r="P194" i="1"/>
  <c r="T194" i="1" s="1"/>
  <c r="P195" i="1"/>
  <c r="P196" i="1"/>
  <c r="P199" i="1"/>
  <c r="P200" i="1"/>
  <c r="P201" i="1"/>
  <c r="T201" i="1" s="1"/>
  <c r="P203" i="1"/>
  <c r="P204" i="1"/>
  <c r="Q204" i="1" s="1"/>
  <c r="P207" i="1"/>
  <c r="P208" i="1"/>
  <c r="Q208" i="1" s="1"/>
  <c r="P211" i="1"/>
  <c r="P212" i="1"/>
  <c r="P214" i="1"/>
  <c r="T214" i="1" s="1"/>
  <c r="P215" i="1"/>
  <c r="P216" i="1"/>
  <c r="P218" i="1"/>
  <c r="T218" i="1" s="1"/>
  <c r="P219" i="1"/>
  <c r="P220" i="1"/>
  <c r="P223" i="1"/>
  <c r="P224" i="1"/>
  <c r="Q224" i="1" s="1"/>
  <c r="P225" i="1"/>
  <c r="T225" i="1" s="1"/>
  <c r="P227" i="1"/>
  <c r="P228" i="1"/>
  <c r="P231" i="1"/>
  <c r="P232" i="1"/>
  <c r="P235" i="1"/>
  <c r="P236" i="1"/>
  <c r="P238" i="1"/>
  <c r="T238" i="1" s="1"/>
  <c r="P239" i="1"/>
  <c r="P240" i="1"/>
  <c r="Q240" i="1" s="1"/>
  <c r="P242" i="1"/>
  <c r="Q242" i="1" s="1"/>
  <c r="P243" i="1"/>
  <c r="P244" i="1"/>
  <c r="P249" i="1"/>
  <c r="T249" i="1" s="1"/>
  <c r="P252" i="1"/>
  <c r="P256" i="1"/>
  <c r="P259" i="1"/>
  <c r="P260" i="1"/>
  <c r="P262" i="1"/>
  <c r="T262" i="1" s="1"/>
  <c r="P263" i="1"/>
  <c r="P266" i="1"/>
  <c r="T266" i="1" s="1"/>
  <c r="P268" i="1"/>
  <c r="R268" i="1" s="1"/>
  <c r="P272" i="1"/>
  <c r="Q272" i="1" s="1"/>
  <c r="P273" i="1"/>
  <c r="T273" i="1" s="1"/>
  <c r="P275" i="1"/>
  <c r="P276" i="1"/>
  <c r="P283" i="1"/>
  <c r="P286" i="1"/>
  <c r="T286" i="1" s="1"/>
  <c r="P288" i="1"/>
  <c r="P290" i="1"/>
  <c r="Q290" i="1" s="1"/>
  <c r="P295" i="1"/>
  <c r="P297" i="1"/>
  <c r="T297" i="1" s="1"/>
  <c r="P300" i="1"/>
  <c r="Q300" i="1" s="1"/>
  <c r="P304" i="1"/>
  <c r="Q304" i="1" s="1"/>
  <c r="P307" i="1"/>
  <c r="P308" i="1"/>
  <c r="P310" i="1"/>
  <c r="T310" i="1" s="1"/>
  <c r="P314" i="1"/>
  <c r="T314" i="1" s="1"/>
  <c r="P316" i="1"/>
  <c r="P321" i="1"/>
  <c r="Q321" i="1" s="1"/>
  <c r="P324" i="1"/>
  <c r="P331" i="1"/>
  <c r="P332" i="1"/>
  <c r="P334" i="1"/>
  <c r="T334" i="1" s="1"/>
  <c r="P338" i="1"/>
  <c r="Q338" i="1" s="1"/>
  <c r="P340" i="1"/>
  <c r="P344" i="1"/>
  <c r="P345" i="1"/>
  <c r="P348" i="1"/>
  <c r="P352" i="1"/>
  <c r="P355" i="1"/>
  <c r="P358" i="1"/>
  <c r="P360" i="1"/>
  <c r="P362" i="1"/>
  <c r="R362" i="1" s="1"/>
  <c r="P369" i="1"/>
  <c r="T369" i="1" s="1"/>
  <c r="P372" i="1"/>
  <c r="T372" i="1" s="1"/>
  <c r="P379" i="1"/>
  <c r="T379" i="1" s="1"/>
  <c r="P382" i="1"/>
  <c r="P386" i="1"/>
  <c r="P387" i="1"/>
  <c r="P393" i="1"/>
  <c r="T393" i="1" s="1"/>
  <c r="P394" i="1"/>
  <c r="R394" i="1" s="1"/>
  <c r="P396" i="1"/>
  <c r="T396" i="1" s="1"/>
  <c r="P399" i="1"/>
  <c r="P403" i="1"/>
  <c r="P406" i="1"/>
  <c r="P407" i="1"/>
  <c r="P410" i="1"/>
  <c r="P415" i="1"/>
  <c r="P417" i="1"/>
  <c r="T417" i="1" s="1"/>
  <c r="P420" i="1"/>
  <c r="P424" i="1"/>
  <c r="P427" i="1"/>
  <c r="P428" i="1"/>
  <c r="P430" i="1"/>
  <c r="T430" i="1" s="1"/>
  <c r="P434" i="1"/>
  <c r="T434" i="1" s="1"/>
  <c r="P436" i="1"/>
  <c r="P440" i="1"/>
  <c r="P441" i="1"/>
  <c r="T441" i="1" s="1"/>
  <c r="P444" i="1"/>
  <c r="P447" i="1"/>
  <c r="P451" i="1"/>
  <c r="P454" i="1"/>
  <c r="T454" i="1" s="1"/>
  <c r="P458" i="1"/>
  <c r="P460" i="1"/>
  <c r="P464" i="1"/>
  <c r="P465" i="1"/>
  <c r="P468" i="1"/>
  <c r="P475" i="1"/>
  <c r="T475" i="1" s="1"/>
  <c r="P478" i="1"/>
  <c r="P482" i="1"/>
  <c r="P486" i="1"/>
  <c r="P489" i="1"/>
  <c r="P490" i="1"/>
  <c r="T490" i="1" s="1"/>
  <c r="P492" i="1"/>
  <c r="T492" i="1" s="1"/>
  <c r="P499" i="1"/>
  <c r="T499" i="1" s="1"/>
  <c r="P502" i="1"/>
  <c r="P506" i="1"/>
  <c r="P510" i="1"/>
  <c r="P513" i="1"/>
  <c r="P516" i="1"/>
  <c r="T516" i="1" s="1"/>
  <c r="P523" i="1"/>
  <c r="T523" i="1" s="1"/>
  <c r="P526" i="1"/>
  <c r="P530" i="1"/>
  <c r="P537" i="1"/>
  <c r="P538" i="1"/>
  <c r="P540" i="1"/>
  <c r="T540" i="1" s="1"/>
  <c r="P547" i="1"/>
  <c r="T547" i="1" s="1"/>
  <c r="P550" i="1"/>
  <c r="P554" i="1"/>
  <c r="T554" i="1" s="1"/>
  <c r="P558" i="1"/>
  <c r="P561" i="1"/>
  <c r="P564" i="1"/>
  <c r="T564" i="1" s="1"/>
  <c r="P571" i="1"/>
  <c r="T571" i="1" s="1"/>
  <c r="P574" i="1"/>
  <c r="P578" i="1"/>
  <c r="P585" i="1"/>
  <c r="P586" i="1"/>
  <c r="R586" i="1" s="1"/>
  <c r="P588" i="1"/>
  <c r="T588" i="1" s="1"/>
  <c r="P594" i="1"/>
  <c r="Q594" i="1" s="1"/>
  <c r="P595" i="1"/>
  <c r="Q595" i="1" s="1"/>
  <c r="P598" i="1"/>
  <c r="P602" i="1"/>
  <c r="R602" i="1" s="1"/>
  <c r="P609" i="1"/>
  <c r="T609" i="1" s="1"/>
  <c r="P612" i="1"/>
  <c r="P616" i="1"/>
  <c r="P619" i="1"/>
  <c r="Q619" i="1" s="1"/>
  <c r="P620" i="1"/>
  <c r="P622" i="1"/>
  <c r="T622" i="1" s="1"/>
  <c r="P623" i="1"/>
  <c r="P626" i="1"/>
  <c r="T626" i="1" s="1"/>
  <c r="P628" i="1"/>
  <c r="P632" i="1"/>
  <c r="P633" i="1"/>
  <c r="P635" i="1"/>
  <c r="Q635" i="1" s="1"/>
  <c r="P636" i="1"/>
  <c r="R636" i="1" s="1"/>
  <c r="P643" i="1"/>
  <c r="Q643" i="1" s="1"/>
  <c r="P646" i="1"/>
  <c r="P648" i="1"/>
  <c r="P650" i="1"/>
  <c r="T650" i="1" s="1"/>
  <c r="P655" i="1"/>
  <c r="P657" i="1"/>
  <c r="P660" i="1"/>
  <c r="R660" i="1" s="1"/>
  <c r="P664" i="1"/>
  <c r="P667" i="1"/>
  <c r="P668" i="1"/>
  <c r="P670" i="1"/>
  <c r="P674" i="1"/>
  <c r="T674" i="1" s="1"/>
  <c r="P676" i="1"/>
  <c r="P680" i="1"/>
  <c r="P681" i="1"/>
  <c r="P684" i="1"/>
  <c r="P687" i="1"/>
  <c r="P691" i="1"/>
  <c r="Q691" i="1" s="1"/>
  <c r="P694" i="1"/>
  <c r="R694" i="1" s="1"/>
  <c r="P696" i="1"/>
  <c r="P698" i="1"/>
  <c r="T698" i="1" s="1"/>
  <c r="P699" i="1"/>
  <c r="P705" i="1"/>
  <c r="P708" i="1"/>
  <c r="P712" i="1"/>
  <c r="P715" i="1"/>
  <c r="Q715" i="1" s="1"/>
  <c r="P716" i="1"/>
  <c r="P718" i="1"/>
  <c r="P719" i="1"/>
  <c r="P722" i="1"/>
  <c r="T722" i="1" s="1"/>
  <c r="P724" i="1"/>
  <c r="R724" i="1" s="1"/>
  <c r="P732" i="1"/>
  <c r="T732" i="1" s="1"/>
  <c r="P13" i="1"/>
  <c r="P19" i="1"/>
  <c r="R19" i="1" s="1"/>
  <c r="P22" i="1"/>
  <c r="P9" i="1"/>
  <c r="P2" i="1"/>
  <c r="T2" i="1" s="1"/>
  <c r="O3" i="1"/>
  <c r="O4" i="1" s="1"/>
  <c r="O5" i="1" s="1"/>
  <c r="O6" i="1" s="1"/>
  <c r="O7" i="1" s="1"/>
  <c r="O8" i="1" s="1"/>
  <c r="O9" i="1" s="1"/>
  <c r="O10" i="1" s="1"/>
  <c r="O11" i="1" s="1"/>
  <c r="O12" i="1" s="1"/>
  <c r="O13" i="1" s="1"/>
  <c r="O14" i="1" s="1"/>
  <c r="O15" i="1" s="1"/>
  <c r="O16" i="1" s="1"/>
  <c r="O17" i="1" s="1"/>
  <c r="O18" i="1" s="1"/>
  <c r="O19" i="1" s="1"/>
  <c r="O20" i="1" s="1"/>
  <c r="O21" i="1" s="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O51" i="1" s="1"/>
  <c r="O52" i="1" s="1"/>
  <c r="O53" i="1" s="1"/>
  <c r="O54" i="1" s="1"/>
  <c r="O55" i="1" s="1"/>
  <c r="O56" i="1" s="1"/>
  <c r="O57" i="1" s="1"/>
  <c r="O58" i="1" s="1"/>
  <c r="O59" i="1" s="1"/>
  <c r="O60" i="1" s="1"/>
  <c r="O61" i="1" s="1"/>
  <c r="O62" i="1" s="1"/>
  <c r="O63" i="1" s="1"/>
  <c r="O64" i="1" s="1"/>
  <c r="O65" i="1" s="1"/>
  <c r="O66" i="1" s="1"/>
  <c r="O67" i="1" s="1"/>
  <c r="O68" i="1" s="1"/>
  <c r="O69" i="1" s="1"/>
  <c r="O70" i="1" s="1"/>
  <c r="O71" i="1" s="1"/>
  <c r="O72" i="1" s="1"/>
  <c r="O73" i="1" s="1"/>
  <c r="O74" i="1" s="1"/>
  <c r="O75" i="1" s="1"/>
  <c r="O76" i="1" s="1"/>
  <c r="O77" i="1" s="1"/>
  <c r="O78" i="1" s="1"/>
  <c r="O79" i="1" s="1"/>
  <c r="O80" i="1" s="1"/>
  <c r="O81" i="1" s="1"/>
  <c r="O82" i="1" s="1"/>
  <c r="O83" i="1" s="1"/>
  <c r="O84" i="1" s="1"/>
  <c r="O85" i="1" s="1"/>
  <c r="O86" i="1" s="1"/>
  <c r="O87" i="1" s="1"/>
  <c r="O88" i="1" s="1"/>
  <c r="O89" i="1" s="1"/>
  <c r="O90" i="1" s="1"/>
  <c r="O91" i="1" s="1"/>
  <c r="O92" i="1" s="1"/>
  <c r="O93" i="1" s="1"/>
  <c r="O94" i="1" s="1"/>
  <c r="O95" i="1" s="1"/>
  <c r="O96" i="1" s="1"/>
  <c r="O97" i="1" s="1"/>
  <c r="O98" i="1" s="1"/>
  <c r="O99" i="1" s="1"/>
  <c r="O100" i="1" s="1"/>
  <c r="O101" i="1" s="1"/>
  <c r="O102" i="1" s="1"/>
  <c r="O103" i="1" s="1"/>
  <c r="O104" i="1" s="1"/>
  <c r="O105" i="1" s="1"/>
  <c r="O106" i="1" s="1"/>
  <c r="O107" i="1" s="1"/>
  <c r="O108" i="1" s="1"/>
  <c r="O109" i="1" s="1"/>
  <c r="O110" i="1" s="1"/>
  <c r="O111" i="1" s="1"/>
  <c r="O112" i="1" s="1"/>
  <c r="O113" i="1" s="1"/>
  <c r="O114" i="1" s="1"/>
  <c r="O115" i="1" s="1"/>
  <c r="O116" i="1" s="1"/>
  <c r="O117" i="1" s="1"/>
  <c r="O118" i="1" s="1"/>
  <c r="O119" i="1" s="1"/>
  <c r="O120" i="1" s="1"/>
  <c r="O121" i="1" s="1"/>
  <c r="O122" i="1" s="1"/>
  <c r="O123" i="1" s="1"/>
  <c r="O124" i="1" s="1"/>
  <c r="O125" i="1" s="1"/>
  <c r="O126" i="1" s="1"/>
  <c r="O127" i="1" s="1"/>
  <c r="O128" i="1" s="1"/>
  <c r="O129" i="1" s="1"/>
  <c r="O130" i="1" s="1"/>
  <c r="O131" i="1" s="1"/>
  <c r="O132" i="1" s="1"/>
  <c r="O133" i="1" s="1"/>
  <c r="O134" i="1" s="1"/>
  <c r="O135" i="1" s="1"/>
  <c r="O136" i="1" s="1"/>
  <c r="O137" i="1" s="1"/>
  <c r="O138" i="1" s="1"/>
  <c r="O139" i="1" s="1"/>
  <c r="O140" i="1" s="1"/>
  <c r="O141" i="1" s="1"/>
  <c r="O142" i="1" s="1"/>
  <c r="O143" i="1" s="1"/>
  <c r="O144" i="1" s="1"/>
  <c r="O145" i="1" s="1"/>
  <c r="O146" i="1" s="1"/>
  <c r="O147" i="1" s="1"/>
  <c r="O148" i="1" s="1"/>
  <c r="O149" i="1" s="1"/>
  <c r="O150" i="1" s="1"/>
  <c r="O151" i="1" s="1"/>
  <c r="O152" i="1" s="1"/>
  <c r="O153" i="1" s="1"/>
  <c r="O154" i="1" s="1"/>
  <c r="O155" i="1" s="1"/>
  <c r="O156" i="1" s="1"/>
  <c r="O157" i="1" s="1"/>
  <c r="O158" i="1" s="1"/>
  <c r="O159" i="1" s="1"/>
  <c r="O160" i="1" s="1"/>
  <c r="O161" i="1" s="1"/>
  <c r="O162" i="1" s="1"/>
  <c r="O163" i="1" s="1"/>
  <c r="O164" i="1" s="1"/>
  <c r="O165" i="1" s="1"/>
  <c r="O166" i="1" s="1"/>
  <c r="O167" i="1" s="1"/>
  <c r="O168" i="1" s="1"/>
  <c r="O169" i="1" s="1"/>
  <c r="O170" i="1" s="1"/>
  <c r="O171" i="1" s="1"/>
  <c r="O172" i="1" s="1"/>
  <c r="O173" i="1" s="1"/>
  <c r="O174" i="1" s="1"/>
  <c r="O175" i="1" s="1"/>
  <c r="O176" i="1" s="1"/>
  <c r="O177" i="1" s="1"/>
  <c r="O178" i="1" s="1"/>
  <c r="O179" i="1" s="1"/>
  <c r="O180" i="1" s="1"/>
  <c r="O181" i="1" s="1"/>
  <c r="O182" i="1" s="1"/>
  <c r="O183" i="1" s="1"/>
  <c r="O184" i="1" s="1"/>
  <c r="O185" i="1" s="1"/>
  <c r="O186" i="1" s="1"/>
  <c r="O187" i="1" s="1"/>
  <c r="O188" i="1" s="1"/>
  <c r="O189" i="1" s="1"/>
  <c r="O190" i="1" s="1"/>
  <c r="O191" i="1" s="1"/>
  <c r="O192" i="1" s="1"/>
  <c r="O193" i="1" s="1"/>
  <c r="O194" i="1" s="1"/>
  <c r="O195" i="1" s="1"/>
  <c r="O196" i="1" s="1"/>
  <c r="O197" i="1" s="1"/>
  <c r="O198" i="1" s="1"/>
  <c r="O199" i="1" s="1"/>
  <c r="O200" i="1" s="1"/>
  <c r="O201" i="1" s="1"/>
  <c r="O202" i="1" s="1"/>
  <c r="O203" i="1" s="1"/>
  <c r="O204" i="1" s="1"/>
  <c r="O205" i="1" s="1"/>
  <c r="O206" i="1" s="1"/>
  <c r="O207" i="1" s="1"/>
  <c r="O208" i="1" s="1"/>
  <c r="O209" i="1" s="1"/>
  <c r="O210" i="1" s="1"/>
  <c r="O211" i="1" s="1"/>
  <c r="O212" i="1" s="1"/>
  <c r="O213" i="1" s="1"/>
  <c r="O214" i="1" s="1"/>
  <c r="O215" i="1" s="1"/>
  <c r="O216" i="1" s="1"/>
  <c r="O217" i="1" s="1"/>
  <c r="O218" i="1" s="1"/>
  <c r="O219" i="1" s="1"/>
  <c r="O220" i="1" s="1"/>
  <c r="O221" i="1" s="1"/>
  <c r="O222" i="1" s="1"/>
  <c r="O223" i="1" s="1"/>
  <c r="O224" i="1" s="1"/>
  <c r="O225" i="1" s="1"/>
  <c r="O226" i="1" s="1"/>
  <c r="O227" i="1" s="1"/>
  <c r="O228" i="1" s="1"/>
  <c r="O229" i="1" s="1"/>
  <c r="O230" i="1" s="1"/>
  <c r="O231" i="1" s="1"/>
  <c r="O232" i="1" s="1"/>
  <c r="O233" i="1" s="1"/>
  <c r="O234" i="1" s="1"/>
  <c r="O235" i="1" s="1"/>
  <c r="O236" i="1" s="1"/>
  <c r="O237" i="1" s="1"/>
  <c r="O238" i="1" s="1"/>
  <c r="O239" i="1" s="1"/>
  <c r="O240" i="1" s="1"/>
  <c r="O241" i="1" s="1"/>
  <c r="O242" i="1" s="1"/>
  <c r="O243" i="1" s="1"/>
  <c r="O244" i="1" s="1"/>
  <c r="O245" i="1" s="1"/>
  <c r="O246" i="1" s="1"/>
  <c r="O247" i="1" s="1"/>
  <c r="O248" i="1" s="1"/>
  <c r="O249" i="1" s="1"/>
  <c r="O250" i="1" s="1"/>
  <c r="O251" i="1" s="1"/>
  <c r="O252" i="1" s="1"/>
  <c r="O253" i="1" s="1"/>
  <c r="O254" i="1" s="1"/>
  <c r="O255" i="1" s="1"/>
  <c r="O256" i="1" s="1"/>
  <c r="O257" i="1" s="1"/>
  <c r="O258" i="1" s="1"/>
  <c r="O259" i="1" s="1"/>
  <c r="O260" i="1" s="1"/>
  <c r="O261" i="1" s="1"/>
  <c r="O262" i="1" s="1"/>
  <c r="O263" i="1" s="1"/>
  <c r="O264" i="1" s="1"/>
  <c r="O265" i="1" s="1"/>
  <c r="O266" i="1" s="1"/>
  <c r="O267" i="1" s="1"/>
  <c r="O268" i="1" s="1"/>
  <c r="O269" i="1" s="1"/>
  <c r="O270" i="1" s="1"/>
  <c r="O271" i="1" s="1"/>
  <c r="O272" i="1" s="1"/>
  <c r="O273" i="1" s="1"/>
  <c r="O274" i="1" s="1"/>
  <c r="O275" i="1" s="1"/>
  <c r="O276" i="1" s="1"/>
  <c r="O277" i="1" s="1"/>
  <c r="O278" i="1" s="1"/>
  <c r="O279" i="1" s="1"/>
  <c r="O280" i="1" s="1"/>
  <c r="O281" i="1" s="1"/>
  <c r="O282" i="1" s="1"/>
  <c r="O283" i="1" s="1"/>
  <c r="O284" i="1" s="1"/>
  <c r="O285" i="1" s="1"/>
  <c r="O286" i="1" s="1"/>
  <c r="O287" i="1" s="1"/>
  <c r="O288" i="1" s="1"/>
  <c r="O289" i="1" s="1"/>
  <c r="O290" i="1" s="1"/>
  <c r="O291" i="1" s="1"/>
  <c r="O292" i="1" s="1"/>
  <c r="O293" i="1" s="1"/>
  <c r="O294" i="1" s="1"/>
  <c r="O295" i="1" s="1"/>
  <c r="O296" i="1" s="1"/>
  <c r="O297" i="1" s="1"/>
  <c r="O298" i="1" s="1"/>
  <c r="O299" i="1" s="1"/>
  <c r="O300" i="1" s="1"/>
  <c r="O301" i="1" s="1"/>
  <c r="O302" i="1" s="1"/>
  <c r="O303" i="1" s="1"/>
  <c r="O304" i="1" s="1"/>
  <c r="O305" i="1" s="1"/>
  <c r="O306" i="1" s="1"/>
  <c r="O307" i="1" s="1"/>
  <c r="O308" i="1" s="1"/>
  <c r="O309" i="1" s="1"/>
  <c r="O310" i="1" s="1"/>
  <c r="O311" i="1" s="1"/>
  <c r="O312" i="1" s="1"/>
  <c r="O313" i="1" s="1"/>
  <c r="O314" i="1" s="1"/>
  <c r="O315" i="1" s="1"/>
  <c r="O316" i="1" s="1"/>
  <c r="O317" i="1" s="1"/>
  <c r="O318" i="1" s="1"/>
  <c r="O319" i="1" s="1"/>
  <c r="O320" i="1" s="1"/>
  <c r="O321" i="1" s="1"/>
  <c r="O322" i="1" s="1"/>
  <c r="O323" i="1" s="1"/>
  <c r="O324" i="1" s="1"/>
  <c r="O325" i="1" s="1"/>
  <c r="O326" i="1" s="1"/>
  <c r="O327" i="1" s="1"/>
  <c r="O328" i="1" s="1"/>
  <c r="O329" i="1" s="1"/>
  <c r="O330" i="1" s="1"/>
  <c r="O331" i="1" s="1"/>
  <c r="O332" i="1" s="1"/>
  <c r="O333" i="1" s="1"/>
  <c r="O334" i="1" s="1"/>
  <c r="O335" i="1" s="1"/>
  <c r="O336" i="1" s="1"/>
  <c r="O337" i="1" s="1"/>
  <c r="O338" i="1" s="1"/>
  <c r="O339" i="1" s="1"/>
  <c r="O340" i="1" s="1"/>
  <c r="O341" i="1" s="1"/>
  <c r="O342" i="1" s="1"/>
  <c r="O343" i="1" s="1"/>
  <c r="O344" i="1" s="1"/>
  <c r="O345" i="1" s="1"/>
  <c r="O346" i="1" s="1"/>
  <c r="O347" i="1" s="1"/>
  <c r="O348" i="1" s="1"/>
  <c r="O349" i="1" s="1"/>
  <c r="O350" i="1" s="1"/>
  <c r="O351" i="1" s="1"/>
  <c r="O352" i="1" s="1"/>
  <c r="O353" i="1" s="1"/>
  <c r="O354" i="1" s="1"/>
  <c r="O355" i="1" s="1"/>
  <c r="O356" i="1" s="1"/>
  <c r="O357" i="1" s="1"/>
  <c r="O358" i="1" s="1"/>
  <c r="O359" i="1" s="1"/>
  <c r="O360" i="1" s="1"/>
  <c r="O361" i="1" s="1"/>
  <c r="O362" i="1" s="1"/>
  <c r="O363" i="1" s="1"/>
  <c r="O364" i="1" s="1"/>
  <c r="O365" i="1" s="1"/>
  <c r="O366" i="1" s="1"/>
  <c r="O367" i="1" s="1"/>
  <c r="O368" i="1" s="1"/>
  <c r="O369" i="1" s="1"/>
  <c r="O370" i="1" s="1"/>
  <c r="O371" i="1" s="1"/>
  <c r="O372" i="1" s="1"/>
  <c r="O373" i="1" s="1"/>
  <c r="O374" i="1" s="1"/>
  <c r="O375" i="1" s="1"/>
  <c r="O376" i="1" s="1"/>
  <c r="O377" i="1" s="1"/>
  <c r="O378" i="1" s="1"/>
  <c r="O379" i="1" s="1"/>
  <c r="O380" i="1" s="1"/>
  <c r="O381" i="1" s="1"/>
  <c r="O382" i="1" s="1"/>
  <c r="O383" i="1" s="1"/>
  <c r="O384" i="1" s="1"/>
  <c r="O385" i="1" s="1"/>
  <c r="O386" i="1" s="1"/>
  <c r="O387" i="1" s="1"/>
  <c r="O388" i="1" s="1"/>
  <c r="O389" i="1" s="1"/>
  <c r="O390" i="1" s="1"/>
  <c r="O391" i="1" s="1"/>
  <c r="O392" i="1" s="1"/>
  <c r="O393" i="1" s="1"/>
  <c r="O394" i="1" s="1"/>
  <c r="O395" i="1" s="1"/>
  <c r="O396" i="1" s="1"/>
  <c r="O397" i="1" s="1"/>
  <c r="O398" i="1" s="1"/>
  <c r="O399" i="1" s="1"/>
  <c r="O400" i="1" s="1"/>
  <c r="O401" i="1" s="1"/>
  <c r="O402" i="1" s="1"/>
  <c r="O403" i="1" s="1"/>
  <c r="O404" i="1" s="1"/>
  <c r="O405" i="1" s="1"/>
  <c r="O406" i="1" s="1"/>
  <c r="O407" i="1" s="1"/>
  <c r="O408" i="1" s="1"/>
  <c r="O409" i="1" s="1"/>
  <c r="O410" i="1" s="1"/>
  <c r="O411" i="1" s="1"/>
  <c r="O412" i="1" s="1"/>
  <c r="O413" i="1" s="1"/>
  <c r="O414" i="1" s="1"/>
  <c r="O415" i="1" s="1"/>
  <c r="O416" i="1" s="1"/>
  <c r="O417" i="1" s="1"/>
  <c r="O418" i="1" s="1"/>
  <c r="O419" i="1" s="1"/>
  <c r="O420" i="1" s="1"/>
  <c r="O421" i="1" s="1"/>
  <c r="O422" i="1" s="1"/>
  <c r="O423" i="1" s="1"/>
  <c r="O424" i="1" s="1"/>
  <c r="O425" i="1" s="1"/>
  <c r="O426" i="1" s="1"/>
  <c r="O427" i="1" s="1"/>
  <c r="O428" i="1" s="1"/>
  <c r="O429" i="1" s="1"/>
  <c r="O430" i="1" s="1"/>
  <c r="O431" i="1" s="1"/>
  <c r="O432" i="1" s="1"/>
  <c r="O433" i="1" s="1"/>
  <c r="O434" i="1" s="1"/>
  <c r="O435" i="1" s="1"/>
  <c r="O436" i="1" s="1"/>
  <c r="O437" i="1" s="1"/>
  <c r="O438" i="1" s="1"/>
  <c r="O439" i="1" s="1"/>
  <c r="O440" i="1" s="1"/>
  <c r="O441" i="1" s="1"/>
  <c r="O442" i="1" s="1"/>
  <c r="O443" i="1" s="1"/>
  <c r="O444" i="1" s="1"/>
  <c r="O445" i="1" s="1"/>
  <c r="O446" i="1" s="1"/>
  <c r="O447" i="1" s="1"/>
  <c r="O448" i="1" s="1"/>
  <c r="O449" i="1" s="1"/>
  <c r="O450" i="1" s="1"/>
  <c r="O451" i="1" s="1"/>
  <c r="O452" i="1" s="1"/>
  <c r="O453" i="1" s="1"/>
  <c r="O454" i="1" s="1"/>
  <c r="O455" i="1" s="1"/>
  <c r="O456" i="1" s="1"/>
  <c r="O457" i="1" s="1"/>
  <c r="O458" i="1" s="1"/>
  <c r="O459" i="1" s="1"/>
  <c r="O460" i="1" s="1"/>
  <c r="O461" i="1" s="1"/>
  <c r="O462" i="1" s="1"/>
  <c r="O463" i="1" s="1"/>
  <c r="O464" i="1" s="1"/>
  <c r="O465" i="1" s="1"/>
  <c r="O466" i="1" s="1"/>
  <c r="O467" i="1" s="1"/>
  <c r="O468" i="1" s="1"/>
  <c r="O469" i="1" s="1"/>
  <c r="O470" i="1" s="1"/>
  <c r="O471" i="1" s="1"/>
  <c r="O472" i="1" s="1"/>
  <c r="O473" i="1" s="1"/>
  <c r="O474" i="1" s="1"/>
  <c r="O475" i="1" s="1"/>
  <c r="O476" i="1" s="1"/>
  <c r="O477" i="1" s="1"/>
  <c r="O478" i="1" s="1"/>
  <c r="O479" i="1" s="1"/>
  <c r="O480" i="1" s="1"/>
  <c r="O481" i="1" s="1"/>
  <c r="O482" i="1" s="1"/>
  <c r="O483" i="1" s="1"/>
  <c r="O484" i="1" s="1"/>
  <c r="O485" i="1" s="1"/>
  <c r="O486" i="1" s="1"/>
  <c r="O487" i="1" s="1"/>
  <c r="O488" i="1" s="1"/>
  <c r="O489" i="1" s="1"/>
  <c r="O490" i="1" s="1"/>
  <c r="O491" i="1" s="1"/>
  <c r="O492" i="1" s="1"/>
  <c r="O493" i="1" s="1"/>
  <c r="O494" i="1" s="1"/>
  <c r="O495" i="1" s="1"/>
  <c r="O496" i="1" s="1"/>
  <c r="O497" i="1" s="1"/>
  <c r="O498" i="1" s="1"/>
  <c r="O499" i="1" s="1"/>
  <c r="O500" i="1" s="1"/>
  <c r="O501" i="1" s="1"/>
  <c r="O502" i="1" s="1"/>
  <c r="O503" i="1" s="1"/>
  <c r="O504" i="1" s="1"/>
  <c r="O505" i="1" s="1"/>
  <c r="O506" i="1" s="1"/>
  <c r="O507" i="1" s="1"/>
  <c r="O508" i="1" s="1"/>
  <c r="O509" i="1" s="1"/>
  <c r="O510" i="1" s="1"/>
  <c r="O511" i="1" s="1"/>
  <c r="O512" i="1" s="1"/>
  <c r="O513" i="1" s="1"/>
  <c r="O514" i="1" s="1"/>
  <c r="O515" i="1" s="1"/>
  <c r="O516" i="1" s="1"/>
  <c r="O517" i="1" s="1"/>
  <c r="O518" i="1" s="1"/>
  <c r="O519" i="1" s="1"/>
  <c r="O520" i="1" s="1"/>
  <c r="O521" i="1" s="1"/>
  <c r="O522" i="1" s="1"/>
  <c r="O523" i="1" s="1"/>
  <c r="O524" i="1" s="1"/>
  <c r="O525" i="1" s="1"/>
  <c r="O526" i="1" s="1"/>
  <c r="O527" i="1" s="1"/>
  <c r="O528" i="1" s="1"/>
  <c r="O529" i="1" s="1"/>
  <c r="O530" i="1" s="1"/>
  <c r="O531" i="1" s="1"/>
  <c r="O532" i="1" s="1"/>
  <c r="O533" i="1" s="1"/>
  <c r="O534" i="1" s="1"/>
  <c r="O535" i="1" s="1"/>
  <c r="O536" i="1" s="1"/>
  <c r="O537" i="1" s="1"/>
  <c r="O538" i="1" s="1"/>
  <c r="O539" i="1" s="1"/>
  <c r="O540" i="1" s="1"/>
  <c r="O541" i="1" s="1"/>
  <c r="O542" i="1" s="1"/>
  <c r="O543" i="1" s="1"/>
  <c r="O544" i="1" s="1"/>
  <c r="O545" i="1" s="1"/>
  <c r="O546" i="1" s="1"/>
  <c r="O547" i="1" s="1"/>
  <c r="O548" i="1" s="1"/>
  <c r="O549" i="1" s="1"/>
  <c r="O550" i="1" s="1"/>
  <c r="O551" i="1" s="1"/>
  <c r="O552" i="1" s="1"/>
  <c r="O553" i="1" s="1"/>
  <c r="O554" i="1" s="1"/>
  <c r="O555" i="1" s="1"/>
  <c r="O556" i="1" s="1"/>
  <c r="O557" i="1" s="1"/>
  <c r="O558" i="1" s="1"/>
  <c r="O559" i="1" s="1"/>
  <c r="O560" i="1" s="1"/>
  <c r="O561" i="1" s="1"/>
  <c r="O562" i="1" s="1"/>
  <c r="O563" i="1" s="1"/>
  <c r="O564" i="1" s="1"/>
  <c r="O565" i="1" s="1"/>
  <c r="O566" i="1" s="1"/>
  <c r="O567" i="1" s="1"/>
  <c r="O568" i="1" s="1"/>
  <c r="O569" i="1" s="1"/>
  <c r="O570" i="1" s="1"/>
  <c r="O571" i="1" s="1"/>
  <c r="O572" i="1" s="1"/>
  <c r="O573" i="1" s="1"/>
  <c r="O574" i="1" s="1"/>
  <c r="O575" i="1" s="1"/>
  <c r="O576" i="1" s="1"/>
  <c r="O577" i="1" s="1"/>
  <c r="O578" i="1" s="1"/>
  <c r="O579" i="1" s="1"/>
  <c r="O580" i="1" s="1"/>
  <c r="O581" i="1" s="1"/>
  <c r="O582" i="1" s="1"/>
  <c r="O583" i="1" s="1"/>
  <c r="O584" i="1" s="1"/>
  <c r="O585" i="1" s="1"/>
  <c r="O586" i="1" s="1"/>
  <c r="O587" i="1" s="1"/>
  <c r="O588" i="1" s="1"/>
  <c r="O589" i="1" s="1"/>
  <c r="O590" i="1" s="1"/>
  <c r="O591" i="1" s="1"/>
  <c r="O592" i="1" s="1"/>
  <c r="O593" i="1" s="1"/>
  <c r="O594" i="1" s="1"/>
  <c r="O595" i="1" s="1"/>
  <c r="O596" i="1" s="1"/>
  <c r="O597" i="1" s="1"/>
  <c r="O598" i="1" s="1"/>
  <c r="O599" i="1" s="1"/>
  <c r="O600" i="1" s="1"/>
  <c r="O601" i="1" s="1"/>
  <c r="O602" i="1" s="1"/>
  <c r="O603" i="1" s="1"/>
  <c r="O604" i="1" s="1"/>
  <c r="O605" i="1" s="1"/>
  <c r="O606" i="1" s="1"/>
  <c r="O607" i="1" s="1"/>
  <c r="O608" i="1" s="1"/>
  <c r="O609" i="1" s="1"/>
  <c r="O610" i="1" s="1"/>
  <c r="O611" i="1" s="1"/>
  <c r="O612" i="1" s="1"/>
  <c r="O613" i="1" s="1"/>
  <c r="O614" i="1" s="1"/>
  <c r="O615" i="1" s="1"/>
  <c r="O616" i="1" s="1"/>
  <c r="O617" i="1" s="1"/>
  <c r="O618" i="1" s="1"/>
  <c r="O619" i="1" s="1"/>
  <c r="O620" i="1" s="1"/>
  <c r="O621" i="1" s="1"/>
  <c r="O622" i="1" s="1"/>
  <c r="O623" i="1" s="1"/>
  <c r="O624" i="1" s="1"/>
  <c r="O625" i="1" s="1"/>
  <c r="O626" i="1" s="1"/>
  <c r="O627" i="1" s="1"/>
  <c r="O628" i="1" s="1"/>
  <c r="O629" i="1" s="1"/>
  <c r="O630" i="1" s="1"/>
  <c r="O631" i="1" s="1"/>
  <c r="O632" i="1" s="1"/>
  <c r="O633" i="1" s="1"/>
  <c r="O634" i="1" s="1"/>
  <c r="O635" i="1" s="1"/>
  <c r="O636" i="1" s="1"/>
  <c r="O637" i="1" s="1"/>
  <c r="O638" i="1" s="1"/>
  <c r="O639" i="1" s="1"/>
  <c r="O640" i="1" s="1"/>
  <c r="O641" i="1" s="1"/>
  <c r="O642" i="1" s="1"/>
  <c r="O643" i="1" s="1"/>
  <c r="O644" i="1" s="1"/>
  <c r="O645" i="1" s="1"/>
  <c r="O646" i="1" s="1"/>
  <c r="O647" i="1" s="1"/>
  <c r="O648" i="1" s="1"/>
  <c r="O649" i="1" s="1"/>
  <c r="O650" i="1" s="1"/>
  <c r="O651" i="1" s="1"/>
  <c r="O652" i="1" s="1"/>
  <c r="O653" i="1" s="1"/>
  <c r="O654" i="1" s="1"/>
  <c r="O655" i="1" s="1"/>
  <c r="O656" i="1" s="1"/>
  <c r="O657" i="1" s="1"/>
  <c r="O658" i="1" s="1"/>
  <c r="O659" i="1" s="1"/>
  <c r="O660" i="1" s="1"/>
  <c r="O661" i="1" s="1"/>
  <c r="O662" i="1" s="1"/>
  <c r="O663" i="1" s="1"/>
  <c r="O664" i="1" s="1"/>
  <c r="O665" i="1" s="1"/>
  <c r="O666" i="1" s="1"/>
  <c r="O667" i="1" s="1"/>
  <c r="O668" i="1" s="1"/>
  <c r="O669" i="1" s="1"/>
  <c r="O670" i="1" s="1"/>
  <c r="O671" i="1" s="1"/>
  <c r="O672" i="1" s="1"/>
  <c r="O673" i="1" s="1"/>
  <c r="O674" i="1" s="1"/>
  <c r="O675" i="1" s="1"/>
  <c r="O676" i="1" s="1"/>
  <c r="O677" i="1" s="1"/>
  <c r="O678" i="1" s="1"/>
  <c r="O679" i="1" s="1"/>
  <c r="O680" i="1" s="1"/>
  <c r="O681" i="1" s="1"/>
  <c r="O682" i="1" s="1"/>
  <c r="O683" i="1" s="1"/>
  <c r="O684" i="1" s="1"/>
  <c r="O685" i="1" s="1"/>
  <c r="O686" i="1" s="1"/>
  <c r="O687" i="1" s="1"/>
  <c r="O688" i="1" s="1"/>
  <c r="O689" i="1" s="1"/>
  <c r="O690" i="1" s="1"/>
  <c r="O691" i="1" s="1"/>
  <c r="O692" i="1" s="1"/>
  <c r="O693" i="1" s="1"/>
  <c r="O694" i="1" s="1"/>
  <c r="O695" i="1" s="1"/>
  <c r="O696" i="1" s="1"/>
  <c r="O697" i="1" s="1"/>
  <c r="O698" i="1" s="1"/>
  <c r="O699" i="1" s="1"/>
  <c r="O700" i="1" s="1"/>
  <c r="O701" i="1" s="1"/>
  <c r="O702" i="1" s="1"/>
  <c r="O703" i="1" s="1"/>
  <c r="O704" i="1" s="1"/>
  <c r="O705" i="1" s="1"/>
  <c r="O706" i="1" s="1"/>
  <c r="O707" i="1" s="1"/>
  <c r="O708" i="1" s="1"/>
  <c r="O709" i="1" s="1"/>
  <c r="O710" i="1" s="1"/>
  <c r="O711" i="1" s="1"/>
  <c r="O712" i="1" s="1"/>
  <c r="O713" i="1" s="1"/>
  <c r="O714" i="1" s="1"/>
  <c r="O715" i="1" s="1"/>
  <c r="O716" i="1" s="1"/>
  <c r="O717" i="1" s="1"/>
  <c r="O718" i="1" s="1"/>
  <c r="O719" i="1" s="1"/>
  <c r="O720" i="1" s="1"/>
  <c r="O721" i="1" s="1"/>
  <c r="O722" i="1" s="1"/>
  <c r="O723" i="1" s="1"/>
  <c r="O724" i="1" s="1"/>
  <c r="O725" i="1" s="1"/>
  <c r="O726" i="1" s="1"/>
  <c r="O727" i="1" s="1"/>
  <c r="O728" i="1" s="1"/>
  <c r="O729" i="1" s="1"/>
  <c r="O730" i="1" s="1"/>
  <c r="O731" i="1" s="1"/>
  <c r="O732" i="1" s="1"/>
  <c r="O2" i="1"/>
  <c r="N15" i="1"/>
  <c r="V15" i="1" s="1"/>
  <c r="N16" i="1"/>
  <c r="V16" i="1" s="1"/>
  <c r="N17" i="1"/>
  <c r="V17" i="1" s="1"/>
  <c r="N18" i="1"/>
  <c r="V18" i="1" s="1"/>
  <c r="N19" i="1"/>
  <c r="V19" i="1" s="1"/>
  <c r="N20" i="1"/>
  <c r="V20" i="1" s="1"/>
  <c r="N21" i="1"/>
  <c r="V21" i="1" s="1"/>
  <c r="N22" i="1"/>
  <c r="V22" i="1" s="1"/>
  <c r="N23" i="1"/>
  <c r="V23" i="1" s="1"/>
  <c r="N24" i="1"/>
  <c r="V24" i="1" s="1"/>
  <c r="N25" i="1"/>
  <c r="V25" i="1" s="1"/>
  <c r="N26" i="1"/>
  <c r="V26" i="1" s="1"/>
  <c r="N27" i="1"/>
  <c r="V27" i="1" s="1"/>
  <c r="N28" i="1"/>
  <c r="V28" i="1" s="1"/>
  <c r="N29" i="1"/>
  <c r="V29" i="1" s="1"/>
  <c r="N30" i="1"/>
  <c r="V30" i="1" s="1"/>
  <c r="N31" i="1"/>
  <c r="V31" i="1" s="1"/>
  <c r="N32" i="1"/>
  <c r="V32" i="1" s="1"/>
  <c r="N33" i="1"/>
  <c r="V33" i="1" s="1"/>
  <c r="N34" i="1"/>
  <c r="V34" i="1" s="1"/>
  <c r="N35" i="1"/>
  <c r="V35" i="1" s="1"/>
  <c r="N36" i="1"/>
  <c r="V36" i="1" s="1"/>
  <c r="N37" i="1"/>
  <c r="V37" i="1" s="1"/>
  <c r="N38" i="1"/>
  <c r="V38" i="1" s="1"/>
  <c r="N39" i="1"/>
  <c r="V39" i="1" s="1"/>
  <c r="N40" i="1"/>
  <c r="V40" i="1" s="1"/>
  <c r="N41" i="1"/>
  <c r="V41" i="1" s="1"/>
  <c r="N42" i="1"/>
  <c r="V42" i="1" s="1"/>
  <c r="N43" i="1"/>
  <c r="V43" i="1" s="1"/>
  <c r="N44" i="1"/>
  <c r="V44" i="1" s="1"/>
  <c r="N45" i="1"/>
  <c r="N46" i="1"/>
  <c r="V46" i="1" s="1"/>
  <c r="N47" i="1"/>
  <c r="V47" i="1" s="1"/>
  <c r="N48" i="1"/>
  <c r="V48" i="1" s="1"/>
  <c r="N49" i="1"/>
  <c r="N50" i="1"/>
  <c r="V50" i="1" s="1"/>
  <c r="N51" i="1"/>
  <c r="V51" i="1" s="1"/>
  <c r="N52" i="1"/>
  <c r="V52" i="1" s="1"/>
  <c r="N53" i="1"/>
  <c r="N54" i="1"/>
  <c r="V54" i="1" s="1"/>
  <c r="N55" i="1"/>
  <c r="V55" i="1" s="1"/>
  <c r="N56" i="1"/>
  <c r="V56" i="1" s="1"/>
  <c r="N57" i="1"/>
  <c r="V57" i="1" s="1"/>
  <c r="N58" i="1"/>
  <c r="V58" i="1" s="1"/>
  <c r="N59" i="1"/>
  <c r="V59" i="1" s="1"/>
  <c r="N60" i="1"/>
  <c r="V60" i="1" s="1"/>
  <c r="N61" i="1"/>
  <c r="N62" i="1"/>
  <c r="V62" i="1" s="1"/>
  <c r="N63" i="1"/>
  <c r="V63" i="1" s="1"/>
  <c r="N64" i="1"/>
  <c r="V64" i="1" s="1"/>
  <c r="N65" i="1"/>
  <c r="N66" i="1"/>
  <c r="V66" i="1" s="1"/>
  <c r="N67" i="1"/>
  <c r="V67" i="1" s="1"/>
  <c r="N68" i="1"/>
  <c r="V68" i="1" s="1"/>
  <c r="N69" i="1"/>
  <c r="N70" i="1"/>
  <c r="V70" i="1" s="1"/>
  <c r="N71" i="1"/>
  <c r="V71" i="1" s="1"/>
  <c r="N72" i="1"/>
  <c r="V72" i="1" s="1"/>
  <c r="N73" i="1"/>
  <c r="N74" i="1"/>
  <c r="V74" i="1" s="1"/>
  <c r="N75" i="1"/>
  <c r="V75" i="1" s="1"/>
  <c r="N76" i="1"/>
  <c r="V76" i="1" s="1"/>
  <c r="N77" i="1"/>
  <c r="N78" i="1"/>
  <c r="V78" i="1" s="1"/>
  <c r="N79" i="1"/>
  <c r="N80" i="1"/>
  <c r="V80" i="1" s="1"/>
  <c r="N81" i="1"/>
  <c r="V81" i="1" s="1"/>
  <c r="N82" i="1"/>
  <c r="N83" i="1"/>
  <c r="V83" i="1" s="1"/>
  <c r="N84" i="1"/>
  <c r="V84" i="1" s="1"/>
  <c r="N85" i="1"/>
  <c r="N86" i="1"/>
  <c r="N87" i="1"/>
  <c r="V87" i="1" s="1"/>
  <c r="N88" i="1"/>
  <c r="V88" i="1" s="1"/>
  <c r="N89" i="1"/>
  <c r="N90" i="1"/>
  <c r="N91" i="1"/>
  <c r="V91" i="1" s="1"/>
  <c r="N92" i="1"/>
  <c r="V92" i="1" s="1"/>
  <c r="N93" i="1"/>
  <c r="N94" i="1"/>
  <c r="V94" i="1" s="1"/>
  <c r="N95" i="1"/>
  <c r="V95" i="1" s="1"/>
  <c r="N96" i="1"/>
  <c r="V96" i="1" s="1"/>
  <c r="N97" i="1"/>
  <c r="N98" i="1"/>
  <c r="V98" i="1" s="1"/>
  <c r="N99" i="1"/>
  <c r="V99" i="1" s="1"/>
  <c r="N100" i="1"/>
  <c r="V100" i="1" s="1"/>
  <c r="N101" i="1"/>
  <c r="N102" i="1"/>
  <c r="N103" i="1"/>
  <c r="V103" i="1" s="1"/>
  <c r="N104" i="1"/>
  <c r="V104" i="1" s="1"/>
  <c r="N105" i="1"/>
  <c r="V105" i="1" s="1"/>
  <c r="N106" i="1"/>
  <c r="N107" i="1"/>
  <c r="V107" i="1" s="1"/>
  <c r="N108" i="1"/>
  <c r="V108" i="1" s="1"/>
  <c r="N109" i="1"/>
  <c r="N110" i="1"/>
  <c r="N111" i="1"/>
  <c r="V111" i="1" s="1"/>
  <c r="N112" i="1"/>
  <c r="V112" i="1" s="1"/>
  <c r="N113" i="1"/>
  <c r="N114" i="1"/>
  <c r="N115" i="1"/>
  <c r="V115" i="1" s="1"/>
  <c r="N116" i="1"/>
  <c r="V116" i="1" s="1"/>
  <c r="N117" i="1"/>
  <c r="N118" i="1"/>
  <c r="V118" i="1" s="1"/>
  <c r="N119" i="1"/>
  <c r="V119" i="1" s="1"/>
  <c r="N120" i="1"/>
  <c r="V120" i="1" s="1"/>
  <c r="N121" i="1"/>
  <c r="N122" i="1"/>
  <c r="V122" i="1" s="1"/>
  <c r="N123" i="1"/>
  <c r="V123" i="1" s="1"/>
  <c r="N124" i="1"/>
  <c r="V124" i="1" s="1"/>
  <c r="N125" i="1"/>
  <c r="N126" i="1"/>
  <c r="N127" i="1"/>
  <c r="V127" i="1" s="1"/>
  <c r="N128" i="1"/>
  <c r="V128" i="1" s="1"/>
  <c r="N129" i="1"/>
  <c r="V129" i="1" s="1"/>
  <c r="N130" i="1"/>
  <c r="N131" i="1"/>
  <c r="V131" i="1" s="1"/>
  <c r="N132" i="1"/>
  <c r="V132" i="1" s="1"/>
  <c r="N133" i="1"/>
  <c r="N134" i="1"/>
  <c r="N135" i="1"/>
  <c r="V135" i="1" s="1"/>
  <c r="N136" i="1"/>
  <c r="V136" i="1" s="1"/>
  <c r="N137" i="1"/>
  <c r="N138" i="1"/>
  <c r="N139" i="1"/>
  <c r="V139" i="1" s="1"/>
  <c r="N140" i="1"/>
  <c r="V140" i="1" s="1"/>
  <c r="N141" i="1"/>
  <c r="N142" i="1"/>
  <c r="V142" i="1" s="1"/>
  <c r="N143" i="1"/>
  <c r="V143" i="1" s="1"/>
  <c r="N144" i="1"/>
  <c r="V144" i="1" s="1"/>
  <c r="N145" i="1"/>
  <c r="V145" i="1" s="1"/>
  <c r="N146" i="1"/>
  <c r="V146" i="1" s="1"/>
  <c r="N147" i="1"/>
  <c r="V147" i="1" s="1"/>
  <c r="N148" i="1"/>
  <c r="V148" i="1" s="1"/>
  <c r="N149" i="1"/>
  <c r="V149" i="1" s="1"/>
  <c r="N150" i="1"/>
  <c r="N151" i="1"/>
  <c r="V151" i="1" s="1"/>
  <c r="N152" i="1"/>
  <c r="V152" i="1" s="1"/>
  <c r="N153" i="1"/>
  <c r="V153" i="1" s="1"/>
  <c r="N154" i="1"/>
  <c r="N155" i="1"/>
  <c r="V155" i="1" s="1"/>
  <c r="N156" i="1"/>
  <c r="V156" i="1" s="1"/>
  <c r="N157" i="1"/>
  <c r="V157" i="1" s="1"/>
  <c r="N158" i="1"/>
  <c r="V158" i="1" s="1"/>
  <c r="N159" i="1"/>
  <c r="V159" i="1" s="1"/>
  <c r="N160" i="1"/>
  <c r="V160" i="1" s="1"/>
  <c r="N161" i="1"/>
  <c r="V161" i="1" s="1"/>
  <c r="N162" i="1"/>
  <c r="V162" i="1" s="1"/>
  <c r="N163" i="1"/>
  <c r="V163" i="1" s="1"/>
  <c r="N164" i="1"/>
  <c r="V164" i="1" s="1"/>
  <c r="N165" i="1"/>
  <c r="V165" i="1" s="1"/>
  <c r="N166" i="1"/>
  <c r="V166" i="1" s="1"/>
  <c r="N167" i="1"/>
  <c r="V167" i="1" s="1"/>
  <c r="N168" i="1"/>
  <c r="V168" i="1" s="1"/>
  <c r="N169" i="1"/>
  <c r="V169" i="1" s="1"/>
  <c r="N170" i="1"/>
  <c r="V170" i="1" s="1"/>
  <c r="N171" i="1"/>
  <c r="V171" i="1" s="1"/>
  <c r="N172" i="1"/>
  <c r="V172" i="1" s="1"/>
  <c r="N173" i="1"/>
  <c r="V173" i="1" s="1"/>
  <c r="N174" i="1"/>
  <c r="N175" i="1"/>
  <c r="V175" i="1" s="1"/>
  <c r="N176" i="1"/>
  <c r="V176" i="1" s="1"/>
  <c r="N177" i="1"/>
  <c r="V177" i="1" s="1"/>
  <c r="N178" i="1"/>
  <c r="N179" i="1"/>
  <c r="V179" i="1" s="1"/>
  <c r="N180" i="1"/>
  <c r="V180" i="1" s="1"/>
  <c r="N181" i="1"/>
  <c r="N182" i="1"/>
  <c r="N183" i="1"/>
  <c r="V183" i="1" s="1"/>
  <c r="N184" i="1"/>
  <c r="V184" i="1" s="1"/>
  <c r="N185" i="1"/>
  <c r="N186" i="1"/>
  <c r="N187" i="1"/>
  <c r="V187" i="1" s="1"/>
  <c r="N188" i="1"/>
  <c r="V188" i="1" s="1"/>
  <c r="N189" i="1"/>
  <c r="N190" i="1"/>
  <c r="V190" i="1" s="1"/>
  <c r="N191" i="1"/>
  <c r="V191" i="1" s="1"/>
  <c r="N192" i="1"/>
  <c r="V192" i="1" s="1"/>
  <c r="N193" i="1"/>
  <c r="N194" i="1"/>
  <c r="V194" i="1" s="1"/>
  <c r="N195" i="1"/>
  <c r="V195" i="1" s="1"/>
  <c r="W195" i="1" s="1"/>
  <c r="N196" i="1"/>
  <c r="N197" i="1"/>
  <c r="N198" i="1"/>
  <c r="N199" i="1"/>
  <c r="V199" i="1" s="1"/>
  <c r="N200" i="1"/>
  <c r="V200" i="1" s="1"/>
  <c r="N201" i="1"/>
  <c r="V201" i="1" s="1"/>
  <c r="N202" i="1"/>
  <c r="N203" i="1"/>
  <c r="V203" i="1" s="1"/>
  <c r="N204" i="1"/>
  <c r="V204" i="1" s="1"/>
  <c r="N205" i="1"/>
  <c r="N206" i="1"/>
  <c r="N207" i="1"/>
  <c r="V207" i="1" s="1"/>
  <c r="N208" i="1"/>
  <c r="V208" i="1" s="1"/>
  <c r="N209" i="1"/>
  <c r="N210" i="1"/>
  <c r="N211" i="1"/>
  <c r="V211" i="1" s="1"/>
  <c r="N212" i="1"/>
  <c r="V212" i="1" s="1"/>
  <c r="N213" i="1"/>
  <c r="N214" i="1"/>
  <c r="V214" i="1" s="1"/>
  <c r="N215" i="1"/>
  <c r="V215" i="1" s="1"/>
  <c r="N216" i="1"/>
  <c r="V216" i="1" s="1"/>
  <c r="N217" i="1"/>
  <c r="N218" i="1"/>
  <c r="V218" i="1" s="1"/>
  <c r="N219" i="1"/>
  <c r="V219" i="1" s="1"/>
  <c r="N220" i="1"/>
  <c r="V220" i="1" s="1"/>
  <c r="N221" i="1"/>
  <c r="N222" i="1"/>
  <c r="N223" i="1"/>
  <c r="V223" i="1" s="1"/>
  <c r="N224" i="1"/>
  <c r="V224" i="1" s="1"/>
  <c r="N225" i="1"/>
  <c r="V225" i="1" s="1"/>
  <c r="N226" i="1"/>
  <c r="N227" i="1"/>
  <c r="V227" i="1" s="1"/>
  <c r="N228" i="1"/>
  <c r="V228" i="1" s="1"/>
  <c r="N229" i="1"/>
  <c r="N230" i="1"/>
  <c r="N231" i="1"/>
  <c r="V231" i="1" s="1"/>
  <c r="N232" i="1"/>
  <c r="V232" i="1" s="1"/>
  <c r="N233" i="1"/>
  <c r="N234" i="1"/>
  <c r="N235" i="1"/>
  <c r="V235" i="1" s="1"/>
  <c r="N236" i="1"/>
  <c r="V236" i="1" s="1"/>
  <c r="N237" i="1"/>
  <c r="N238" i="1"/>
  <c r="V238" i="1" s="1"/>
  <c r="N239" i="1"/>
  <c r="V239" i="1" s="1"/>
  <c r="N240" i="1"/>
  <c r="V240" i="1" s="1"/>
  <c r="N241" i="1"/>
  <c r="N242" i="1"/>
  <c r="V242" i="1" s="1"/>
  <c r="N243" i="1"/>
  <c r="V243" i="1" s="1"/>
  <c r="N244" i="1"/>
  <c r="V244" i="1" s="1"/>
  <c r="N245" i="1"/>
  <c r="N246" i="1"/>
  <c r="N247" i="1"/>
  <c r="V247" i="1" s="1"/>
  <c r="N248" i="1"/>
  <c r="V248" i="1" s="1"/>
  <c r="N249" i="1"/>
  <c r="V249" i="1" s="1"/>
  <c r="N250" i="1"/>
  <c r="N251" i="1"/>
  <c r="V251" i="1" s="1"/>
  <c r="N252" i="1"/>
  <c r="V252" i="1" s="1"/>
  <c r="N253" i="1"/>
  <c r="N254" i="1"/>
  <c r="N255" i="1"/>
  <c r="V255" i="1" s="1"/>
  <c r="N256" i="1"/>
  <c r="V256" i="1" s="1"/>
  <c r="N257" i="1"/>
  <c r="N258" i="1"/>
  <c r="N259" i="1"/>
  <c r="V259" i="1" s="1"/>
  <c r="N260" i="1"/>
  <c r="V260" i="1" s="1"/>
  <c r="N261" i="1"/>
  <c r="N262" i="1"/>
  <c r="V262" i="1" s="1"/>
  <c r="N263" i="1"/>
  <c r="V263" i="1" s="1"/>
  <c r="N264" i="1"/>
  <c r="V264" i="1" s="1"/>
  <c r="N265" i="1"/>
  <c r="N266" i="1"/>
  <c r="V266" i="1" s="1"/>
  <c r="N267" i="1"/>
  <c r="V267" i="1" s="1"/>
  <c r="N268" i="1"/>
  <c r="V268" i="1" s="1"/>
  <c r="N269" i="1"/>
  <c r="N270" i="1"/>
  <c r="N271" i="1"/>
  <c r="V271" i="1" s="1"/>
  <c r="N272" i="1"/>
  <c r="V272" i="1" s="1"/>
  <c r="N273" i="1"/>
  <c r="V273" i="1" s="1"/>
  <c r="N274" i="1"/>
  <c r="N275" i="1"/>
  <c r="V275" i="1" s="1"/>
  <c r="N276" i="1"/>
  <c r="V276" i="1" s="1"/>
  <c r="N277" i="1"/>
  <c r="N278" i="1"/>
  <c r="N279" i="1"/>
  <c r="V279" i="1" s="1"/>
  <c r="N280" i="1"/>
  <c r="V280" i="1" s="1"/>
  <c r="N281" i="1"/>
  <c r="P281" i="1" s="1"/>
  <c r="N282" i="1"/>
  <c r="N283" i="1"/>
  <c r="V283" i="1" s="1"/>
  <c r="N284" i="1"/>
  <c r="V284" i="1" s="1"/>
  <c r="N285" i="1"/>
  <c r="N286" i="1"/>
  <c r="V286" i="1" s="1"/>
  <c r="N287" i="1"/>
  <c r="V287" i="1" s="1"/>
  <c r="N288" i="1"/>
  <c r="V288" i="1" s="1"/>
  <c r="N289" i="1"/>
  <c r="N290" i="1"/>
  <c r="V290" i="1" s="1"/>
  <c r="N291" i="1"/>
  <c r="V291" i="1" s="1"/>
  <c r="N292" i="1"/>
  <c r="V292" i="1" s="1"/>
  <c r="N293" i="1"/>
  <c r="N294" i="1"/>
  <c r="N295" i="1"/>
  <c r="V295" i="1" s="1"/>
  <c r="N296" i="1"/>
  <c r="V296" i="1" s="1"/>
  <c r="N297" i="1"/>
  <c r="V297" i="1" s="1"/>
  <c r="N298" i="1"/>
  <c r="N299" i="1"/>
  <c r="V299" i="1" s="1"/>
  <c r="N300" i="1"/>
  <c r="V300" i="1" s="1"/>
  <c r="N301" i="1"/>
  <c r="N302" i="1"/>
  <c r="N303" i="1"/>
  <c r="V303" i="1" s="1"/>
  <c r="N304" i="1"/>
  <c r="V304" i="1" s="1"/>
  <c r="N305" i="1"/>
  <c r="N306" i="1"/>
  <c r="N307" i="1"/>
  <c r="V307" i="1" s="1"/>
  <c r="N308" i="1"/>
  <c r="V308" i="1" s="1"/>
  <c r="N309" i="1"/>
  <c r="N310" i="1"/>
  <c r="V310" i="1" s="1"/>
  <c r="N311" i="1"/>
  <c r="V311" i="1" s="1"/>
  <c r="N312" i="1"/>
  <c r="V312" i="1" s="1"/>
  <c r="N313" i="1"/>
  <c r="N314" i="1"/>
  <c r="V314" i="1" s="1"/>
  <c r="N315" i="1"/>
  <c r="V315" i="1" s="1"/>
  <c r="N316" i="1"/>
  <c r="V316" i="1" s="1"/>
  <c r="N317" i="1"/>
  <c r="N318" i="1"/>
  <c r="N319" i="1"/>
  <c r="N320" i="1"/>
  <c r="V320" i="1" s="1"/>
  <c r="N321" i="1"/>
  <c r="V321" i="1" s="1"/>
  <c r="N322" i="1"/>
  <c r="N323" i="1"/>
  <c r="N324" i="1"/>
  <c r="V324" i="1" s="1"/>
  <c r="N325" i="1"/>
  <c r="V325" i="1" s="1"/>
  <c r="N326" i="1"/>
  <c r="N327" i="1"/>
  <c r="N328" i="1"/>
  <c r="V328" i="1" s="1"/>
  <c r="N329" i="1"/>
  <c r="V329" i="1" s="1"/>
  <c r="N330" i="1"/>
  <c r="N331" i="1"/>
  <c r="V331" i="1" s="1"/>
  <c r="N332" i="1"/>
  <c r="V332" i="1" s="1"/>
  <c r="N333" i="1"/>
  <c r="V333" i="1" s="1"/>
  <c r="N334" i="1"/>
  <c r="V334" i="1" s="1"/>
  <c r="N335" i="1"/>
  <c r="N336" i="1"/>
  <c r="V336" i="1" s="1"/>
  <c r="N337" i="1"/>
  <c r="V337" i="1" s="1"/>
  <c r="N338" i="1"/>
  <c r="V338" i="1" s="1"/>
  <c r="N339" i="1"/>
  <c r="N340" i="1"/>
  <c r="V340" i="1" s="1"/>
  <c r="N341" i="1"/>
  <c r="V341" i="1" s="1"/>
  <c r="N342" i="1"/>
  <c r="N343" i="1"/>
  <c r="N344" i="1"/>
  <c r="V344" i="1" s="1"/>
  <c r="N345" i="1"/>
  <c r="V345" i="1" s="1"/>
  <c r="N346" i="1"/>
  <c r="N347" i="1"/>
  <c r="N348" i="1"/>
  <c r="V348" i="1" s="1"/>
  <c r="N349" i="1"/>
  <c r="V349" i="1" s="1"/>
  <c r="N350" i="1"/>
  <c r="N351" i="1"/>
  <c r="N352" i="1"/>
  <c r="V352" i="1" s="1"/>
  <c r="N353" i="1"/>
  <c r="V353" i="1" s="1"/>
  <c r="N354" i="1"/>
  <c r="N355" i="1"/>
  <c r="V355" i="1" s="1"/>
  <c r="N356" i="1"/>
  <c r="V356" i="1" s="1"/>
  <c r="N357" i="1"/>
  <c r="V357" i="1" s="1"/>
  <c r="N358" i="1"/>
  <c r="V358" i="1" s="1"/>
  <c r="N359" i="1"/>
  <c r="N360" i="1"/>
  <c r="V360" i="1" s="1"/>
  <c r="N361" i="1"/>
  <c r="V361" i="1" s="1"/>
  <c r="N362" i="1"/>
  <c r="V362" i="1" s="1"/>
  <c r="N363" i="1"/>
  <c r="N364" i="1"/>
  <c r="V364" i="1" s="1"/>
  <c r="N365" i="1"/>
  <c r="V365" i="1" s="1"/>
  <c r="N366" i="1"/>
  <c r="N367" i="1"/>
  <c r="P367" i="1" s="1"/>
  <c r="N368" i="1"/>
  <c r="V368" i="1" s="1"/>
  <c r="N369" i="1"/>
  <c r="V369" i="1" s="1"/>
  <c r="N370" i="1"/>
  <c r="N371" i="1"/>
  <c r="N372" i="1"/>
  <c r="V372" i="1" s="1"/>
  <c r="N373" i="1"/>
  <c r="V373" i="1" s="1"/>
  <c r="N374" i="1"/>
  <c r="V374" i="1" s="1"/>
  <c r="N375" i="1"/>
  <c r="N376" i="1"/>
  <c r="N377" i="1"/>
  <c r="V377" i="1" s="1"/>
  <c r="N378" i="1"/>
  <c r="V378" i="1" s="1"/>
  <c r="N379" i="1"/>
  <c r="V379" i="1" s="1"/>
  <c r="N380" i="1"/>
  <c r="N381" i="1"/>
  <c r="V381" i="1" s="1"/>
  <c r="N382" i="1"/>
  <c r="V382" i="1" s="1"/>
  <c r="N383" i="1"/>
  <c r="N384" i="1"/>
  <c r="N385" i="1"/>
  <c r="N386" i="1"/>
  <c r="V386" i="1" s="1"/>
  <c r="N387" i="1"/>
  <c r="V387" i="1" s="1"/>
  <c r="N388" i="1"/>
  <c r="N389" i="1"/>
  <c r="N390" i="1"/>
  <c r="V390" i="1" s="1"/>
  <c r="N391" i="1"/>
  <c r="V391" i="1" s="1"/>
  <c r="N392" i="1"/>
  <c r="N393" i="1"/>
  <c r="V393" i="1" s="1"/>
  <c r="N394" i="1"/>
  <c r="V394" i="1" s="1"/>
  <c r="N395" i="1"/>
  <c r="V395" i="1" s="1"/>
  <c r="N396" i="1"/>
  <c r="V396" i="1" s="1"/>
  <c r="N397" i="1"/>
  <c r="N398" i="1"/>
  <c r="V398" i="1" s="1"/>
  <c r="N399" i="1"/>
  <c r="V399" i="1" s="1"/>
  <c r="N400" i="1"/>
  <c r="N401" i="1"/>
  <c r="N402" i="1"/>
  <c r="V402" i="1" s="1"/>
  <c r="N403" i="1"/>
  <c r="V403" i="1" s="1"/>
  <c r="N404" i="1"/>
  <c r="N405" i="1"/>
  <c r="N406" i="1"/>
  <c r="V406" i="1" s="1"/>
  <c r="N407" i="1"/>
  <c r="V407" i="1" s="1"/>
  <c r="N408" i="1"/>
  <c r="N409" i="1"/>
  <c r="N410" i="1"/>
  <c r="V410" i="1" s="1"/>
  <c r="N411" i="1"/>
  <c r="V411" i="1" s="1"/>
  <c r="N412" i="1"/>
  <c r="V412" i="1" s="1"/>
  <c r="N413" i="1"/>
  <c r="N414" i="1"/>
  <c r="N415" i="1"/>
  <c r="V415" i="1" s="1"/>
  <c r="N416" i="1"/>
  <c r="V416" i="1" s="1"/>
  <c r="N417" i="1"/>
  <c r="V417" i="1" s="1"/>
  <c r="N418" i="1"/>
  <c r="N419" i="1"/>
  <c r="V419" i="1" s="1"/>
  <c r="N420" i="1"/>
  <c r="V420" i="1" s="1"/>
  <c r="N421" i="1"/>
  <c r="N422" i="1"/>
  <c r="N423" i="1"/>
  <c r="V423" i="1" s="1"/>
  <c r="N424" i="1"/>
  <c r="V424" i="1" s="1"/>
  <c r="N425" i="1"/>
  <c r="N426" i="1"/>
  <c r="N427" i="1"/>
  <c r="V427" i="1" s="1"/>
  <c r="N428" i="1"/>
  <c r="V428" i="1" s="1"/>
  <c r="N429" i="1"/>
  <c r="N430" i="1"/>
  <c r="V430" i="1" s="1"/>
  <c r="N431" i="1"/>
  <c r="V431" i="1" s="1"/>
  <c r="N432" i="1"/>
  <c r="V432" i="1" s="1"/>
  <c r="N433" i="1"/>
  <c r="N434" i="1"/>
  <c r="V434" i="1" s="1"/>
  <c r="N435" i="1"/>
  <c r="V435" i="1" s="1"/>
  <c r="N436" i="1"/>
  <c r="V436" i="1" s="1"/>
  <c r="N437" i="1"/>
  <c r="N438" i="1"/>
  <c r="N439" i="1"/>
  <c r="V439" i="1" s="1"/>
  <c r="N440" i="1"/>
  <c r="V440" i="1" s="1"/>
  <c r="N441" i="1"/>
  <c r="V441" i="1" s="1"/>
  <c r="N442" i="1"/>
  <c r="N443" i="1"/>
  <c r="V443" i="1" s="1"/>
  <c r="N444" i="1"/>
  <c r="V444" i="1" s="1"/>
  <c r="N445" i="1"/>
  <c r="N446" i="1"/>
  <c r="N447" i="1"/>
  <c r="V447" i="1" s="1"/>
  <c r="N448" i="1"/>
  <c r="V448" i="1" s="1"/>
  <c r="N449" i="1"/>
  <c r="N450" i="1"/>
  <c r="N451" i="1"/>
  <c r="V451" i="1" s="1"/>
  <c r="N452" i="1"/>
  <c r="V452" i="1" s="1"/>
  <c r="N453" i="1"/>
  <c r="V453" i="1" s="1"/>
  <c r="N454" i="1"/>
  <c r="V454" i="1" s="1"/>
  <c r="N455" i="1"/>
  <c r="N456" i="1"/>
  <c r="V456" i="1" s="1"/>
  <c r="N457" i="1"/>
  <c r="V457" i="1" s="1"/>
  <c r="N458" i="1"/>
  <c r="V458" i="1" s="1"/>
  <c r="N459" i="1"/>
  <c r="N460" i="1"/>
  <c r="V460" i="1" s="1"/>
  <c r="N461" i="1"/>
  <c r="V461" i="1" s="1"/>
  <c r="N462" i="1"/>
  <c r="N463" i="1"/>
  <c r="N464" i="1"/>
  <c r="V464" i="1" s="1"/>
  <c r="N465" i="1"/>
  <c r="V465" i="1" s="1"/>
  <c r="N466" i="1"/>
  <c r="N467" i="1"/>
  <c r="N468" i="1"/>
  <c r="V468" i="1" s="1"/>
  <c r="N469" i="1"/>
  <c r="V469" i="1" s="1"/>
  <c r="N470" i="1"/>
  <c r="N471" i="1"/>
  <c r="N472" i="1"/>
  <c r="N473" i="1"/>
  <c r="V473" i="1" s="1"/>
  <c r="N474" i="1"/>
  <c r="V474" i="1" s="1"/>
  <c r="N475" i="1"/>
  <c r="V475" i="1" s="1"/>
  <c r="N476" i="1"/>
  <c r="N477" i="1"/>
  <c r="V477" i="1" s="1"/>
  <c r="N478" i="1"/>
  <c r="V478" i="1" s="1"/>
  <c r="N479" i="1"/>
  <c r="N480" i="1"/>
  <c r="N481" i="1"/>
  <c r="V481" i="1" s="1"/>
  <c r="N482" i="1"/>
  <c r="V482" i="1" s="1"/>
  <c r="N483" i="1"/>
  <c r="N484" i="1"/>
  <c r="N485" i="1"/>
  <c r="V485" i="1" s="1"/>
  <c r="N486" i="1"/>
  <c r="V486" i="1" s="1"/>
  <c r="N487" i="1"/>
  <c r="N488" i="1"/>
  <c r="N489" i="1"/>
  <c r="V489" i="1" s="1"/>
  <c r="N490" i="1"/>
  <c r="V490" i="1" s="1"/>
  <c r="N491" i="1"/>
  <c r="N492" i="1"/>
  <c r="V492" i="1" s="1"/>
  <c r="N493" i="1"/>
  <c r="V493" i="1" s="1"/>
  <c r="N494" i="1"/>
  <c r="V494" i="1" s="1"/>
  <c r="N495" i="1"/>
  <c r="N496" i="1"/>
  <c r="N497" i="1"/>
  <c r="V497" i="1" s="1"/>
  <c r="N498" i="1"/>
  <c r="V498" i="1" s="1"/>
  <c r="N499" i="1"/>
  <c r="V499" i="1" s="1"/>
  <c r="N500" i="1"/>
  <c r="N501" i="1"/>
  <c r="V501" i="1" s="1"/>
  <c r="N502" i="1"/>
  <c r="V502" i="1" s="1"/>
  <c r="N503" i="1"/>
  <c r="N504" i="1"/>
  <c r="N505" i="1"/>
  <c r="V505" i="1" s="1"/>
  <c r="N506" i="1"/>
  <c r="V506" i="1" s="1"/>
  <c r="N507" i="1"/>
  <c r="N508" i="1"/>
  <c r="N509" i="1"/>
  <c r="V509" i="1" s="1"/>
  <c r="N510" i="1"/>
  <c r="V510" i="1" s="1"/>
  <c r="N511" i="1"/>
  <c r="N512" i="1"/>
  <c r="N513" i="1"/>
  <c r="V513" i="1" s="1"/>
  <c r="N514" i="1"/>
  <c r="V514" i="1" s="1"/>
  <c r="N515" i="1"/>
  <c r="N516" i="1"/>
  <c r="V516" i="1" s="1"/>
  <c r="N517" i="1"/>
  <c r="V517" i="1" s="1"/>
  <c r="N518" i="1"/>
  <c r="V518" i="1" s="1"/>
  <c r="N519" i="1"/>
  <c r="N520" i="1"/>
  <c r="N521" i="1"/>
  <c r="V521" i="1" s="1"/>
  <c r="N522" i="1"/>
  <c r="V522" i="1" s="1"/>
  <c r="N523" i="1"/>
  <c r="V523" i="1" s="1"/>
  <c r="N524" i="1"/>
  <c r="N525" i="1"/>
  <c r="V525" i="1" s="1"/>
  <c r="N526" i="1"/>
  <c r="V526" i="1" s="1"/>
  <c r="N527" i="1"/>
  <c r="N528" i="1"/>
  <c r="N529" i="1"/>
  <c r="V529" i="1" s="1"/>
  <c r="N530" i="1"/>
  <c r="V530" i="1" s="1"/>
  <c r="N531" i="1"/>
  <c r="N532" i="1"/>
  <c r="N533" i="1"/>
  <c r="V533" i="1" s="1"/>
  <c r="N534" i="1"/>
  <c r="V534" i="1" s="1"/>
  <c r="N535" i="1"/>
  <c r="N536" i="1"/>
  <c r="N537" i="1"/>
  <c r="V537" i="1" s="1"/>
  <c r="N538" i="1"/>
  <c r="V538" i="1" s="1"/>
  <c r="N539" i="1"/>
  <c r="N540" i="1"/>
  <c r="V540" i="1" s="1"/>
  <c r="N541" i="1"/>
  <c r="V541" i="1" s="1"/>
  <c r="N542" i="1"/>
  <c r="V542" i="1" s="1"/>
  <c r="N543" i="1"/>
  <c r="N544" i="1"/>
  <c r="N545" i="1"/>
  <c r="V545" i="1" s="1"/>
  <c r="N546" i="1"/>
  <c r="V546" i="1" s="1"/>
  <c r="N547" i="1"/>
  <c r="V547" i="1" s="1"/>
  <c r="N548" i="1"/>
  <c r="N549" i="1"/>
  <c r="V549" i="1" s="1"/>
  <c r="N550" i="1"/>
  <c r="V550" i="1" s="1"/>
  <c r="N551" i="1"/>
  <c r="N552" i="1"/>
  <c r="N553" i="1"/>
  <c r="V553" i="1" s="1"/>
  <c r="N554" i="1"/>
  <c r="V554" i="1" s="1"/>
  <c r="N555" i="1"/>
  <c r="N556" i="1"/>
  <c r="N557" i="1"/>
  <c r="V557" i="1" s="1"/>
  <c r="N558" i="1"/>
  <c r="V558" i="1" s="1"/>
  <c r="N559" i="1"/>
  <c r="N560" i="1"/>
  <c r="N561" i="1"/>
  <c r="V561" i="1" s="1"/>
  <c r="N562" i="1"/>
  <c r="V562" i="1" s="1"/>
  <c r="N563" i="1"/>
  <c r="N564" i="1"/>
  <c r="V564" i="1" s="1"/>
  <c r="N565" i="1"/>
  <c r="V565" i="1" s="1"/>
  <c r="N566" i="1"/>
  <c r="V566" i="1" s="1"/>
  <c r="N567" i="1"/>
  <c r="N568" i="1"/>
  <c r="N569" i="1"/>
  <c r="V569" i="1" s="1"/>
  <c r="N570" i="1"/>
  <c r="V570" i="1" s="1"/>
  <c r="N571" i="1"/>
  <c r="V571" i="1" s="1"/>
  <c r="N572" i="1"/>
  <c r="N573" i="1"/>
  <c r="V573" i="1" s="1"/>
  <c r="N574" i="1"/>
  <c r="V574" i="1" s="1"/>
  <c r="N575" i="1"/>
  <c r="N576" i="1"/>
  <c r="N577" i="1"/>
  <c r="V577" i="1" s="1"/>
  <c r="N578" i="1"/>
  <c r="V578" i="1" s="1"/>
  <c r="N579" i="1"/>
  <c r="N580" i="1"/>
  <c r="N581" i="1"/>
  <c r="V581" i="1" s="1"/>
  <c r="N582" i="1"/>
  <c r="V582" i="1" s="1"/>
  <c r="N583" i="1"/>
  <c r="N584" i="1"/>
  <c r="N585" i="1"/>
  <c r="V585" i="1" s="1"/>
  <c r="N586" i="1"/>
  <c r="V586" i="1" s="1"/>
  <c r="N587" i="1"/>
  <c r="N588" i="1"/>
  <c r="V588" i="1" s="1"/>
  <c r="N589" i="1"/>
  <c r="V589" i="1" s="1"/>
  <c r="N590" i="1"/>
  <c r="V590" i="1" s="1"/>
  <c r="N591" i="1"/>
  <c r="N592" i="1"/>
  <c r="P592" i="1" s="1"/>
  <c r="N593" i="1"/>
  <c r="N594" i="1"/>
  <c r="V594" i="1" s="1"/>
  <c r="N595" i="1"/>
  <c r="V595" i="1" s="1"/>
  <c r="N596" i="1"/>
  <c r="N597" i="1"/>
  <c r="N598" i="1"/>
  <c r="V598" i="1" s="1"/>
  <c r="N599" i="1"/>
  <c r="V599" i="1" s="1"/>
  <c r="N600" i="1"/>
  <c r="N601" i="1"/>
  <c r="N602" i="1"/>
  <c r="V602" i="1" s="1"/>
  <c r="N603" i="1"/>
  <c r="V603" i="1" s="1"/>
  <c r="N604" i="1"/>
  <c r="N605" i="1"/>
  <c r="N606" i="1"/>
  <c r="V606" i="1" s="1"/>
  <c r="N607" i="1"/>
  <c r="V607" i="1" s="1"/>
  <c r="N608" i="1"/>
  <c r="N609" i="1"/>
  <c r="V609" i="1" s="1"/>
  <c r="N610" i="1"/>
  <c r="N611" i="1"/>
  <c r="V611" i="1" s="1"/>
  <c r="W611" i="1" s="1"/>
  <c r="N612" i="1"/>
  <c r="V612" i="1" s="1"/>
  <c r="N613" i="1"/>
  <c r="N614" i="1"/>
  <c r="N615" i="1"/>
  <c r="V615" i="1" s="1"/>
  <c r="N616" i="1"/>
  <c r="V616" i="1" s="1"/>
  <c r="N617" i="1"/>
  <c r="N618" i="1"/>
  <c r="N619" i="1"/>
  <c r="V619" i="1" s="1"/>
  <c r="N620" i="1"/>
  <c r="V620" i="1" s="1"/>
  <c r="N621" i="1"/>
  <c r="N622" i="1"/>
  <c r="V622" i="1" s="1"/>
  <c r="N623" i="1"/>
  <c r="V623" i="1" s="1"/>
  <c r="N624" i="1"/>
  <c r="V624" i="1" s="1"/>
  <c r="N625" i="1"/>
  <c r="N626" i="1"/>
  <c r="V626" i="1" s="1"/>
  <c r="N627" i="1"/>
  <c r="V627" i="1" s="1"/>
  <c r="N628" i="1"/>
  <c r="V628" i="1" s="1"/>
  <c r="N629" i="1"/>
  <c r="N630" i="1"/>
  <c r="N631" i="1"/>
  <c r="V631" i="1" s="1"/>
  <c r="N632" i="1"/>
  <c r="V632" i="1" s="1"/>
  <c r="N633" i="1"/>
  <c r="V633" i="1" s="1"/>
  <c r="N634" i="1"/>
  <c r="N635" i="1"/>
  <c r="V635" i="1" s="1"/>
  <c r="N636" i="1"/>
  <c r="V636" i="1" s="1"/>
  <c r="N637" i="1"/>
  <c r="N638" i="1"/>
  <c r="N639" i="1"/>
  <c r="V639" i="1" s="1"/>
  <c r="N640" i="1"/>
  <c r="V640" i="1" s="1"/>
  <c r="N641" i="1"/>
  <c r="N642" i="1"/>
  <c r="N643" i="1"/>
  <c r="V643" i="1" s="1"/>
  <c r="N644" i="1"/>
  <c r="V644" i="1" s="1"/>
  <c r="N645" i="1"/>
  <c r="N646" i="1"/>
  <c r="V646" i="1" s="1"/>
  <c r="N647" i="1"/>
  <c r="V647" i="1" s="1"/>
  <c r="N648" i="1"/>
  <c r="V648" i="1" s="1"/>
  <c r="N649" i="1"/>
  <c r="N650" i="1"/>
  <c r="V650" i="1" s="1"/>
  <c r="N651" i="1"/>
  <c r="V651" i="1" s="1"/>
  <c r="N652" i="1"/>
  <c r="V652" i="1" s="1"/>
  <c r="N653" i="1"/>
  <c r="N654" i="1"/>
  <c r="N655" i="1"/>
  <c r="V655" i="1" s="1"/>
  <c r="N656" i="1"/>
  <c r="V656" i="1" s="1"/>
  <c r="N657" i="1"/>
  <c r="V657" i="1" s="1"/>
  <c r="N658" i="1"/>
  <c r="N659" i="1"/>
  <c r="V659" i="1" s="1"/>
  <c r="N660" i="1"/>
  <c r="V660" i="1" s="1"/>
  <c r="N661" i="1"/>
  <c r="N662" i="1"/>
  <c r="N663" i="1"/>
  <c r="V663" i="1" s="1"/>
  <c r="N664" i="1"/>
  <c r="V664" i="1" s="1"/>
  <c r="N665" i="1"/>
  <c r="N666" i="1"/>
  <c r="N667" i="1"/>
  <c r="V667" i="1" s="1"/>
  <c r="N668" i="1"/>
  <c r="V668" i="1" s="1"/>
  <c r="N669" i="1"/>
  <c r="N670" i="1"/>
  <c r="V670" i="1" s="1"/>
  <c r="N671" i="1"/>
  <c r="V671" i="1" s="1"/>
  <c r="N672" i="1"/>
  <c r="V672" i="1" s="1"/>
  <c r="N673" i="1"/>
  <c r="N674" i="1"/>
  <c r="V674" i="1" s="1"/>
  <c r="N675" i="1"/>
  <c r="V675" i="1" s="1"/>
  <c r="N676" i="1"/>
  <c r="V676" i="1" s="1"/>
  <c r="N677" i="1"/>
  <c r="N678" i="1"/>
  <c r="N679" i="1"/>
  <c r="V679" i="1" s="1"/>
  <c r="N680" i="1"/>
  <c r="V680" i="1" s="1"/>
  <c r="N681" i="1"/>
  <c r="V681" i="1" s="1"/>
  <c r="N682" i="1"/>
  <c r="N683" i="1"/>
  <c r="V683" i="1" s="1"/>
  <c r="N684" i="1"/>
  <c r="V684" i="1" s="1"/>
  <c r="N685" i="1"/>
  <c r="N686" i="1"/>
  <c r="N687" i="1"/>
  <c r="V687" i="1" s="1"/>
  <c r="N688" i="1"/>
  <c r="V688" i="1" s="1"/>
  <c r="N689" i="1"/>
  <c r="N690" i="1"/>
  <c r="N691" i="1"/>
  <c r="V691" i="1" s="1"/>
  <c r="N692" i="1"/>
  <c r="V692" i="1" s="1"/>
  <c r="N693" i="1"/>
  <c r="N694" i="1"/>
  <c r="V694" i="1" s="1"/>
  <c r="N695" i="1"/>
  <c r="V695" i="1" s="1"/>
  <c r="N696" i="1"/>
  <c r="V696" i="1" s="1"/>
  <c r="N697" i="1"/>
  <c r="N698" i="1"/>
  <c r="V698" i="1" s="1"/>
  <c r="N699" i="1"/>
  <c r="V699" i="1" s="1"/>
  <c r="N700" i="1"/>
  <c r="V700" i="1" s="1"/>
  <c r="N701" i="1"/>
  <c r="N702" i="1"/>
  <c r="N703" i="1"/>
  <c r="V703" i="1" s="1"/>
  <c r="N704" i="1"/>
  <c r="V704" i="1" s="1"/>
  <c r="N705" i="1"/>
  <c r="V705" i="1" s="1"/>
  <c r="N706" i="1"/>
  <c r="N707" i="1"/>
  <c r="V707" i="1" s="1"/>
  <c r="N708" i="1"/>
  <c r="V708" i="1" s="1"/>
  <c r="N709" i="1"/>
  <c r="N710" i="1"/>
  <c r="N711" i="1"/>
  <c r="V711" i="1" s="1"/>
  <c r="N712" i="1"/>
  <c r="V712" i="1" s="1"/>
  <c r="N713" i="1"/>
  <c r="N714" i="1"/>
  <c r="N715" i="1"/>
  <c r="V715" i="1" s="1"/>
  <c r="N716" i="1"/>
  <c r="V716" i="1" s="1"/>
  <c r="N717" i="1"/>
  <c r="N718" i="1"/>
  <c r="V718" i="1" s="1"/>
  <c r="N719" i="1"/>
  <c r="V719" i="1" s="1"/>
  <c r="N720" i="1"/>
  <c r="P720" i="1" s="1"/>
  <c r="N721" i="1"/>
  <c r="N722" i="1"/>
  <c r="V722" i="1" s="1"/>
  <c r="N723" i="1"/>
  <c r="V723" i="1" s="1"/>
  <c r="N724" i="1"/>
  <c r="V724" i="1" s="1"/>
  <c r="N725" i="1"/>
  <c r="N726" i="1"/>
  <c r="N727" i="1"/>
  <c r="N728" i="1"/>
  <c r="V728" i="1" s="1"/>
  <c r="N729" i="1"/>
  <c r="N730" i="1"/>
  <c r="V730" i="1" s="1"/>
  <c r="N731" i="1"/>
  <c r="N732" i="1"/>
  <c r="V732" i="1" s="1"/>
  <c r="N3" i="1"/>
  <c r="V3" i="1" s="1"/>
  <c r="N4" i="1"/>
  <c r="V4" i="1" s="1"/>
  <c r="N5" i="1"/>
  <c r="N6" i="1"/>
  <c r="N7" i="1"/>
  <c r="V7" i="1" s="1"/>
  <c r="N8" i="1"/>
  <c r="V8" i="1" s="1"/>
  <c r="N9" i="1"/>
  <c r="V9" i="1" s="1"/>
  <c r="N10" i="1"/>
  <c r="N11" i="1"/>
  <c r="N12" i="1"/>
  <c r="N13" i="1"/>
  <c r="V13" i="1" s="1"/>
  <c r="N14" i="1"/>
  <c r="V14" i="1" s="1"/>
  <c r="N2" i="1"/>
  <c r="V2" i="1" s="1"/>
  <c r="K468" i="1"/>
  <c r="K2" i="1"/>
  <c r="J102" i="1"/>
  <c r="K102" i="1" s="1"/>
  <c r="J103" i="1"/>
  <c r="K103" i="1" s="1"/>
  <c r="J104" i="1"/>
  <c r="K104" i="1" s="1"/>
  <c r="J105" i="1"/>
  <c r="K105" i="1" s="1"/>
  <c r="J106" i="1"/>
  <c r="K106" i="1" s="1"/>
  <c r="J107" i="1"/>
  <c r="K107" i="1" s="1"/>
  <c r="J108" i="1"/>
  <c r="K108" i="1" s="1"/>
  <c r="J109" i="1"/>
  <c r="K109" i="1" s="1"/>
  <c r="J110" i="1"/>
  <c r="K110" i="1" s="1"/>
  <c r="J111" i="1"/>
  <c r="K111" i="1" s="1"/>
  <c r="J112" i="1"/>
  <c r="K112" i="1" s="1"/>
  <c r="J113" i="1"/>
  <c r="K113" i="1" s="1"/>
  <c r="J114" i="1"/>
  <c r="K114" i="1" s="1"/>
  <c r="J115" i="1"/>
  <c r="K115" i="1" s="1"/>
  <c r="J116" i="1"/>
  <c r="K116" i="1" s="1"/>
  <c r="J117" i="1"/>
  <c r="K117" i="1" s="1"/>
  <c r="J118" i="1"/>
  <c r="K118" i="1" s="1"/>
  <c r="J119" i="1"/>
  <c r="K119" i="1" s="1"/>
  <c r="J120" i="1"/>
  <c r="K120" i="1" s="1"/>
  <c r="J121" i="1"/>
  <c r="K121" i="1" s="1"/>
  <c r="J122" i="1"/>
  <c r="K122" i="1" s="1"/>
  <c r="J123" i="1"/>
  <c r="K123" i="1" s="1"/>
  <c r="J124" i="1"/>
  <c r="K124" i="1" s="1"/>
  <c r="J125" i="1"/>
  <c r="K125" i="1" s="1"/>
  <c r="J126" i="1"/>
  <c r="K126" i="1" s="1"/>
  <c r="J127" i="1"/>
  <c r="K127" i="1" s="1"/>
  <c r="J128" i="1"/>
  <c r="K128" i="1" s="1"/>
  <c r="J129" i="1"/>
  <c r="K129" i="1" s="1"/>
  <c r="J130" i="1"/>
  <c r="K130" i="1" s="1"/>
  <c r="J131" i="1"/>
  <c r="K131" i="1" s="1"/>
  <c r="J132" i="1"/>
  <c r="K132" i="1" s="1"/>
  <c r="J133" i="1"/>
  <c r="K133" i="1" s="1"/>
  <c r="J134" i="1"/>
  <c r="K134" i="1" s="1"/>
  <c r="J135" i="1"/>
  <c r="K135" i="1" s="1"/>
  <c r="J136" i="1"/>
  <c r="K136" i="1" s="1"/>
  <c r="J137" i="1"/>
  <c r="K137" i="1" s="1"/>
  <c r="J138" i="1"/>
  <c r="K138" i="1" s="1"/>
  <c r="J139" i="1"/>
  <c r="K139" i="1" s="1"/>
  <c r="J140" i="1"/>
  <c r="K140" i="1" s="1"/>
  <c r="J141" i="1"/>
  <c r="K141" i="1" s="1"/>
  <c r="J142" i="1"/>
  <c r="K142" i="1" s="1"/>
  <c r="J143" i="1"/>
  <c r="K143" i="1" s="1"/>
  <c r="J144" i="1"/>
  <c r="K144" i="1" s="1"/>
  <c r="J145" i="1"/>
  <c r="K145" i="1" s="1"/>
  <c r="J146" i="1"/>
  <c r="K146" i="1" s="1"/>
  <c r="J147" i="1"/>
  <c r="K147" i="1" s="1"/>
  <c r="J148" i="1"/>
  <c r="K148" i="1" s="1"/>
  <c r="J149" i="1"/>
  <c r="K149" i="1" s="1"/>
  <c r="J150" i="1"/>
  <c r="K150" i="1" s="1"/>
  <c r="J151" i="1"/>
  <c r="K151" i="1" s="1"/>
  <c r="J152" i="1"/>
  <c r="K152" i="1" s="1"/>
  <c r="J153" i="1"/>
  <c r="K153" i="1" s="1"/>
  <c r="J154" i="1"/>
  <c r="K154" i="1" s="1"/>
  <c r="J155" i="1"/>
  <c r="K155" i="1" s="1"/>
  <c r="J156" i="1"/>
  <c r="K156" i="1" s="1"/>
  <c r="J157" i="1"/>
  <c r="K157" i="1" s="1"/>
  <c r="J158" i="1"/>
  <c r="K158" i="1" s="1"/>
  <c r="J159" i="1"/>
  <c r="K159" i="1" s="1"/>
  <c r="J160" i="1"/>
  <c r="K160" i="1" s="1"/>
  <c r="J161" i="1"/>
  <c r="K161" i="1" s="1"/>
  <c r="J162" i="1"/>
  <c r="K162" i="1" s="1"/>
  <c r="J163" i="1"/>
  <c r="K163" i="1" s="1"/>
  <c r="J164" i="1"/>
  <c r="K164" i="1" s="1"/>
  <c r="J165" i="1"/>
  <c r="K165" i="1" s="1"/>
  <c r="J166" i="1"/>
  <c r="K166" i="1" s="1"/>
  <c r="J167" i="1"/>
  <c r="K167" i="1" s="1"/>
  <c r="J168" i="1"/>
  <c r="K168" i="1" s="1"/>
  <c r="J169" i="1"/>
  <c r="K169" i="1" s="1"/>
  <c r="J170" i="1"/>
  <c r="K170" i="1" s="1"/>
  <c r="J171" i="1"/>
  <c r="K171" i="1" s="1"/>
  <c r="J172" i="1"/>
  <c r="K172" i="1" s="1"/>
  <c r="J173" i="1"/>
  <c r="K173" i="1" s="1"/>
  <c r="J174" i="1"/>
  <c r="K174" i="1" s="1"/>
  <c r="J175" i="1"/>
  <c r="K175" i="1" s="1"/>
  <c r="J176" i="1"/>
  <c r="K176" i="1" s="1"/>
  <c r="J177" i="1"/>
  <c r="K177" i="1" s="1"/>
  <c r="J178" i="1"/>
  <c r="K178" i="1" s="1"/>
  <c r="J179" i="1"/>
  <c r="K179" i="1" s="1"/>
  <c r="J180" i="1"/>
  <c r="K180" i="1" s="1"/>
  <c r="J181" i="1"/>
  <c r="K181" i="1" s="1"/>
  <c r="J182" i="1"/>
  <c r="K182" i="1" s="1"/>
  <c r="J183" i="1"/>
  <c r="K183" i="1" s="1"/>
  <c r="J184" i="1"/>
  <c r="K184" i="1" s="1"/>
  <c r="J185" i="1"/>
  <c r="K185" i="1" s="1"/>
  <c r="J186" i="1"/>
  <c r="K186" i="1" s="1"/>
  <c r="J187" i="1"/>
  <c r="K187" i="1" s="1"/>
  <c r="J188" i="1"/>
  <c r="K188" i="1" s="1"/>
  <c r="J189" i="1"/>
  <c r="K189" i="1" s="1"/>
  <c r="J190" i="1"/>
  <c r="K190" i="1" s="1"/>
  <c r="J191" i="1"/>
  <c r="K191" i="1" s="1"/>
  <c r="J192" i="1"/>
  <c r="K192" i="1" s="1"/>
  <c r="J193" i="1"/>
  <c r="K193" i="1" s="1"/>
  <c r="J194" i="1"/>
  <c r="K194" i="1" s="1"/>
  <c r="J195" i="1"/>
  <c r="K195" i="1" s="1"/>
  <c r="J196" i="1"/>
  <c r="K196" i="1" s="1"/>
  <c r="J197" i="1"/>
  <c r="K197" i="1" s="1"/>
  <c r="J198" i="1"/>
  <c r="K198" i="1" s="1"/>
  <c r="J199" i="1"/>
  <c r="K199" i="1" s="1"/>
  <c r="J200" i="1"/>
  <c r="K200" i="1" s="1"/>
  <c r="J201" i="1"/>
  <c r="K201" i="1" s="1"/>
  <c r="J202" i="1"/>
  <c r="K202" i="1" s="1"/>
  <c r="J203" i="1"/>
  <c r="K203" i="1" s="1"/>
  <c r="J204" i="1"/>
  <c r="K204" i="1" s="1"/>
  <c r="J205" i="1"/>
  <c r="K205" i="1" s="1"/>
  <c r="J206" i="1"/>
  <c r="K206" i="1" s="1"/>
  <c r="J207" i="1"/>
  <c r="K207" i="1" s="1"/>
  <c r="J208" i="1"/>
  <c r="K208" i="1" s="1"/>
  <c r="J209" i="1"/>
  <c r="K209" i="1" s="1"/>
  <c r="J210" i="1"/>
  <c r="K210" i="1" s="1"/>
  <c r="J211" i="1"/>
  <c r="K211" i="1" s="1"/>
  <c r="J212" i="1"/>
  <c r="K212" i="1" s="1"/>
  <c r="J213" i="1"/>
  <c r="K213" i="1" s="1"/>
  <c r="J214" i="1"/>
  <c r="K214" i="1" s="1"/>
  <c r="J215" i="1"/>
  <c r="K215" i="1" s="1"/>
  <c r="J216" i="1"/>
  <c r="K216" i="1" s="1"/>
  <c r="J217" i="1"/>
  <c r="K217" i="1" s="1"/>
  <c r="J218" i="1"/>
  <c r="K218" i="1" s="1"/>
  <c r="J219" i="1"/>
  <c r="K219" i="1" s="1"/>
  <c r="J220" i="1"/>
  <c r="K220" i="1" s="1"/>
  <c r="J221" i="1"/>
  <c r="K221" i="1" s="1"/>
  <c r="J222" i="1"/>
  <c r="K222" i="1" s="1"/>
  <c r="J223" i="1"/>
  <c r="K223" i="1" s="1"/>
  <c r="J224" i="1"/>
  <c r="K224" i="1" s="1"/>
  <c r="J225" i="1"/>
  <c r="K225" i="1" s="1"/>
  <c r="J226" i="1"/>
  <c r="K226" i="1" s="1"/>
  <c r="J227" i="1"/>
  <c r="K227" i="1" s="1"/>
  <c r="J228" i="1"/>
  <c r="K228" i="1" s="1"/>
  <c r="J229" i="1"/>
  <c r="K229" i="1" s="1"/>
  <c r="J230" i="1"/>
  <c r="K230" i="1" s="1"/>
  <c r="J231" i="1"/>
  <c r="K231" i="1" s="1"/>
  <c r="J232" i="1"/>
  <c r="K232" i="1" s="1"/>
  <c r="J233" i="1"/>
  <c r="K233" i="1" s="1"/>
  <c r="J234" i="1"/>
  <c r="K234" i="1" s="1"/>
  <c r="J235" i="1"/>
  <c r="K235" i="1" s="1"/>
  <c r="J236" i="1"/>
  <c r="K236" i="1" s="1"/>
  <c r="J237" i="1"/>
  <c r="K237" i="1" s="1"/>
  <c r="J238" i="1"/>
  <c r="K238" i="1" s="1"/>
  <c r="J239" i="1"/>
  <c r="K239" i="1" s="1"/>
  <c r="J240" i="1"/>
  <c r="K240" i="1" s="1"/>
  <c r="J241" i="1"/>
  <c r="K241" i="1" s="1"/>
  <c r="J242" i="1"/>
  <c r="K242" i="1" s="1"/>
  <c r="J243" i="1"/>
  <c r="K243" i="1" s="1"/>
  <c r="J244" i="1"/>
  <c r="K244" i="1" s="1"/>
  <c r="J245" i="1"/>
  <c r="K245" i="1" s="1"/>
  <c r="J246" i="1"/>
  <c r="K246" i="1" s="1"/>
  <c r="J247" i="1"/>
  <c r="K247" i="1" s="1"/>
  <c r="J248" i="1"/>
  <c r="K248" i="1" s="1"/>
  <c r="J249" i="1"/>
  <c r="K249" i="1" s="1"/>
  <c r="J250" i="1"/>
  <c r="K250" i="1" s="1"/>
  <c r="J251" i="1"/>
  <c r="K251" i="1" s="1"/>
  <c r="J252" i="1"/>
  <c r="K252" i="1" s="1"/>
  <c r="J253" i="1"/>
  <c r="K253" i="1" s="1"/>
  <c r="J254" i="1"/>
  <c r="K254" i="1" s="1"/>
  <c r="J255" i="1"/>
  <c r="K255" i="1" s="1"/>
  <c r="J256" i="1"/>
  <c r="K256" i="1" s="1"/>
  <c r="J257" i="1"/>
  <c r="K257" i="1" s="1"/>
  <c r="J258" i="1"/>
  <c r="K258" i="1" s="1"/>
  <c r="J259" i="1"/>
  <c r="K259" i="1" s="1"/>
  <c r="J260" i="1"/>
  <c r="K260" i="1" s="1"/>
  <c r="J261" i="1"/>
  <c r="K261" i="1" s="1"/>
  <c r="J262" i="1"/>
  <c r="K262" i="1" s="1"/>
  <c r="J263" i="1"/>
  <c r="K263" i="1" s="1"/>
  <c r="J264" i="1"/>
  <c r="K264" i="1" s="1"/>
  <c r="J265" i="1"/>
  <c r="K265" i="1" s="1"/>
  <c r="J266" i="1"/>
  <c r="K266" i="1" s="1"/>
  <c r="J267" i="1"/>
  <c r="K267" i="1" s="1"/>
  <c r="J268" i="1"/>
  <c r="K268" i="1" s="1"/>
  <c r="J269" i="1"/>
  <c r="K269" i="1" s="1"/>
  <c r="J270" i="1"/>
  <c r="K270" i="1" s="1"/>
  <c r="J271" i="1"/>
  <c r="K271" i="1" s="1"/>
  <c r="J272" i="1"/>
  <c r="K272" i="1" s="1"/>
  <c r="J273" i="1"/>
  <c r="K273" i="1" s="1"/>
  <c r="J274" i="1"/>
  <c r="K274" i="1" s="1"/>
  <c r="J275" i="1"/>
  <c r="K275" i="1" s="1"/>
  <c r="J276" i="1"/>
  <c r="K276" i="1" s="1"/>
  <c r="J277" i="1"/>
  <c r="K277" i="1" s="1"/>
  <c r="J278" i="1"/>
  <c r="K278" i="1" s="1"/>
  <c r="J279" i="1"/>
  <c r="K279" i="1" s="1"/>
  <c r="J280" i="1"/>
  <c r="K280" i="1" s="1"/>
  <c r="J281" i="1"/>
  <c r="K281" i="1" s="1"/>
  <c r="J282" i="1"/>
  <c r="K282" i="1" s="1"/>
  <c r="J283" i="1"/>
  <c r="K283" i="1" s="1"/>
  <c r="J284" i="1"/>
  <c r="K284" i="1" s="1"/>
  <c r="J285" i="1"/>
  <c r="K285" i="1" s="1"/>
  <c r="J286" i="1"/>
  <c r="K286" i="1" s="1"/>
  <c r="J287" i="1"/>
  <c r="K287" i="1" s="1"/>
  <c r="J288" i="1"/>
  <c r="K288" i="1" s="1"/>
  <c r="J289" i="1"/>
  <c r="K289" i="1" s="1"/>
  <c r="J290" i="1"/>
  <c r="K290" i="1" s="1"/>
  <c r="J291" i="1"/>
  <c r="K291" i="1" s="1"/>
  <c r="J292" i="1"/>
  <c r="K292" i="1" s="1"/>
  <c r="J293" i="1"/>
  <c r="K293" i="1" s="1"/>
  <c r="J294" i="1"/>
  <c r="K294" i="1" s="1"/>
  <c r="J295" i="1"/>
  <c r="K295" i="1" s="1"/>
  <c r="J296" i="1"/>
  <c r="K296" i="1" s="1"/>
  <c r="J297" i="1"/>
  <c r="K297" i="1" s="1"/>
  <c r="J298" i="1"/>
  <c r="K298" i="1" s="1"/>
  <c r="J299" i="1"/>
  <c r="K299" i="1" s="1"/>
  <c r="J300" i="1"/>
  <c r="K300" i="1" s="1"/>
  <c r="J301" i="1"/>
  <c r="K301" i="1" s="1"/>
  <c r="J302" i="1"/>
  <c r="K302" i="1" s="1"/>
  <c r="J303" i="1"/>
  <c r="K303" i="1" s="1"/>
  <c r="J304" i="1"/>
  <c r="K304" i="1" s="1"/>
  <c r="J305" i="1"/>
  <c r="K305" i="1" s="1"/>
  <c r="J306" i="1"/>
  <c r="K306" i="1" s="1"/>
  <c r="J307" i="1"/>
  <c r="K307" i="1" s="1"/>
  <c r="J308" i="1"/>
  <c r="K308" i="1" s="1"/>
  <c r="J309" i="1"/>
  <c r="K309" i="1" s="1"/>
  <c r="J310" i="1"/>
  <c r="K310" i="1" s="1"/>
  <c r="J311" i="1"/>
  <c r="K311" i="1" s="1"/>
  <c r="J312" i="1"/>
  <c r="K312" i="1" s="1"/>
  <c r="J313" i="1"/>
  <c r="K313" i="1" s="1"/>
  <c r="J314" i="1"/>
  <c r="K314" i="1" s="1"/>
  <c r="J315" i="1"/>
  <c r="K315" i="1" s="1"/>
  <c r="J316" i="1"/>
  <c r="K316" i="1" s="1"/>
  <c r="J317" i="1"/>
  <c r="K317" i="1" s="1"/>
  <c r="J318" i="1"/>
  <c r="K318" i="1" s="1"/>
  <c r="J319" i="1"/>
  <c r="K319" i="1" s="1"/>
  <c r="J320" i="1"/>
  <c r="K320" i="1" s="1"/>
  <c r="J321" i="1"/>
  <c r="K321" i="1" s="1"/>
  <c r="J322" i="1"/>
  <c r="K322" i="1" s="1"/>
  <c r="J323" i="1"/>
  <c r="K323" i="1" s="1"/>
  <c r="J324" i="1"/>
  <c r="K324" i="1" s="1"/>
  <c r="J325" i="1"/>
  <c r="K325" i="1" s="1"/>
  <c r="J326" i="1"/>
  <c r="K326" i="1" s="1"/>
  <c r="J327" i="1"/>
  <c r="K327" i="1" s="1"/>
  <c r="J328" i="1"/>
  <c r="K328" i="1" s="1"/>
  <c r="J329" i="1"/>
  <c r="K329" i="1" s="1"/>
  <c r="J330" i="1"/>
  <c r="K330" i="1" s="1"/>
  <c r="J331" i="1"/>
  <c r="K331" i="1" s="1"/>
  <c r="J332" i="1"/>
  <c r="K332" i="1" s="1"/>
  <c r="J333" i="1"/>
  <c r="K333" i="1" s="1"/>
  <c r="J334" i="1"/>
  <c r="K334" i="1" s="1"/>
  <c r="J335" i="1"/>
  <c r="K335" i="1" s="1"/>
  <c r="J336" i="1"/>
  <c r="K336" i="1" s="1"/>
  <c r="J337" i="1"/>
  <c r="K337" i="1" s="1"/>
  <c r="J338" i="1"/>
  <c r="K338" i="1" s="1"/>
  <c r="J339" i="1"/>
  <c r="K339" i="1" s="1"/>
  <c r="J340" i="1"/>
  <c r="K340" i="1" s="1"/>
  <c r="J341" i="1"/>
  <c r="K341" i="1" s="1"/>
  <c r="J342" i="1"/>
  <c r="K342" i="1" s="1"/>
  <c r="J343" i="1"/>
  <c r="K343" i="1" s="1"/>
  <c r="J344" i="1"/>
  <c r="K344" i="1" s="1"/>
  <c r="J345" i="1"/>
  <c r="K345" i="1" s="1"/>
  <c r="J346" i="1"/>
  <c r="K346" i="1" s="1"/>
  <c r="J347" i="1"/>
  <c r="K347" i="1" s="1"/>
  <c r="J348" i="1"/>
  <c r="K348" i="1" s="1"/>
  <c r="J349" i="1"/>
  <c r="K349" i="1" s="1"/>
  <c r="J350" i="1"/>
  <c r="K350" i="1" s="1"/>
  <c r="J351" i="1"/>
  <c r="K351" i="1" s="1"/>
  <c r="J352" i="1"/>
  <c r="K352" i="1" s="1"/>
  <c r="J353" i="1"/>
  <c r="K353" i="1" s="1"/>
  <c r="J354" i="1"/>
  <c r="K354" i="1" s="1"/>
  <c r="J355" i="1"/>
  <c r="K355" i="1" s="1"/>
  <c r="J356" i="1"/>
  <c r="K356" i="1" s="1"/>
  <c r="J357" i="1"/>
  <c r="K357" i="1" s="1"/>
  <c r="J358" i="1"/>
  <c r="K358" i="1" s="1"/>
  <c r="J359" i="1"/>
  <c r="K359" i="1" s="1"/>
  <c r="J360" i="1"/>
  <c r="K360" i="1" s="1"/>
  <c r="J361" i="1"/>
  <c r="K361" i="1" s="1"/>
  <c r="J362" i="1"/>
  <c r="K362" i="1" s="1"/>
  <c r="J363" i="1"/>
  <c r="K363" i="1" s="1"/>
  <c r="J364" i="1"/>
  <c r="K364" i="1" s="1"/>
  <c r="J365" i="1"/>
  <c r="K365" i="1" s="1"/>
  <c r="J366" i="1"/>
  <c r="K366" i="1" s="1"/>
  <c r="J367" i="1"/>
  <c r="K367" i="1" s="1"/>
  <c r="J368" i="1"/>
  <c r="K368" i="1" s="1"/>
  <c r="J369" i="1"/>
  <c r="K369" i="1" s="1"/>
  <c r="J370" i="1"/>
  <c r="K370" i="1" s="1"/>
  <c r="J371" i="1"/>
  <c r="K371" i="1" s="1"/>
  <c r="J372" i="1"/>
  <c r="K372" i="1" s="1"/>
  <c r="J373" i="1"/>
  <c r="K373" i="1" s="1"/>
  <c r="J374" i="1"/>
  <c r="K374" i="1" s="1"/>
  <c r="J375" i="1"/>
  <c r="K375" i="1" s="1"/>
  <c r="J376" i="1"/>
  <c r="K376" i="1" s="1"/>
  <c r="J377" i="1"/>
  <c r="K377" i="1" s="1"/>
  <c r="J378" i="1"/>
  <c r="K378" i="1" s="1"/>
  <c r="J379" i="1"/>
  <c r="K379" i="1" s="1"/>
  <c r="J380" i="1"/>
  <c r="K380" i="1" s="1"/>
  <c r="J381" i="1"/>
  <c r="K381" i="1" s="1"/>
  <c r="J382" i="1"/>
  <c r="K382" i="1" s="1"/>
  <c r="J383" i="1"/>
  <c r="K383" i="1" s="1"/>
  <c r="J384" i="1"/>
  <c r="K384" i="1" s="1"/>
  <c r="J385" i="1"/>
  <c r="K385" i="1" s="1"/>
  <c r="J386" i="1"/>
  <c r="K386" i="1" s="1"/>
  <c r="J387" i="1"/>
  <c r="K387" i="1" s="1"/>
  <c r="J388" i="1"/>
  <c r="K388" i="1" s="1"/>
  <c r="J389" i="1"/>
  <c r="K389" i="1" s="1"/>
  <c r="J390" i="1"/>
  <c r="K390" i="1" s="1"/>
  <c r="J391" i="1"/>
  <c r="K391" i="1" s="1"/>
  <c r="J392" i="1"/>
  <c r="K392" i="1" s="1"/>
  <c r="J393" i="1"/>
  <c r="K393" i="1" s="1"/>
  <c r="J394" i="1"/>
  <c r="K394" i="1" s="1"/>
  <c r="J395" i="1"/>
  <c r="K395" i="1" s="1"/>
  <c r="J396" i="1"/>
  <c r="K396" i="1" s="1"/>
  <c r="J397" i="1"/>
  <c r="K397" i="1" s="1"/>
  <c r="J398" i="1"/>
  <c r="K398" i="1" s="1"/>
  <c r="J399" i="1"/>
  <c r="K399" i="1" s="1"/>
  <c r="J400" i="1"/>
  <c r="K400" i="1" s="1"/>
  <c r="J401" i="1"/>
  <c r="K401" i="1" s="1"/>
  <c r="J402" i="1"/>
  <c r="K402" i="1" s="1"/>
  <c r="J403" i="1"/>
  <c r="K403" i="1" s="1"/>
  <c r="J404" i="1"/>
  <c r="K404" i="1" s="1"/>
  <c r="J405" i="1"/>
  <c r="K405" i="1" s="1"/>
  <c r="J406" i="1"/>
  <c r="K406" i="1" s="1"/>
  <c r="J407" i="1"/>
  <c r="K407" i="1" s="1"/>
  <c r="J408" i="1"/>
  <c r="K408" i="1" s="1"/>
  <c r="J409" i="1"/>
  <c r="K409" i="1" s="1"/>
  <c r="J410" i="1"/>
  <c r="K410" i="1" s="1"/>
  <c r="J411" i="1"/>
  <c r="K411" i="1" s="1"/>
  <c r="J412" i="1"/>
  <c r="K412" i="1" s="1"/>
  <c r="J413" i="1"/>
  <c r="K413" i="1" s="1"/>
  <c r="J414" i="1"/>
  <c r="K414" i="1" s="1"/>
  <c r="J415" i="1"/>
  <c r="K415" i="1" s="1"/>
  <c r="J416" i="1"/>
  <c r="K416" i="1" s="1"/>
  <c r="J417" i="1"/>
  <c r="K417" i="1" s="1"/>
  <c r="J418" i="1"/>
  <c r="K418" i="1" s="1"/>
  <c r="J419" i="1"/>
  <c r="K419" i="1" s="1"/>
  <c r="J420" i="1"/>
  <c r="K420" i="1" s="1"/>
  <c r="J421" i="1"/>
  <c r="K421" i="1" s="1"/>
  <c r="J422" i="1"/>
  <c r="K422" i="1" s="1"/>
  <c r="J423" i="1"/>
  <c r="K423" i="1" s="1"/>
  <c r="J424" i="1"/>
  <c r="K424" i="1" s="1"/>
  <c r="J425" i="1"/>
  <c r="K425" i="1" s="1"/>
  <c r="J426" i="1"/>
  <c r="K426" i="1" s="1"/>
  <c r="J427" i="1"/>
  <c r="K427" i="1" s="1"/>
  <c r="J428" i="1"/>
  <c r="K428" i="1" s="1"/>
  <c r="J429" i="1"/>
  <c r="K429" i="1" s="1"/>
  <c r="J430" i="1"/>
  <c r="K430" i="1" s="1"/>
  <c r="J431" i="1"/>
  <c r="K431" i="1" s="1"/>
  <c r="J432" i="1"/>
  <c r="K432" i="1" s="1"/>
  <c r="J433" i="1"/>
  <c r="K433" i="1" s="1"/>
  <c r="J434" i="1"/>
  <c r="K434" i="1" s="1"/>
  <c r="J435" i="1"/>
  <c r="K435" i="1" s="1"/>
  <c r="J436" i="1"/>
  <c r="K436" i="1" s="1"/>
  <c r="J437" i="1"/>
  <c r="K437" i="1" s="1"/>
  <c r="J438" i="1"/>
  <c r="K438" i="1" s="1"/>
  <c r="J439" i="1"/>
  <c r="K439" i="1" s="1"/>
  <c r="J440" i="1"/>
  <c r="K440" i="1" s="1"/>
  <c r="J441" i="1"/>
  <c r="K441" i="1" s="1"/>
  <c r="J442" i="1"/>
  <c r="K442" i="1" s="1"/>
  <c r="J443" i="1"/>
  <c r="K443" i="1" s="1"/>
  <c r="J444" i="1"/>
  <c r="K444" i="1" s="1"/>
  <c r="J445" i="1"/>
  <c r="K445" i="1" s="1"/>
  <c r="J446" i="1"/>
  <c r="K446" i="1" s="1"/>
  <c r="J447" i="1"/>
  <c r="K447" i="1" s="1"/>
  <c r="J448" i="1"/>
  <c r="K448" i="1" s="1"/>
  <c r="J449" i="1"/>
  <c r="K449" i="1" s="1"/>
  <c r="J450" i="1"/>
  <c r="K450" i="1" s="1"/>
  <c r="J451" i="1"/>
  <c r="K451" i="1" s="1"/>
  <c r="J452" i="1"/>
  <c r="K452" i="1" s="1"/>
  <c r="J453" i="1"/>
  <c r="K453" i="1" s="1"/>
  <c r="J454" i="1"/>
  <c r="K454" i="1" s="1"/>
  <c r="J455" i="1"/>
  <c r="K455" i="1" s="1"/>
  <c r="J456" i="1"/>
  <c r="K456" i="1" s="1"/>
  <c r="J457" i="1"/>
  <c r="K457" i="1" s="1"/>
  <c r="J458" i="1"/>
  <c r="K458" i="1" s="1"/>
  <c r="J459" i="1"/>
  <c r="K459" i="1" s="1"/>
  <c r="J460" i="1"/>
  <c r="K460" i="1" s="1"/>
  <c r="J461" i="1"/>
  <c r="K461" i="1" s="1"/>
  <c r="J462" i="1"/>
  <c r="K462" i="1" s="1"/>
  <c r="J463" i="1"/>
  <c r="K463" i="1" s="1"/>
  <c r="J464" i="1"/>
  <c r="K464" i="1" s="1"/>
  <c r="J465" i="1"/>
  <c r="K465" i="1" s="1"/>
  <c r="J466" i="1"/>
  <c r="K466" i="1" s="1"/>
  <c r="J467" i="1"/>
  <c r="K467" i="1" s="1"/>
  <c r="J468" i="1"/>
  <c r="J469" i="1"/>
  <c r="K469" i="1" s="1"/>
  <c r="J470" i="1"/>
  <c r="K470" i="1" s="1"/>
  <c r="J471" i="1"/>
  <c r="K471" i="1" s="1"/>
  <c r="J472" i="1"/>
  <c r="K472" i="1" s="1"/>
  <c r="J473" i="1"/>
  <c r="K473" i="1" s="1"/>
  <c r="J474" i="1"/>
  <c r="K474" i="1" s="1"/>
  <c r="J475" i="1"/>
  <c r="K475" i="1" s="1"/>
  <c r="J476" i="1"/>
  <c r="K476" i="1" s="1"/>
  <c r="J477" i="1"/>
  <c r="K477" i="1" s="1"/>
  <c r="J478" i="1"/>
  <c r="K478" i="1" s="1"/>
  <c r="J479" i="1"/>
  <c r="K479" i="1" s="1"/>
  <c r="J480" i="1"/>
  <c r="K480" i="1" s="1"/>
  <c r="J481" i="1"/>
  <c r="K481" i="1" s="1"/>
  <c r="J482" i="1"/>
  <c r="K482" i="1" s="1"/>
  <c r="J483" i="1"/>
  <c r="K483" i="1" s="1"/>
  <c r="J484" i="1"/>
  <c r="K484" i="1" s="1"/>
  <c r="J485" i="1"/>
  <c r="K485" i="1" s="1"/>
  <c r="J486" i="1"/>
  <c r="K486" i="1" s="1"/>
  <c r="J487" i="1"/>
  <c r="K487" i="1" s="1"/>
  <c r="J488" i="1"/>
  <c r="K488" i="1" s="1"/>
  <c r="J489" i="1"/>
  <c r="K489" i="1" s="1"/>
  <c r="J490" i="1"/>
  <c r="K490" i="1" s="1"/>
  <c r="J491" i="1"/>
  <c r="K491" i="1" s="1"/>
  <c r="J492" i="1"/>
  <c r="K492" i="1" s="1"/>
  <c r="J493" i="1"/>
  <c r="K493" i="1" s="1"/>
  <c r="J494" i="1"/>
  <c r="K494" i="1" s="1"/>
  <c r="J495" i="1"/>
  <c r="K495" i="1" s="1"/>
  <c r="J496" i="1"/>
  <c r="K496" i="1" s="1"/>
  <c r="J497" i="1"/>
  <c r="K497" i="1" s="1"/>
  <c r="J498" i="1"/>
  <c r="K498" i="1" s="1"/>
  <c r="J499" i="1"/>
  <c r="K499" i="1" s="1"/>
  <c r="J500" i="1"/>
  <c r="K500" i="1" s="1"/>
  <c r="J501" i="1"/>
  <c r="K501" i="1" s="1"/>
  <c r="J502" i="1"/>
  <c r="K502" i="1" s="1"/>
  <c r="J503" i="1"/>
  <c r="K503" i="1" s="1"/>
  <c r="J504" i="1"/>
  <c r="K504" i="1" s="1"/>
  <c r="J505" i="1"/>
  <c r="K505" i="1" s="1"/>
  <c r="J506" i="1"/>
  <c r="K506" i="1" s="1"/>
  <c r="J507" i="1"/>
  <c r="K507" i="1" s="1"/>
  <c r="J508" i="1"/>
  <c r="K508" i="1" s="1"/>
  <c r="J509" i="1"/>
  <c r="K509" i="1" s="1"/>
  <c r="J510" i="1"/>
  <c r="K510" i="1" s="1"/>
  <c r="J511" i="1"/>
  <c r="K511" i="1" s="1"/>
  <c r="J512" i="1"/>
  <c r="K512" i="1" s="1"/>
  <c r="J513" i="1"/>
  <c r="K513" i="1" s="1"/>
  <c r="J514" i="1"/>
  <c r="K514" i="1" s="1"/>
  <c r="J515" i="1"/>
  <c r="K515" i="1" s="1"/>
  <c r="J516" i="1"/>
  <c r="K516" i="1" s="1"/>
  <c r="J517" i="1"/>
  <c r="K517" i="1" s="1"/>
  <c r="J518" i="1"/>
  <c r="K518" i="1" s="1"/>
  <c r="J519" i="1"/>
  <c r="K519" i="1" s="1"/>
  <c r="J520" i="1"/>
  <c r="K520" i="1" s="1"/>
  <c r="J521" i="1"/>
  <c r="K521" i="1" s="1"/>
  <c r="J522" i="1"/>
  <c r="K522" i="1" s="1"/>
  <c r="J523" i="1"/>
  <c r="K523" i="1" s="1"/>
  <c r="J524" i="1"/>
  <c r="K524" i="1" s="1"/>
  <c r="J525" i="1"/>
  <c r="K525" i="1" s="1"/>
  <c r="J526" i="1"/>
  <c r="K526" i="1" s="1"/>
  <c r="J527" i="1"/>
  <c r="K527" i="1" s="1"/>
  <c r="J528" i="1"/>
  <c r="K528" i="1" s="1"/>
  <c r="J529" i="1"/>
  <c r="K529" i="1" s="1"/>
  <c r="J530" i="1"/>
  <c r="K530" i="1" s="1"/>
  <c r="J531" i="1"/>
  <c r="K531" i="1" s="1"/>
  <c r="J532" i="1"/>
  <c r="K532" i="1" s="1"/>
  <c r="J533" i="1"/>
  <c r="K533" i="1" s="1"/>
  <c r="J534" i="1"/>
  <c r="K534" i="1" s="1"/>
  <c r="J535" i="1"/>
  <c r="K535" i="1" s="1"/>
  <c r="J536" i="1"/>
  <c r="K536" i="1" s="1"/>
  <c r="J537" i="1"/>
  <c r="K537" i="1" s="1"/>
  <c r="J538" i="1"/>
  <c r="K538" i="1" s="1"/>
  <c r="J539" i="1"/>
  <c r="K539" i="1" s="1"/>
  <c r="J540" i="1"/>
  <c r="K540" i="1" s="1"/>
  <c r="J541" i="1"/>
  <c r="K541" i="1" s="1"/>
  <c r="J542" i="1"/>
  <c r="K542" i="1" s="1"/>
  <c r="J543" i="1"/>
  <c r="K543" i="1" s="1"/>
  <c r="J544" i="1"/>
  <c r="K544" i="1" s="1"/>
  <c r="J545" i="1"/>
  <c r="K545" i="1" s="1"/>
  <c r="J546" i="1"/>
  <c r="K546" i="1" s="1"/>
  <c r="J547" i="1"/>
  <c r="K547" i="1" s="1"/>
  <c r="J548" i="1"/>
  <c r="K548" i="1" s="1"/>
  <c r="J549" i="1"/>
  <c r="K549" i="1" s="1"/>
  <c r="J550" i="1"/>
  <c r="K550" i="1" s="1"/>
  <c r="J551" i="1"/>
  <c r="K551" i="1" s="1"/>
  <c r="J552" i="1"/>
  <c r="K552" i="1" s="1"/>
  <c r="J553" i="1"/>
  <c r="K553" i="1" s="1"/>
  <c r="J554" i="1"/>
  <c r="K554" i="1" s="1"/>
  <c r="J555" i="1"/>
  <c r="K555" i="1" s="1"/>
  <c r="J556" i="1"/>
  <c r="K556" i="1" s="1"/>
  <c r="J557" i="1"/>
  <c r="K557" i="1" s="1"/>
  <c r="J558" i="1"/>
  <c r="K558" i="1" s="1"/>
  <c r="J559" i="1"/>
  <c r="K559" i="1" s="1"/>
  <c r="J560" i="1"/>
  <c r="K560" i="1" s="1"/>
  <c r="J561" i="1"/>
  <c r="K561" i="1" s="1"/>
  <c r="J562" i="1"/>
  <c r="K562" i="1" s="1"/>
  <c r="J563" i="1"/>
  <c r="K563" i="1" s="1"/>
  <c r="J564" i="1"/>
  <c r="K564" i="1" s="1"/>
  <c r="J565" i="1"/>
  <c r="K565" i="1" s="1"/>
  <c r="J566" i="1"/>
  <c r="K566" i="1" s="1"/>
  <c r="J567" i="1"/>
  <c r="K567" i="1" s="1"/>
  <c r="J568" i="1"/>
  <c r="K568" i="1" s="1"/>
  <c r="J569" i="1"/>
  <c r="K569" i="1" s="1"/>
  <c r="J570" i="1"/>
  <c r="K570" i="1" s="1"/>
  <c r="J571" i="1"/>
  <c r="K571" i="1" s="1"/>
  <c r="J572" i="1"/>
  <c r="K572" i="1" s="1"/>
  <c r="J573" i="1"/>
  <c r="K573" i="1" s="1"/>
  <c r="J574" i="1"/>
  <c r="K574" i="1" s="1"/>
  <c r="J575" i="1"/>
  <c r="K575" i="1" s="1"/>
  <c r="J576" i="1"/>
  <c r="K576" i="1" s="1"/>
  <c r="J577" i="1"/>
  <c r="K577" i="1" s="1"/>
  <c r="J578" i="1"/>
  <c r="K578" i="1" s="1"/>
  <c r="J579" i="1"/>
  <c r="K579" i="1" s="1"/>
  <c r="J580" i="1"/>
  <c r="K580" i="1" s="1"/>
  <c r="J581" i="1"/>
  <c r="K581" i="1" s="1"/>
  <c r="J582" i="1"/>
  <c r="K582" i="1" s="1"/>
  <c r="J583" i="1"/>
  <c r="K583" i="1" s="1"/>
  <c r="J584" i="1"/>
  <c r="K584" i="1" s="1"/>
  <c r="J585" i="1"/>
  <c r="K585" i="1" s="1"/>
  <c r="J586" i="1"/>
  <c r="K586" i="1" s="1"/>
  <c r="J587" i="1"/>
  <c r="K587" i="1" s="1"/>
  <c r="J588" i="1"/>
  <c r="K588" i="1" s="1"/>
  <c r="J589" i="1"/>
  <c r="K589" i="1" s="1"/>
  <c r="J590" i="1"/>
  <c r="K590" i="1" s="1"/>
  <c r="J591" i="1"/>
  <c r="K591" i="1" s="1"/>
  <c r="J592" i="1"/>
  <c r="K592" i="1" s="1"/>
  <c r="J593" i="1"/>
  <c r="K593" i="1" s="1"/>
  <c r="J594" i="1"/>
  <c r="K594" i="1" s="1"/>
  <c r="J595" i="1"/>
  <c r="K595" i="1" s="1"/>
  <c r="J596" i="1"/>
  <c r="K596" i="1" s="1"/>
  <c r="J597" i="1"/>
  <c r="K597" i="1" s="1"/>
  <c r="J598" i="1"/>
  <c r="K598" i="1" s="1"/>
  <c r="J599" i="1"/>
  <c r="K599" i="1" s="1"/>
  <c r="J600" i="1"/>
  <c r="K600" i="1" s="1"/>
  <c r="J601" i="1"/>
  <c r="K601" i="1" s="1"/>
  <c r="J602" i="1"/>
  <c r="K602" i="1" s="1"/>
  <c r="J603" i="1"/>
  <c r="K603" i="1" s="1"/>
  <c r="J604" i="1"/>
  <c r="K604" i="1" s="1"/>
  <c r="J605" i="1"/>
  <c r="K605" i="1" s="1"/>
  <c r="J606" i="1"/>
  <c r="K606" i="1" s="1"/>
  <c r="J607" i="1"/>
  <c r="K607" i="1" s="1"/>
  <c r="J608" i="1"/>
  <c r="K608" i="1" s="1"/>
  <c r="J609" i="1"/>
  <c r="K609" i="1" s="1"/>
  <c r="J610" i="1"/>
  <c r="K610" i="1" s="1"/>
  <c r="J611" i="1"/>
  <c r="K611" i="1" s="1"/>
  <c r="J612" i="1"/>
  <c r="K612" i="1" s="1"/>
  <c r="J613" i="1"/>
  <c r="K613" i="1" s="1"/>
  <c r="J614" i="1"/>
  <c r="K614" i="1" s="1"/>
  <c r="J615" i="1"/>
  <c r="K615" i="1" s="1"/>
  <c r="J616" i="1"/>
  <c r="K616" i="1" s="1"/>
  <c r="J617" i="1"/>
  <c r="K617" i="1" s="1"/>
  <c r="J618" i="1"/>
  <c r="K618" i="1" s="1"/>
  <c r="J619" i="1"/>
  <c r="K619" i="1" s="1"/>
  <c r="J620" i="1"/>
  <c r="K620" i="1" s="1"/>
  <c r="J621" i="1"/>
  <c r="K621" i="1" s="1"/>
  <c r="J622" i="1"/>
  <c r="K622" i="1" s="1"/>
  <c r="J623" i="1"/>
  <c r="K623" i="1" s="1"/>
  <c r="J624" i="1"/>
  <c r="K624" i="1" s="1"/>
  <c r="J625" i="1"/>
  <c r="K625" i="1" s="1"/>
  <c r="J626" i="1"/>
  <c r="K626" i="1" s="1"/>
  <c r="J627" i="1"/>
  <c r="K627" i="1" s="1"/>
  <c r="J628" i="1"/>
  <c r="K628" i="1" s="1"/>
  <c r="J629" i="1"/>
  <c r="K629" i="1" s="1"/>
  <c r="J630" i="1"/>
  <c r="K630" i="1" s="1"/>
  <c r="J631" i="1"/>
  <c r="K631" i="1" s="1"/>
  <c r="J632" i="1"/>
  <c r="K632" i="1" s="1"/>
  <c r="J633" i="1"/>
  <c r="K633" i="1" s="1"/>
  <c r="J634" i="1"/>
  <c r="K634" i="1" s="1"/>
  <c r="J635" i="1"/>
  <c r="K635" i="1" s="1"/>
  <c r="J636" i="1"/>
  <c r="K636" i="1" s="1"/>
  <c r="J637" i="1"/>
  <c r="K637" i="1" s="1"/>
  <c r="J638" i="1"/>
  <c r="K638" i="1" s="1"/>
  <c r="J639" i="1"/>
  <c r="K639" i="1" s="1"/>
  <c r="J640" i="1"/>
  <c r="K640" i="1" s="1"/>
  <c r="J641" i="1"/>
  <c r="K641" i="1" s="1"/>
  <c r="J642" i="1"/>
  <c r="K642" i="1" s="1"/>
  <c r="J643" i="1"/>
  <c r="K643" i="1" s="1"/>
  <c r="J644" i="1"/>
  <c r="K644" i="1" s="1"/>
  <c r="J645" i="1"/>
  <c r="K645" i="1" s="1"/>
  <c r="J646" i="1"/>
  <c r="K646" i="1" s="1"/>
  <c r="J647" i="1"/>
  <c r="K647" i="1" s="1"/>
  <c r="J648" i="1"/>
  <c r="K648" i="1" s="1"/>
  <c r="J649" i="1"/>
  <c r="K649" i="1" s="1"/>
  <c r="J650" i="1"/>
  <c r="K650" i="1" s="1"/>
  <c r="J651" i="1"/>
  <c r="K651" i="1" s="1"/>
  <c r="J652" i="1"/>
  <c r="K652" i="1" s="1"/>
  <c r="J653" i="1"/>
  <c r="K653" i="1" s="1"/>
  <c r="J654" i="1"/>
  <c r="K654" i="1" s="1"/>
  <c r="J655" i="1"/>
  <c r="K655" i="1" s="1"/>
  <c r="J656" i="1"/>
  <c r="K656" i="1" s="1"/>
  <c r="J657" i="1"/>
  <c r="K657" i="1" s="1"/>
  <c r="J658" i="1"/>
  <c r="K658" i="1" s="1"/>
  <c r="J659" i="1"/>
  <c r="K659" i="1" s="1"/>
  <c r="J660" i="1"/>
  <c r="K660" i="1" s="1"/>
  <c r="J661" i="1"/>
  <c r="K661" i="1" s="1"/>
  <c r="J662" i="1"/>
  <c r="K662" i="1" s="1"/>
  <c r="J663" i="1"/>
  <c r="K663" i="1" s="1"/>
  <c r="J664" i="1"/>
  <c r="K664" i="1" s="1"/>
  <c r="J665" i="1"/>
  <c r="K665" i="1" s="1"/>
  <c r="J666" i="1"/>
  <c r="K666" i="1" s="1"/>
  <c r="J667" i="1"/>
  <c r="K667" i="1" s="1"/>
  <c r="J668" i="1"/>
  <c r="K668" i="1" s="1"/>
  <c r="J669" i="1"/>
  <c r="K669" i="1" s="1"/>
  <c r="J670" i="1"/>
  <c r="K670" i="1" s="1"/>
  <c r="J671" i="1"/>
  <c r="K671" i="1" s="1"/>
  <c r="J672" i="1"/>
  <c r="K672" i="1" s="1"/>
  <c r="J673" i="1"/>
  <c r="K673" i="1" s="1"/>
  <c r="J674" i="1"/>
  <c r="K674" i="1" s="1"/>
  <c r="J675" i="1"/>
  <c r="K675" i="1" s="1"/>
  <c r="J676" i="1"/>
  <c r="K676" i="1" s="1"/>
  <c r="J677" i="1"/>
  <c r="K677" i="1" s="1"/>
  <c r="J678" i="1"/>
  <c r="K678" i="1" s="1"/>
  <c r="J679" i="1"/>
  <c r="K679" i="1" s="1"/>
  <c r="J680" i="1"/>
  <c r="K680" i="1" s="1"/>
  <c r="J681" i="1"/>
  <c r="K681" i="1" s="1"/>
  <c r="J682" i="1"/>
  <c r="K682" i="1" s="1"/>
  <c r="J683" i="1"/>
  <c r="K683" i="1" s="1"/>
  <c r="J684" i="1"/>
  <c r="K684" i="1" s="1"/>
  <c r="J685" i="1"/>
  <c r="K685" i="1" s="1"/>
  <c r="J686" i="1"/>
  <c r="K686" i="1" s="1"/>
  <c r="J687" i="1"/>
  <c r="K687" i="1" s="1"/>
  <c r="J688" i="1"/>
  <c r="K688" i="1" s="1"/>
  <c r="J689" i="1"/>
  <c r="K689" i="1" s="1"/>
  <c r="J690" i="1"/>
  <c r="K690" i="1" s="1"/>
  <c r="J691" i="1"/>
  <c r="K691" i="1" s="1"/>
  <c r="J692" i="1"/>
  <c r="K692" i="1" s="1"/>
  <c r="J693" i="1"/>
  <c r="K693" i="1" s="1"/>
  <c r="J694" i="1"/>
  <c r="K694" i="1" s="1"/>
  <c r="J695" i="1"/>
  <c r="K695" i="1" s="1"/>
  <c r="J696" i="1"/>
  <c r="K696" i="1" s="1"/>
  <c r="J697" i="1"/>
  <c r="K697" i="1" s="1"/>
  <c r="J698" i="1"/>
  <c r="K698" i="1" s="1"/>
  <c r="J699" i="1"/>
  <c r="K699" i="1" s="1"/>
  <c r="J700" i="1"/>
  <c r="K700" i="1" s="1"/>
  <c r="J701" i="1"/>
  <c r="K701" i="1" s="1"/>
  <c r="J702" i="1"/>
  <c r="K702" i="1" s="1"/>
  <c r="J703" i="1"/>
  <c r="K703" i="1" s="1"/>
  <c r="J704" i="1"/>
  <c r="K704" i="1" s="1"/>
  <c r="J705" i="1"/>
  <c r="K705" i="1" s="1"/>
  <c r="J706" i="1"/>
  <c r="K706" i="1" s="1"/>
  <c r="J707" i="1"/>
  <c r="K707" i="1" s="1"/>
  <c r="J708" i="1"/>
  <c r="K708" i="1" s="1"/>
  <c r="J709" i="1"/>
  <c r="K709" i="1" s="1"/>
  <c r="J710" i="1"/>
  <c r="K710" i="1" s="1"/>
  <c r="J711" i="1"/>
  <c r="K711" i="1" s="1"/>
  <c r="J712" i="1"/>
  <c r="K712" i="1" s="1"/>
  <c r="J713" i="1"/>
  <c r="K713" i="1" s="1"/>
  <c r="J714" i="1"/>
  <c r="K714" i="1" s="1"/>
  <c r="J715" i="1"/>
  <c r="K715" i="1" s="1"/>
  <c r="J716" i="1"/>
  <c r="K716" i="1" s="1"/>
  <c r="J717" i="1"/>
  <c r="K717" i="1" s="1"/>
  <c r="J718" i="1"/>
  <c r="K718" i="1" s="1"/>
  <c r="J719" i="1"/>
  <c r="K719" i="1" s="1"/>
  <c r="J720" i="1"/>
  <c r="K720" i="1" s="1"/>
  <c r="J721" i="1"/>
  <c r="K721" i="1" s="1"/>
  <c r="J722" i="1"/>
  <c r="K722" i="1" s="1"/>
  <c r="J723" i="1"/>
  <c r="K723" i="1" s="1"/>
  <c r="J724" i="1"/>
  <c r="K724" i="1" s="1"/>
  <c r="J725" i="1"/>
  <c r="K725" i="1" s="1"/>
  <c r="J726" i="1"/>
  <c r="K726" i="1" s="1"/>
  <c r="J727" i="1"/>
  <c r="K727" i="1" s="1"/>
  <c r="J728" i="1"/>
  <c r="K728" i="1" s="1"/>
  <c r="J729" i="1"/>
  <c r="K729" i="1" s="1"/>
  <c r="J730" i="1"/>
  <c r="K730" i="1" s="1"/>
  <c r="J731" i="1"/>
  <c r="K731" i="1" s="1"/>
  <c r="J732" i="1"/>
  <c r="K732" i="1" s="1"/>
  <c r="J18" i="1"/>
  <c r="K18" i="1" s="1"/>
  <c r="J19" i="1"/>
  <c r="K19" i="1" s="1"/>
  <c r="J20" i="1"/>
  <c r="K20" i="1" s="1"/>
  <c r="J21" i="1"/>
  <c r="K21" i="1" s="1"/>
  <c r="J22" i="1"/>
  <c r="K22" i="1" s="1"/>
  <c r="J23" i="1"/>
  <c r="K23" i="1" s="1"/>
  <c r="J24" i="1"/>
  <c r="K24" i="1" s="1"/>
  <c r="J25" i="1"/>
  <c r="K25" i="1" s="1"/>
  <c r="J26" i="1"/>
  <c r="K26" i="1" s="1"/>
  <c r="J27" i="1"/>
  <c r="K27" i="1" s="1"/>
  <c r="J28" i="1"/>
  <c r="K28" i="1" s="1"/>
  <c r="J29" i="1"/>
  <c r="K29" i="1" s="1"/>
  <c r="J30" i="1"/>
  <c r="K30" i="1" s="1"/>
  <c r="J31" i="1"/>
  <c r="K31" i="1" s="1"/>
  <c r="J32" i="1"/>
  <c r="K32" i="1" s="1"/>
  <c r="J33" i="1"/>
  <c r="K33" i="1" s="1"/>
  <c r="J34" i="1"/>
  <c r="K34" i="1" s="1"/>
  <c r="J35" i="1"/>
  <c r="K35" i="1" s="1"/>
  <c r="J36" i="1"/>
  <c r="K36" i="1" s="1"/>
  <c r="J37" i="1"/>
  <c r="K37" i="1" s="1"/>
  <c r="J38" i="1"/>
  <c r="K38" i="1" s="1"/>
  <c r="J39" i="1"/>
  <c r="K39" i="1" s="1"/>
  <c r="J40" i="1"/>
  <c r="K40" i="1" s="1"/>
  <c r="J41" i="1"/>
  <c r="K41" i="1" s="1"/>
  <c r="J42" i="1"/>
  <c r="K42" i="1" s="1"/>
  <c r="J43" i="1"/>
  <c r="K43" i="1" s="1"/>
  <c r="J44" i="1"/>
  <c r="K44" i="1" s="1"/>
  <c r="J45" i="1"/>
  <c r="K45" i="1" s="1"/>
  <c r="J46" i="1"/>
  <c r="K46" i="1" s="1"/>
  <c r="J47" i="1"/>
  <c r="K47" i="1" s="1"/>
  <c r="J48" i="1"/>
  <c r="K48" i="1" s="1"/>
  <c r="J49" i="1"/>
  <c r="K49" i="1" s="1"/>
  <c r="J50" i="1"/>
  <c r="K50" i="1" s="1"/>
  <c r="J51" i="1"/>
  <c r="K51" i="1" s="1"/>
  <c r="J52" i="1"/>
  <c r="K52" i="1" s="1"/>
  <c r="J53" i="1"/>
  <c r="K53" i="1" s="1"/>
  <c r="J54" i="1"/>
  <c r="K54" i="1" s="1"/>
  <c r="J55" i="1"/>
  <c r="K55" i="1" s="1"/>
  <c r="J56" i="1"/>
  <c r="K56" i="1" s="1"/>
  <c r="J57" i="1"/>
  <c r="K57" i="1" s="1"/>
  <c r="J58" i="1"/>
  <c r="K58" i="1" s="1"/>
  <c r="J59" i="1"/>
  <c r="K59" i="1" s="1"/>
  <c r="J60" i="1"/>
  <c r="K60" i="1" s="1"/>
  <c r="J61" i="1"/>
  <c r="K61" i="1" s="1"/>
  <c r="J62" i="1"/>
  <c r="K62" i="1" s="1"/>
  <c r="J63" i="1"/>
  <c r="K63" i="1" s="1"/>
  <c r="J64" i="1"/>
  <c r="K64" i="1" s="1"/>
  <c r="J65" i="1"/>
  <c r="K65" i="1" s="1"/>
  <c r="J66" i="1"/>
  <c r="K66" i="1" s="1"/>
  <c r="J67" i="1"/>
  <c r="K67" i="1" s="1"/>
  <c r="J68" i="1"/>
  <c r="K68" i="1" s="1"/>
  <c r="J69" i="1"/>
  <c r="K69" i="1" s="1"/>
  <c r="J70" i="1"/>
  <c r="K70" i="1" s="1"/>
  <c r="J71" i="1"/>
  <c r="K71" i="1" s="1"/>
  <c r="J72" i="1"/>
  <c r="K72" i="1" s="1"/>
  <c r="J73" i="1"/>
  <c r="K73" i="1" s="1"/>
  <c r="J74" i="1"/>
  <c r="K74" i="1" s="1"/>
  <c r="J75" i="1"/>
  <c r="K75" i="1" s="1"/>
  <c r="J76" i="1"/>
  <c r="K76" i="1" s="1"/>
  <c r="J77" i="1"/>
  <c r="K77" i="1" s="1"/>
  <c r="J78" i="1"/>
  <c r="K78" i="1" s="1"/>
  <c r="J79" i="1"/>
  <c r="K79" i="1" s="1"/>
  <c r="J80" i="1"/>
  <c r="K80" i="1" s="1"/>
  <c r="J81" i="1"/>
  <c r="K81" i="1" s="1"/>
  <c r="J82" i="1"/>
  <c r="K82" i="1" s="1"/>
  <c r="J83" i="1"/>
  <c r="K83" i="1" s="1"/>
  <c r="J84" i="1"/>
  <c r="K84" i="1" s="1"/>
  <c r="J85" i="1"/>
  <c r="K85" i="1" s="1"/>
  <c r="J86" i="1"/>
  <c r="K86" i="1" s="1"/>
  <c r="J87" i="1"/>
  <c r="K87" i="1" s="1"/>
  <c r="J88" i="1"/>
  <c r="K88" i="1" s="1"/>
  <c r="J89" i="1"/>
  <c r="K89" i="1" s="1"/>
  <c r="J90" i="1"/>
  <c r="K90" i="1" s="1"/>
  <c r="J91" i="1"/>
  <c r="K91" i="1" s="1"/>
  <c r="J92" i="1"/>
  <c r="K92" i="1" s="1"/>
  <c r="J93" i="1"/>
  <c r="K93" i="1" s="1"/>
  <c r="J94" i="1"/>
  <c r="K94" i="1" s="1"/>
  <c r="J95" i="1"/>
  <c r="K95" i="1" s="1"/>
  <c r="J96" i="1"/>
  <c r="K96" i="1" s="1"/>
  <c r="J97" i="1"/>
  <c r="K97" i="1" s="1"/>
  <c r="J98" i="1"/>
  <c r="K98" i="1" s="1"/>
  <c r="J99" i="1"/>
  <c r="K99" i="1" s="1"/>
  <c r="J100" i="1"/>
  <c r="K100" i="1" s="1"/>
  <c r="J101" i="1"/>
  <c r="K101" i="1" s="1"/>
  <c r="J11" i="1"/>
  <c r="K11" i="1" s="1"/>
  <c r="J12" i="1"/>
  <c r="K12" i="1" s="1"/>
  <c r="J13" i="1"/>
  <c r="K13" i="1" s="1"/>
  <c r="J14" i="1"/>
  <c r="K14" i="1" s="1"/>
  <c r="J15" i="1"/>
  <c r="K15" i="1" s="1"/>
  <c r="J16" i="1"/>
  <c r="K16" i="1" s="1"/>
  <c r="J17" i="1"/>
  <c r="K17" i="1" s="1"/>
  <c r="J7" i="1"/>
  <c r="K7" i="1" s="1"/>
  <c r="J8" i="1"/>
  <c r="K8" i="1" s="1"/>
  <c r="J9" i="1"/>
  <c r="K9" i="1" s="1"/>
  <c r="J10" i="1"/>
  <c r="K10" i="1" s="1"/>
  <c r="J3" i="1"/>
  <c r="K3" i="1" s="1"/>
  <c r="J4" i="1"/>
  <c r="K4" i="1" s="1"/>
  <c r="J5" i="1"/>
  <c r="K5" i="1" s="1"/>
  <c r="J6" i="1"/>
  <c r="K6" i="1" s="1"/>
  <c r="J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3" i="1"/>
  <c r="E4" i="1"/>
  <c r="E5" i="1"/>
  <c r="E2" i="1"/>
  <c r="D3" i="1"/>
  <c r="D4" i="1"/>
  <c r="D5" i="1"/>
  <c r="D7" i="1"/>
  <c r="D8" i="1"/>
  <c r="D9" i="1"/>
  <c r="D10" i="1"/>
  <c r="D11" i="1"/>
  <c r="D12" i="1"/>
  <c r="D13" i="1"/>
  <c r="D14" i="1"/>
  <c r="D15" i="1"/>
  <c r="D16" i="1"/>
  <c r="D17" i="1"/>
  <c r="D18" i="1"/>
  <c r="D19" i="1"/>
  <c r="D20" i="1"/>
  <c r="D21" i="1"/>
  <c r="D22" i="1"/>
  <c r="D23" i="1"/>
  <c r="D24" i="1"/>
  <c r="D25" i="1"/>
  <c r="D26" i="1"/>
  <c r="D27" i="1"/>
  <c r="D28" i="1"/>
  <c r="D29" i="1"/>
  <c r="D30" i="1"/>
  <c r="D31" i="1"/>
  <c r="D32" i="1"/>
  <c r="D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2" i="1"/>
  <c r="AI42" i="3" l="1"/>
  <c r="W679" i="1"/>
  <c r="X679" i="1" s="1"/>
  <c r="W635" i="1"/>
  <c r="X635" i="1" s="1"/>
  <c r="W537" i="1"/>
  <c r="X537" i="1" s="1"/>
  <c r="W57" i="1"/>
  <c r="X57" i="1" s="1"/>
  <c r="T720" i="1"/>
  <c r="Q720" i="1"/>
  <c r="R720" i="1"/>
  <c r="X452" i="1"/>
  <c r="W452" i="1"/>
  <c r="V11" i="1"/>
  <c r="P11" i="1"/>
  <c r="V729" i="1"/>
  <c r="R729" i="1"/>
  <c r="V717" i="1"/>
  <c r="P717" i="1"/>
  <c r="V709" i="1"/>
  <c r="P709" i="1"/>
  <c r="V697" i="1"/>
  <c r="P697" i="1"/>
  <c r="X681" i="1"/>
  <c r="W681" i="1"/>
  <c r="V669" i="1"/>
  <c r="P669" i="1"/>
  <c r="V661" i="1"/>
  <c r="P661" i="1"/>
  <c r="V653" i="1"/>
  <c r="P653" i="1"/>
  <c r="X633" i="1"/>
  <c r="W633" i="1"/>
  <c r="V621" i="1"/>
  <c r="P621" i="1"/>
  <c r="V617" i="1"/>
  <c r="P617" i="1"/>
  <c r="V605" i="1"/>
  <c r="P605" i="1"/>
  <c r="X589" i="1"/>
  <c r="W589" i="1"/>
  <c r="W577" i="1"/>
  <c r="X577" i="1" s="1"/>
  <c r="X565" i="1"/>
  <c r="W565" i="1"/>
  <c r="W553" i="1"/>
  <c r="X553" i="1" s="1"/>
  <c r="X545" i="1"/>
  <c r="W545" i="1"/>
  <c r="W533" i="1"/>
  <c r="X533" i="1" s="1"/>
  <c r="X521" i="1"/>
  <c r="W521" i="1"/>
  <c r="W509" i="1"/>
  <c r="X509" i="1" s="1"/>
  <c r="X497" i="1"/>
  <c r="W497" i="1"/>
  <c r="W489" i="1"/>
  <c r="X489" i="1" s="1"/>
  <c r="X477" i="1"/>
  <c r="W477" i="1"/>
  <c r="W465" i="1"/>
  <c r="X465" i="1"/>
  <c r="X453" i="1"/>
  <c r="W453" i="1"/>
  <c r="V445" i="1"/>
  <c r="P445" i="1"/>
  <c r="V433" i="1"/>
  <c r="P433" i="1"/>
  <c r="V425" i="1"/>
  <c r="P425" i="1"/>
  <c r="P409" i="1"/>
  <c r="V409" i="1"/>
  <c r="W393" i="1"/>
  <c r="X393" i="1" s="1"/>
  <c r="V389" i="1"/>
  <c r="P389" i="1"/>
  <c r="W377" i="1"/>
  <c r="X377" i="1" s="1"/>
  <c r="W365" i="1"/>
  <c r="X365" i="1" s="1"/>
  <c r="W353" i="1"/>
  <c r="X353" i="1"/>
  <c r="W341" i="1"/>
  <c r="X341" i="1" s="1"/>
  <c r="W329" i="1"/>
  <c r="X329" i="1" s="1"/>
  <c r="V317" i="1"/>
  <c r="P317" i="1"/>
  <c r="V309" i="1"/>
  <c r="P309" i="1"/>
  <c r="V301" i="1"/>
  <c r="P301" i="1"/>
  <c r="V285" i="1"/>
  <c r="P285" i="1"/>
  <c r="X273" i="1"/>
  <c r="W273" i="1"/>
  <c r="V261" i="1"/>
  <c r="P261" i="1"/>
  <c r="V253" i="1"/>
  <c r="P253" i="1"/>
  <c r="V241" i="1"/>
  <c r="P241" i="1"/>
  <c r="V229" i="1"/>
  <c r="P229" i="1"/>
  <c r="V217" i="1"/>
  <c r="P217" i="1"/>
  <c r="X201" i="1"/>
  <c r="W201" i="1"/>
  <c r="V189" i="1"/>
  <c r="P189" i="1"/>
  <c r="V181" i="1"/>
  <c r="P181" i="1"/>
  <c r="W169" i="1"/>
  <c r="X169" i="1" s="1"/>
  <c r="W157" i="1"/>
  <c r="X157" i="1" s="1"/>
  <c r="W145" i="1"/>
  <c r="X145" i="1" s="1"/>
  <c r="V137" i="1"/>
  <c r="P137" i="1"/>
  <c r="V125" i="1"/>
  <c r="P125" i="1"/>
  <c r="V117" i="1"/>
  <c r="P117" i="1"/>
  <c r="V109" i="1"/>
  <c r="P109" i="1"/>
  <c r="V97" i="1"/>
  <c r="P97" i="1"/>
  <c r="V89" i="1"/>
  <c r="P89" i="1"/>
  <c r="V77" i="1"/>
  <c r="P77" i="1"/>
  <c r="V65" i="1"/>
  <c r="P65" i="1"/>
  <c r="X41" i="1"/>
  <c r="W41" i="1"/>
  <c r="W29" i="1"/>
  <c r="X29" i="1" s="1"/>
  <c r="T9" i="1"/>
  <c r="Q9" i="1"/>
  <c r="R9" i="1"/>
  <c r="T719" i="1"/>
  <c r="R719" i="1"/>
  <c r="T699" i="1"/>
  <c r="R699" i="1"/>
  <c r="T687" i="1"/>
  <c r="R687" i="1"/>
  <c r="T668" i="1"/>
  <c r="Q668" i="1"/>
  <c r="T648" i="1"/>
  <c r="Q648" i="1"/>
  <c r="T628" i="1"/>
  <c r="Q628" i="1"/>
  <c r="T578" i="1"/>
  <c r="R578" i="1"/>
  <c r="T558" i="1"/>
  <c r="R558" i="1"/>
  <c r="Q558" i="1"/>
  <c r="R538" i="1"/>
  <c r="Q538" i="1"/>
  <c r="P517" i="1"/>
  <c r="P497" i="1"/>
  <c r="T468" i="1"/>
  <c r="Q468" i="1"/>
  <c r="R468" i="1"/>
  <c r="T415" i="1"/>
  <c r="R415" i="1"/>
  <c r="Q415" i="1"/>
  <c r="P365" i="1"/>
  <c r="T340" i="1"/>
  <c r="R340" i="1"/>
  <c r="Q340" i="1"/>
  <c r="P329" i="1"/>
  <c r="T308" i="1"/>
  <c r="R308" i="1"/>
  <c r="R288" i="1"/>
  <c r="T288" i="1"/>
  <c r="T275" i="1"/>
  <c r="R275" i="1"/>
  <c r="Q275" i="1"/>
  <c r="R256" i="1"/>
  <c r="T256" i="1"/>
  <c r="R231" i="1"/>
  <c r="T231" i="1"/>
  <c r="Q231" i="1"/>
  <c r="T212" i="1"/>
  <c r="R212" i="1"/>
  <c r="R192" i="1"/>
  <c r="T192" i="1"/>
  <c r="T170" i="1"/>
  <c r="R170" i="1"/>
  <c r="Q170" i="1"/>
  <c r="P157" i="1"/>
  <c r="T136" i="1"/>
  <c r="Q136" i="1"/>
  <c r="R136" i="1"/>
  <c r="T111" i="1"/>
  <c r="R111" i="1"/>
  <c r="T84" i="1"/>
  <c r="Q84" i="1"/>
  <c r="R84" i="1"/>
  <c r="T62" i="1"/>
  <c r="R62" i="1"/>
  <c r="Q62" i="1"/>
  <c r="T34" i="1"/>
  <c r="R34" i="1"/>
  <c r="Q34" i="1"/>
  <c r="V281" i="1"/>
  <c r="W14" i="1"/>
  <c r="X14" i="1" s="1"/>
  <c r="V10" i="1"/>
  <c r="P10" i="1"/>
  <c r="V6" i="1"/>
  <c r="P6" i="1"/>
  <c r="X732" i="1"/>
  <c r="W732" i="1"/>
  <c r="W728" i="1"/>
  <c r="X728" i="1"/>
  <c r="X724" i="1"/>
  <c r="W724" i="1"/>
  <c r="W716" i="1"/>
  <c r="X716" i="1" s="1"/>
  <c r="W712" i="1"/>
  <c r="X712" i="1" s="1"/>
  <c r="W708" i="1"/>
  <c r="X708" i="1" s="1"/>
  <c r="X704" i="1"/>
  <c r="W704" i="1"/>
  <c r="W700" i="1"/>
  <c r="X700" i="1" s="1"/>
  <c r="W696" i="1"/>
  <c r="X696" i="1" s="1"/>
  <c r="W692" i="1"/>
  <c r="X692" i="1" s="1"/>
  <c r="X688" i="1"/>
  <c r="W688" i="1"/>
  <c r="W684" i="1"/>
  <c r="X684" i="1" s="1"/>
  <c r="W680" i="1"/>
  <c r="X680" i="1" s="1"/>
  <c r="W676" i="1"/>
  <c r="X676" i="1" s="1"/>
  <c r="X672" i="1"/>
  <c r="W672" i="1"/>
  <c r="W668" i="1"/>
  <c r="X668" i="1"/>
  <c r="W664" i="1"/>
  <c r="X664" i="1" s="1"/>
  <c r="W660" i="1"/>
  <c r="X660" i="1" s="1"/>
  <c r="X656" i="1"/>
  <c r="W656" i="1"/>
  <c r="W652" i="1"/>
  <c r="X652" i="1" s="1"/>
  <c r="W648" i="1"/>
  <c r="X648" i="1" s="1"/>
  <c r="W644" i="1"/>
  <c r="X644" i="1" s="1"/>
  <c r="X640" i="1"/>
  <c r="W640" i="1"/>
  <c r="W636" i="1"/>
  <c r="X636" i="1" s="1"/>
  <c r="X632" i="1"/>
  <c r="W632" i="1"/>
  <c r="W628" i="1"/>
  <c r="X628" i="1" s="1"/>
  <c r="X624" i="1"/>
  <c r="W624" i="1"/>
  <c r="W620" i="1"/>
  <c r="X620" i="1" s="1"/>
  <c r="X616" i="1"/>
  <c r="W616" i="1"/>
  <c r="W612" i="1"/>
  <c r="X612" i="1" s="1"/>
  <c r="V608" i="1"/>
  <c r="P608" i="1"/>
  <c r="V604" i="1"/>
  <c r="P604" i="1"/>
  <c r="V600" i="1"/>
  <c r="P600" i="1"/>
  <c r="V596" i="1"/>
  <c r="P596" i="1"/>
  <c r="R592" i="1"/>
  <c r="T592" i="1"/>
  <c r="Q592" i="1"/>
  <c r="W588" i="1"/>
  <c r="X588" i="1" s="1"/>
  <c r="V584" i="1"/>
  <c r="P584" i="1"/>
  <c r="V580" i="1"/>
  <c r="P580" i="1"/>
  <c r="V576" i="1"/>
  <c r="P576" i="1"/>
  <c r="V572" i="1"/>
  <c r="P572" i="1"/>
  <c r="V568" i="1"/>
  <c r="P568" i="1"/>
  <c r="W564" i="1"/>
  <c r="X564" i="1" s="1"/>
  <c r="V560" i="1"/>
  <c r="P560" i="1"/>
  <c r="V556" i="1"/>
  <c r="P556" i="1"/>
  <c r="V552" i="1"/>
  <c r="P552" i="1"/>
  <c r="V548" i="1"/>
  <c r="P548" i="1"/>
  <c r="V544" i="1"/>
  <c r="P544" i="1"/>
  <c r="W540" i="1"/>
  <c r="X540" i="1" s="1"/>
  <c r="V536" i="1"/>
  <c r="P536" i="1"/>
  <c r="V532" i="1"/>
  <c r="P532" i="1"/>
  <c r="V528" i="1"/>
  <c r="P528" i="1"/>
  <c r="V524" i="1"/>
  <c r="P524" i="1"/>
  <c r="V520" i="1"/>
  <c r="P520" i="1"/>
  <c r="W516" i="1"/>
  <c r="X516" i="1" s="1"/>
  <c r="V512" i="1"/>
  <c r="P512" i="1"/>
  <c r="V508" i="1"/>
  <c r="P508" i="1"/>
  <c r="V504" i="1"/>
  <c r="P504" i="1"/>
  <c r="V500" i="1"/>
  <c r="P500" i="1"/>
  <c r="V496" i="1"/>
  <c r="P496" i="1"/>
  <c r="W492" i="1"/>
  <c r="X492" i="1" s="1"/>
  <c r="V488" i="1"/>
  <c r="P488" i="1"/>
  <c r="V484" i="1"/>
  <c r="P484" i="1"/>
  <c r="V480" i="1"/>
  <c r="P480" i="1"/>
  <c r="V476" i="1"/>
  <c r="P476" i="1"/>
  <c r="V472" i="1"/>
  <c r="P472" i="1"/>
  <c r="W468" i="1"/>
  <c r="X468" i="1" s="1"/>
  <c r="W464" i="1"/>
  <c r="X464" i="1" s="1"/>
  <c r="W460" i="1"/>
  <c r="X460" i="1" s="1"/>
  <c r="W456" i="1"/>
  <c r="X456" i="1" s="1"/>
  <c r="W448" i="1"/>
  <c r="X448" i="1" s="1"/>
  <c r="W444" i="1"/>
  <c r="X444" i="1" s="1"/>
  <c r="W440" i="1"/>
  <c r="X440" i="1"/>
  <c r="W436" i="1"/>
  <c r="X436" i="1" s="1"/>
  <c r="W432" i="1"/>
  <c r="X432" i="1" s="1"/>
  <c r="W428" i="1"/>
  <c r="X428" i="1" s="1"/>
  <c r="W424" i="1"/>
  <c r="X424" i="1" s="1"/>
  <c r="W420" i="1"/>
  <c r="X420" i="1" s="1"/>
  <c r="W416" i="1"/>
  <c r="X416" i="1" s="1"/>
  <c r="W412" i="1"/>
  <c r="X412" i="1" s="1"/>
  <c r="V408" i="1"/>
  <c r="P408" i="1"/>
  <c r="V404" i="1"/>
  <c r="P404" i="1"/>
  <c r="V400" i="1"/>
  <c r="P400" i="1"/>
  <c r="W396" i="1"/>
  <c r="X396" i="1" s="1"/>
  <c r="V392" i="1"/>
  <c r="P392" i="1"/>
  <c r="V388" i="1"/>
  <c r="P388" i="1"/>
  <c r="V384" i="1"/>
  <c r="P384" i="1"/>
  <c r="V380" i="1"/>
  <c r="P380" i="1"/>
  <c r="V376" i="1"/>
  <c r="P376" i="1"/>
  <c r="W372" i="1"/>
  <c r="X372" i="1" s="1"/>
  <c r="W368" i="1"/>
  <c r="X368" i="1" s="1"/>
  <c r="W360" i="1"/>
  <c r="X360" i="1" s="1"/>
  <c r="X356" i="1"/>
  <c r="W356" i="1"/>
  <c r="W352" i="1"/>
  <c r="X352" i="1" s="1"/>
  <c r="X348" i="1"/>
  <c r="W348" i="1"/>
  <c r="W344" i="1"/>
  <c r="X344" i="1" s="1"/>
  <c r="X340" i="1"/>
  <c r="W340" i="1"/>
  <c r="W336" i="1"/>
  <c r="X336" i="1" s="1"/>
  <c r="X332" i="1"/>
  <c r="W332" i="1"/>
  <c r="W328" i="1"/>
  <c r="X328" i="1"/>
  <c r="X324" i="1"/>
  <c r="W324" i="1"/>
  <c r="W320" i="1"/>
  <c r="X320" i="1" s="1"/>
  <c r="X316" i="1"/>
  <c r="W316" i="1"/>
  <c r="W312" i="1"/>
  <c r="X312" i="1"/>
  <c r="X308" i="1"/>
  <c r="W308" i="1"/>
  <c r="W304" i="1"/>
  <c r="X304" i="1" s="1"/>
  <c r="X300" i="1"/>
  <c r="W300" i="1"/>
  <c r="W296" i="1"/>
  <c r="X296" i="1"/>
  <c r="X292" i="1"/>
  <c r="W292" i="1"/>
  <c r="W288" i="1"/>
  <c r="X288" i="1" s="1"/>
  <c r="X284" i="1"/>
  <c r="W284" i="1"/>
  <c r="W280" i="1"/>
  <c r="X280" i="1" s="1"/>
  <c r="X276" i="1"/>
  <c r="W276" i="1"/>
  <c r="W272" i="1"/>
  <c r="X272" i="1" s="1"/>
  <c r="X268" i="1"/>
  <c r="W268" i="1"/>
  <c r="W264" i="1"/>
  <c r="X264" i="1"/>
  <c r="X260" i="1"/>
  <c r="W260" i="1"/>
  <c r="W256" i="1"/>
  <c r="X256" i="1" s="1"/>
  <c r="X252" i="1"/>
  <c r="W252" i="1"/>
  <c r="W248" i="1"/>
  <c r="X248" i="1"/>
  <c r="X244" i="1"/>
  <c r="W244" i="1"/>
  <c r="W100" i="1"/>
  <c r="X100" i="1" s="1"/>
  <c r="P4" i="1"/>
  <c r="P25" i="1"/>
  <c r="P18" i="1"/>
  <c r="P723" i="1"/>
  <c r="R718" i="1"/>
  <c r="P711" i="1"/>
  <c r="P704" i="1"/>
  <c r="P692" i="1"/>
  <c r="T684" i="1"/>
  <c r="Q684" i="1"/>
  <c r="P679" i="1"/>
  <c r="P672" i="1"/>
  <c r="T667" i="1"/>
  <c r="R667" i="1"/>
  <c r="P659" i="1"/>
  <c r="P652" i="1"/>
  <c r="P647" i="1"/>
  <c r="P640" i="1"/>
  <c r="R633" i="1"/>
  <c r="P627" i="1"/>
  <c r="P615" i="1"/>
  <c r="P607" i="1"/>
  <c r="P599" i="1"/>
  <c r="P590" i="1"/>
  <c r="T585" i="1"/>
  <c r="R585" i="1"/>
  <c r="Q585" i="1"/>
  <c r="P577" i="1"/>
  <c r="P570" i="1"/>
  <c r="P557" i="1"/>
  <c r="P549" i="1"/>
  <c r="P542" i="1"/>
  <c r="T537" i="1"/>
  <c r="R537" i="1"/>
  <c r="Q537" i="1"/>
  <c r="P529" i="1"/>
  <c r="P522" i="1"/>
  <c r="P509" i="1"/>
  <c r="P501" i="1"/>
  <c r="P494" i="1"/>
  <c r="T489" i="1"/>
  <c r="R489" i="1"/>
  <c r="Q489" i="1"/>
  <c r="P481" i="1"/>
  <c r="P474" i="1"/>
  <c r="T465" i="1"/>
  <c r="Q465" i="1"/>
  <c r="R465" i="1"/>
  <c r="P452" i="1"/>
  <c r="T444" i="1"/>
  <c r="R444" i="1"/>
  <c r="Q444" i="1"/>
  <c r="P439" i="1"/>
  <c r="P432" i="1"/>
  <c r="T427" i="1"/>
  <c r="R427" i="1"/>
  <c r="Q427" i="1"/>
  <c r="P419" i="1"/>
  <c r="P412" i="1"/>
  <c r="R406" i="1"/>
  <c r="T406" i="1"/>
  <c r="P398" i="1"/>
  <c r="R386" i="1"/>
  <c r="T386" i="1"/>
  <c r="P378" i="1"/>
  <c r="P364" i="1"/>
  <c r="R358" i="1"/>
  <c r="P353" i="1"/>
  <c r="T345" i="1"/>
  <c r="R345" i="1"/>
  <c r="P333" i="1"/>
  <c r="P328" i="1"/>
  <c r="P320" i="1"/>
  <c r="P312" i="1"/>
  <c r="T307" i="1"/>
  <c r="R307" i="1"/>
  <c r="Q307" i="1"/>
  <c r="P299" i="1"/>
  <c r="P292" i="1"/>
  <c r="P287" i="1"/>
  <c r="P280" i="1"/>
  <c r="P267" i="1"/>
  <c r="P255" i="1"/>
  <c r="P248" i="1"/>
  <c r="T236" i="1"/>
  <c r="R236" i="1"/>
  <c r="T228" i="1"/>
  <c r="R228" i="1"/>
  <c r="R223" i="1"/>
  <c r="T223" i="1"/>
  <c r="Q223" i="1"/>
  <c r="T216" i="1"/>
  <c r="R216" i="1"/>
  <c r="R211" i="1"/>
  <c r="T211" i="1"/>
  <c r="Q211" i="1"/>
  <c r="R203" i="1"/>
  <c r="T203" i="1"/>
  <c r="Q203" i="1"/>
  <c r="T196" i="1"/>
  <c r="R196" i="1"/>
  <c r="R191" i="1"/>
  <c r="T191" i="1"/>
  <c r="Q191" i="1"/>
  <c r="T184" i="1"/>
  <c r="R184" i="1"/>
  <c r="P169" i="1"/>
  <c r="P162" i="1"/>
  <c r="T135" i="1"/>
  <c r="R135" i="1"/>
  <c r="Q128" i="1"/>
  <c r="R128" i="1"/>
  <c r="T116" i="1"/>
  <c r="Q116" i="1"/>
  <c r="R116" i="1"/>
  <c r="T108" i="1"/>
  <c r="Q108" i="1"/>
  <c r="R108" i="1"/>
  <c r="T103" i="1"/>
  <c r="R103" i="1"/>
  <c r="T96" i="1"/>
  <c r="Q96" i="1"/>
  <c r="R96" i="1"/>
  <c r="T91" i="1"/>
  <c r="R91" i="1"/>
  <c r="T83" i="1"/>
  <c r="R83" i="1"/>
  <c r="R75" i="1"/>
  <c r="T75" i="1"/>
  <c r="T67" i="1"/>
  <c r="R67" i="1"/>
  <c r="T55" i="1"/>
  <c r="R55" i="1"/>
  <c r="P38" i="1"/>
  <c r="T33" i="1"/>
  <c r="Q33" i="1"/>
  <c r="Q699" i="1"/>
  <c r="Q667" i="1"/>
  <c r="Q394" i="1"/>
  <c r="Q369" i="1"/>
  <c r="Q288" i="1"/>
  <c r="Q256" i="1"/>
  <c r="Q192" i="1"/>
  <c r="Q148" i="1"/>
  <c r="Q135" i="1"/>
  <c r="Q111" i="1"/>
  <c r="Q87" i="1"/>
  <c r="Q55" i="1"/>
  <c r="Q144" i="1"/>
  <c r="T144" i="1"/>
  <c r="R144" i="1"/>
  <c r="R57" i="1"/>
  <c r="R81" i="1"/>
  <c r="R430" i="1"/>
  <c r="R148" i="1"/>
  <c r="V720" i="1"/>
  <c r="X196" i="1"/>
  <c r="W196" i="1"/>
  <c r="W364" i="1"/>
  <c r="X364" i="1" s="1"/>
  <c r="W2" i="1"/>
  <c r="X2" i="1" s="1"/>
  <c r="W3" i="1"/>
  <c r="X3" i="1" s="1"/>
  <c r="V725" i="1"/>
  <c r="P725" i="1"/>
  <c r="V713" i="1"/>
  <c r="P713" i="1"/>
  <c r="V701" i="1"/>
  <c r="P701" i="1"/>
  <c r="V693" i="1"/>
  <c r="P693" i="1"/>
  <c r="V685" i="1"/>
  <c r="P685" i="1"/>
  <c r="V673" i="1"/>
  <c r="P673" i="1"/>
  <c r="W657" i="1"/>
  <c r="X657" i="1" s="1"/>
  <c r="V649" i="1"/>
  <c r="P649" i="1"/>
  <c r="V641" i="1"/>
  <c r="P641" i="1"/>
  <c r="V629" i="1"/>
  <c r="P629" i="1"/>
  <c r="W609" i="1"/>
  <c r="X609" i="1" s="1"/>
  <c r="V601" i="1"/>
  <c r="P601" i="1"/>
  <c r="V593" i="1"/>
  <c r="P593" i="1"/>
  <c r="W581" i="1"/>
  <c r="X581" i="1" s="1"/>
  <c r="W569" i="1"/>
  <c r="X569" i="1" s="1"/>
  <c r="W561" i="1"/>
  <c r="X561" i="1" s="1"/>
  <c r="W549" i="1"/>
  <c r="X549" i="1" s="1"/>
  <c r="W529" i="1"/>
  <c r="X529" i="1" s="1"/>
  <c r="W517" i="1"/>
  <c r="X517" i="1" s="1"/>
  <c r="W505" i="1"/>
  <c r="X505" i="1" s="1"/>
  <c r="W493" i="1"/>
  <c r="X493" i="1"/>
  <c r="W481" i="1"/>
  <c r="X481" i="1" s="1"/>
  <c r="W469" i="1"/>
  <c r="X469" i="1" s="1"/>
  <c r="W457" i="1"/>
  <c r="X457" i="1" s="1"/>
  <c r="W441" i="1"/>
  <c r="X441" i="1" s="1"/>
  <c r="V429" i="1"/>
  <c r="P429" i="1"/>
  <c r="V421" i="1"/>
  <c r="P421" i="1"/>
  <c r="V413" i="1"/>
  <c r="P413" i="1"/>
  <c r="V401" i="1"/>
  <c r="P401" i="1"/>
  <c r="W381" i="1"/>
  <c r="X381" i="1"/>
  <c r="W373" i="1"/>
  <c r="X373" i="1"/>
  <c r="W361" i="1"/>
  <c r="X361" i="1" s="1"/>
  <c r="W349" i="1"/>
  <c r="X349" i="1"/>
  <c r="W337" i="1"/>
  <c r="X337" i="1" s="1"/>
  <c r="W325" i="1"/>
  <c r="X325" i="1"/>
  <c r="V313" i="1"/>
  <c r="P313" i="1"/>
  <c r="W297" i="1"/>
  <c r="X297" i="1" s="1"/>
  <c r="V289" i="1"/>
  <c r="P289" i="1"/>
  <c r="V277" i="1"/>
  <c r="P277" i="1"/>
  <c r="V265" i="1"/>
  <c r="P265" i="1"/>
  <c r="W249" i="1"/>
  <c r="X249" i="1" s="1"/>
  <c r="V237" i="1"/>
  <c r="P237" i="1"/>
  <c r="W225" i="1"/>
  <c r="X225" i="1" s="1"/>
  <c r="V213" i="1"/>
  <c r="P213" i="1"/>
  <c r="V205" i="1"/>
  <c r="P205" i="1"/>
  <c r="V197" i="1"/>
  <c r="P197" i="1"/>
  <c r="V185" i="1"/>
  <c r="P185" i="1"/>
  <c r="W173" i="1"/>
  <c r="X173" i="1"/>
  <c r="W161" i="1"/>
  <c r="X161" i="1" s="1"/>
  <c r="W153" i="1"/>
  <c r="X153" i="1" s="1"/>
  <c r="V141" i="1"/>
  <c r="P141" i="1"/>
  <c r="V133" i="1"/>
  <c r="P133" i="1"/>
  <c r="V121" i="1"/>
  <c r="P121" i="1"/>
  <c r="W105" i="1"/>
  <c r="X105" i="1" s="1"/>
  <c r="V93" i="1"/>
  <c r="P93" i="1"/>
  <c r="V85" i="1"/>
  <c r="P85" i="1"/>
  <c r="V73" i="1"/>
  <c r="P73" i="1"/>
  <c r="V61" i="1"/>
  <c r="P61" i="1"/>
  <c r="V49" i="1"/>
  <c r="P49" i="1"/>
  <c r="W37" i="1"/>
  <c r="X37" i="1" s="1"/>
  <c r="W25" i="1"/>
  <c r="X25" i="1" s="1"/>
  <c r="W21" i="1"/>
  <c r="X21" i="1"/>
  <c r="P3" i="1"/>
  <c r="T724" i="1"/>
  <c r="Q724" i="1"/>
  <c r="T712" i="1"/>
  <c r="Q712" i="1"/>
  <c r="T655" i="1"/>
  <c r="R655" i="1"/>
  <c r="T643" i="1"/>
  <c r="R643" i="1"/>
  <c r="T623" i="1"/>
  <c r="R623" i="1"/>
  <c r="T550" i="1"/>
  <c r="R550" i="1"/>
  <c r="Q550" i="1"/>
  <c r="T530" i="1"/>
  <c r="R530" i="1"/>
  <c r="Q530" i="1"/>
  <c r="T502" i="1"/>
  <c r="R502" i="1"/>
  <c r="Q502" i="1"/>
  <c r="T482" i="1"/>
  <c r="R482" i="1"/>
  <c r="Q482" i="1"/>
  <c r="T460" i="1"/>
  <c r="Q460" i="1"/>
  <c r="R460" i="1"/>
  <c r="T440" i="1"/>
  <c r="R440" i="1"/>
  <c r="Q440" i="1"/>
  <c r="T420" i="1"/>
  <c r="R420" i="1"/>
  <c r="Q420" i="1"/>
  <c r="T407" i="1"/>
  <c r="Q407" i="1"/>
  <c r="R407" i="1"/>
  <c r="T387" i="1"/>
  <c r="Q387" i="1"/>
  <c r="R387" i="1"/>
  <c r="T360" i="1"/>
  <c r="R360" i="1"/>
  <c r="Q360" i="1"/>
  <c r="T348" i="1"/>
  <c r="R348" i="1"/>
  <c r="Q348" i="1"/>
  <c r="T321" i="1"/>
  <c r="R321" i="1"/>
  <c r="R295" i="1"/>
  <c r="T295" i="1"/>
  <c r="Q295" i="1"/>
  <c r="T243" i="1"/>
  <c r="R243" i="1"/>
  <c r="Q243" i="1"/>
  <c r="R224" i="1"/>
  <c r="T224" i="1"/>
  <c r="R199" i="1"/>
  <c r="T199" i="1"/>
  <c r="Q199" i="1"/>
  <c r="R179" i="1"/>
  <c r="T179" i="1"/>
  <c r="Q179" i="1"/>
  <c r="P149" i="1"/>
  <c r="T123" i="1"/>
  <c r="R123" i="1"/>
  <c r="T104" i="1"/>
  <c r="Q104" i="1"/>
  <c r="R104" i="1"/>
  <c r="T78" i="1"/>
  <c r="R78" i="1"/>
  <c r="Q78" i="1"/>
  <c r="T50" i="1"/>
  <c r="R50" i="1"/>
  <c r="Q50" i="1"/>
  <c r="T26" i="1"/>
  <c r="Q26" i="1"/>
  <c r="Q212" i="1"/>
  <c r="R369" i="1"/>
  <c r="W13" i="1"/>
  <c r="X13" i="1" s="1"/>
  <c r="W9" i="1"/>
  <c r="X9" i="1" s="1"/>
  <c r="V5" i="1"/>
  <c r="P5" i="1"/>
  <c r="V731" i="1"/>
  <c r="P731" i="1"/>
  <c r="V727" i="1"/>
  <c r="P727" i="1"/>
  <c r="W723" i="1"/>
  <c r="X723" i="1" s="1"/>
  <c r="W719" i="1"/>
  <c r="X719" i="1" s="1"/>
  <c r="W711" i="1"/>
  <c r="X711" i="1" s="1"/>
  <c r="W707" i="1"/>
  <c r="X707" i="1" s="1"/>
  <c r="W703" i="1"/>
  <c r="X703" i="1" s="1"/>
  <c r="X699" i="1"/>
  <c r="W699" i="1"/>
  <c r="W695" i="1"/>
  <c r="X695" i="1" s="1"/>
  <c r="W691" i="1"/>
  <c r="X691" i="1" s="1"/>
  <c r="W687" i="1"/>
  <c r="X687" i="1" s="1"/>
  <c r="X683" i="1"/>
  <c r="W683" i="1"/>
  <c r="W675" i="1"/>
  <c r="X675" i="1" s="1"/>
  <c r="X671" i="1"/>
  <c r="W671" i="1"/>
  <c r="W667" i="1"/>
  <c r="X667" i="1" s="1"/>
  <c r="X663" i="1"/>
  <c r="W663" i="1"/>
  <c r="W659" i="1"/>
  <c r="X659" i="1" s="1"/>
  <c r="X655" i="1"/>
  <c r="W655" i="1"/>
  <c r="W651" i="1"/>
  <c r="X651" i="1" s="1"/>
  <c r="X647" i="1"/>
  <c r="W647" i="1"/>
  <c r="W643" i="1"/>
  <c r="X643" i="1"/>
  <c r="X639" i="1"/>
  <c r="W639" i="1"/>
  <c r="W631" i="1"/>
  <c r="X631" i="1" s="1"/>
  <c r="W627" i="1"/>
  <c r="X627" i="1" s="1"/>
  <c r="W623" i="1"/>
  <c r="X623" i="1" s="1"/>
  <c r="X619" i="1"/>
  <c r="W619" i="1"/>
  <c r="W615" i="1"/>
  <c r="X615" i="1" s="1"/>
  <c r="X607" i="1"/>
  <c r="W607" i="1"/>
  <c r="W603" i="1"/>
  <c r="X603" i="1" s="1"/>
  <c r="X599" i="1"/>
  <c r="W599" i="1"/>
  <c r="W595" i="1"/>
  <c r="X595" i="1"/>
  <c r="V591" i="1"/>
  <c r="P591" i="1"/>
  <c r="V587" i="1"/>
  <c r="P587" i="1"/>
  <c r="P583" i="1"/>
  <c r="V583" i="1"/>
  <c r="V579" i="1"/>
  <c r="P579" i="1"/>
  <c r="V575" i="1"/>
  <c r="P575" i="1"/>
  <c r="W571" i="1"/>
  <c r="X571" i="1" s="1"/>
  <c r="V567" i="1"/>
  <c r="P567" i="1"/>
  <c r="V563" i="1"/>
  <c r="P563" i="1"/>
  <c r="V559" i="1"/>
  <c r="P559" i="1"/>
  <c r="V555" i="1"/>
  <c r="P555" i="1"/>
  <c r="V551" i="1"/>
  <c r="P551" i="1"/>
  <c r="W547" i="1"/>
  <c r="X547" i="1"/>
  <c r="V543" i="1"/>
  <c r="P543" i="1"/>
  <c r="V539" i="1"/>
  <c r="P539" i="1"/>
  <c r="V535" i="1"/>
  <c r="P535" i="1"/>
  <c r="V531" i="1"/>
  <c r="P531" i="1"/>
  <c r="V527" i="1"/>
  <c r="P527" i="1"/>
  <c r="W523" i="1"/>
  <c r="X523" i="1" s="1"/>
  <c r="V519" i="1"/>
  <c r="P519" i="1"/>
  <c r="V515" i="1"/>
  <c r="P515" i="1"/>
  <c r="V511" i="1"/>
  <c r="P511" i="1"/>
  <c r="V507" i="1"/>
  <c r="P507" i="1"/>
  <c r="V503" i="1"/>
  <c r="P503" i="1"/>
  <c r="W499" i="1"/>
  <c r="X499" i="1" s="1"/>
  <c r="P495" i="1"/>
  <c r="V495" i="1"/>
  <c r="V491" i="1"/>
  <c r="P491" i="1"/>
  <c r="V487" i="1"/>
  <c r="P487" i="1"/>
  <c r="V483" i="1"/>
  <c r="P483" i="1"/>
  <c r="V479" i="1"/>
  <c r="P479" i="1"/>
  <c r="W475" i="1"/>
  <c r="X475" i="1" s="1"/>
  <c r="V471" i="1"/>
  <c r="P471" i="1"/>
  <c r="V467" i="1"/>
  <c r="P467" i="1"/>
  <c r="V463" i="1"/>
  <c r="P463" i="1"/>
  <c r="V459" i="1"/>
  <c r="P459" i="1"/>
  <c r="V455" i="1"/>
  <c r="P455" i="1"/>
  <c r="W451" i="1"/>
  <c r="X451" i="1"/>
  <c r="X447" i="1"/>
  <c r="W447" i="1"/>
  <c r="W443" i="1"/>
  <c r="X443" i="1" s="1"/>
  <c r="X439" i="1"/>
  <c r="W439" i="1"/>
  <c r="W435" i="1"/>
  <c r="X435" i="1" s="1"/>
  <c r="X431" i="1"/>
  <c r="W431" i="1"/>
  <c r="W427" i="1"/>
  <c r="X427" i="1" s="1"/>
  <c r="W423" i="1"/>
  <c r="X423" i="1" s="1"/>
  <c r="W419" i="1"/>
  <c r="X419" i="1"/>
  <c r="X415" i="1"/>
  <c r="W415" i="1"/>
  <c r="W411" i="1"/>
  <c r="X411" i="1" s="1"/>
  <c r="X407" i="1"/>
  <c r="W407" i="1"/>
  <c r="W403" i="1"/>
  <c r="X403" i="1" s="1"/>
  <c r="X399" i="1"/>
  <c r="W399" i="1"/>
  <c r="W395" i="1"/>
  <c r="X395" i="1" s="1"/>
  <c r="X391" i="1"/>
  <c r="W391" i="1"/>
  <c r="W387" i="1"/>
  <c r="X387" i="1"/>
  <c r="V383" i="1"/>
  <c r="P383" i="1"/>
  <c r="W379" i="1"/>
  <c r="X379" i="1" s="1"/>
  <c r="V375" i="1"/>
  <c r="P375" i="1"/>
  <c r="V371" i="1"/>
  <c r="P371" i="1"/>
  <c r="T367" i="1"/>
  <c r="R367" i="1"/>
  <c r="Q367" i="1"/>
  <c r="V363" i="1"/>
  <c r="P363" i="1"/>
  <c r="V359" i="1"/>
  <c r="P359" i="1"/>
  <c r="W355" i="1"/>
  <c r="X355" i="1" s="1"/>
  <c r="V351" i="1"/>
  <c r="P351" i="1"/>
  <c r="V347" i="1"/>
  <c r="P347" i="1"/>
  <c r="V343" i="1"/>
  <c r="P343" i="1"/>
  <c r="V339" i="1"/>
  <c r="P339" i="1"/>
  <c r="V335" i="1"/>
  <c r="P335" i="1"/>
  <c r="W331" i="1"/>
  <c r="X331" i="1" s="1"/>
  <c r="V327" i="1"/>
  <c r="P327" i="1"/>
  <c r="V323" i="1"/>
  <c r="P323" i="1"/>
  <c r="V319" i="1"/>
  <c r="P319" i="1"/>
  <c r="W315" i="1"/>
  <c r="X315" i="1" s="1"/>
  <c r="X311" i="1"/>
  <c r="W311" i="1"/>
  <c r="W307" i="1"/>
  <c r="X307" i="1" s="1"/>
  <c r="W303" i="1"/>
  <c r="X303" i="1" s="1"/>
  <c r="W299" i="1"/>
  <c r="X299" i="1" s="1"/>
  <c r="W295" i="1"/>
  <c r="X295" i="1" s="1"/>
  <c r="W291" i="1"/>
  <c r="X291" i="1" s="1"/>
  <c r="W287" i="1"/>
  <c r="X287" i="1" s="1"/>
  <c r="W283" i="1"/>
  <c r="X283" i="1" s="1"/>
  <c r="W279" i="1"/>
  <c r="X279" i="1" s="1"/>
  <c r="W275" i="1"/>
  <c r="X275" i="1" s="1"/>
  <c r="W271" i="1"/>
  <c r="X271" i="1" s="1"/>
  <c r="W267" i="1"/>
  <c r="X267" i="1" s="1"/>
  <c r="W263" i="1"/>
  <c r="X263" i="1" s="1"/>
  <c r="W259" i="1"/>
  <c r="X259" i="1" s="1"/>
  <c r="W255" i="1"/>
  <c r="X255" i="1" s="1"/>
  <c r="W251" i="1"/>
  <c r="X251" i="1" s="1"/>
  <c r="W247" i="1"/>
  <c r="X247" i="1" s="1"/>
  <c r="W239" i="1"/>
  <c r="X239" i="1" s="1"/>
  <c r="W175" i="1"/>
  <c r="X175" i="1" s="1"/>
  <c r="W143" i="1"/>
  <c r="X143" i="1" s="1"/>
  <c r="P7" i="1"/>
  <c r="T22" i="1"/>
  <c r="Q22" i="1"/>
  <c r="P17" i="1"/>
  <c r="P730" i="1"/>
  <c r="T716" i="1"/>
  <c r="Q716" i="1"/>
  <c r="T708" i="1"/>
  <c r="Q708" i="1"/>
  <c r="P703" i="1"/>
  <c r="T696" i="1"/>
  <c r="Q696" i="1"/>
  <c r="T691" i="1"/>
  <c r="R691" i="1"/>
  <c r="P683" i="1"/>
  <c r="T676" i="1"/>
  <c r="Q676" i="1"/>
  <c r="P671" i="1"/>
  <c r="T664" i="1"/>
  <c r="Q664" i="1"/>
  <c r="R657" i="1"/>
  <c r="P651" i="1"/>
  <c r="R646" i="1"/>
  <c r="P639" i="1"/>
  <c r="T632" i="1"/>
  <c r="Q632" i="1"/>
  <c r="T620" i="1"/>
  <c r="Q620" i="1"/>
  <c r="T612" i="1"/>
  <c r="Q612" i="1"/>
  <c r="P606" i="1"/>
  <c r="R598" i="1"/>
  <c r="T598" i="1"/>
  <c r="P589" i="1"/>
  <c r="P582" i="1"/>
  <c r="T574" i="1"/>
  <c r="R574" i="1"/>
  <c r="P569" i="1"/>
  <c r="P562" i="1"/>
  <c r="R554" i="1"/>
  <c r="Q554" i="1"/>
  <c r="P541" i="1"/>
  <c r="P534" i="1"/>
  <c r="T526" i="1"/>
  <c r="R526" i="1"/>
  <c r="Q526" i="1"/>
  <c r="P521" i="1"/>
  <c r="P514" i="1"/>
  <c r="R506" i="1"/>
  <c r="Q506" i="1"/>
  <c r="P493" i="1"/>
  <c r="T486" i="1"/>
  <c r="R486" i="1"/>
  <c r="Q486" i="1"/>
  <c r="T478" i="1"/>
  <c r="R478" i="1"/>
  <c r="Q478" i="1"/>
  <c r="P473" i="1"/>
  <c r="T464" i="1"/>
  <c r="Q464" i="1"/>
  <c r="R464" i="1"/>
  <c r="P457" i="1"/>
  <c r="T451" i="1"/>
  <c r="R451" i="1"/>
  <c r="Q451" i="1"/>
  <c r="P443" i="1"/>
  <c r="T436" i="1"/>
  <c r="R436" i="1"/>
  <c r="Q436" i="1"/>
  <c r="P431" i="1"/>
  <c r="T424" i="1"/>
  <c r="R424" i="1"/>
  <c r="Q424" i="1"/>
  <c r="P411" i="1"/>
  <c r="T403" i="1"/>
  <c r="Q403" i="1"/>
  <c r="R403" i="1"/>
  <c r="P391" i="1"/>
  <c r="T382" i="1"/>
  <c r="R382" i="1"/>
  <c r="Q382" i="1"/>
  <c r="P377" i="1"/>
  <c r="P357" i="1"/>
  <c r="T352" i="1"/>
  <c r="R352" i="1"/>
  <c r="Q352" i="1"/>
  <c r="T344" i="1"/>
  <c r="R344" i="1"/>
  <c r="Q344" i="1"/>
  <c r="P337" i="1"/>
  <c r="T332" i="1"/>
  <c r="R332" i="1"/>
  <c r="Q332" i="1"/>
  <c r="P325" i="1"/>
  <c r="R316" i="1"/>
  <c r="T316" i="1"/>
  <c r="P311" i="1"/>
  <c r="R304" i="1"/>
  <c r="T304" i="1"/>
  <c r="P291" i="1"/>
  <c r="P279" i="1"/>
  <c r="R272" i="1"/>
  <c r="T272" i="1"/>
  <c r="T260" i="1"/>
  <c r="R260" i="1"/>
  <c r="R252" i="1"/>
  <c r="T252" i="1"/>
  <c r="P247" i="1"/>
  <c r="R240" i="1"/>
  <c r="T240" i="1"/>
  <c r="R235" i="1"/>
  <c r="T235" i="1"/>
  <c r="Q235" i="1"/>
  <c r="T227" i="1"/>
  <c r="R227" i="1"/>
  <c r="Q227" i="1"/>
  <c r="T220" i="1"/>
  <c r="R220" i="1"/>
  <c r="R215" i="1"/>
  <c r="Q215" i="1"/>
  <c r="T208" i="1"/>
  <c r="R208" i="1"/>
  <c r="T195" i="1"/>
  <c r="R195" i="1"/>
  <c r="Q195" i="1"/>
  <c r="R183" i="1"/>
  <c r="T183" i="1"/>
  <c r="Q183" i="1"/>
  <c r="T176" i="1"/>
  <c r="R176" i="1"/>
  <c r="T166" i="1"/>
  <c r="R166" i="1"/>
  <c r="Q166" i="1"/>
  <c r="P161" i="1"/>
  <c r="T153" i="1"/>
  <c r="Q153" i="1"/>
  <c r="R153" i="1"/>
  <c r="T140" i="1"/>
  <c r="Q140" i="1"/>
  <c r="T132" i="1"/>
  <c r="Q132" i="1"/>
  <c r="R127" i="1"/>
  <c r="T127" i="1"/>
  <c r="T120" i="1"/>
  <c r="Q120" i="1"/>
  <c r="R120" i="1"/>
  <c r="T115" i="1"/>
  <c r="R115" i="1"/>
  <c r="T107" i="1"/>
  <c r="R107" i="1"/>
  <c r="T100" i="1"/>
  <c r="Q100" i="1"/>
  <c r="R100" i="1"/>
  <c r="T95" i="1"/>
  <c r="R95" i="1"/>
  <c r="T88" i="1"/>
  <c r="Q88" i="1"/>
  <c r="R88" i="1"/>
  <c r="T74" i="1"/>
  <c r="R74" i="1"/>
  <c r="Q74" i="1"/>
  <c r="T66" i="1"/>
  <c r="R66" i="1"/>
  <c r="Q66" i="1"/>
  <c r="T59" i="1"/>
  <c r="R59" i="1"/>
  <c r="T54" i="1"/>
  <c r="R54" i="1"/>
  <c r="Q54" i="1"/>
  <c r="T46" i="1"/>
  <c r="R46" i="1"/>
  <c r="Q46" i="1"/>
  <c r="P37" i="1"/>
  <c r="T30" i="1"/>
  <c r="Q30" i="1"/>
  <c r="Q602" i="1"/>
  <c r="Q586" i="1"/>
  <c r="Q578" i="1"/>
  <c r="Q316" i="1"/>
  <c r="Q268" i="1"/>
  <c r="Q252" i="1"/>
  <c r="Q220" i="1"/>
  <c r="Q107" i="1"/>
  <c r="Q95" i="1"/>
  <c r="R30" i="1"/>
  <c r="P453" i="1"/>
  <c r="R732" i="1"/>
  <c r="R716" i="1"/>
  <c r="R684" i="1"/>
  <c r="R668" i="1"/>
  <c r="R620" i="1"/>
  <c r="R571" i="1"/>
  <c r="R523" i="1"/>
  <c r="R475" i="1"/>
  <c r="R458" i="1"/>
  <c r="R410" i="1"/>
  <c r="R393" i="1"/>
  <c r="R140" i="1"/>
  <c r="P173" i="1"/>
  <c r="T602" i="1"/>
  <c r="T538" i="1"/>
  <c r="T268" i="1"/>
  <c r="T128" i="1"/>
  <c r="X611" i="1"/>
  <c r="W7" i="1"/>
  <c r="X7" i="1" s="1"/>
  <c r="V721" i="1"/>
  <c r="P721" i="1"/>
  <c r="W705" i="1"/>
  <c r="X705" i="1" s="1"/>
  <c r="V689" i="1"/>
  <c r="P689" i="1"/>
  <c r="V677" i="1"/>
  <c r="P677" i="1"/>
  <c r="V665" i="1"/>
  <c r="P665" i="1"/>
  <c r="V645" i="1"/>
  <c r="P645" i="1"/>
  <c r="V637" i="1"/>
  <c r="P637" i="1"/>
  <c r="V625" i="1"/>
  <c r="P625" i="1"/>
  <c r="V613" i="1"/>
  <c r="P613" i="1"/>
  <c r="V597" i="1"/>
  <c r="P597" i="1"/>
  <c r="W585" i="1"/>
  <c r="X585" i="1" s="1"/>
  <c r="W573" i="1"/>
  <c r="X573" i="1" s="1"/>
  <c r="W557" i="1"/>
  <c r="X557" i="1"/>
  <c r="W541" i="1"/>
  <c r="X541" i="1" s="1"/>
  <c r="W525" i="1"/>
  <c r="X525" i="1"/>
  <c r="W513" i="1"/>
  <c r="X513" i="1" s="1"/>
  <c r="W501" i="1"/>
  <c r="X501" i="1" s="1"/>
  <c r="W485" i="1"/>
  <c r="X485" i="1" s="1"/>
  <c r="W473" i="1"/>
  <c r="X473" i="1" s="1"/>
  <c r="W461" i="1"/>
  <c r="X461" i="1"/>
  <c r="V449" i="1"/>
  <c r="P449" i="1"/>
  <c r="V437" i="1"/>
  <c r="P437" i="1"/>
  <c r="W417" i="1"/>
  <c r="X417" i="1" s="1"/>
  <c r="V405" i="1"/>
  <c r="P405" i="1"/>
  <c r="V397" i="1"/>
  <c r="P397" i="1"/>
  <c r="V385" i="1"/>
  <c r="P385" i="1"/>
  <c r="W369" i="1"/>
  <c r="X369" i="1"/>
  <c r="W357" i="1"/>
  <c r="X357" i="1"/>
  <c r="W345" i="1"/>
  <c r="X345" i="1" s="1"/>
  <c r="W333" i="1"/>
  <c r="X333" i="1"/>
  <c r="W321" i="1"/>
  <c r="X321" i="1" s="1"/>
  <c r="V305" i="1"/>
  <c r="P305" i="1"/>
  <c r="V293" i="1"/>
  <c r="P293" i="1"/>
  <c r="T281" i="1"/>
  <c r="Q281" i="1"/>
  <c r="R281" i="1"/>
  <c r="V269" i="1"/>
  <c r="P269" i="1"/>
  <c r="V257" i="1"/>
  <c r="P257" i="1"/>
  <c r="V245" i="1"/>
  <c r="P245" i="1"/>
  <c r="V233" i="1"/>
  <c r="P233" i="1"/>
  <c r="V221" i="1"/>
  <c r="P221" i="1"/>
  <c r="V209" i="1"/>
  <c r="P209" i="1"/>
  <c r="V193" i="1"/>
  <c r="P193" i="1"/>
  <c r="W177" i="1"/>
  <c r="X177" i="1" s="1"/>
  <c r="W165" i="1"/>
  <c r="X165" i="1" s="1"/>
  <c r="W149" i="1"/>
  <c r="X149" i="1"/>
  <c r="X129" i="1"/>
  <c r="W129" i="1"/>
  <c r="V113" i="1"/>
  <c r="P113" i="1"/>
  <c r="V101" i="1"/>
  <c r="P101" i="1"/>
  <c r="W81" i="1"/>
  <c r="X81" i="1" s="1"/>
  <c r="V69" i="1"/>
  <c r="P69" i="1"/>
  <c r="V53" i="1"/>
  <c r="P53" i="1"/>
  <c r="V45" i="1"/>
  <c r="P45" i="1"/>
  <c r="W33" i="1"/>
  <c r="X33" i="1" s="1"/>
  <c r="X17" i="1"/>
  <c r="W17" i="1"/>
  <c r="T13" i="1"/>
  <c r="Q13" i="1"/>
  <c r="R13" i="1"/>
  <c r="R705" i="1"/>
  <c r="T680" i="1"/>
  <c r="Q680" i="1"/>
  <c r="T660" i="1"/>
  <c r="Q660" i="1"/>
  <c r="T635" i="1"/>
  <c r="R635" i="1"/>
  <c r="T616" i="1"/>
  <c r="Q616" i="1"/>
  <c r="T594" i="1"/>
  <c r="R594" i="1"/>
  <c r="P565" i="1"/>
  <c r="P545" i="1"/>
  <c r="T510" i="1"/>
  <c r="R510" i="1"/>
  <c r="Q510" i="1"/>
  <c r="R490" i="1"/>
  <c r="Q490" i="1"/>
  <c r="T447" i="1"/>
  <c r="R447" i="1"/>
  <c r="Q447" i="1"/>
  <c r="T428" i="1"/>
  <c r="R428" i="1"/>
  <c r="Q428" i="1"/>
  <c r="T399" i="1"/>
  <c r="Q399" i="1"/>
  <c r="R399" i="1"/>
  <c r="P373" i="1"/>
  <c r="R300" i="1"/>
  <c r="T300" i="1"/>
  <c r="R283" i="1"/>
  <c r="T283" i="1"/>
  <c r="Q283" i="1"/>
  <c r="R263" i="1"/>
  <c r="T263" i="1"/>
  <c r="Q263" i="1"/>
  <c r="T204" i="1"/>
  <c r="R204" i="1"/>
  <c r="R187" i="1"/>
  <c r="T187" i="1"/>
  <c r="Q187" i="1"/>
  <c r="T143" i="1"/>
  <c r="R143" i="1"/>
  <c r="T92" i="1"/>
  <c r="Q92" i="1"/>
  <c r="R92" i="1"/>
  <c r="T70" i="1"/>
  <c r="R70" i="1"/>
  <c r="Q70" i="1"/>
  <c r="P41" i="1"/>
  <c r="Q308" i="1"/>
  <c r="Q123" i="1"/>
  <c r="R628" i="1"/>
  <c r="W592" i="1"/>
  <c r="X592" i="1" s="1"/>
  <c r="V12" i="1"/>
  <c r="R12" i="1"/>
  <c r="W8" i="1"/>
  <c r="X8" i="1" s="1"/>
  <c r="X4" i="1"/>
  <c r="W4" i="1"/>
  <c r="W730" i="1"/>
  <c r="X730" i="1" s="1"/>
  <c r="V726" i="1"/>
  <c r="P726" i="1"/>
  <c r="W722" i="1"/>
  <c r="X722" i="1" s="1"/>
  <c r="X718" i="1"/>
  <c r="W718" i="1"/>
  <c r="V714" i="1"/>
  <c r="P714" i="1"/>
  <c r="V710" i="1"/>
  <c r="P710" i="1"/>
  <c r="V706" i="1"/>
  <c r="P706" i="1"/>
  <c r="V702" i="1"/>
  <c r="P702" i="1"/>
  <c r="W698" i="1"/>
  <c r="X698" i="1" s="1"/>
  <c r="X694" i="1"/>
  <c r="W694" i="1"/>
  <c r="V690" i="1"/>
  <c r="P690" i="1"/>
  <c r="V686" i="1"/>
  <c r="P686" i="1"/>
  <c r="V682" i="1"/>
  <c r="P682" i="1"/>
  <c r="V678" i="1"/>
  <c r="P678" i="1"/>
  <c r="W674" i="1"/>
  <c r="X674" i="1" s="1"/>
  <c r="X670" i="1"/>
  <c r="W670" i="1"/>
  <c r="V666" i="1"/>
  <c r="P666" i="1"/>
  <c r="V662" i="1"/>
  <c r="P662" i="1"/>
  <c r="V658" i="1"/>
  <c r="P658" i="1"/>
  <c r="V654" i="1"/>
  <c r="P654" i="1"/>
  <c r="W650" i="1"/>
  <c r="X650" i="1" s="1"/>
  <c r="X646" i="1"/>
  <c r="W646" i="1"/>
  <c r="V642" i="1"/>
  <c r="P642" i="1"/>
  <c r="V638" i="1"/>
  <c r="P638" i="1"/>
  <c r="V634" i="1"/>
  <c r="P634" i="1"/>
  <c r="V630" i="1"/>
  <c r="P630" i="1"/>
  <c r="W626" i="1"/>
  <c r="X626" i="1" s="1"/>
  <c r="X622" i="1"/>
  <c r="W622" i="1"/>
  <c r="V618" i="1"/>
  <c r="P618" i="1"/>
  <c r="V614" i="1"/>
  <c r="P614" i="1"/>
  <c r="V610" i="1"/>
  <c r="P610" i="1"/>
  <c r="X606" i="1"/>
  <c r="W606" i="1"/>
  <c r="W602" i="1"/>
  <c r="X602" i="1" s="1"/>
  <c r="X598" i="1"/>
  <c r="W598" i="1"/>
  <c r="W594" i="1"/>
  <c r="X594" i="1" s="1"/>
  <c r="X590" i="1"/>
  <c r="W590" i="1"/>
  <c r="W586" i="1"/>
  <c r="X586" i="1" s="1"/>
  <c r="X582" i="1"/>
  <c r="W582" i="1"/>
  <c r="W578" i="1"/>
  <c r="X578" i="1" s="1"/>
  <c r="X574" i="1"/>
  <c r="W574" i="1"/>
  <c r="W570" i="1"/>
  <c r="X570" i="1" s="1"/>
  <c r="X566" i="1"/>
  <c r="W566" i="1"/>
  <c r="W562" i="1"/>
  <c r="X562" i="1" s="1"/>
  <c r="X558" i="1"/>
  <c r="W558" i="1"/>
  <c r="W554" i="1"/>
  <c r="X554" i="1" s="1"/>
  <c r="X550" i="1"/>
  <c r="W550" i="1"/>
  <c r="W546" i="1"/>
  <c r="X546" i="1" s="1"/>
  <c r="X542" i="1"/>
  <c r="W542" i="1"/>
  <c r="W538" i="1"/>
  <c r="X538" i="1" s="1"/>
  <c r="X534" i="1"/>
  <c r="W534" i="1"/>
  <c r="W530" i="1"/>
  <c r="X530" i="1" s="1"/>
  <c r="X526" i="1"/>
  <c r="W526" i="1"/>
  <c r="W522" i="1"/>
  <c r="X522" i="1" s="1"/>
  <c r="X518" i="1"/>
  <c r="W518" i="1"/>
  <c r="W514" i="1"/>
  <c r="X514" i="1" s="1"/>
  <c r="X510" i="1"/>
  <c r="W510" i="1"/>
  <c r="W506" i="1"/>
  <c r="X506" i="1" s="1"/>
  <c r="X502" i="1"/>
  <c r="W502" i="1"/>
  <c r="W498" i="1"/>
  <c r="X498" i="1" s="1"/>
  <c r="X494" i="1"/>
  <c r="W494" i="1"/>
  <c r="W490" i="1"/>
  <c r="X490" i="1" s="1"/>
  <c r="X486" i="1"/>
  <c r="W486" i="1"/>
  <c r="W482" i="1"/>
  <c r="X482" i="1" s="1"/>
  <c r="X478" i="1"/>
  <c r="W478" i="1"/>
  <c r="W474" i="1"/>
  <c r="X474" i="1" s="1"/>
  <c r="V470" i="1"/>
  <c r="P470" i="1"/>
  <c r="V466" i="1"/>
  <c r="P466" i="1"/>
  <c r="V462" i="1"/>
  <c r="P462" i="1"/>
  <c r="W458" i="1"/>
  <c r="X458" i="1" s="1"/>
  <c r="X454" i="1"/>
  <c r="W454" i="1"/>
  <c r="V450" i="1"/>
  <c r="P450" i="1"/>
  <c r="V446" i="1"/>
  <c r="P446" i="1"/>
  <c r="V442" i="1"/>
  <c r="P442" i="1"/>
  <c r="V438" i="1"/>
  <c r="P438" i="1"/>
  <c r="W434" i="1"/>
  <c r="X434" i="1" s="1"/>
  <c r="X430" i="1"/>
  <c r="W430" i="1"/>
  <c r="V426" i="1"/>
  <c r="P426" i="1"/>
  <c r="V422" i="1"/>
  <c r="P422" i="1"/>
  <c r="V418" i="1"/>
  <c r="P418" i="1"/>
  <c r="V414" i="1"/>
  <c r="P414" i="1"/>
  <c r="W410" i="1"/>
  <c r="X410" i="1" s="1"/>
  <c r="X406" i="1"/>
  <c r="W406" i="1"/>
  <c r="W402" i="1"/>
  <c r="X402" i="1" s="1"/>
  <c r="X398" i="1"/>
  <c r="W398" i="1"/>
  <c r="W394" i="1"/>
  <c r="X394" i="1" s="1"/>
  <c r="X390" i="1"/>
  <c r="W390" i="1"/>
  <c r="W386" i="1"/>
  <c r="X386" i="1" s="1"/>
  <c r="X382" i="1"/>
  <c r="W382" i="1"/>
  <c r="W378" i="1"/>
  <c r="X378" i="1" s="1"/>
  <c r="X374" i="1"/>
  <c r="W374" i="1"/>
  <c r="V370" i="1"/>
  <c r="P370" i="1"/>
  <c r="V366" i="1"/>
  <c r="P366" i="1"/>
  <c r="W362" i="1"/>
  <c r="X362" i="1" s="1"/>
  <c r="X358" i="1"/>
  <c r="W358" i="1"/>
  <c r="V354" i="1"/>
  <c r="P354" i="1"/>
  <c r="V350" i="1"/>
  <c r="P350" i="1"/>
  <c r="V346" i="1"/>
  <c r="P346" i="1"/>
  <c r="V342" i="1"/>
  <c r="P342" i="1"/>
  <c r="W338" i="1"/>
  <c r="X338" i="1" s="1"/>
  <c r="X334" i="1"/>
  <c r="W334" i="1"/>
  <c r="V330" i="1"/>
  <c r="P330" i="1"/>
  <c r="V326" i="1"/>
  <c r="P326" i="1"/>
  <c r="V322" i="1"/>
  <c r="P322" i="1"/>
  <c r="V318" i="1"/>
  <c r="P318" i="1"/>
  <c r="W314" i="1"/>
  <c r="X314" i="1" s="1"/>
  <c r="X310" i="1"/>
  <c r="W310" i="1"/>
  <c r="V306" i="1"/>
  <c r="P306" i="1"/>
  <c r="V302" i="1"/>
  <c r="P302" i="1"/>
  <c r="V298" i="1"/>
  <c r="P298" i="1"/>
  <c r="V294" i="1"/>
  <c r="P294" i="1"/>
  <c r="W290" i="1"/>
  <c r="X290" i="1" s="1"/>
  <c r="X286" i="1"/>
  <c r="W286" i="1"/>
  <c r="V282" i="1"/>
  <c r="P282" i="1"/>
  <c r="V278" i="1"/>
  <c r="P278" i="1"/>
  <c r="V274" i="1"/>
  <c r="P274" i="1"/>
  <c r="V270" i="1"/>
  <c r="P270" i="1"/>
  <c r="W266" i="1"/>
  <c r="X266" i="1" s="1"/>
  <c r="X262" i="1"/>
  <c r="W262" i="1"/>
  <c r="V258" i="1"/>
  <c r="P258" i="1"/>
  <c r="V254" i="1"/>
  <c r="P254" i="1"/>
  <c r="V250" i="1"/>
  <c r="P250" i="1"/>
  <c r="V246" i="1"/>
  <c r="P246" i="1"/>
  <c r="W242" i="1"/>
  <c r="X242" i="1" s="1"/>
  <c r="X238" i="1"/>
  <c r="W238" i="1"/>
  <c r="V234" i="1"/>
  <c r="P234" i="1"/>
  <c r="V230" i="1"/>
  <c r="P230" i="1"/>
  <c r="V226" i="1"/>
  <c r="P226" i="1"/>
  <c r="V222" i="1"/>
  <c r="P222" i="1"/>
  <c r="W218" i="1"/>
  <c r="X218" i="1" s="1"/>
  <c r="X214" i="1"/>
  <c r="W214" i="1"/>
  <c r="V210" i="1"/>
  <c r="P210" i="1"/>
  <c r="V206" i="1"/>
  <c r="P206" i="1"/>
  <c r="V202" i="1"/>
  <c r="P202" i="1"/>
  <c r="V198" i="1"/>
  <c r="P198" i="1"/>
  <c r="W194" i="1"/>
  <c r="X194" i="1" s="1"/>
  <c r="X190" i="1"/>
  <c r="W190" i="1"/>
  <c r="V186" i="1"/>
  <c r="P186" i="1"/>
  <c r="V182" i="1"/>
  <c r="P182" i="1"/>
  <c r="V178" i="1"/>
  <c r="P178" i="1"/>
  <c r="V174" i="1"/>
  <c r="P174" i="1"/>
  <c r="W170" i="1"/>
  <c r="X170" i="1" s="1"/>
  <c r="X166" i="1"/>
  <c r="W166" i="1"/>
  <c r="W162" i="1"/>
  <c r="X162" i="1" s="1"/>
  <c r="X158" i="1"/>
  <c r="W158" i="1"/>
  <c r="V154" i="1"/>
  <c r="P154" i="1"/>
  <c r="V150" i="1"/>
  <c r="P150" i="1"/>
  <c r="W146" i="1"/>
  <c r="X146" i="1" s="1"/>
  <c r="X142" i="1"/>
  <c r="W142" i="1"/>
  <c r="V138" i="1"/>
  <c r="P138" i="1"/>
  <c r="V134" i="1"/>
  <c r="P134" i="1"/>
  <c r="V130" i="1"/>
  <c r="P130" i="1"/>
  <c r="V126" i="1"/>
  <c r="P126" i="1"/>
  <c r="W122" i="1"/>
  <c r="X122" i="1" s="1"/>
  <c r="X118" i="1"/>
  <c r="W118" i="1"/>
  <c r="V114" i="1"/>
  <c r="P114" i="1"/>
  <c r="V110" i="1"/>
  <c r="P110" i="1"/>
  <c r="V106" i="1"/>
  <c r="P106" i="1"/>
  <c r="V102" i="1"/>
  <c r="P102" i="1"/>
  <c r="W98" i="1"/>
  <c r="X98" i="1" s="1"/>
  <c r="X94" i="1"/>
  <c r="W94" i="1"/>
  <c r="V90" i="1"/>
  <c r="P90" i="1"/>
  <c r="V86" i="1"/>
  <c r="P86" i="1"/>
  <c r="V82" i="1"/>
  <c r="P82" i="1"/>
  <c r="X78" i="1"/>
  <c r="W78" i="1"/>
  <c r="W74" i="1"/>
  <c r="X74" i="1" s="1"/>
  <c r="X70" i="1"/>
  <c r="W70" i="1"/>
  <c r="W66" i="1"/>
  <c r="X66" i="1" s="1"/>
  <c r="X62" i="1"/>
  <c r="W62" i="1"/>
  <c r="W58" i="1"/>
  <c r="X58" i="1" s="1"/>
  <c r="X54" i="1"/>
  <c r="W54" i="1"/>
  <c r="W50" i="1"/>
  <c r="X50" i="1" s="1"/>
  <c r="X46" i="1"/>
  <c r="W46" i="1"/>
  <c r="W42" i="1"/>
  <c r="X42" i="1" s="1"/>
  <c r="X38" i="1"/>
  <c r="W38" i="1"/>
  <c r="W34" i="1"/>
  <c r="X34" i="1" s="1"/>
  <c r="X30" i="1"/>
  <c r="W30" i="1"/>
  <c r="W26" i="1"/>
  <c r="X26" i="1" s="1"/>
  <c r="X22" i="1"/>
  <c r="W22" i="1"/>
  <c r="W18" i="1"/>
  <c r="X18" i="1" s="1"/>
  <c r="P8" i="1"/>
  <c r="P21" i="1"/>
  <c r="P14" i="1"/>
  <c r="P728" i="1"/>
  <c r="T715" i="1"/>
  <c r="R715" i="1"/>
  <c r="P707" i="1"/>
  <c r="P700" i="1"/>
  <c r="P695" i="1"/>
  <c r="P688" i="1"/>
  <c r="R681" i="1"/>
  <c r="P675" i="1"/>
  <c r="R670" i="1"/>
  <c r="P663" i="1"/>
  <c r="P656" i="1"/>
  <c r="P644" i="1"/>
  <c r="T636" i="1"/>
  <c r="Q636" i="1"/>
  <c r="P631" i="1"/>
  <c r="P624" i="1"/>
  <c r="T619" i="1"/>
  <c r="R619" i="1"/>
  <c r="P611" i="1"/>
  <c r="P603" i="1"/>
  <c r="T595" i="1"/>
  <c r="R595" i="1"/>
  <c r="P581" i="1"/>
  <c r="P573" i="1"/>
  <c r="P566" i="1"/>
  <c r="T561" i="1"/>
  <c r="R561" i="1"/>
  <c r="Q561" i="1"/>
  <c r="P553" i="1"/>
  <c r="P546" i="1"/>
  <c r="P533" i="1"/>
  <c r="P525" i="1"/>
  <c r="P518" i="1"/>
  <c r="T513" i="1"/>
  <c r="R513" i="1"/>
  <c r="Q513" i="1"/>
  <c r="P505" i="1"/>
  <c r="P498" i="1"/>
  <c r="P485" i="1"/>
  <c r="P477" i="1"/>
  <c r="P469" i="1"/>
  <c r="P461" i="1"/>
  <c r="P456" i="1"/>
  <c r="P448" i="1"/>
  <c r="P435" i="1"/>
  <c r="P423" i="1"/>
  <c r="P416" i="1"/>
  <c r="P402" i="1"/>
  <c r="P395" i="1"/>
  <c r="P390" i="1"/>
  <c r="P381" i="1"/>
  <c r="P374" i="1"/>
  <c r="P368" i="1"/>
  <c r="P361" i="1"/>
  <c r="P356" i="1"/>
  <c r="P349" i="1"/>
  <c r="P341" i="1"/>
  <c r="P336" i="1"/>
  <c r="T324" i="1"/>
  <c r="R324" i="1"/>
  <c r="Q324" i="1"/>
  <c r="P315" i="1"/>
  <c r="P303" i="1"/>
  <c r="P296" i="1"/>
  <c r="P284" i="1"/>
  <c r="T276" i="1"/>
  <c r="R276" i="1"/>
  <c r="P271" i="1"/>
  <c r="P264" i="1"/>
  <c r="T259" i="1"/>
  <c r="R259" i="1"/>
  <c r="Q259" i="1"/>
  <c r="P251" i="1"/>
  <c r="T244" i="1"/>
  <c r="R244" i="1"/>
  <c r="R239" i="1"/>
  <c r="T239" i="1"/>
  <c r="Q239" i="1"/>
  <c r="R232" i="1"/>
  <c r="T232" i="1"/>
  <c r="R219" i="1"/>
  <c r="T219" i="1"/>
  <c r="Q219" i="1"/>
  <c r="T207" i="1"/>
  <c r="R207" i="1"/>
  <c r="Q207" i="1"/>
  <c r="R200" i="1"/>
  <c r="T200" i="1"/>
  <c r="T188" i="1"/>
  <c r="R188" i="1"/>
  <c r="T180" i="1"/>
  <c r="R180" i="1"/>
  <c r="T175" i="1"/>
  <c r="R175" i="1"/>
  <c r="Q175" i="1"/>
  <c r="P165" i="1"/>
  <c r="P158" i="1"/>
  <c r="T152" i="1"/>
  <c r="R152" i="1"/>
  <c r="P145" i="1"/>
  <c r="R139" i="1"/>
  <c r="T139" i="1"/>
  <c r="T131" i="1"/>
  <c r="R131" i="1"/>
  <c r="T124" i="1"/>
  <c r="Q124" i="1"/>
  <c r="R119" i="1"/>
  <c r="T119" i="1"/>
  <c r="T112" i="1"/>
  <c r="Q112" i="1"/>
  <c r="R112" i="1"/>
  <c r="T99" i="1"/>
  <c r="R99" i="1"/>
  <c r="T80" i="1"/>
  <c r="Q80" i="1"/>
  <c r="R80" i="1"/>
  <c r="T71" i="1"/>
  <c r="R71" i="1"/>
  <c r="T63" i="1"/>
  <c r="R63" i="1"/>
  <c r="P58" i="1"/>
  <c r="T51" i="1"/>
  <c r="R51" i="1"/>
  <c r="P42" i="1"/>
  <c r="P29" i="1"/>
  <c r="Q719" i="1"/>
  <c r="Q687" i="1"/>
  <c r="Q655" i="1"/>
  <c r="Q623" i="1"/>
  <c r="Q345" i="1"/>
  <c r="Q232" i="1"/>
  <c r="Q216" i="1"/>
  <c r="Q200" i="1"/>
  <c r="Q184" i="1"/>
  <c r="Q127" i="1"/>
  <c r="Q103" i="1"/>
  <c r="Q63" i="1"/>
  <c r="Q47" i="1"/>
  <c r="R26" i="1"/>
  <c r="R33" i="1"/>
  <c r="R47" i="1"/>
  <c r="R105" i="1"/>
  <c r="R712" i="1"/>
  <c r="R696" i="1"/>
  <c r="R680" i="1"/>
  <c r="R664" i="1"/>
  <c r="R648" i="1"/>
  <c r="R632" i="1"/>
  <c r="R616" i="1"/>
  <c r="R454" i="1"/>
  <c r="R132" i="1"/>
  <c r="T586" i="1"/>
  <c r="T394" i="1"/>
  <c r="T87" i="1"/>
  <c r="V367" i="1"/>
  <c r="W715" i="1"/>
  <c r="X715" i="1" s="1"/>
  <c r="R36" i="1"/>
  <c r="P155" i="1"/>
  <c r="R60" i="1"/>
  <c r="R441" i="1"/>
  <c r="R417" i="1"/>
  <c r="R396" i="1"/>
  <c r="R372" i="1"/>
  <c r="R338" i="1"/>
  <c r="R314" i="1"/>
  <c r="R290" i="1"/>
  <c r="R266" i="1"/>
  <c r="R242" i="1"/>
  <c r="R218" i="1"/>
  <c r="R194" i="1"/>
  <c r="R129" i="1"/>
  <c r="T718" i="1"/>
  <c r="T694" i="1"/>
  <c r="T670" i="1"/>
  <c r="T646" i="1"/>
  <c r="T358" i="1"/>
  <c r="T242" i="1"/>
  <c r="X240" i="1"/>
  <c r="W240" i="1"/>
  <c r="W236" i="1"/>
  <c r="X236" i="1" s="1"/>
  <c r="W232" i="1"/>
  <c r="X232" i="1" s="1"/>
  <c r="W228" i="1"/>
  <c r="X228" i="1" s="1"/>
  <c r="X224" i="1"/>
  <c r="W224" i="1"/>
  <c r="W220" i="1"/>
  <c r="X220" i="1" s="1"/>
  <c r="X216" i="1"/>
  <c r="W216" i="1"/>
  <c r="W212" i="1"/>
  <c r="X212" i="1" s="1"/>
  <c r="X208" i="1"/>
  <c r="W208" i="1"/>
  <c r="W204" i="1"/>
  <c r="X204" i="1" s="1"/>
  <c r="W200" i="1"/>
  <c r="X200" i="1" s="1"/>
  <c r="W192" i="1"/>
  <c r="X192" i="1" s="1"/>
  <c r="X188" i="1"/>
  <c r="W188" i="1"/>
  <c r="W184" i="1"/>
  <c r="X184" i="1" s="1"/>
  <c r="X180" i="1"/>
  <c r="W180" i="1"/>
  <c r="W176" i="1"/>
  <c r="X176" i="1" s="1"/>
  <c r="X172" i="1"/>
  <c r="W172" i="1"/>
  <c r="W168" i="1"/>
  <c r="X168" i="1" s="1"/>
  <c r="X164" i="1"/>
  <c r="W164" i="1"/>
  <c r="W160" i="1"/>
  <c r="X160" i="1"/>
  <c r="X156" i="1"/>
  <c r="W156" i="1"/>
  <c r="W152" i="1"/>
  <c r="X152" i="1" s="1"/>
  <c r="X148" i="1"/>
  <c r="W148" i="1"/>
  <c r="W144" i="1"/>
  <c r="X144" i="1"/>
  <c r="X140" i="1"/>
  <c r="W140" i="1"/>
  <c r="W136" i="1"/>
  <c r="X136" i="1" s="1"/>
  <c r="X132" i="1"/>
  <c r="W132" i="1"/>
  <c r="W128" i="1"/>
  <c r="X128" i="1"/>
  <c r="X124" i="1"/>
  <c r="W124" i="1"/>
  <c r="W120" i="1"/>
  <c r="X120" i="1" s="1"/>
  <c r="X116" i="1"/>
  <c r="W116" i="1"/>
  <c r="W112" i="1"/>
  <c r="X112" i="1" s="1"/>
  <c r="X108" i="1"/>
  <c r="W108" i="1"/>
  <c r="W104" i="1"/>
  <c r="X104" i="1" s="1"/>
  <c r="W96" i="1"/>
  <c r="X96" i="1" s="1"/>
  <c r="W92" i="1"/>
  <c r="X92" i="1" s="1"/>
  <c r="X88" i="1"/>
  <c r="W88" i="1"/>
  <c r="W84" i="1"/>
  <c r="X84" i="1" s="1"/>
  <c r="X80" i="1"/>
  <c r="W80" i="1"/>
  <c r="W76" i="1"/>
  <c r="X76" i="1" s="1"/>
  <c r="X72" i="1"/>
  <c r="W72" i="1"/>
  <c r="W68" i="1"/>
  <c r="X68" i="1" s="1"/>
  <c r="X64" i="1"/>
  <c r="W64" i="1"/>
  <c r="W60" i="1"/>
  <c r="X60" i="1" s="1"/>
  <c r="X56" i="1"/>
  <c r="W56" i="1"/>
  <c r="W52" i="1"/>
  <c r="X52" i="1" s="1"/>
  <c r="X48" i="1"/>
  <c r="W48" i="1"/>
  <c r="W44" i="1"/>
  <c r="X44" i="1" s="1"/>
  <c r="X40" i="1"/>
  <c r="W40" i="1"/>
  <c r="W36" i="1"/>
  <c r="X36" i="1" s="1"/>
  <c r="W32" i="1"/>
  <c r="X32" i="1" s="1"/>
  <c r="W28" i="1"/>
  <c r="X28" i="1" s="1"/>
  <c r="X24" i="1"/>
  <c r="W24" i="1"/>
  <c r="W20" i="1"/>
  <c r="X20" i="1" s="1"/>
  <c r="X16" i="1"/>
  <c r="W16" i="1"/>
  <c r="P24" i="1"/>
  <c r="P20" i="1"/>
  <c r="P16" i="1"/>
  <c r="T355" i="1"/>
  <c r="R355" i="1"/>
  <c r="T331" i="1"/>
  <c r="R331" i="1"/>
  <c r="P172" i="1"/>
  <c r="P168" i="1"/>
  <c r="P164" i="1"/>
  <c r="P160" i="1"/>
  <c r="P151" i="1"/>
  <c r="P147" i="1"/>
  <c r="T142" i="1"/>
  <c r="R142" i="1"/>
  <c r="T122" i="1"/>
  <c r="R122" i="1"/>
  <c r="P40" i="1"/>
  <c r="P32" i="1"/>
  <c r="P28" i="1"/>
  <c r="Q705" i="1"/>
  <c r="Q681" i="1"/>
  <c r="Q657" i="1"/>
  <c r="Q633" i="1"/>
  <c r="Q609" i="1"/>
  <c r="Q396" i="1"/>
  <c r="Q379" i="1"/>
  <c r="Q355" i="1"/>
  <c r="Q331" i="1"/>
  <c r="Q314" i="1"/>
  <c r="Q310" i="1"/>
  <c r="Q286" i="1"/>
  <c r="Q266" i="1"/>
  <c r="Q262" i="1"/>
  <c r="Q238" i="1"/>
  <c r="Q218" i="1"/>
  <c r="Q214" i="1"/>
  <c r="Q194" i="1"/>
  <c r="Q190" i="1"/>
  <c r="Q129" i="1"/>
  <c r="Q105" i="1"/>
  <c r="Q81" i="1"/>
  <c r="Q57" i="1"/>
  <c r="R2" i="1"/>
  <c r="R722" i="1"/>
  <c r="R698" i="1"/>
  <c r="R674" i="1"/>
  <c r="R650" i="1"/>
  <c r="R626" i="1"/>
  <c r="R622" i="1"/>
  <c r="R379" i="1"/>
  <c r="R297" i="1"/>
  <c r="R273" i="1"/>
  <c r="R249" i="1"/>
  <c r="R225" i="1"/>
  <c r="R201" i="1"/>
  <c r="R177" i="1"/>
  <c r="T19" i="1"/>
  <c r="T338" i="1"/>
  <c r="W243" i="1"/>
  <c r="X243" i="1" s="1"/>
  <c r="X235" i="1"/>
  <c r="W235" i="1"/>
  <c r="W231" i="1"/>
  <c r="X231" i="1" s="1"/>
  <c r="X227" i="1"/>
  <c r="W227" i="1"/>
  <c r="W223" i="1"/>
  <c r="X223" i="1" s="1"/>
  <c r="X219" i="1"/>
  <c r="W219" i="1"/>
  <c r="W215" i="1"/>
  <c r="X215" i="1" s="1"/>
  <c r="X211" i="1"/>
  <c r="W211" i="1"/>
  <c r="W207" i="1"/>
  <c r="X207" i="1" s="1"/>
  <c r="X203" i="1"/>
  <c r="W203" i="1"/>
  <c r="W199" i="1"/>
  <c r="X199" i="1" s="1"/>
  <c r="X195" i="1"/>
  <c r="W191" i="1"/>
  <c r="X191" i="1" s="1"/>
  <c r="W187" i="1"/>
  <c r="X187" i="1" s="1"/>
  <c r="W183" i="1"/>
  <c r="X183" i="1" s="1"/>
  <c r="W179" i="1"/>
  <c r="X179" i="1" s="1"/>
  <c r="W171" i="1"/>
  <c r="X171" i="1" s="1"/>
  <c r="W167" i="1"/>
  <c r="X167" i="1" s="1"/>
  <c r="W163" i="1"/>
  <c r="X163" i="1" s="1"/>
  <c r="W159" i="1"/>
  <c r="X159" i="1" s="1"/>
  <c r="W155" i="1"/>
  <c r="X155" i="1" s="1"/>
  <c r="W151" i="1"/>
  <c r="X151" i="1" s="1"/>
  <c r="W147" i="1"/>
  <c r="X147" i="1" s="1"/>
  <c r="W139" i="1"/>
  <c r="X139" i="1" s="1"/>
  <c r="W135" i="1"/>
  <c r="X135" i="1" s="1"/>
  <c r="W131" i="1"/>
  <c r="X131" i="1" s="1"/>
  <c r="W127" i="1"/>
  <c r="X127" i="1" s="1"/>
  <c r="W123" i="1"/>
  <c r="X123" i="1" s="1"/>
  <c r="W119" i="1"/>
  <c r="X119" i="1" s="1"/>
  <c r="W115" i="1"/>
  <c r="X115" i="1" s="1"/>
  <c r="W111" i="1"/>
  <c r="X111" i="1" s="1"/>
  <c r="W107" i="1"/>
  <c r="X107" i="1" s="1"/>
  <c r="W103" i="1"/>
  <c r="X103" i="1" s="1"/>
  <c r="W99" i="1"/>
  <c r="X99" i="1" s="1"/>
  <c r="W95" i="1"/>
  <c r="X95" i="1" s="1"/>
  <c r="W91" i="1"/>
  <c r="X91" i="1" s="1"/>
  <c r="W87" i="1"/>
  <c r="X87" i="1" s="1"/>
  <c r="W83" i="1"/>
  <c r="X83" i="1" s="1"/>
  <c r="P79" i="1"/>
  <c r="V79" i="1"/>
  <c r="W75" i="1"/>
  <c r="X75" i="1" s="1"/>
  <c r="W71" i="1"/>
  <c r="X71" i="1" s="1"/>
  <c r="W67" i="1"/>
  <c r="X67" i="1" s="1"/>
  <c r="W63" i="1"/>
  <c r="X63" i="1" s="1"/>
  <c r="W59" i="1"/>
  <c r="X59" i="1" s="1"/>
  <c r="W55" i="1"/>
  <c r="X55" i="1" s="1"/>
  <c r="W51" i="1"/>
  <c r="X51" i="1" s="1"/>
  <c r="W47" i="1"/>
  <c r="X47" i="1" s="1"/>
  <c r="W43" i="1"/>
  <c r="X43" i="1" s="1"/>
  <c r="W39" i="1"/>
  <c r="X39" i="1" s="1"/>
  <c r="W35" i="1"/>
  <c r="X35" i="1" s="1"/>
  <c r="W31" i="1"/>
  <c r="X31" i="1" s="1"/>
  <c r="W27" i="1"/>
  <c r="X27" i="1" s="1"/>
  <c r="W23" i="1"/>
  <c r="X23" i="1" s="1"/>
  <c r="W19" i="1"/>
  <c r="X19" i="1" s="1"/>
  <c r="W15" i="1"/>
  <c r="X15" i="1" s="1"/>
  <c r="P23" i="1"/>
  <c r="P15" i="1"/>
  <c r="P171" i="1"/>
  <c r="P167" i="1"/>
  <c r="T163" i="1"/>
  <c r="R163" i="1"/>
  <c r="P159" i="1"/>
  <c r="T146" i="1"/>
  <c r="R146" i="1"/>
  <c r="P76" i="1"/>
  <c r="P72" i="1"/>
  <c r="P68" i="1"/>
  <c r="P64" i="1"/>
  <c r="P56" i="1"/>
  <c r="P52" i="1"/>
  <c r="P48" i="1"/>
  <c r="P44" i="1"/>
  <c r="P39" i="1"/>
  <c r="P35" i="1"/>
  <c r="P31" i="1"/>
  <c r="P27" i="1"/>
  <c r="Q732" i="1"/>
  <c r="Q588" i="1"/>
  <c r="Q564" i="1"/>
  <c r="Q540" i="1"/>
  <c r="Q516" i="1"/>
  <c r="Q492" i="1"/>
  <c r="Q362" i="1"/>
  <c r="Q358" i="1"/>
  <c r="Q334" i="1"/>
  <c r="Q297" i="1"/>
  <c r="Q273" i="1"/>
  <c r="Q249" i="1"/>
  <c r="Q225" i="1"/>
  <c r="Q201" i="1"/>
  <c r="Q177" i="1"/>
  <c r="Q60" i="1"/>
  <c r="Q36" i="1"/>
  <c r="R118" i="1"/>
  <c r="R98" i="1"/>
  <c r="R94" i="1"/>
  <c r="R609" i="1"/>
  <c r="R588" i="1"/>
  <c r="R564" i="1"/>
  <c r="R540" i="1"/>
  <c r="R516" i="1"/>
  <c r="R492" i="1"/>
  <c r="R334" i="1"/>
  <c r="R310" i="1"/>
  <c r="R286" i="1"/>
  <c r="R262" i="1"/>
  <c r="R238" i="1"/>
  <c r="R214" i="1"/>
  <c r="R190" i="1"/>
  <c r="T76" i="1" l="1"/>
  <c r="Q76" i="1"/>
  <c r="R76" i="1"/>
  <c r="T164" i="1"/>
  <c r="R164" i="1"/>
  <c r="Q164" i="1"/>
  <c r="T58" i="1"/>
  <c r="R58" i="1"/>
  <c r="Q58" i="1"/>
  <c r="R284" i="1"/>
  <c r="T284" i="1"/>
  <c r="Q284" i="1"/>
  <c r="T435" i="1"/>
  <c r="R435" i="1"/>
  <c r="Q435" i="1"/>
  <c r="T518" i="1"/>
  <c r="R518" i="1"/>
  <c r="Q518" i="1"/>
  <c r="W86" i="1"/>
  <c r="X86" i="1" s="1"/>
  <c r="W126" i="1"/>
  <c r="X126" i="1" s="1"/>
  <c r="W222" i="1"/>
  <c r="X222" i="1" s="1"/>
  <c r="W246" i="1"/>
  <c r="X246" i="1" s="1"/>
  <c r="W278" i="1"/>
  <c r="X278" i="1" s="1"/>
  <c r="W318" i="1"/>
  <c r="X318" i="1" s="1"/>
  <c r="W350" i="1"/>
  <c r="X350" i="1" s="1"/>
  <c r="W414" i="1"/>
  <c r="X414" i="1" s="1"/>
  <c r="W438" i="1"/>
  <c r="X438" i="1" s="1"/>
  <c r="W462" i="1"/>
  <c r="X462" i="1" s="1"/>
  <c r="W638" i="1"/>
  <c r="X638" i="1" s="1"/>
  <c r="W702" i="1"/>
  <c r="X702" i="1" s="1"/>
  <c r="W69" i="1"/>
  <c r="X69" i="1" s="1"/>
  <c r="W245" i="1"/>
  <c r="X245" i="1"/>
  <c r="R689" i="1"/>
  <c r="Q689" i="1"/>
  <c r="T689" i="1"/>
  <c r="T291" i="1"/>
  <c r="R291" i="1"/>
  <c r="Q291" i="1"/>
  <c r="T639" i="1"/>
  <c r="R639" i="1"/>
  <c r="Q639" i="1"/>
  <c r="T363" i="1"/>
  <c r="R363" i="1"/>
  <c r="Q363" i="1"/>
  <c r="W383" i="1"/>
  <c r="X383" i="1" s="1"/>
  <c r="W455" i="1"/>
  <c r="X455" i="1" s="1"/>
  <c r="W479" i="1"/>
  <c r="X479" i="1" s="1"/>
  <c r="W503" i="1"/>
  <c r="X503" i="1" s="1"/>
  <c r="W535" i="1"/>
  <c r="X535" i="1" s="1"/>
  <c r="W559" i="1"/>
  <c r="X559" i="1" s="1"/>
  <c r="T583" i="1"/>
  <c r="R583" i="1"/>
  <c r="Q583" i="1"/>
  <c r="T93" i="1"/>
  <c r="Q93" i="1"/>
  <c r="R93" i="1"/>
  <c r="T185" i="1"/>
  <c r="Q185" i="1"/>
  <c r="R185" i="1"/>
  <c r="T401" i="1"/>
  <c r="Q401" i="1"/>
  <c r="R401" i="1"/>
  <c r="R701" i="1"/>
  <c r="T701" i="1"/>
  <c r="Q701" i="1"/>
  <c r="T280" i="1"/>
  <c r="R280" i="1"/>
  <c r="Q280" i="1"/>
  <c r="R474" i="1"/>
  <c r="Q474" i="1"/>
  <c r="T474" i="1"/>
  <c r="R570" i="1"/>
  <c r="Q570" i="1"/>
  <c r="T570" i="1"/>
  <c r="Q4" i="1"/>
  <c r="T4" i="1"/>
  <c r="R4" i="1"/>
  <c r="T392" i="1"/>
  <c r="Q392" i="1"/>
  <c r="R392" i="1"/>
  <c r="T476" i="1"/>
  <c r="R476" i="1"/>
  <c r="Q476" i="1"/>
  <c r="T500" i="1"/>
  <c r="R500" i="1"/>
  <c r="Q500" i="1"/>
  <c r="T524" i="1"/>
  <c r="R524" i="1"/>
  <c r="Q524" i="1"/>
  <c r="T548" i="1"/>
  <c r="R548" i="1"/>
  <c r="Q548" i="1"/>
  <c r="T580" i="1"/>
  <c r="R580" i="1"/>
  <c r="Q580" i="1"/>
  <c r="R27" i="1"/>
  <c r="T27" i="1"/>
  <c r="Q27" i="1"/>
  <c r="T44" i="1"/>
  <c r="R44" i="1"/>
  <c r="Q44" i="1"/>
  <c r="Q64" i="1"/>
  <c r="T64" i="1"/>
  <c r="R64" i="1"/>
  <c r="R23" i="1"/>
  <c r="T23" i="1"/>
  <c r="Q23" i="1"/>
  <c r="R147" i="1"/>
  <c r="T147" i="1"/>
  <c r="Q147" i="1"/>
  <c r="T168" i="1"/>
  <c r="R168" i="1"/>
  <c r="Q168" i="1"/>
  <c r="T24" i="1"/>
  <c r="Q24" i="1"/>
  <c r="R24" i="1"/>
  <c r="T42" i="1"/>
  <c r="R42" i="1"/>
  <c r="Q42" i="1"/>
  <c r="T145" i="1"/>
  <c r="Q145" i="1"/>
  <c r="R145" i="1"/>
  <c r="T165" i="1"/>
  <c r="R165" i="1"/>
  <c r="Q165" i="1"/>
  <c r="R271" i="1"/>
  <c r="T271" i="1"/>
  <c r="Q271" i="1"/>
  <c r="T296" i="1"/>
  <c r="R296" i="1"/>
  <c r="Q296" i="1"/>
  <c r="T349" i="1"/>
  <c r="Q349" i="1"/>
  <c r="R349" i="1"/>
  <c r="R374" i="1"/>
  <c r="Q374" i="1"/>
  <c r="T374" i="1"/>
  <c r="R402" i="1"/>
  <c r="T402" i="1"/>
  <c r="Q402" i="1"/>
  <c r="T448" i="1"/>
  <c r="R448" i="1"/>
  <c r="Q448" i="1"/>
  <c r="T477" i="1"/>
  <c r="R477" i="1"/>
  <c r="Q477" i="1"/>
  <c r="T525" i="1"/>
  <c r="R525" i="1"/>
  <c r="Q525" i="1"/>
  <c r="T573" i="1"/>
  <c r="R573" i="1"/>
  <c r="Q573" i="1"/>
  <c r="T603" i="1"/>
  <c r="R603" i="1"/>
  <c r="Q603" i="1"/>
  <c r="T624" i="1"/>
  <c r="Q624" i="1"/>
  <c r="R624" i="1"/>
  <c r="T644" i="1"/>
  <c r="Q644" i="1"/>
  <c r="R644" i="1"/>
  <c r="T675" i="1"/>
  <c r="R675" i="1"/>
  <c r="Q675" i="1"/>
  <c r="T700" i="1"/>
  <c r="Q700" i="1"/>
  <c r="R700" i="1"/>
  <c r="T728" i="1"/>
  <c r="Q728" i="1"/>
  <c r="R728" i="1"/>
  <c r="T82" i="1"/>
  <c r="R82" i="1"/>
  <c r="Q82" i="1"/>
  <c r="T90" i="1"/>
  <c r="R90" i="1"/>
  <c r="Q90" i="1"/>
  <c r="T106" i="1"/>
  <c r="R106" i="1"/>
  <c r="Q106" i="1"/>
  <c r="T114" i="1"/>
  <c r="R114" i="1"/>
  <c r="Q114" i="1"/>
  <c r="T130" i="1"/>
  <c r="R130" i="1"/>
  <c r="Q130" i="1"/>
  <c r="T138" i="1"/>
  <c r="R138" i="1"/>
  <c r="Q138" i="1"/>
  <c r="T154" i="1"/>
  <c r="R154" i="1"/>
  <c r="Q154" i="1"/>
  <c r="T178" i="1"/>
  <c r="Q178" i="1"/>
  <c r="R178" i="1"/>
  <c r="T186" i="1"/>
  <c r="Q186" i="1"/>
  <c r="R186" i="1"/>
  <c r="T202" i="1"/>
  <c r="Q202" i="1"/>
  <c r="R202" i="1"/>
  <c r="T210" i="1"/>
  <c r="Q210" i="1"/>
  <c r="R210" i="1"/>
  <c r="T226" i="1"/>
  <c r="Q226" i="1"/>
  <c r="R226" i="1"/>
  <c r="T234" i="1"/>
  <c r="Q234" i="1"/>
  <c r="R234" i="1"/>
  <c r="T250" i="1"/>
  <c r="Q250" i="1"/>
  <c r="R250" i="1"/>
  <c r="T258" i="1"/>
  <c r="Q258" i="1"/>
  <c r="R258" i="1"/>
  <c r="T274" i="1"/>
  <c r="Q274" i="1"/>
  <c r="R274" i="1"/>
  <c r="T282" i="1"/>
  <c r="Q282" i="1"/>
  <c r="R282" i="1"/>
  <c r="T298" i="1"/>
  <c r="Q298" i="1"/>
  <c r="R298" i="1"/>
  <c r="Q306" i="1"/>
  <c r="T306" i="1"/>
  <c r="R306" i="1"/>
  <c r="Q322" i="1"/>
  <c r="T322" i="1"/>
  <c r="R322" i="1"/>
  <c r="Q330" i="1"/>
  <c r="R330" i="1"/>
  <c r="T330" i="1"/>
  <c r="Q346" i="1"/>
  <c r="R346" i="1"/>
  <c r="T346" i="1"/>
  <c r="Q354" i="1"/>
  <c r="T354" i="1"/>
  <c r="R354" i="1"/>
  <c r="R370" i="1"/>
  <c r="Q370" i="1"/>
  <c r="T370" i="1"/>
  <c r="T418" i="1"/>
  <c r="Q418" i="1"/>
  <c r="R418" i="1"/>
  <c r="R426" i="1"/>
  <c r="Q426" i="1"/>
  <c r="T426" i="1"/>
  <c r="Q442" i="1"/>
  <c r="R442" i="1"/>
  <c r="T442" i="1"/>
  <c r="T450" i="1"/>
  <c r="R450" i="1"/>
  <c r="Q450" i="1"/>
  <c r="T466" i="1"/>
  <c r="Q466" i="1"/>
  <c r="R466" i="1"/>
  <c r="T610" i="1"/>
  <c r="R610" i="1"/>
  <c r="Q610" i="1"/>
  <c r="R618" i="1"/>
  <c r="Q618" i="1"/>
  <c r="T618" i="1"/>
  <c r="T634" i="1"/>
  <c r="R634" i="1"/>
  <c r="Q634" i="1"/>
  <c r="T642" i="1"/>
  <c r="R642" i="1"/>
  <c r="Q642" i="1"/>
  <c r="T658" i="1"/>
  <c r="R658" i="1"/>
  <c r="Q658" i="1"/>
  <c r="T666" i="1"/>
  <c r="R666" i="1"/>
  <c r="Q666" i="1"/>
  <c r="T682" i="1"/>
  <c r="R682" i="1"/>
  <c r="Q682" i="1"/>
  <c r="T690" i="1"/>
  <c r="R690" i="1"/>
  <c r="Q690" i="1"/>
  <c r="T706" i="1"/>
  <c r="R706" i="1"/>
  <c r="Q706" i="1"/>
  <c r="T714" i="1"/>
  <c r="R714" i="1"/>
  <c r="Q714" i="1"/>
  <c r="T53" i="1"/>
  <c r="Q53" i="1"/>
  <c r="R53" i="1"/>
  <c r="T113" i="1"/>
  <c r="Q113" i="1"/>
  <c r="R113" i="1"/>
  <c r="T209" i="1"/>
  <c r="Q209" i="1"/>
  <c r="R209" i="1"/>
  <c r="T233" i="1"/>
  <c r="Q233" i="1"/>
  <c r="R233" i="1"/>
  <c r="T257" i="1"/>
  <c r="Q257" i="1"/>
  <c r="R257" i="1"/>
  <c r="W293" i="1"/>
  <c r="X293" i="1"/>
  <c r="W397" i="1"/>
  <c r="X397" i="1"/>
  <c r="W449" i="1"/>
  <c r="X449" i="1" s="1"/>
  <c r="W613" i="1"/>
  <c r="X613" i="1" s="1"/>
  <c r="W637" i="1"/>
  <c r="X637" i="1"/>
  <c r="W665" i="1"/>
  <c r="X665" i="1" s="1"/>
  <c r="W689" i="1"/>
  <c r="X689" i="1" s="1"/>
  <c r="W721" i="1"/>
  <c r="X721" i="1" s="1"/>
  <c r="T173" i="1"/>
  <c r="R173" i="1"/>
  <c r="Q173" i="1"/>
  <c r="T357" i="1"/>
  <c r="R357" i="1"/>
  <c r="Q357" i="1"/>
  <c r="T493" i="1"/>
  <c r="R493" i="1"/>
  <c r="Q493" i="1"/>
  <c r="T521" i="1"/>
  <c r="R521" i="1"/>
  <c r="Q521" i="1"/>
  <c r="T534" i="1"/>
  <c r="R534" i="1"/>
  <c r="Q534" i="1"/>
  <c r="T562" i="1"/>
  <c r="R562" i="1"/>
  <c r="Q562" i="1"/>
  <c r="T582" i="1"/>
  <c r="R582" i="1"/>
  <c r="Q582" i="1"/>
  <c r="T606" i="1"/>
  <c r="R606" i="1"/>
  <c r="Q606" i="1"/>
  <c r="T683" i="1"/>
  <c r="R683" i="1"/>
  <c r="Q683" i="1"/>
  <c r="W323" i="1"/>
  <c r="X323" i="1" s="1"/>
  <c r="X339" i="1"/>
  <c r="W339" i="1"/>
  <c r="W347" i="1"/>
  <c r="X347" i="1" s="1"/>
  <c r="X363" i="1"/>
  <c r="W363" i="1"/>
  <c r="T371" i="1"/>
  <c r="R371" i="1"/>
  <c r="Q371" i="1"/>
  <c r="T459" i="1"/>
  <c r="R459" i="1"/>
  <c r="Q459" i="1"/>
  <c r="T467" i="1"/>
  <c r="R467" i="1"/>
  <c r="Q467" i="1"/>
  <c r="T483" i="1"/>
  <c r="Q483" i="1"/>
  <c r="R483" i="1"/>
  <c r="T491" i="1"/>
  <c r="R491" i="1"/>
  <c r="Q491" i="1"/>
  <c r="T507" i="1"/>
  <c r="R507" i="1"/>
  <c r="Q507" i="1"/>
  <c r="T515" i="1"/>
  <c r="Q515" i="1"/>
  <c r="R515" i="1"/>
  <c r="T531" i="1"/>
  <c r="Q531" i="1"/>
  <c r="R531" i="1"/>
  <c r="T539" i="1"/>
  <c r="R539" i="1"/>
  <c r="Q539" i="1"/>
  <c r="T555" i="1"/>
  <c r="R555" i="1"/>
  <c r="Q555" i="1"/>
  <c r="T563" i="1"/>
  <c r="Q563" i="1"/>
  <c r="R563" i="1"/>
  <c r="T579" i="1"/>
  <c r="R579" i="1"/>
  <c r="Q579" i="1"/>
  <c r="T587" i="1"/>
  <c r="R587" i="1"/>
  <c r="Q587" i="1"/>
  <c r="W727" i="1"/>
  <c r="X727" i="1" s="1"/>
  <c r="W5" i="1"/>
  <c r="X5" i="1" s="1"/>
  <c r="T149" i="1"/>
  <c r="R149" i="1"/>
  <c r="Q149" i="1"/>
  <c r="Q3" i="1"/>
  <c r="T3" i="1"/>
  <c r="R3" i="1"/>
  <c r="W49" i="1"/>
  <c r="X49" i="1" s="1"/>
  <c r="W73" i="1"/>
  <c r="X73" i="1" s="1"/>
  <c r="W93" i="1"/>
  <c r="X93" i="1" s="1"/>
  <c r="W121" i="1"/>
  <c r="X121" i="1" s="1"/>
  <c r="W141" i="1"/>
  <c r="X141" i="1"/>
  <c r="W185" i="1"/>
  <c r="X185" i="1" s="1"/>
  <c r="W205" i="1"/>
  <c r="X205" i="1"/>
  <c r="W277" i="1"/>
  <c r="X277" i="1"/>
  <c r="W401" i="1"/>
  <c r="X401" i="1" s="1"/>
  <c r="W421" i="1"/>
  <c r="X421" i="1" s="1"/>
  <c r="W593" i="1"/>
  <c r="X593" i="1" s="1"/>
  <c r="W641" i="1"/>
  <c r="X641" i="1" s="1"/>
  <c r="W685" i="1"/>
  <c r="X685" i="1"/>
  <c r="W701" i="1"/>
  <c r="X701" i="1" s="1"/>
  <c r="W725" i="1"/>
  <c r="X725" i="1" s="1"/>
  <c r="W720" i="1"/>
  <c r="X720" i="1" s="1"/>
  <c r="T162" i="1"/>
  <c r="R162" i="1"/>
  <c r="Q162" i="1"/>
  <c r="T248" i="1"/>
  <c r="R248" i="1"/>
  <c r="Q248" i="1"/>
  <c r="R287" i="1"/>
  <c r="T287" i="1"/>
  <c r="Q287" i="1"/>
  <c r="T328" i="1"/>
  <c r="R328" i="1"/>
  <c r="Q328" i="1"/>
  <c r="T353" i="1"/>
  <c r="R353" i="1"/>
  <c r="Q353" i="1"/>
  <c r="T481" i="1"/>
  <c r="R481" i="1"/>
  <c r="Q481" i="1"/>
  <c r="T494" i="1"/>
  <c r="R494" i="1"/>
  <c r="Q494" i="1"/>
  <c r="T529" i="1"/>
  <c r="R529" i="1"/>
  <c r="Q529" i="1"/>
  <c r="T542" i="1"/>
  <c r="R542" i="1"/>
  <c r="Q542" i="1"/>
  <c r="T577" i="1"/>
  <c r="R577" i="1"/>
  <c r="Q577" i="1"/>
  <c r="T590" i="1"/>
  <c r="R590" i="1"/>
  <c r="Q590" i="1"/>
  <c r="T627" i="1"/>
  <c r="R627" i="1"/>
  <c r="Q627" i="1"/>
  <c r="T652" i="1"/>
  <c r="Q652" i="1"/>
  <c r="R652" i="1"/>
  <c r="T672" i="1"/>
  <c r="Q672" i="1"/>
  <c r="R672" i="1"/>
  <c r="T692" i="1"/>
  <c r="Q692" i="1"/>
  <c r="R692" i="1"/>
  <c r="T723" i="1"/>
  <c r="R723" i="1"/>
  <c r="Q723" i="1"/>
  <c r="W376" i="1"/>
  <c r="X376" i="1" s="1"/>
  <c r="W384" i="1"/>
  <c r="X384" i="1" s="1"/>
  <c r="W392" i="1"/>
  <c r="X392" i="1" s="1"/>
  <c r="W400" i="1"/>
  <c r="X400" i="1" s="1"/>
  <c r="W408" i="1"/>
  <c r="X408" i="1"/>
  <c r="W476" i="1"/>
  <c r="X476" i="1" s="1"/>
  <c r="W484" i="1"/>
  <c r="X484" i="1" s="1"/>
  <c r="W500" i="1"/>
  <c r="X500" i="1" s="1"/>
  <c r="W508" i="1"/>
  <c r="X508" i="1"/>
  <c r="W524" i="1"/>
  <c r="X524" i="1" s="1"/>
  <c r="W532" i="1"/>
  <c r="X532" i="1" s="1"/>
  <c r="W548" i="1"/>
  <c r="X548" i="1" s="1"/>
  <c r="W556" i="1"/>
  <c r="X556" i="1" s="1"/>
  <c r="W572" i="1"/>
  <c r="X572" i="1" s="1"/>
  <c r="W580" i="1"/>
  <c r="X580" i="1" s="1"/>
  <c r="T596" i="1"/>
  <c r="Q596" i="1"/>
  <c r="R596" i="1"/>
  <c r="T604" i="1"/>
  <c r="Q604" i="1"/>
  <c r="R604" i="1"/>
  <c r="T6" i="1"/>
  <c r="R6" i="1"/>
  <c r="Q6" i="1"/>
  <c r="T497" i="1"/>
  <c r="R497" i="1"/>
  <c r="Q497" i="1"/>
  <c r="T65" i="1"/>
  <c r="Q65" i="1"/>
  <c r="R65" i="1"/>
  <c r="T89" i="1"/>
  <c r="Q89" i="1"/>
  <c r="R89" i="1"/>
  <c r="T109" i="1"/>
  <c r="Q109" i="1"/>
  <c r="R109" i="1"/>
  <c r="T125" i="1"/>
  <c r="R125" i="1"/>
  <c r="Q125" i="1"/>
  <c r="T189" i="1"/>
  <c r="Q189" i="1"/>
  <c r="R189" i="1"/>
  <c r="T217" i="1"/>
  <c r="Q217" i="1"/>
  <c r="R217" i="1"/>
  <c r="T241" i="1"/>
  <c r="Q241" i="1"/>
  <c r="R241" i="1"/>
  <c r="T261" i="1"/>
  <c r="Q261" i="1"/>
  <c r="R261" i="1"/>
  <c r="T285" i="1"/>
  <c r="Q285" i="1"/>
  <c r="R285" i="1"/>
  <c r="T309" i="1"/>
  <c r="Q309" i="1"/>
  <c r="R309" i="1"/>
  <c r="T425" i="1"/>
  <c r="R425" i="1"/>
  <c r="Q425" i="1"/>
  <c r="T445" i="1"/>
  <c r="R445" i="1"/>
  <c r="Q445" i="1"/>
  <c r="T605" i="1"/>
  <c r="R605" i="1"/>
  <c r="Q605" i="1"/>
  <c r="T621" i="1"/>
  <c r="R621" i="1"/>
  <c r="Q621" i="1"/>
  <c r="R653" i="1"/>
  <c r="T653" i="1"/>
  <c r="Q653" i="1"/>
  <c r="R669" i="1"/>
  <c r="T669" i="1"/>
  <c r="Q669" i="1"/>
  <c r="R697" i="1"/>
  <c r="Q697" i="1"/>
  <c r="T697" i="1"/>
  <c r="R717" i="1"/>
  <c r="T717" i="1"/>
  <c r="Q717" i="1"/>
  <c r="R11" i="1"/>
  <c r="T11" i="1"/>
  <c r="Q11" i="1"/>
  <c r="T39" i="1"/>
  <c r="R39" i="1"/>
  <c r="Q39" i="1"/>
  <c r="T40" i="1"/>
  <c r="Q40" i="1"/>
  <c r="R40" i="1"/>
  <c r="T158" i="1"/>
  <c r="R158" i="1"/>
  <c r="Q158" i="1"/>
  <c r="R251" i="1"/>
  <c r="T251" i="1"/>
  <c r="Q251" i="1"/>
  <c r="T341" i="1"/>
  <c r="Q341" i="1"/>
  <c r="R341" i="1"/>
  <c r="T395" i="1"/>
  <c r="Q395" i="1"/>
  <c r="R395" i="1"/>
  <c r="T505" i="1"/>
  <c r="R505" i="1"/>
  <c r="Q505" i="1"/>
  <c r="T566" i="1"/>
  <c r="R566" i="1"/>
  <c r="Q566" i="1"/>
  <c r="T695" i="1"/>
  <c r="R695" i="1"/>
  <c r="Q695" i="1"/>
  <c r="W102" i="1"/>
  <c r="X102" i="1" s="1"/>
  <c r="W110" i="1"/>
  <c r="X110" i="1" s="1"/>
  <c r="W134" i="1"/>
  <c r="X134" i="1" s="1"/>
  <c r="W150" i="1"/>
  <c r="X150" i="1" s="1"/>
  <c r="W174" i="1"/>
  <c r="X174" i="1" s="1"/>
  <c r="W198" i="1"/>
  <c r="X198" i="1" s="1"/>
  <c r="W206" i="1"/>
  <c r="X206" i="1" s="1"/>
  <c r="W302" i="1"/>
  <c r="X302" i="1" s="1"/>
  <c r="W326" i="1"/>
  <c r="X326" i="1" s="1"/>
  <c r="W342" i="1"/>
  <c r="X342" i="1" s="1"/>
  <c r="W366" i="1"/>
  <c r="X366" i="1" s="1"/>
  <c r="W422" i="1"/>
  <c r="X422" i="1" s="1"/>
  <c r="W662" i="1"/>
  <c r="X662" i="1" s="1"/>
  <c r="W12" i="1"/>
  <c r="X12" i="1" s="1"/>
  <c r="T565" i="1"/>
  <c r="R565" i="1"/>
  <c r="Q565" i="1"/>
  <c r="X45" i="1"/>
  <c r="W45" i="1"/>
  <c r="X101" i="1"/>
  <c r="W101" i="1"/>
  <c r="X193" i="1"/>
  <c r="W193" i="1"/>
  <c r="W269" i="1"/>
  <c r="X269" i="1" s="1"/>
  <c r="R637" i="1"/>
  <c r="T637" i="1"/>
  <c r="Q637" i="1"/>
  <c r="R247" i="1"/>
  <c r="Q247" i="1"/>
  <c r="T247" i="1"/>
  <c r="T17" i="1"/>
  <c r="Q17" i="1"/>
  <c r="R17" i="1"/>
  <c r="T323" i="1"/>
  <c r="R323" i="1"/>
  <c r="Q323" i="1"/>
  <c r="T347" i="1"/>
  <c r="R347" i="1"/>
  <c r="Q347" i="1"/>
  <c r="W471" i="1"/>
  <c r="X471" i="1" s="1"/>
  <c r="W487" i="1"/>
  <c r="X487" i="1" s="1"/>
  <c r="W519" i="1"/>
  <c r="X519" i="1" s="1"/>
  <c r="W551" i="1"/>
  <c r="X551" i="1"/>
  <c r="W575" i="1"/>
  <c r="X575" i="1" s="1"/>
  <c r="T727" i="1"/>
  <c r="R727" i="1"/>
  <c r="Q727" i="1"/>
  <c r="T73" i="1"/>
  <c r="Q73" i="1"/>
  <c r="R73" i="1"/>
  <c r="T121" i="1"/>
  <c r="Q121" i="1"/>
  <c r="R121" i="1"/>
  <c r="T141" i="1"/>
  <c r="R141" i="1"/>
  <c r="Q141" i="1"/>
  <c r="T205" i="1"/>
  <c r="Q205" i="1"/>
  <c r="R205" i="1"/>
  <c r="R641" i="1"/>
  <c r="Q641" i="1"/>
  <c r="T641" i="1"/>
  <c r="R685" i="1"/>
  <c r="T685" i="1"/>
  <c r="Q685" i="1"/>
  <c r="R378" i="1"/>
  <c r="Q378" i="1"/>
  <c r="T378" i="1"/>
  <c r="T439" i="1"/>
  <c r="R439" i="1"/>
  <c r="Q439" i="1"/>
  <c r="T615" i="1"/>
  <c r="R615" i="1"/>
  <c r="Q615" i="1"/>
  <c r="T384" i="1"/>
  <c r="R384" i="1"/>
  <c r="Q384" i="1"/>
  <c r="T408" i="1"/>
  <c r="Q408" i="1"/>
  <c r="R408" i="1"/>
  <c r="T484" i="1"/>
  <c r="R484" i="1"/>
  <c r="Q484" i="1"/>
  <c r="T572" i="1"/>
  <c r="R572" i="1"/>
  <c r="Q572" i="1"/>
  <c r="W608" i="1"/>
  <c r="X608" i="1" s="1"/>
  <c r="W77" i="1"/>
  <c r="X77" i="1" s="1"/>
  <c r="W117" i="1"/>
  <c r="X117" i="1"/>
  <c r="W137" i="1"/>
  <c r="X137" i="1" s="1"/>
  <c r="W253" i="1"/>
  <c r="X253" i="1"/>
  <c r="W301" i="1"/>
  <c r="X301" i="1"/>
  <c r="R409" i="1"/>
  <c r="T409" i="1"/>
  <c r="Q409" i="1"/>
  <c r="W433" i="1"/>
  <c r="X433" i="1" s="1"/>
  <c r="X661" i="1"/>
  <c r="W661" i="1"/>
  <c r="W709" i="1"/>
  <c r="X709" i="1" s="1"/>
  <c r="T31" i="1"/>
  <c r="R31" i="1"/>
  <c r="Q31" i="1"/>
  <c r="T48" i="1"/>
  <c r="Q48" i="1"/>
  <c r="R48" i="1"/>
  <c r="T68" i="1"/>
  <c r="Q68" i="1"/>
  <c r="R68" i="1"/>
  <c r="T167" i="1"/>
  <c r="R167" i="1"/>
  <c r="Q167" i="1"/>
  <c r="X79" i="1"/>
  <c r="W79" i="1"/>
  <c r="Q28" i="1"/>
  <c r="R28" i="1"/>
  <c r="T28" i="1"/>
  <c r="R151" i="1"/>
  <c r="T151" i="1"/>
  <c r="Q151" i="1"/>
  <c r="T172" i="1"/>
  <c r="R172" i="1"/>
  <c r="Q172" i="1"/>
  <c r="W367" i="1"/>
  <c r="X367" i="1" s="1"/>
  <c r="R303" i="1"/>
  <c r="T303" i="1"/>
  <c r="Q303" i="1"/>
  <c r="T356" i="1"/>
  <c r="R356" i="1"/>
  <c r="Q356" i="1"/>
  <c r="T381" i="1"/>
  <c r="R381" i="1"/>
  <c r="Q381" i="1"/>
  <c r="T416" i="1"/>
  <c r="R416" i="1"/>
  <c r="Q416" i="1"/>
  <c r="T456" i="1"/>
  <c r="Q456" i="1"/>
  <c r="R456" i="1"/>
  <c r="T485" i="1"/>
  <c r="R485" i="1"/>
  <c r="Q485" i="1"/>
  <c r="T533" i="1"/>
  <c r="R533" i="1"/>
  <c r="Q533" i="1"/>
  <c r="T581" i="1"/>
  <c r="R581" i="1"/>
  <c r="Q581" i="1"/>
  <c r="T611" i="1"/>
  <c r="R611" i="1"/>
  <c r="Q611" i="1"/>
  <c r="T631" i="1"/>
  <c r="R631" i="1"/>
  <c r="Q631" i="1"/>
  <c r="T656" i="1"/>
  <c r="Q656" i="1"/>
  <c r="R656" i="1"/>
  <c r="T707" i="1"/>
  <c r="R707" i="1"/>
  <c r="Q707" i="1"/>
  <c r="T14" i="1"/>
  <c r="Q14" i="1"/>
  <c r="R14" i="1"/>
  <c r="X82" i="1"/>
  <c r="W82" i="1"/>
  <c r="W90" i="1"/>
  <c r="X90" i="1" s="1"/>
  <c r="X106" i="1"/>
  <c r="W106" i="1"/>
  <c r="W114" i="1"/>
  <c r="X114" i="1" s="1"/>
  <c r="X130" i="1"/>
  <c r="W130" i="1"/>
  <c r="W138" i="1"/>
  <c r="X138" i="1" s="1"/>
  <c r="X154" i="1"/>
  <c r="W154" i="1"/>
  <c r="W178" i="1"/>
  <c r="X178" i="1" s="1"/>
  <c r="X186" i="1"/>
  <c r="W186" i="1"/>
  <c r="W202" i="1"/>
  <c r="X202" i="1" s="1"/>
  <c r="X210" i="1"/>
  <c r="W210" i="1"/>
  <c r="W226" i="1"/>
  <c r="X226" i="1" s="1"/>
  <c r="X234" i="1"/>
  <c r="W234" i="1"/>
  <c r="W250" i="1"/>
  <c r="X250" i="1" s="1"/>
  <c r="X258" i="1"/>
  <c r="W258" i="1"/>
  <c r="W274" i="1"/>
  <c r="X274" i="1" s="1"/>
  <c r="X282" i="1"/>
  <c r="W282" i="1"/>
  <c r="W298" i="1"/>
  <c r="X298" i="1" s="1"/>
  <c r="X306" i="1"/>
  <c r="W306" i="1"/>
  <c r="W322" i="1"/>
  <c r="X322" i="1" s="1"/>
  <c r="X330" i="1"/>
  <c r="W330" i="1"/>
  <c r="W346" i="1"/>
  <c r="X346" i="1" s="1"/>
  <c r="X354" i="1"/>
  <c r="W354" i="1"/>
  <c r="W370" i="1"/>
  <c r="X370" i="1" s="1"/>
  <c r="X418" i="1"/>
  <c r="W418" i="1"/>
  <c r="W426" i="1"/>
  <c r="X426" i="1" s="1"/>
  <c r="X442" i="1"/>
  <c r="W442" i="1"/>
  <c r="W450" i="1"/>
  <c r="X450" i="1" s="1"/>
  <c r="X466" i="1"/>
  <c r="W466" i="1"/>
  <c r="W610" i="1"/>
  <c r="X610" i="1" s="1"/>
  <c r="X618" i="1"/>
  <c r="W618" i="1"/>
  <c r="W634" i="1"/>
  <c r="X634" i="1" s="1"/>
  <c r="X642" i="1"/>
  <c r="W642" i="1"/>
  <c r="W658" i="1"/>
  <c r="X658" i="1" s="1"/>
  <c r="X666" i="1"/>
  <c r="W666" i="1"/>
  <c r="W682" i="1"/>
  <c r="X682" i="1" s="1"/>
  <c r="X690" i="1"/>
  <c r="W690" i="1"/>
  <c r="W706" i="1"/>
  <c r="X706" i="1" s="1"/>
  <c r="X714" i="1"/>
  <c r="W714" i="1"/>
  <c r="T41" i="1"/>
  <c r="Q41" i="1"/>
  <c r="R41" i="1"/>
  <c r="W53" i="1"/>
  <c r="X53" i="1"/>
  <c r="W113" i="1"/>
  <c r="X113" i="1" s="1"/>
  <c r="W209" i="1"/>
  <c r="X209" i="1" s="1"/>
  <c r="W233" i="1"/>
  <c r="X233" i="1" s="1"/>
  <c r="W257" i="1"/>
  <c r="X257" i="1" s="1"/>
  <c r="T305" i="1"/>
  <c r="Q305" i="1"/>
  <c r="R305" i="1"/>
  <c r="Q385" i="1"/>
  <c r="T385" i="1"/>
  <c r="R385" i="1"/>
  <c r="T405" i="1"/>
  <c r="Q405" i="1"/>
  <c r="R405" i="1"/>
  <c r="T437" i="1"/>
  <c r="R437" i="1"/>
  <c r="Q437" i="1"/>
  <c r="T597" i="1"/>
  <c r="R597" i="1"/>
  <c r="Q597" i="1"/>
  <c r="T625" i="1"/>
  <c r="R625" i="1"/>
  <c r="Q625" i="1"/>
  <c r="R645" i="1"/>
  <c r="T645" i="1"/>
  <c r="Q645" i="1"/>
  <c r="R677" i="1"/>
  <c r="T677" i="1"/>
  <c r="Q677" i="1"/>
  <c r="Q453" i="1"/>
  <c r="T453" i="1"/>
  <c r="R453" i="1"/>
  <c r="T161" i="1"/>
  <c r="Q161" i="1"/>
  <c r="R161" i="1"/>
  <c r="T325" i="1"/>
  <c r="R325" i="1"/>
  <c r="Q325" i="1"/>
  <c r="T337" i="1"/>
  <c r="R337" i="1"/>
  <c r="Q337" i="1"/>
  <c r="T377" i="1"/>
  <c r="R377" i="1"/>
  <c r="Q377" i="1"/>
  <c r="T391" i="1"/>
  <c r="Q391" i="1"/>
  <c r="R391" i="1"/>
  <c r="T411" i="1"/>
  <c r="R411" i="1"/>
  <c r="Q411" i="1"/>
  <c r="T431" i="1"/>
  <c r="R431" i="1"/>
  <c r="Q431" i="1"/>
  <c r="T443" i="1"/>
  <c r="R443" i="1"/>
  <c r="Q443" i="1"/>
  <c r="T457" i="1"/>
  <c r="Q457" i="1"/>
  <c r="R457" i="1"/>
  <c r="T473" i="1"/>
  <c r="R473" i="1"/>
  <c r="Q473" i="1"/>
  <c r="T541" i="1"/>
  <c r="R541" i="1"/>
  <c r="Q541" i="1"/>
  <c r="T569" i="1"/>
  <c r="R569" i="1"/>
  <c r="Q569" i="1"/>
  <c r="T589" i="1"/>
  <c r="R589" i="1"/>
  <c r="Q589" i="1"/>
  <c r="T651" i="1"/>
  <c r="R651" i="1"/>
  <c r="Q651" i="1"/>
  <c r="T671" i="1"/>
  <c r="R671" i="1"/>
  <c r="Q671" i="1"/>
  <c r="T703" i="1"/>
  <c r="R703" i="1"/>
  <c r="Q703" i="1"/>
  <c r="R319" i="1"/>
  <c r="T319" i="1"/>
  <c r="Q319" i="1"/>
  <c r="T327" i="1"/>
  <c r="R327" i="1"/>
  <c r="Q327" i="1"/>
  <c r="T335" i="1"/>
  <c r="R335" i="1"/>
  <c r="Q335" i="1"/>
  <c r="T343" i="1"/>
  <c r="R343" i="1"/>
  <c r="Q343" i="1"/>
  <c r="T351" i="1"/>
  <c r="R351" i="1"/>
  <c r="Q351" i="1"/>
  <c r="T359" i="1"/>
  <c r="R359" i="1"/>
  <c r="Q359" i="1"/>
  <c r="X371" i="1"/>
  <c r="W371" i="1"/>
  <c r="W459" i="1"/>
  <c r="X459" i="1" s="1"/>
  <c r="X467" i="1"/>
  <c r="W467" i="1"/>
  <c r="W483" i="1"/>
  <c r="X483" i="1" s="1"/>
  <c r="X491" i="1"/>
  <c r="W491" i="1"/>
  <c r="W507" i="1"/>
  <c r="X507" i="1" s="1"/>
  <c r="W515" i="1"/>
  <c r="X515" i="1" s="1"/>
  <c r="W531" i="1"/>
  <c r="X531" i="1" s="1"/>
  <c r="X539" i="1"/>
  <c r="W539" i="1"/>
  <c r="W555" i="1"/>
  <c r="X555" i="1" s="1"/>
  <c r="W563" i="1"/>
  <c r="X563" i="1" s="1"/>
  <c r="W579" i="1"/>
  <c r="X579" i="1"/>
  <c r="X587" i="1"/>
  <c r="W587" i="1"/>
  <c r="T731" i="1"/>
  <c r="R731" i="1"/>
  <c r="Q731" i="1"/>
  <c r="T61" i="1"/>
  <c r="Q61" i="1"/>
  <c r="R61" i="1"/>
  <c r="T85" i="1"/>
  <c r="Q85" i="1"/>
  <c r="R85" i="1"/>
  <c r="T133" i="1"/>
  <c r="R133" i="1"/>
  <c r="Q133" i="1"/>
  <c r="T197" i="1"/>
  <c r="Q197" i="1"/>
  <c r="R197" i="1"/>
  <c r="T213" i="1"/>
  <c r="Q213" i="1"/>
  <c r="R213" i="1"/>
  <c r="T237" i="1"/>
  <c r="Q237" i="1"/>
  <c r="R237" i="1"/>
  <c r="T265" i="1"/>
  <c r="Q265" i="1"/>
  <c r="R265" i="1"/>
  <c r="T289" i="1"/>
  <c r="Q289" i="1"/>
  <c r="R289" i="1"/>
  <c r="T313" i="1"/>
  <c r="Q313" i="1"/>
  <c r="R313" i="1"/>
  <c r="T413" i="1"/>
  <c r="R413" i="1"/>
  <c r="Q413" i="1"/>
  <c r="T429" i="1"/>
  <c r="R429" i="1"/>
  <c r="Q429" i="1"/>
  <c r="T601" i="1"/>
  <c r="R601" i="1"/>
  <c r="Q601" i="1"/>
  <c r="T629" i="1"/>
  <c r="R629" i="1"/>
  <c r="Q629" i="1"/>
  <c r="R649" i="1"/>
  <c r="Q649" i="1"/>
  <c r="T649" i="1"/>
  <c r="R673" i="1"/>
  <c r="Q673" i="1"/>
  <c r="T673" i="1"/>
  <c r="R693" i="1"/>
  <c r="T693" i="1"/>
  <c r="Q693" i="1"/>
  <c r="R713" i="1"/>
  <c r="Q713" i="1"/>
  <c r="T713" i="1"/>
  <c r="T169" i="1"/>
  <c r="Q169" i="1"/>
  <c r="R169" i="1"/>
  <c r="R255" i="1"/>
  <c r="T255" i="1"/>
  <c r="Q255" i="1"/>
  <c r="T292" i="1"/>
  <c r="R292" i="1"/>
  <c r="Q292" i="1"/>
  <c r="T333" i="1"/>
  <c r="R333" i="1"/>
  <c r="Q333" i="1"/>
  <c r="T412" i="1"/>
  <c r="R412" i="1"/>
  <c r="Q412" i="1"/>
  <c r="T501" i="1"/>
  <c r="R501" i="1"/>
  <c r="Q501" i="1"/>
  <c r="T549" i="1"/>
  <c r="R549" i="1"/>
  <c r="Q549" i="1"/>
  <c r="T599" i="1"/>
  <c r="R599" i="1"/>
  <c r="Q599" i="1"/>
  <c r="T659" i="1"/>
  <c r="R659" i="1"/>
  <c r="Q659" i="1"/>
  <c r="T679" i="1"/>
  <c r="R679" i="1"/>
  <c r="Q679" i="1"/>
  <c r="T704" i="1"/>
  <c r="Q704" i="1"/>
  <c r="R704" i="1"/>
  <c r="T18" i="1"/>
  <c r="Q18" i="1"/>
  <c r="R18" i="1"/>
  <c r="T380" i="1"/>
  <c r="R380" i="1"/>
  <c r="Q380" i="1"/>
  <c r="T388" i="1"/>
  <c r="Q388" i="1"/>
  <c r="R388" i="1"/>
  <c r="T404" i="1"/>
  <c r="Q404" i="1"/>
  <c r="R404" i="1"/>
  <c r="T472" i="1"/>
  <c r="R472" i="1"/>
  <c r="Q472" i="1"/>
  <c r="T480" i="1"/>
  <c r="R480" i="1"/>
  <c r="Q480" i="1"/>
  <c r="T488" i="1"/>
  <c r="R488" i="1"/>
  <c r="Q488" i="1"/>
  <c r="T496" i="1"/>
  <c r="R496" i="1"/>
  <c r="Q496" i="1"/>
  <c r="T504" i="1"/>
  <c r="R504" i="1"/>
  <c r="Q504" i="1"/>
  <c r="T512" i="1"/>
  <c r="R512" i="1"/>
  <c r="Q512" i="1"/>
  <c r="T520" i="1"/>
  <c r="R520" i="1"/>
  <c r="Q520" i="1"/>
  <c r="T528" i="1"/>
  <c r="R528" i="1"/>
  <c r="Q528" i="1"/>
  <c r="T536" i="1"/>
  <c r="R536" i="1"/>
  <c r="Q536" i="1"/>
  <c r="T544" i="1"/>
  <c r="R544" i="1"/>
  <c r="Q544" i="1"/>
  <c r="T552" i="1"/>
  <c r="R552" i="1"/>
  <c r="Q552" i="1"/>
  <c r="T560" i="1"/>
  <c r="R560" i="1"/>
  <c r="Q560" i="1"/>
  <c r="T568" i="1"/>
  <c r="R568" i="1"/>
  <c r="Q568" i="1"/>
  <c r="T576" i="1"/>
  <c r="R576" i="1"/>
  <c r="Q576" i="1"/>
  <c r="T584" i="1"/>
  <c r="R584" i="1"/>
  <c r="Q584" i="1"/>
  <c r="W596" i="1"/>
  <c r="X596" i="1" s="1"/>
  <c r="X604" i="1"/>
  <c r="W604" i="1"/>
  <c r="W6" i="1"/>
  <c r="X6" i="1" s="1"/>
  <c r="T157" i="1"/>
  <c r="R157" i="1"/>
  <c r="Q157" i="1"/>
  <c r="T329" i="1"/>
  <c r="R329" i="1"/>
  <c r="Q329" i="1"/>
  <c r="T365" i="1"/>
  <c r="Q365" i="1"/>
  <c r="R365" i="1"/>
  <c r="T517" i="1"/>
  <c r="R517" i="1"/>
  <c r="Q517" i="1"/>
  <c r="X65" i="1"/>
  <c r="W65" i="1"/>
  <c r="W89" i="1"/>
  <c r="X89" i="1" s="1"/>
  <c r="X109" i="1"/>
  <c r="W109" i="1"/>
  <c r="W125" i="1"/>
  <c r="X125" i="1" s="1"/>
  <c r="W189" i="1"/>
  <c r="X189" i="1" s="1"/>
  <c r="W217" i="1"/>
  <c r="X217" i="1" s="1"/>
  <c r="X241" i="1"/>
  <c r="W241" i="1"/>
  <c r="W261" i="1"/>
  <c r="X261" i="1" s="1"/>
  <c r="W285" i="1"/>
  <c r="X285" i="1" s="1"/>
  <c r="W309" i="1"/>
  <c r="X309" i="1" s="1"/>
  <c r="X425" i="1"/>
  <c r="W425" i="1"/>
  <c r="X445" i="1"/>
  <c r="W445" i="1"/>
  <c r="W605" i="1"/>
  <c r="X605" i="1" s="1"/>
  <c r="W621" i="1"/>
  <c r="X621" i="1" s="1"/>
  <c r="W653" i="1"/>
  <c r="X653" i="1" s="1"/>
  <c r="W669" i="1"/>
  <c r="X669" i="1" s="1"/>
  <c r="X697" i="1"/>
  <c r="W697" i="1"/>
  <c r="X717" i="1"/>
  <c r="W717" i="1"/>
  <c r="X11" i="1"/>
  <c r="W11" i="1"/>
  <c r="T56" i="1"/>
  <c r="Q56" i="1"/>
  <c r="R56" i="1"/>
  <c r="R15" i="1"/>
  <c r="Q15" i="1"/>
  <c r="T15" i="1"/>
  <c r="Q20" i="1"/>
  <c r="R20" i="1"/>
  <c r="T20" i="1"/>
  <c r="T29" i="1"/>
  <c r="Q29" i="1"/>
  <c r="R29" i="1"/>
  <c r="T264" i="1"/>
  <c r="R264" i="1"/>
  <c r="Q264" i="1"/>
  <c r="T368" i="1"/>
  <c r="R368" i="1"/>
  <c r="Q368" i="1"/>
  <c r="T469" i="1"/>
  <c r="Q469" i="1"/>
  <c r="R469" i="1"/>
  <c r="T553" i="1"/>
  <c r="R553" i="1"/>
  <c r="Q553" i="1"/>
  <c r="T8" i="1"/>
  <c r="Q8" i="1"/>
  <c r="R8" i="1"/>
  <c r="X182" i="1"/>
  <c r="W182" i="1"/>
  <c r="W230" i="1"/>
  <c r="X230" i="1" s="1"/>
  <c r="X254" i="1"/>
  <c r="W254" i="1"/>
  <c r="W270" i="1"/>
  <c r="X270" i="1" s="1"/>
  <c r="X294" i="1"/>
  <c r="W294" i="1"/>
  <c r="W446" i="1"/>
  <c r="X446" i="1" s="1"/>
  <c r="X470" i="1"/>
  <c r="W470" i="1"/>
  <c r="W614" i="1"/>
  <c r="X614" i="1" s="1"/>
  <c r="X630" i="1"/>
  <c r="W630" i="1"/>
  <c r="W654" i="1"/>
  <c r="X654" i="1" s="1"/>
  <c r="X678" i="1"/>
  <c r="W678" i="1"/>
  <c r="W686" i="1"/>
  <c r="X686" i="1" s="1"/>
  <c r="X710" i="1"/>
  <c r="W710" i="1"/>
  <c r="W726" i="1"/>
  <c r="X726" i="1" s="1"/>
  <c r="T373" i="1"/>
  <c r="R373" i="1"/>
  <c r="Q373" i="1"/>
  <c r="W221" i="1"/>
  <c r="X221" i="1" s="1"/>
  <c r="T293" i="1"/>
  <c r="Q293" i="1"/>
  <c r="R293" i="1"/>
  <c r="T397" i="1"/>
  <c r="Q397" i="1"/>
  <c r="R397" i="1"/>
  <c r="T449" i="1"/>
  <c r="R449" i="1"/>
  <c r="Q449" i="1"/>
  <c r="T613" i="1"/>
  <c r="R613" i="1"/>
  <c r="Q613" i="1"/>
  <c r="R665" i="1"/>
  <c r="Q665" i="1"/>
  <c r="T665" i="1"/>
  <c r="R721" i="1"/>
  <c r="Q721" i="1"/>
  <c r="T721" i="1"/>
  <c r="T514" i="1"/>
  <c r="R514" i="1"/>
  <c r="Q514" i="1"/>
  <c r="T339" i="1"/>
  <c r="R339" i="1"/>
  <c r="Q339" i="1"/>
  <c r="W375" i="1"/>
  <c r="X375" i="1" s="1"/>
  <c r="X463" i="1"/>
  <c r="W463" i="1"/>
  <c r="T495" i="1"/>
  <c r="Q495" i="1"/>
  <c r="R495" i="1"/>
  <c r="X511" i="1"/>
  <c r="W511" i="1"/>
  <c r="W527" i="1"/>
  <c r="X527" i="1" s="1"/>
  <c r="X543" i="1"/>
  <c r="W543" i="1"/>
  <c r="W567" i="1"/>
  <c r="X567" i="1" s="1"/>
  <c r="X591" i="1"/>
  <c r="W591" i="1"/>
  <c r="T5" i="1"/>
  <c r="Q5" i="1"/>
  <c r="R5" i="1"/>
  <c r="T49" i="1"/>
  <c r="Q49" i="1"/>
  <c r="R49" i="1"/>
  <c r="T277" i="1"/>
  <c r="Q277" i="1"/>
  <c r="R277" i="1"/>
  <c r="T421" i="1"/>
  <c r="R421" i="1"/>
  <c r="Q421" i="1"/>
  <c r="T593" i="1"/>
  <c r="R593" i="1"/>
  <c r="Q593" i="1"/>
  <c r="R725" i="1"/>
  <c r="T725" i="1"/>
  <c r="Q725" i="1"/>
  <c r="R320" i="1"/>
  <c r="T320" i="1"/>
  <c r="Q320" i="1"/>
  <c r="T452" i="1"/>
  <c r="R452" i="1"/>
  <c r="Q452" i="1"/>
  <c r="R522" i="1"/>
  <c r="Q522" i="1"/>
  <c r="T522" i="1"/>
  <c r="T647" i="1"/>
  <c r="R647" i="1"/>
  <c r="Q647" i="1"/>
  <c r="T376" i="1"/>
  <c r="R376" i="1"/>
  <c r="Q376" i="1"/>
  <c r="T400" i="1"/>
  <c r="Q400" i="1"/>
  <c r="R400" i="1"/>
  <c r="T508" i="1"/>
  <c r="R508" i="1"/>
  <c r="Q508" i="1"/>
  <c r="T532" i="1"/>
  <c r="R532" i="1"/>
  <c r="Q532" i="1"/>
  <c r="T556" i="1"/>
  <c r="R556" i="1"/>
  <c r="Q556" i="1"/>
  <c r="W600" i="1"/>
  <c r="X600" i="1" s="1"/>
  <c r="W10" i="1"/>
  <c r="X10" i="1" s="1"/>
  <c r="X97" i="1"/>
  <c r="W97" i="1"/>
  <c r="W181" i="1"/>
  <c r="X181" i="1" s="1"/>
  <c r="W229" i="1"/>
  <c r="X229" i="1" s="1"/>
  <c r="W317" i="1"/>
  <c r="X317" i="1" s="1"/>
  <c r="X389" i="1"/>
  <c r="W389" i="1"/>
  <c r="W617" i="1"/>
  <c r="X617" i="1" s="1"/>
  <c r="X729" i="1"/>
  <c r="W729" i="1"/>
  <c r="T35" i="1"/>
  <c r="R35" i="1"/>
  <c r="Q35" i="1"/>
  <c r="T52" i="1"/>
  <c r="Q52" i="1"/>
  <c r="R52" i="1"/>
  <c r="T72" i="1"/>
  <c r="Q72" i="1"/>
  <c r="R72" i="1"/>
  <c r="R159" i="1"/>
  <c r="T159" i="1"/>
  <c r="Q159" i="1"/>
  <c r="R171" i="1"/>
  <c r="Q171" i="1"/>
  <c r="T171" i="1"/>
  <c r="T79" i="1"/>
  <c r="R79" i="1"/>
  <c r="Q79" i="1"/>
  <c r="Q32" i="1"/>
  <c r="T32" i="1"/>
  <c r="R32" i="1"/>
  <c r="R160" i="1"/>
  <c r="T160" i="1"/>
  <c r="Q160" i="1"/>
  <c r="T16" i="1"/>
  <c r="Q16" i="1"/>
  <c r="R16" i="1"/>
  <c r="T155" i="1"/>
  <c r="R155" i="1"/>
  <c r="Q155" i="1"/>
  <c r="R315" i="1"/>
  <c r="T315" i="1"/>
  <c r="Q315" i="1"/>
  <c r="T336" i="1"/>
  <c r="R336" i="1"/>
  <c r="Q336" i="1"/>
  <c r="T361" i="1"/>
  <c r="Q361" i="1"/>
  <c r="R361" i="1"/>
  <c r="R390" i="1"/>
  <c r="T390" i="1"/>
  <c r="Q390" i="1"/>
  <c r="T423" i="1"/>
  <c r="R423" i="1"/>
  <c r="Q423" i="1"/>
  <c r="T461" i="1"/>
  <c r="Q461" i="1"/>
  <c r="R461" i="1"/>
  <c r="T498" i="1"/>
  <c r="R498" i="1"/>
  <c r="Q498" i="1"/>
  <c r="T546" i="1"/>
  <c r="R546" i="1"/>
  <c r="Q546" i="1"/>
  <c r="T663" i="1"/>
  <c r="R663" i="1"/>
  <c r="Q663" i="1"/>
  <c r="T688" i="1"/>
  <c r="Q688" i="1"/>
  <c r="R688" i="1"/>
  <c r="T21" i="1"/>
  <c r="Q21" i="1"/>
  <c r="R21" i="1"/>
  <c r="T86" i="1"/>
  <c r="R86" i="1"/>
  <c r="Q86" i="1"/>
  <c r="T102" i="1"/>
  <c r="R102" i="1"/>
  <c r="Q102" i="1"/>
  <c r="T110" i="1"/>
  <c r="R110" i="1"/>
  <c r="Q110" i="1"/>
  <c r="T126" i="1"/>
  <c r="R126" i="1"/>
  <c r="Q126" i="1"/>
  <c r="T134" i="1"/>
  <c r="R134" i="1"/>
  <c r="Q134" i="1"/>
  <c r="T150" i="1"/>
  <c r="R150" i="1"/>
  <c r="Q150" i="1"/>
  <c r="R174" i="1"/>
  <c r="T174" i="1"/>
  <c r="Q174" i="1"/>
  <c r="T182" i="1"/>
  <c r="R182" i="1"/>
  <c r="Q182" i="1"/>
  <c r="T198" i="1"/>
  <c r="R198" i="1"/>
  <c r="Q198" i="1"/>
  <c r="T206" i="1"/>
  <c r="R206" i="1"/>
  <c r="Q206" i="1"/>
  <c r="T222" i="1"/>
  <c r="R222" i="1"/>
  <c r="Q222" i="1"/>
  <c r="T230" i="1"/>
  <c r="R230" i="1"/>
  <c r="Q230" i="1"/>
  <c r="T246" i="1"/>
  <c r="R246" i="1"/>
  <c r="Q246" i="1"/>
  <c r="T254" i="1"/>
  <c r="R254" i="1"/>
  <c r="Q254" i="1"/>
  <c r="T270" i="1"/>
  <c r="R270" i="1"/>
  <c r="Q270" i="1"/>
  <c r="T278" i="1"/>
  <c r="R278" i="1"/>
  <c r="Q278" i="1"/>
  <c r="T294" i="1"/>
  <c r="R294" i="1"/>
  <c r="Q294" i="1"/>
  <c r="T302" i="1"/>
  <c r="R302" i="1"/>
  <c r="Q302" i="1"/>
  <c r="T318" i="1"/>
  <c r="R318" i="1"/>
  <c r="Q318" i="1"/>
  <c r="R326" i="1"/>
  <c r="Q326" i="1"/>
  <c r="T326" i="1"/>
  <c r="R342" i="1"/>
  <c r="Q342" i="1"/>
  <c r="T342" i="1"/>
  <c r="T350" i="1"/>
  <c r="R350" i="1"/>
  <c r="Q350" i="1"/>
  <c r="T366" i="1"/>
  <c r="R366" i="1"/>
  <c r="Q366" i="1"/>
  <c r="T414" i="1"/>
  <c r="Q414" i="1"/>
  <c r="R414" i="1"/>
  <c r="T422" i="1"/>
  <c r="R422" i="1"/>
  <c r="Q422" i="1"/>
  <c r="T438" i="1"/>
  <c r="R438" i="1"/>
  <c r="Q438" i="1"/>
  <c r="T446" i="1"/>
  <c r="Q446" i="1"/>
  <c r="R446" i="1"/>
  <c r="T462" i="1"/>
  <c r="Q462" i="1"/>
  <c r="R462" i="1"/>
  <c r="R470" i="1"/>
  <c r="T470" i="1"/>
  <c r="Q470" i="1"/>
  <c r="R614" i="1"/>
  <c r="T614" i="1"/>
  <c r="Q614" i="1"/>
  <c r="R630" i="1"/>
  <c r="T630" i="1"/>
  <c r="Q630" i="1"/>
  <c r="R638" i="1"/>
  <c r="T638" i="1"/>
  <c r="Q638" i="1"/>
  <c r="R654" i="1"/>
  <c r="T654" i="1"/>
  <c r="Q654" i="1"/>
  <c r="R662" i="1"/>
  <c r="T662" i="1"/>
  <c r="Q662" i="1"/>
  <c r="R678" i="1"/>
  <c r="T678" i="1"/>
  <c r="Q678" i="1"/>
  <c r="R686" i="1"/>
  <c r="T686" i="1"/>
  <c r="Q686" i="1"/>
  <c r="R702" i="1"/>
  <c r="T702" i="1"/>
  <c r="Q702" i="1"/>
  <c r="R710" i="1"/>
  <c r="T710" i="1"/>
  <c r="Q710" i="1"/>
  <c r="R726" i="1"/>
  <c r="T726" i="1"/>
  <c r="Q726" i="1"/>
  <c r="T545" i="1"/>
  <c r="R545" i="1"/>
  <c r="Q545" i="1"/>
  <c r="T45" i="1"/>
  <c r="R45" i="1"/>
  <c r="Q45" i="1"/>
  <c r="T69" i="1"/>
  <c r="Q69" i="1"/>
  <c r="R69" i="1"/>
  <c r="T101" i="1"/>
  <c r="Q101" i="1"/>
  <c r="R101" i="1"/>
  <c r="T193" i="1"/>
  <c r="Q193" i="1"/>
  <c r="R193" i="1"/>
  <c r="T221" i="1"/>
  <c r="Q221" i="1"/>
  <c r="R221" i="1"/>
  <c r="T245" i="1"/>
  <c r="Q245" i="1"/>
  <c r="R245" i="1"/>
  <c r="T269" i="1"/>
  <c r="Q269" i="1"/>
  <c r="R269" i="1"/>
  <c r="W305" i="1"/>
  <c r="X305" i="1" s="1"/>
  <c r="X385" i="1"/>
  <c r="W385" i="1"/>
  <c r="W405" i="1"/>
  <c r="X405" i="1" s="1"/>
  <c r="X437" i="1"/>
  <c r="W437" i="1"/>
  <c r="W597" i="1"/>
  <c r="X597" i="1" s="1"/>
  <c r="X625" i="1"/>
  <c r="W625" i="1"/>
  <c r="W645" i="1"/>
  <c r="X645" i="1" s="1"/>
  <c r="X677" i="1"/>
  <c r="W677" i="1"/>
  <c r="T37" i="1"/>
  <c r="Q37" i="1"/>
  <c r="R37" i="1"/>
  <c r="R279" i="1"/>
  <c r="T279" i="1"/>
  <c r="Q279" i="1"/>
  <c r="R311" i="1"/>
  <c r="Q311" i="1"/>
  <c r="T311" i="1"/>
  <c r="T730" i="1"/>
  <c r="R730" i="1"/>
  <c r="Q730" i="1"/>
  <c r="R7" i="1"/>
  <c r="T7" i="1"/>
  <c r="Q7" i="1"/>
  <c r="X319" i="1"/>
  <c r="W319" i="1"/>
  <c r="W327" i="1"/>
  <c r="X327" i="1" s="1"/>
  <c r="X335" i="1"/>
  <c r="W335" i="1"/>
  <c r="W343" i="1"/>
  <c r="X343" i="1" s="1"/>
  <c r="X351" i="1"/>
  <c r="W351" i="1"/>
  <c r="W359" i="1"/>
  <c r="X359" i="1"/>
  <c r="T375" i="1"/>
  <c r="R375" i="1"/>
  <c r="Q375" i="1"/>
  <c r="T383" i="1"/>
  <c r="R383" i="1"/>
  <c r="Q383" i="1"/>
  <c r="T455" i="1"/>
  <c r="R455" i="1"/>
  <c r="Q455" i="1"/>
  <c r="T463" i="1"/>
  <c r="R463" i="1"/>
  <c r="Q463" i="1"/>
  <c r="T471" i="1"/>
  <c r="R471" i="1"/>
  <c r="Q471" i="1"/>
  <c r="T479" i="1"/>
  <c r="Q479" i="1"/>
  <c r="R479" i="1"/>
  <c r="T487" i="1"/>
  <c r="R487" i="1"/>
  <c r="Q487" i="1"/>
  <c r="W495" i="1"/>
  <c r="X495" i="1" s="1"/>
  <c r="T503" i="1"/>
  <c r="R503" i="1"/>
  <c r="Q503" i="1"/>
  <c r="T511" i="1"/>
  <c r="R511" i="1"/>
  <c r="Q511" i="1"/>
  <c r="T519" i="1"/>
  <c r="R519" i="1"/>
  <c r="Q519" i="1"/>
  <c r="T527" i="1"/>
  <c r="Q527" i="1"/>
  <c r="R527" i="1"/>
  <c r="T535" i="1"/>
  <c r="R535" i="1"/>
  <c r="Q535" i="1"/>
  <c r="T543" i="1"/>
  <c r="R543" i="1"/>
  <c r="Q543" i="1"/>
  <c r="T551" i="1"/>
  <c r="R551" i="1"/>
  <c r="Q551" i="1"/>
  <c r="T559" i="1"/>
  <c r="Q559" i="1"/>
  <c r="R559" i="1"/>
  <c r="T567" i="1"/>
  <c r="R567" i="1"/>
  <c r="Q567" i="1"/>
  <c r="T575" i="1"/>
  <c r="Q575" i="1"/>
  <c r="R575" i="1"/>
  <c r="W583" i="1"/>
  <c r="X583" i="1" s="1"/>
  <c r="T591" i="1"/>
  <c r="Q591" i="1"/>
  <c r="R591" i="1"/>
  <c r="W731" i="1"/>
  <c r="X731" i="1" s="1"/>
  <c r="X61" i="1"/>
  <c r="W61" i="1"/>
  <c r="W85" i="1"/>
  <c r="X85" i="1"/>
  <c r="W133" i="1"/>
  <c r="X133" i="1" s="1"/>
  <c r="W197" i="1"/>
  <c r="X197" i="1"/>
  <c r="W213" i="1"/>
  <c r="X213" i="1" s="1"/>
  <c r="W237" i="1"/>
  <c r="X237" i="1"/>
  <c r="X265" i="1"/>
  <c r="W265" i="1"/>
  <c r="W289" i="1"/>
  <c r="X289" i="1" s="1"/>
  <c r="X313" i="1"/>
  <c r="W313" i="1"/>
  <c r="W413" i="1"/>
  <c r="X413" i="1" s="1"/>
  <c r="W429" i="1"/>
  <c r="X429" i="1" s="1"/>
  <c r="W601" i="1"/>
  <c r="X601" i="1" s="1"/>
  <c r="X629" i="1"/>
  <c r="W629" i="1"/>
  <c r="W649" i="1"/>
  <c r="X649" i="1" s="1"/>
  <c r="X673" i="1"/>
  <c r="W673" i="1"/>
  <c r="W693" i="1"/>
  <c r="X693" i="1" s="1"/>
  <c r="X713" i="1"/>
  <c r="W713" i="1"/>
  <c r="T38" i="1"/>
  <c r="R38" i="1"/>
  <c r="Q38" i="1"/>
  <c r="R267" i="1"/>
  <c r="T267" i="1"/>
  <c r="Q267" i="1"/>
  <c r="R299" i="1"/>
  <c r="T299" i="1"/>
  <c r="Q299" i="1"/>
  <c r="T312" i="1"/>
  <c r="R312" i="1"/>
  <c r="Q312" i="1"/>
  <c r="T364" i="1"/>
  <c r="R364" i="1"/>
  <c r="Q364" i="1"/>
  <c r="T398" i="1"/>
  <c r="R398" i="1"/>
  <c r="Q398" i="1"/>
  <c r="T419" i="1"/>
  <c r="R419" i="1"/>
  <c r="Q419" i="1"/>
  <c r="T432" i="1"/>
  <c r="R432" i="1"/>
  <c r="Q432" i="1"/>
  <c r="T509" i="1"/>
  <c r="R509" i="1"/>
  <c r="Q509" i="1"/>
  <c r="T557" i="1"/>
  <c r="R557" i="1"/>
  <c r="Q557" i="1"/>
  <c r="T607" i="1"/>
  <c r="R607" i="1"/>
  <c r="Q607" i="1"/>
  <c r="T640" i="1"/>
  <c r="Q640" i="1"/>
  <c r="R640" i="1"/>
  <c r="T711" i="1"/>
  <c r="R711" i="1"/>
  <c r="Q711" i="1"/>
  <c r="T25" i="1"/>
  <c r="Q25" i="1"/>
  <c r="R25" i="1"/>
  <c r="W380" i="1"/>
  <c r="X380" i="1" s="1"/>
  <c r="W388" i="1"/>
  <c r="X388" i="1" s="1"/>
  <c r="X404" i="1"/>
  <c r="W404" i="1"/>
  <c r="W472" i="1"/>
  <c r="X472" i="1"/>
  <c r="X480" i="1"/>
  <c r="W480" i="1"/>
  <c r="W488" i="1"/>
  <c r="X488" i="1" s="1"/>
  <c r="X496" i="1"/>
  <c r="W496" i="1"/>
  <c r="W504" i="1"/>
  <c r="X504" i="1"/>
  <c r="X512" i="1"/>
  <c r="W512" i="1"/>
  <c r="W520" i="1"/>
  <c r="X520" i="1" s="1"/>
  <c r="X528" i="1"/>
  <c r="W528" i="1"/>
  <c r="W536" i="1"/>
  <c r="X536" i="1"/>
  <c r="X544" i="1"/>
  <c r="W544" i="1"/>
  <c r="W552" i="1"/>
  <c r="X552" i="1" s="1"/>
  <c r="X560" i="1"/>
  <c r="W560" i="1"/>
  <c r="W568" i="1"/>
  <c r="X568" i="1"/>
  <c r="X576" i="1"/>
  <c r="W576" i="1"/>
  <c r="W584" i="1"/>
  <c r="X584" i="1"/>
  <c r="T600" i="1"/>
  <c r="Q600" i="1"/>
  <c r="R600" i="1"/>
  <c r="T608" i="1"/>
  <c r="Q608" i="1"/>
  <c r="R608" i="1"/>
  <c r="T10" i="1"/>
  <c r="Q10" i="1"/>
  <c r="R10" i="1"/>
  <c r="W281" i="1"/>
  <c r="X281" i="1" s="1"/>
  <c r="T77" i="1"/>
  <c r="Q77" i="1"/>
  <c r="R77" i="1"/>
  <c r="T97" i="1"/>
  <c r="Q97" i="1"/>
  <c r="R97" i="1"/>
  <c r="T117" i="1"/>
  <c r="Q117" i="1"/>
  <c r="R117" i="1"/>
  <c r="T137" i="1"/>
  <c r="Q137" i="1"/>
  <c r="R137" i="1"/>
  <c r="T181" i="1"/>
  <c r="Q181" i="1"/>
  <c r="R181" i="1"/>
  <c r="T229" i="1"/>
  <c r="Q229" i="1"/>
  <c r="R229" i="1"/>
  <c r="T253" i="1"/>
  <c r="Q253" i="1"/>
  <c r="R253" i="1"/>
  <c r="T301" i="1"/>
  <c r="Q301" i="1"/>
  <c r="R301" i="1"/>
  <c r="Q317" i="1"/>
  <c r="T317" i="1"/>
  <c r="R317" i="1"/>
  <c r="T389" i="1"/>
  <c r="Q389" i="1"/>
  <c r="R389" i="1"/>
  <c r="W409" i="1"/>
  <c r="X409" i="1" s="1"/>
  <c r="T433" i="1"/>
  <c r="R433" i="1"/>
  <c r="Q433" i="1"/>
  <c r="T617" i="1"/>
  <c r="R617" i="1"/>
  <c r="Q617" i="1"/>
  <c r="R661" i="1"/>
  <c r="T661" i="1"/>
  <c r="Q661" i="1"/>
  <c r="R709" i="1"/>
  <c r="T709" i="1"/>
  <c r="Q709" i="1"/>
</calcChain>
</file>

<file path=xl/sharedStrings.xml><?xml version="1.0" encoding="utf-8"?>
<sst xmlns="http://schemas.openxmlformats.org/spreadsheetml/2006/main" count="1927" uniqueCount="197">
  <si>
    <t>Date</t>
  </si>
  <si>
    <t>Year</t>
  </si>
  <si>
    <t>Month</t>
  </si>
  <si>
    <t>Day</t>
  </si>
  <si>
    <t>Flock Number</t>
  </si>
  <si>
    <t>Pen House #</t>
  </si>
  <si>
    <t>Breed Name</t>
  </si>
  <si>
    <t>Hatched Date</t>
  </si>
  <si>
    <t>Birds Age  Days</t>
  </si>
  <si>
    <t>Birds Age  Weeks</t>
  </si>
  <si>
    <t>Beginning Stock</t>
  </si>
  <si>
    <t>Total Mortality</t>
  </si>
  <si>
    <t>Ending Stock</t>
  </si>
  <si>
    <t>Cumulative Eggs</t>
  </si>
  <si>
    <t>Cumulative Egg Tray</t>
  </si>
  <si>
    <t>Egg Production%</t>
  </si>
  <si>
    <t>Total Feed Intake(Kg)</t>
  </si>
  <si>
    <t>Feed Conversion g/egg</t>
  </si>
  <si>
    <t>Feed Conversion cost(N)/egg</t>
  </si>
  <si>
    <t>Total Stock(Trays)</t>
  </si>
  <si>
    <t>Sales(Tray)</t>
  </si>
  <si>
    <t>Closing Stock(Tray)</t>
  </si>
  <si>
    <t>Feb</t>
  </si>
  <si>
    <t>Mar</t>
  </si>
  <si>
    <t>Apr</t>
  </si>
  <si>
    <t>May</t>
  </si>
  <si>
    <t>Jun</t>
  </si>
  <si>
    <t>Jul</t>
  </si>
  <si>
    <t>Aug</t>
  </si>
  <si>
    <t>Sep</t>
  </si>
  <si>
    <t>Oct</t>
  </si>
  <si>
    <t>Nov</t>
  </si>
  <si>
    <t>Dec</t>
  </si>
  <si>
    <t>Jan</t>
  </si>
  <si>
    <t>Flock 1</t>
  </si>
  <si>
    <t>Flock 2</t>
  </si>
  <si>
    <t>Flock 3</t>
  </si>
  <si>
    <t>Cumulative Mortatliy</t>
  </si>
  <si>
    <t>Duration</t>
  </si>
  <si>
    <t>Particulars</t>
  </si>
  <si>
    <t>Amount</t>
  </si>
  <si>
    <t>Yearly</t>
  </si>
  <si>
    <t>Monthly</t>
  </si>
  <si>
    <t>Revenue</t>
  </si>
  <si>
    <t>Operational Profit</t>
  </si>
  <si>
    <t>Expenditure</t>
  </si>
  <si>
    <t>New Profit</t>
  </si>
  <si>
    <t>Monthly Working Capital Expenditure</t>
  </si>
  <si>
    <t>Amout</t>
  </si>
  <si>
    <t>Worker's Salary</t>
  </si>
  <si>
    <t>PAYE</t>
  </si>
  <si>
    <t>Utility</t>
  </si>
  <si>
    <t>Transportation</t>
  </si>
  <si>
    <t>Maintenance</t>
  </si>
  <si>
    <t>Vertenary Service Fee</t>
  </si>
  <si>
    <t>Security</t>
  </si>
  <si>
    <t>Name</t>
  </si>
  <si>
    <t>Unit Price</t>
  </si>
  <si>
    <t>Quantity in Stock</t>
  </si>
  <si>
    <t>Grower Mash</t>
  </si>
  <si>
    <t>Prelayer Marsh</t>
  </si>
  <si>
    <t>Layer 1 Marsh</t>
  </si>
  <si>
    <t>Layer 2 Marsh</t>
  </si>
  <si>
    <t>Row Labels</t>
  </si>
  <si>
    <t>Grand Total</t>
  </si>
  <si>
    <t>Sum of Amount</t>
  </si>
  <si>
    <t>Total</t>
  </si>
  <si>
    <t>Birds</t>
  </si>
  <si>
    <t>Week12</t>
  </si>
  <si>
    <t>Week13</t>
  </si>
  <si>
    <t>Week14</t>
  </si>
  <si>
    <t>Week15</t>
  </si>
  <si>
    <t>Week16</t>
  </si>
  <si>
    <t>Week17</t>
  </si>
  <si>
    <t>Week18</t>
  </si>
  <si>
    <t>Week19</t>
  </si>
  <si>
    <t>Week20</t>
  </si>
  <si>
    <t>Week21</t>
  </si>
  <si>
    <t>Week22</t>
  </si>
  <si>
    <t>Week23</t>
  </si>
  <si>
    <t>Week24</t>
  </si>
  <si>
    <t>Week25</t>
  </si>
  <si>
    <t>Week26</t>
  </si>
  <si>
    <t>Week27</t>
  </si>
  <si>
    <t>Week28</t>
  </si>
  <si>
    <t>Week29</t>
  </si>
  <si>
    <t>Week30</t>
  </si>
  <si>
    <t>Week31</t>
  </si>
  <si>
    <t>Week32</t>
  </si>
  <si>
    <t>Count</t>
  </si>
  <si>
    <t>Average</t>
  </si>
  <si>
    <t>Week33</t>
  </si>
  <si>
    <t>Week34</t>
  </si>
  <si>
    <t>Week35</t>
  </si>
  <si>
    <t>Week36</t>
  </si>
  <si>
    <t>Week37</t>
  </si>
  <si>
    <t>Week38</t>
  </si>
  <si>
    <t>Week39</t>
  </si>
  <si>
    <t>Week40</t>
  </si>
  <si>
    <t>Week41</t>
  </si>
  <si>
    <t>Week42</t>
  </si>
  <si>
    <t>Week43</t>
  </si>
  <si>
    <t>Week44</t>
  </si>
  <si>
    <t>Week45</t>
  </si>
  <si>
    <t>Week46</t>
  </si>
  <si>
    <t>Week47</t>
  </si>
  <si>
    <t>Week48</t>
  </si>
  <si>
    <t>Week49</t>
  </si>
  <si>
    <t>Week50</t>
  </si>
  <si>
    <t>Week51</t>
  </si>
  <si>
    <t>Week52</t>
  </si>
  <si>
    <t>Week53</t>
  </si>
  <si>
    <t>Week54</t>
  </si>
  <si>
    <t>Week55</t>
  </si>
  <si>
    <t>Week56</t>
  </si>
  <si>
    <t>Week57</t>
  </si>
  <si>
    <t>Week58</t>
  </si>
  <si>
    <t>Week59</t>
  </si>
  <si>
    <t>Week60</t>
  </si>
  <si>
    <t>Week61</t>
  </si>
  <si>
    <t>Week62</t>
  </si>
  <si>
    <t>Week63</t>
  </si>
  <si>
    <t>Week64</t>
  </si>
  <si>
    <t>Week65</t>
  </si>
  <si>
    <t>Week66</t>
  </si>
  <si>
    <t>Week67</t>
  </si>
  <si>
    <t>Week68</t>
  </si>
  <si>
    <t>Week69</t>
  </si>
  <si>
    <t>Week70</t>
  </si>
  <si>
    <t>Week71</t>
  </si>
  <si>
    <t>Week72</t>
  </si>
  <si>
    <t>Week73</t>
  </si>
  <si>
    <t>Week74</t>
  </si>
  <si>
    <t>Week75</t>
  </si>
  <si>
    <t>Week76</t>
  </si>
  <si>
    <t>Week77</t>
  </si>
  <si>
    <t>Week78</t>
  </si>
  <si>
    <t>Week79</t>
  </si>
  <si>
    <t>Week80</t>
  </si>
  <si>
    <t>Week81</t>
  </si>
  <si>
    <t>Week82</t>
  </si>
  <si>
    <t>Week83</t>
  </si>
  <si>
    <t>Week84</t>
  </si>
  <si>
    <t>Week85</t>
  </si>
  <si>
    <t>Week86</t>
  </si>
  <si>
    <t>Week87</t>
  </si>
  <si>
    <t>Week88</t>
  </si>
  <si>
    <t>Week89</t>
  </si>
  <si>
    <t>Week90</t>
  </si>
  <si>
    <t>Week91</t>
  </si>
  <si>
    <t>Week92</t>
  </si>
  <si>
    <t>Week93</t>
  </si>
  <si>
    <t>Week94</t>
  </si>
  <si>
    <t>Week95</t>
  </si>
  <si>
    <t>Week96</t>
  </si>
  <si>
    <t>Week97</t>
  </si>
  <si>
    <t>Week98</t>
  </si>
  <si>
    <t>Week99</t>
  </si>
  <si>
    <t>Week100</t>
  </si>
  <si>
    <t>Weeks</t>
  </si>
  <si>
    <t>Max</t>
  </si>
  <si>
    <t>Min</t>
  </si>
  <si>
    <t>Avg</t>
  </si>
  <si>
    <t>House2</t>
  </si>
  <si>
    <t>Penhouse#</t>
  </si>
  <si>
    <t>Penhouse#1</t>
  </si>
  <si>
    <t>Penhouse#2</t>
  </si>
  <si>
    <t>penhouse#3</t>
  </si>
  <si>
    <t>Sum of Max</t>
  </si>
  <si>
    <t>Sum of Min</t>
  </si>
  <si>
    <t>Sum of Avg</t>
  </si>
  <si>
    <t>Actuals</t>
  </si>
  <si>
    <t>max</t>
  </si>
  <si>
    <t>min</t>
  </si>
  <si>
    <t>avg</t>
  </si>
  <si>
    <t>Value</t>
  </si>
  <si>
    <t>Week</t>
  </si>
  <si>
    <t>Sum of Weeks</t>
  </si>
  <si>
    <t>Leghorn</t>
  </si>
  <si>
    <t>Sum of Total Mortality</t>
  </si>
  <si>
    <t>Sum of Cumulative Eggs</t>
  </si>
  <si>
    <t>Sum of Ending Stock</t>
  </si>
  <si>
    <t>Count of Flock Number</t>
  </si>
  <si>
    <t>Sum of Total Feed Intake(Kg)</t>
  </si>
  <si>
    <t>Sum of Feed Conversion g/egg</t>
  </si>
  <si>
    <t>Sum of Feed Conversion cost(N)/egg</t>
  </si>
  <si>
    <t>Sum of Total Stock(Trays)</t>
  </si>
  <si>
    <t>Sum of Sales(Tray)</t>
  </si>
  <si>
    <t>Sum of Closing Stock(Tray)</t>
  </si>
  <si>
    <t>Sum of Beginning Stock</t>
  </si>
  <si>
    <t>Sum of Egg Production%</t>
  </si>
  <si>
    <t>Plymouth Rock</t>
  </si>
  <si>
    <t>Sussex</t>
  </si>
  <si>
    <t>Sum of Day</t>
  </si>
  <si>
    <t>Sum of Year</t>
  </si>
  <si>
    <t>Sum of Birds Age  Days</t>
  </si>
  <si>
    <t xml:space="preserve">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</si>
</sst>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4" formatCode="_(&quot;$&quot;* #,##0.00_);_(&quot;$&quot;* \(#,##0.00\);_(&quot;$&quot;* &quot;-&quot;??_);_(@_)"/>
    <numFmt numFmtId="43" formatCode="_(* #,##0.00_);_(* \(#,##0.00\);_(* &quot;-&quot;??_);_(@_)"/>
    <numFmt numFmtId="164" formatCode="[$-409]d\-mmm\-yy;@"/>
    <numFmt numFmtId="165" formatCode="_(* #,##0_);_(* \(#,##0\);_(* &quot;-&quot;??_);_(@_)"/>
    <numFmt numFmtId="166" formatCode="[$£-809]#,##0;\-[$£-809]#,##0"/>
    <numFmt numFmtId="167" formatCode="[$£-809]#,##0"/>
    <numFmt numFmtId="170" formatCode="0.0"/>
    <numFmt numFmtId="180" formatCode="&quot;$&quot;#,##0"/>
  </numFmts>
  <fonts count="8" x14ac:knownFonts="1">
    <font>
      <sz val="11"/>
      <color theme="1"/>
      <name val="Calibri"/>
      <family val="2"/>
      <scheme val="minor"/>
    </font>
    <font>
      <sz val="11"/>
      <color theme="1"/>
      <name val="Calibri"/>
      <family val="2"/>
      <scheme val="minor"/>
    </font>
    <font>
      <sz val="8"/>
      <name val="Calibri"/>
      <family val="2"/>
      <scheme val="minor"/>
    </font>
    <font>
      <b/>
      <sz val="16"/>
      <color theme="0"/>
      <name val="Calibri"/>
      <family val="2"/>
      <scheme val="minor"/>
    </font>
    <font>
      <b/>
      <sz val="14"/>
      <color rgb="FF043718"/>
      <name val="Calibri"/>
      <family val="2"/>
      <scheme val="minor"/>
    </font>
    <font>
      <sz val="12"/>
      <color theme="1"/>
      <name val="Calibri"/>
      <family val="2"/>
      <scheme val="minor"/>
    </font>
    <font>
      <sz val="12"/>
      <color rgb="FF043718"/>
      <name val="Calibri"/>
      <family val="2"/>
      <scheme val="minor"/>
    </font>
    <font>
      <sz val="11"/>
      <color theme="0"/>
      <name val="Calibri"/>
      <family val="2"/>
      <scheme val="minor"/>
    </font>
  </fonts>
  <fills count="8">
    <fill>
      <patternFill patternType="none"/>
    </fill>
    <fill>
      <patternFill patternType="gray125"/>
    </fill>
    <fill>
      <patternFill patternType="solid">
        <fgColor rgb="FF043718"/>
        <bgColor indexed="64"/>
      </patternFill>
    </fill>
    <fill>
      <patternFill patternType="solid">
        <fgColor rgb="FFE2E2ED"/>
        <bgColor indexed="64"/>
      </patternFill>
    </fill>
    <fill>
      <patternFill patternType="solid">
        <fgColor rgb="FFFFC000"/>
        <bgColor indexed="64"/>
      </patternFill>
    </fill>
    <fill>
      <patternFill patternType="solid">
        <fgColor theme="6" tint="0.39997558519241921"/>
        <bgColor indexed="64"/>
      </patternFill>
    </fill>
    <fill>
      <patternFill patternType="solid">
        <fgColor theme="0"/>
        <bgColor indexed="64"/>
      </patternFill>
    </fill>
    <fill>
      <patternFill patternType="solid">
        <fgColor theme="3"/>
        <bgColor indexed="64"/>
      </patternFill>
    </fill>
  </fills>
  <borders count="12">
    <border>
      <left/>
      <right/>
      <top/>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61">
    <xf numFmtId="0" fontId="0" fillId="0" borderId="0" xfId="0"/>
    <xf numFmtId="0" fontId="0" fillId="2" borderId="0" xfId="0" applyFill="1"/>
    <xf numFmtId="0" fontId="0" fillId="3" borderId="0" xfId="0" applyFill="1"/>
    <xf numFmtId="0" fontId="0" fillId="0" borderId="0" xfId="0" applyAlignment="1">
      <alignment horizontal="center" vertical="center"/>
    </xf>
    <xf numFmtId="0" fontId="0" fillId="3" borderId="0" xfId="0" applyFill="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2" xfId="0" applyFill="1" applyBorder="1" applyAlignment="1">
      <alignment horizontal="center" vertical="center" wrapText="1"/>
    </xf>
    <xf numFmtId="14" fontId="0" fillId="0" borderId="0" xfId="0" applyNumberFormat="1"/>
    <xf numFmtId="12" fontId="0" fillId="0" borderId="0" xfId="0" applyNumberFormat="1"/>
    <xf numFmtId="165" fontId="0" fillId="3" borderId="2" xfId="1" applyNumberFormat="1" applyFont="1" applyFill="1" applyBorder="1" applyAlignment="1">
      <alignment horizontal="center" vertical="center" wrapText="1"/>
    </xf>
    <xf numFmtId="13" fontId="0" fillId="0" borderId="0" xfId="0" applyNumberFormat="1"/>
    <xf numFmtId="9" fontId="0" fillId="0" borderId="0" xfId="2" applyFont="1"/>
    <xf numFmtId="1" fontId="0" fillId="0" borderId="0" xfId="0" applyNumberFormat="1"/>
    <xf numFmtId="167" fontId="0" fillId="0" borderId="0" xfId="1" applyNumberFormat="1" applyFont="1"/>
    <xf numFmtId="166" fontId="0" fillId="0" borderId="0" xfId="3" applyNumberFormat="1" applyFont="1"/>
    <xf numFmtId="167" fontId="0" fillId="0" borderId="0" xfId="0" applyNumberFormat="1"/>
    <xf numFmtId="0" fontId="0" fillId="0" borderId="0" xfId="0" pivotButton="1"/>
    <xf numFmtId="0" fontId="0" fillId="0" borderId="0" xfId="0" applyAlignment="1">
      <alignment horizontal="left"/>
    </xf>
    <xf numFmtId="1" fontId="0" fillId="0" borderId="0" xfId="0" applyNumberFormat="1" applyAlignment="1">
      <alignment horizontal="center" vertical="center"/>
    </xf>
    <xf numFmtId="0" fontId="3" fillId="4" borderId="0" xfId="0" applyFont="1" applyFill="1"/>
    <xf numFmtId="1" fontId="3" fillId="4" borderId="0" xfId="0" applyNumberFormat="1" applyFont="1" applyFill="1"/>
    <xf numFmtId="0" fontId="0" fillId="5" borderId="0" xfId="0" applyFill="1"/>
    <xf numFmtId="1" fontId="0" fillId="5" borderId="0" xfId="0" applyNumberFormat="1" applyFill="1" applyAlignment="1">
      <alignment horizontal="center" vertical="center"/>
    </xf>
    <xf numFmtId="0" fontId="4" fillId="2" borderId="0" xfId="0" applyFont="1" applyFill="1"/>
    <xf numFmtId="0" fontId="4" fillId="0" borderId="0" xfId="0" applyFont="1"/>
    <xf numFmtId="1" fontId="4" fillId="0" borderId="0" xfId="0" applyNumberFormat="1" applyFont="1" applyAlignment="1">
      <alignment horizontal="center" vertical="center"/>
    </xf>
    <xf numFmtId="0" fontId="5" fillId="0" borderId="0" xfId="0" applyFont="1"/>
    <xf numFmtId="1" fontId="5" fillId="0" borderId="0" xfId="0" applyNumberFormat="1" applyFont="1"/>
    <xf numFmtId="0" fontId="6" fillId="0" borderId="0" xfId="0" applyFont="1"/>
    <xf numFmtId="1" fontId="6" fillId="0" borderId="0" xfId="0" applyNumberFormat="1" applyFont="1"/>
    <xf numFmtId="0" fontId="4" fillId="0" borderId="0" xfId="0" applyFont="1" applyAlignment="1">
      <alignment horizontal="center" vertical="center"/>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14" fontId="0" fillId="0" borderId="0" xfId="0" applyNumberFormat="1" applyAlignment="1">
      <alignment horizontal="center" vertical="center"/>
    </xf>
    <xf numFmtId="164" fontId="0" fillId="0" borderId="0" xfId="0" applyNumberFormat="1" applyAlignment="1">
      <alignment horizontal="center" vertical="center"/>
    </xf>
    <xf numFmtId="12" fontId="0" fillId="0" borderId="0" xfId="0" applyNumberFormat="1" applyAlignment="1">
      <alignment horizontal="center" vertical="center"/>
    </xf>
    <xf numFmtId="165" fontId="0" fillId="0" borderId="0" xfId="1" applyNumberFormat="1" applyFont="1" applyAlignment="1">
      <alignment horizontal="center" vertical="center"/>
    </xf>
    <xf numFmtId="165" fontId="0" fillId="0" borderId="0" xfId="0" applyNumberFormat="1" applyAlignment="1">
      <alignment horizontal="center" vertical="center"/>
    </xf>
    <xf numFmtId="13" fontId="0" fillId="0" borderId="0" xfId="0" applyNumberFormat="1" applyAlignment="1">
      <alignment horizontal="center" vertical="center"/>
    </xf>
    <xf numFmtId="9" fontId="0" fillId="0" borderId="0" xfId="2" applyFont="1" applyAlignment="1">
      <alignment horizontal="center" vertical="center"/>
    </xf>
    <xf numFmtId="43" fontId="0" fillId="0" borderId="0" xfId="0" applyNumberFormat="1" applyAlignment="1">
      <alignment horizontal="center" vertical="center"/>
    </xf>
    <xf numFmtId="0" fontId="0" fillId="3" borderId="2" xfId="0" applyFill="1" applyBorder="1" applyAlignment="1">
      <alignment horizontal="left" vertical="top" wrapText="1"/>
    </xf>
    <xf numFmtId="43" fontId="0" fillId="0" borderId="0" xfId="0" applyNumberFormat="1" applyAlignment="1">
      <alignment horizontal="left" vertical="top"/>
    </xf>
    <xf numFmtId="0" fontId="0" fillId="0" borderId="0" xfId="0" applyAlignment="1">
      <alignment horizontal="left" vertical="top"/>
    </xf>
    <xf numFmtId="0" fontId="0" fillId="0" borderId="0" xfId="0" applyNumberFormat="1"/>
    <xf numFmtId="0" fontId="7" fillId="2" borderId="0" xfId="0" applyFont="1" applyFill="1"/>
    <xf numFmtId="170" fontId="0" fillId="0" borderId="0" xfId="0" applyNumberFormat="1"/>
    <xf numFmtId="0" fontId="7" fillId="6" borderId="0" xfId="0" applyFont="1" applyFill="1"/>
    <xf numFmtId="0" fontId="7" fillId="7" borderId="0" xfId="0" applyFont="1" applyFill="1" applyAlignment="1">
      <alignment horizontal="center"/>
    </xf>
    <xf numFmtId="180" fontId="0" fillId="0" borderId="0" xfId="3" applyNumberFormat="1" applyFont="1"/>
    <xf numFmtId="0" fontId="0" fillId="0" borderId="0" xfId="0" applyAlignment="1">
      <alignment horizontal="left" indent="1"/>
    </xf>
    <xf numFmtId="14" fontId="0" fillId="0" borderId="0" xfId="0" applyNumberFormat="1" applyAlignment="1">
      <alignment horizontal="left"/>
    </xf>
    <xf numFmtId="180" fontId="0" fillId="0" borderId="0" xfId="0" applyNumberFormat="1"/>
  </cellXfs>
  <cellStyles count="4">
    <cellStyle name="Comma" xfId="1" builtinId="3"/>
    <cellStyle name="Currency" xfId="3" builtinId="4"/>
    <cellStyle name="Normal" xfId="0" builtinId="0"/>
    <cellStyle name="Percent" xfId="2" builtinId="5"/>
  </cellStyles>
  <dxfs count="314">
    <dxf>
      <fill>
        <patternFill patternType="solid">
          <bgColor rgb="FF043718"/>
        </patternFill>
      </fill>
    </dxf>
    <dxf>
      <font>
        <color theme="0"/>
      </font>
    </dxf>
    <dxf>
      <fill>
        <patternFill patternType="solid">
          <bgColor rgb="FF043718"/>
        </patternFill>
      </fill>
    </dxf>
    <dxf>
      <font>
        <color theme="0"/>
      </font>
    </dxf>
    <dxf>
      <fill>
        <patternFill patternType="solid">
          <bgColor rgb="FF043718"/>
        </patternFill>
      </fill>
    </dxf>
    <dxf>
      <font>
        <color theme="0"/>
      </font>
    </dxf>
    <dxf>
      <fill>
        <patternFill patternType="solid">
          <bgColor rgb="FF043718"/>
        </patternFill>
      </fill>
    </dxf>
    <dxf>
      <font>
        <color theme="0"/>
      </font>
    </dxf>
    <dxf>
      <fill>
        <patternFill patternType="solid">
          <bgColor rgb="FF043718"/>
        </patternFill>
      </fill>
    </dxf>
    <dxf>
      <font>
        <color theme="0"/>
      </font>
    </dxf>
    <dxf>
      <fill>
        <patternFill patternType="solid">
          <bgColor rgb="FF043718"/>
        </patternFill>
      </fill>
    </dxf>
    <dxf>
      <font>
        <color theme="0"/>
      </font>
    </dxf>
    <dxf>
      <fill>
        <patternFill patternType="solid">
          <bgColor rgb="FF043718"/>
        </patternFill>
      </fill>
    </dxf>
    <dxf>
      <font>
        <color theme="0"/>
      </font>
    </dxf>
    <dxf>
      <fill>
        <patternFill patternType="solid">
          <bgColor rgb="FF043718"/>
        </patternFill>
      </fill>
    </dxf>
    <dxf>
      <font>
        <color theme="0"/>
      </font>
    </dxf>
    <dxf>
      <fill>
        <patternFill patternType="solid">
          <bgColor rgb="FF043718"/>
        </patternFill>
      </fill>
    </dxf>
    <dxf>
      <font>
        <color theme="0"/>
      </font>
    </dxf>
    <dxf>
      <font>
        <color theme="0"/>
      </font>
    </dxf>
    <dxf>
      <fill>
        <patternFill patternType="solid">
          <bgColor rgb="FF043718"/>
        </patternFill>
      </fill>
    </dxf>
    <dxf>
      <fill>
        <patternFill patternType="solid">
          <bgColor rgb="FF043718"/>
        </patternFill>
      </fill>
    </dxf>
    <dxf>
      <font>
        <color theme="0"/>
      </font>
    </dxf>
    <dxf>
      <fill>
        <patternFill patternType="solid">
          <bgColor rgb="FF043718"/>
        </patternFill>
      </fill>
    </dxf>
    <dxf>
      <font>
        <color theme="0"/>
      </font>
    </dxf>
    <dxf>
      <fill>
        <patternFill patternType="solid">
          <bgColor rgb="FF043718"/>
        </patternFill>
      </fill>
    </dxf>
    <dxf>
      <font>
        <color theme="0"/>
      </font>
    </dxf>
    <dxf>
      <fill>
        <patternFill patternType="solid">
          <bgColor rgb="FF043718"/>
        </patternFill>
      </fill>
    </dxf>
    <dxf>
      <font>
        <color theme="0"/>
      </font>
    </dxf>
    <dxf>
      <fill>
        <patternFill patternType="solid">
          <bgColor rgb="FF043718"/>
        </patternFill>
      </fill>
    </dxf>
    <dxf>
      <font>
        <color theme="0"/>
      </font>
    </dxf>
    <dxf>
      <fill>
        <patternFill patternType="solid">
          <bgColor rgb="FF043718"/>
        </patternFill>
      </fill>
    </dxf>
    <dxf>
      <font>
        <color theme="0"/>
      </font>
    </dxf>
    <dxf>
      <fill>
        <patternFill patternType="solid">
          <bgColor rgb="FF043718"/>
        </patternFill>
      </fill>
    </dxf>
    <dxf>
      <font>
        <color theme="0"/>
      </font>
    </dxf>
    <dxf>
      <fill>
        <patternFill patternType="solid">
          <bgColor rgb="FF043718"/>
        </patternFill>
      </fill>
    </dxf>
    <dxf>
      <font>
        <color theme="0"/>
      </font>
    </dxf>
    <dxf>
      <fill>
        <patternFill patternType="solid">
          <bgColor rgb="FF043718"/>
        </patternFill>
      </fill>
    </dxf>
    <dxf>
      <font>
        <color theme="0"/>
      </font>
    </dxf>
    <dxf>
      <fill>
        <patternFill patternType="solid">
          <bgColor rgb="FF043718"/>
        </patternFill>
      </fill>
    </dxf>
    <dxf>
      <font>
        <color theme="0"/>
      </font>
    </dxf>
    <dxf>
      <font>
        <color theme="0"/>
      </font>
    </dxf>
    <dxf>
      <fill>
        <patternFill patternType="solid">
          <bgColor rgb="FF043718"/>
        </patternFill>
      </fill>
    </dxf>
    <dxf>
      <fill>
        <patternFill patternType="solid">
          <bgColor rgb="FF043718"/>
        </patternFill>
      </fill>
    </dxf>
    <dxf>
      <font>
        <color theme="0"/>
      </font>
    </dxf>
    <dxf>
      <fill>
        <patternFill patternType="solid">
          <bgColor rgb="FF043718"/>
        </patternFill>
      </fill>
    </dxf>
    <dxf>
      <font>
        <color theme="0"/>
      </font>
    </dxf>
    <dxf>
      <fill>
        <patternFill patternType="solid">
          <bgColor rgb="FF043718"/>
        </patternFill>
      </fill>
    </dxf>
    <dxf>
      <font>
        <color theme="0"/>
      </font>
    </dxf>
    <dxf>
      <fill>
        <patternFill patternType="solid">
          <bgColor rgb="FF043718"/>
        </patternFill>
      </fill>
    </dxf>
    <dxf>
      <font>
        <color theme="0"/>
      </font>
    </dxf>
    <dxf>
      <fill>
        <patternFill patternType="solid">
          <bgColor rgb="FF043718"/>
        </patternFill>
      </fill>
    </dxf>
    <dxf>
      <font>
        <color theme="0"/>
      </font>
    </dxf>
    <dxf>
      <fill>
        <patternFill patternType="solid">
          <bgColor rgb="FF043718"/>
        </patternFill>
      </fill>
    </dxf>
    <dxf>
      <font>
        <color theme="0"/>
      </font>
    </dxf>
    <dxf>
      <fill>
        <patternFill patternType="solid">
          <bgColor rgb="FF043718"/>
        </patternFill>
      </fill>
    </dxf>
    <dxf>
      <font>
        <color theme="0"/>
      </font>
    </dxf>
    <dxf>
      <fill>
        <patternFill patternType="solid">
          <bgColor rgb="FF043718"/>
        </patternFill>
      </fill>
    </dxf>
    <dxf>
      <font>
        <color theme="0"/>
      </font>
    </dxf>
    <dxf>
      <fill>
        <patternFill patternType="solid">
          <bgColor rgb="FF043718"/>
        </patternFill>
      </fill>
    </dxf>
    <dxf>
      <font>
        <color theme="0"/>
      </font>
    </dxf>
    <dxf>
      <fill>
        <patternFill patternType="solid">
          <bgColor rgb="FF043718"/>
        </patternFill>
      </fill>
    </dxf>
    <dxf>
      <font>
        <color theme="0"/>
      </font>
    </dxf>
    <dxf>
      <font>
        <color theme="0"/>
      </font>
    </dxf>
    <dxf>
      <fill>
        <patternFill patternType="solid">
          <bgColor rgb="FF043718"/>
        </patternFill>
      </fill>
    </dxf>
    <dxf>
      <fill>
        <patternFill patternType="solid">
          <bgColor rgb="FF043718"/>
        </patternFill>
      </fill>
    </dxf>
    <dxf>
      <font>
        <color theme="0"/>
      </font>
    </dxf>
    <dxf>
      <fill>
        <patternFill patternType="solid">
          <bgColor rgb="FF043718"/>
        </patternFill>
      </fill>
    </dxf>
    <dxf>
      <font>
        <color theme="0"/>
      </font>
    </dxf>
    <dxf>
      <fill>
        <patternFill patternType="solid">
          <bgColor rgb="FF043718"/>
        </patternFill>
      </fill>
    </dxf>
    <dxf>
      <font>
        <color theme="0"/>
      </font>
    </dxf>
    <dxf>
      <fill>
        <patternFill patternType="solid">
          <bgColor rgb="FF043718"/>
        </patternFill>
      </fill>
    </dxf>
    <dxf>
      <font>
        <color theme="0"/>
      </font>
    </dxf>
    <dxf>
      <fill>
        <patternFill patternType="solid">
          <bgColor rgb="FF043718"/>
        </patternFill>
      </fill>
    </dxf>
    <dxf>
      <font>
        <color theme="0"/>
      </font>
    </dxf>
    <dxf>
      <fill>
        <patternFill patternType="solid">
          <bgColor rgb="FF043718"/>
        </patternFill>
      </fill>
    </dxf>
    <dxf>
      <font>
        <color theme="0"/>
      </font>
    </dxf>
    <dxf>
      <font>
        <color theme="0"/>
      </font>
    </dxf>
    <dxf>
      <fill>
        <patternFill patternType="solid">
          <bgColor rgb="FF043718"/>
        </patternFill>
      </fill>
    </dxf>
    <dxf>
      <fill>
        <patternFill patternType="solid">
          <bgColor rgb="FF043718"/>
        </patternFill>
      </fill>
    </dxf>
    <dxf>
      <font>
        <color theme="0"/>
      </font>
    </dxf>
    <dxf>
      <fill>
        <patternFill patternType="solid">
          <bgColor rgb="FF043718"/>
        </patternFill>
      </fill>
    </dxf>
    <dxf>
      <font>
        <color theme="0"/>
      </font>
    </dxf>
    <dxf>
      <font>
        <color theme="0"/>
      </font>
    </dxf>
    <dxf>
      <fill>
        <patternFill patternType="solid">
          <bgColor rgb="FF043718"/>
        </patternFill>
      </fill>
    </dxf>
    <dxf>
      <numFmt numFmtId="1" formatCode="0"/>
    </dxf>
    <dxf>
      <fill>
        <patternFill patternType="solid">
          <bgColor rgb="FF043718"/>
        </patternFill>
      </fill>
    </dxf>
    <dxf>
      <font>
        <color theme="0"/>
      </font>
    </dxf>
    <dxf>
      <numFmt numFmtId="1" formatCode="0"/>
    </dxf>
    <dxf>
      <numFmt numFmtId="1" formatCode="0"/>
    </dxf>
    <dxf>
      <alignment horizontal="center"/>
    </dxf>
    <dxf>
      <alignment vertical="center"/>
    </dxf>
    <dxf>
      <numFmt numFmtId="1" formatCode="0"/>
    </dxf>
    <dxf>
      <numFmt numFmtId="1" formatCode="0"/>
    </dxf>
    <dxf>
      <alignment horizontal="center"/>
    </dxf>
    <dxf>
      <alignment vertical="center"/>
    </dxf>
    <dxf>
      <numFmt numFmtId="1" formatCode="0"/>
    </dxf>
    <dxf>
      <numFmt numFmtId="1" formatCode="0"/>
    </dxf>
    <dxf>
      <alignment horizontal="center"/>
    </dxf>
    <dxf>
      <alignment vertical="center"/>
    </dxf>
    <dxf>
      <fill>
        <patternFill patternType="solid">
          <bgColor rgb="FF043718"/>
        </patternFill>
      </fill>
    </dxf>
    <dxf>
      <font>
        <color theme="0"/>
      </font>
    </dxf>
    <dxf>
      <fill>
        <patternFill patternType="solid">
          <bgColor rgb="FF043718"/>
        </patternFill>
      </fill>
    </dxf>
    <dxf>
      <font>
        <color theme="0"/>
      </font>
    </dxf>
    <dxf>
      <fill>
        <patternFill patternType="solid">
          <bgColor rgb="FF043718"/>
        </patternFill>
      </fill>
    </dxf>
    <dxf>
      <font>
        <color theme="0"/>
      </font>
    </dxf>
    <dxf>
      <fill>
        <patternFill patternType="solid">
          <bgColor rgb="FF043718"/>
        </patternFill>
      </fill>
    </dxf>
    <dxf>
      <font>
        <color theme="0"/>
      </font>
    </dxf>
    <dxf>
      <fill>
        <patternFill patternType="solid">
          <bgColor rgb="FF043718"/>
        </patternFill>
      </fill>
    </dxf>
    <dxf>
      <font>
        <color theme="0"/>
      </font>
    </dxf>
    <dxf>
      <fill>
        <patternFill patternType="solid">
          <bgColor rgb="FF043718"/>
        </patternFill>
      </fill>
    </dxf>
    <dxf>
      <font>
        <color theme="0"/>
      </font>
    </dxf>
    <dxf>
      <fill>
        <patternFill patternType="solid">
          <bgColor rgb="FF043718"/>
        </patternFill>
      </fill>
    </dxf>
    <dxf>
      <font>
        <color theme="0"/>
      </font>
    </dxf>
    <dxf>
      <fill>
        <patternFill patternType="solid">
          <bgColor rgb="FF043718"/>
        </patternFill>
      </fill>
    </dxf>
    <dxf>
      <font>
        <color theme="0"/>
      </font>
    </dxf>
    <dxf>
      <fill>
        <patternFill patternType="solid">
          <bgColor rgb="FF043718"/>
        </patternFill>
      </fill>
    </dxf>
    <dxf>
      <font>
        <color theme="0"/>
      </font>
    </dxf>
    <dxf>
      <font>
        <color theme="0"/>
      </font>
    </dxf>
    <dxf>
      <fill>
        <patternFill patternType="solid">
          <bgColor rgb="FF043718"/>
        </patternFill>
      </fill>
    </dxf>
    <dxf>
      <fill>
        <patternFill patternType="solid">
          <bgColor rgb="FF043718"/>
        </patternFill>
      </fill>
    </dxf>
    <dxf>
      <font>
        <color theme="0"/>
      </font>
    </dxf>
    <dxf>
      <fill>
        <patternFill patternType="solid">
          <bgColor rgb="FF043718"/>
        </patternFill>
      </fill>
    </dxf>
    <dxf>
      <font>
        <color theme="0"/>
      </font>
    </dxf>
    <dxf>
      <fill>
        <patternFill patternType="solid">
          <bgColor rgb="FF043718"/>
        </patternFill>
      </fill>
    </dxf>
    <dxf>
      <font>
        <color theme="0"/>
      </font>
    </dxf>
    <dxf>
      <fill>
        <patternFill patternType="solid">
          <bgColor rgb="FF043718"/>
        </patternFill>
      </fill>
    </dxf>
    <dxf>
      <font>
        <color theme="0"/>
      </font>
    </dxf>
    <dxf>
      <fill>
        <patternFill patternType="solid">
          <bgColor rgb="FF043718"/>
        </patternFill>
      </fill>
    </dxf>
    <dxf>
      <font>
        <color theme="0"/>
      </font>
    </dxf>
    <dxf>
      <fill>
        <patternFill patternType="solid">
          <bgColor rgb="FF043718"/>
        </patternFill>
      </fill>
    </dxf>
    <dxf>
      <font>
        <color theme="0"/>
      </font>
    </dxf>
    <dxf>
      <fill>
        <patternFill patternType="solid">
          <bgColor rgb="FF043718"/>
        </patternFill>
      </fill>
    </dxf>
    <dxf>
      <font>
        <color theme="0"/>
      </font>
    </dxf>
    <dxf>
      <fill>
        <patternFill patternType="solid">
          <bgColor rgb="FF043718"/>
        </patternFill>
      </fill>
    </dxf>
    <dxf>
      <font>
        <color theme="0"/>
      </font>
    </dxf>
    <dxf>
      <fill>
        <patternFill patternType="solid">
          <bgColor rgb="FF043718"/>
        </patternFill>
      </fill>
    </dxf>
    <dxf>
      <font>
        <color theme="0"/>
      </font>
    </dxf>
    <dxf>
      <fill>
        <patternFill patternType="solid">
          <bgColor rgb="FF043718"/>
        </patternFill>
      </fill>
    </dxf>
    <dxf>
      <font>
        <color theme="0"/>
      </font>
    </dxf>
    <dxf>
      <font>
        <color theme="0"/>
      </font>
    </dxf>
    <dxf>
      <fill>
        <patternFill patternType="solid">
          <bgColor rgb="FF043718"/>
        </patternFill>
      </fill>
    </dxf>
    <dxf>
      <fill>
        <patternFill patternType="solid">
          <bgColor rgb="FF043718"/>
        </patternFill>
      </fill>
    </dxf>
    <dxf>
      <font>
        <color theme="0"/>
      </font>
    </dxf>
    <dxf>
      <fill>
        <patternFill patternType="solid">
          <bgColor rgb="FF043718"/>
        </patternFill>
      </fill>
    </dxf>
    <dxf>
      <font>
        <color theme="0"/>
      </font>
    </dxf>
    <dxf>
      <fill>
        <patternFill patternType="solid">
          <bgColor rgb="FF043718"/>
        </patternFill>
      </fill>
    </dxf>
    <dxf>
      <font>
        <color theme="0"/>
      </font>
    </dxf>
    <dxf>
      <fill>
        <patternFill patternType="solid">
          <bgColor rgb="FF043718"/>
        </patternFill>
      </fill>
    </dxf>
    <dxf>
      <font>
        <color theme="0"/>
      </font>
    </dxf>
    <dxf>
      <fill>
        <patternFill patternType="solid">
          <bgColor rgb="FF043718"/>
        </patternFill>
      </fill>
    </dxf>
    <dxf>
      <font>
        <color theme="0"/>
      </font>
    </dxf>
    <dxf>
      <fill>
        <patternFill patternType="solid">
          <bgColor rgb="FF043718"/>
        </patternFill>
      </fill>
    </dxf>
    <dxf>
      <font>
        <color theme="0"/>
      </font>
    </dxf>
    <dxf>
      <fill>
        <patternFill patternType="solid">
          <bgColor rgb="FF043718"/>
        </patternFill>
      </fill>
    </dxf>
    <dxf>
      <font>
        <color theme="0"/>
      </font>
    </dxf>
    <dxf>
      <fill>
        <patternFill patternType="solid">
          <bgColor rgb="FF043718"/>
        </patternFill>
      </fill>
    </dxf>
    <dxf>
      <font>
        <color theme="0"/>
      </font>
    </dxf>
    <dxf>
      <fill>
        <patternFill patternType="solid">
          <bgColor rgb="FF043718"/>
        </patternFill>
      </fill>
    </dxf>
    <dxf>
      <font>
        <color theme="0"/>
      </font>
    </dxf>
    <dxf>
      <fill>
        <patternFill patternType="solid">
          <bgColor rgb="FF043718"/>
        </patternFill>
      </fill>
    </dxf>
    <dxf>
      <font>
        <color theme="0"/>
      </font>
    </dxf>
    <dxf>
      <font>
        <color theme="0"/>
      </font>
    </dxf>
    <dxf>
      <fill>
        <patternFill patternType="solid">
          <bgColor rgb="FF043718"/>
        </patternFill>
      </fill>
    </dxf>
    <dxf>
      <fill>
        <patternFill patternType="solid">
          <bgColor rgb="FF043718"/>
        </patternFill>
      </fill>
    </dxf>
    <dxf>
      <font>
        <color theme="0"/>
      </font>
    </dxf>
    <dxf>
      <fill>
        <patternFill patternType="solid">
          <bgColor rgb="FF043718"/>
        </patternFill>
      </fill>
    </dxf>
    <dxf>
      <font>
        <color theme="0"/>
      </font>
    </dxf>
    <dxf>
      <fill>
        <patternFill patternType="solid">
          <bgColor rgb="FF043718"/>
        </patternFill>
      </fill>
    </dxf>
    <dxf>
      <font>
        <color theme="0"/>
      </font>
    </dxf>
    <dxf>
      <fill>
        <patternFill patternType="solid">
          <bgColor rgb="FF043718"/>
        </patternFill>
      </fill>
    </dxf>
    <dxf>
      <font>
        <color theme="0"/>
      </font>
    </dxf>
    <dxf>
      <fill>
        <patternFill patternType="solid">
          <bgColor rgb="FF043718"/>
        </patternFill>
      </fill>
    </dxf>
    <dxf>
      <font>
        <color theme="0"/>
      </font>
    </dxf>
    <dxf>
      <fill>
        <patternFill patternType="solid">
          <bgColor rgb="FF043718"/>
        </patternFill>
      </fill>
    </dxf>
    <dxf>
      <font>
        <color theme="0"/>
      </font>
    </dxf>
    <dxf>
      <fill>
        <patternFill patternType="solid">
          <bgColor rgb="FF043718"/>
        </patternFill>
      </fill>
    </dxf>
    <dxf>
      <font>
        <color theme="0"/>
      </font>
    </dxf>
    <dxf>
      <fill>
        <patternFill patternType="solid">
          <bgColor rgb="FF043718"/>
        </patternFill>
      </fill>
    </dxf>
    <dxf>
      <font>
        <color theme="0"/>
      </font>
    </dxf>
    <dxf>
      <fill>
        <patternFill patternType="solid">
          <bgColor rgb="FF043718"/>
        </patternFill>
      </fill>
    </dxf>
    <dxf>
      <font>
        <color theme="0"/>
      </font>
    </dxf>
    <dxf>
      <fill>
        <patternFill patternType="solid">
          <bgColor rgb="FF043718"/>
        </patternFill>
      </fill>
    </dxf>
    <dxf>
      <font>
        <color theme="0"/>
      </font>
    </dxf>
    <dxf>
      <font>
        <color theme="0"/>
      </font>
    </dxf>
    <dxf>
      <fill>
        <patternFill patternType="solid">
          <bgColor rgb="FF043718"/>
        </patternFill>
      </fill>
    </dxf>
    <dxf>
      <fill>
        <patternFill patternType="solid">
          <bgColor rgb="FF043718"/>
        </patternFill>
      </fill>
    </dxf>
    <dxf>
      <font>
        <color theme="0"/>
      </font>
    </dxf>
    <dxf>
      <fill>
        <patternFill patternType="solid">
          <bgColor rgb="FF043718"/>
        </patternFill>
      </fill>
    </dxf>
    <dxf>
      <font>
        <color theme="0"/>
      </font>
    </dxf>
    <dxf>
      <fill>
        <patternFill patternType="solid">
          <bgColor rgb="FF043718"/>
        </patternFill>
      </fill>
    </dxf>
    <dxf>
      <font>
        <color theme="0"/>
      </font>
    </dxf>
    <dxf>
      <fill>
        <patternFill patternType="solid">
          <bgColor rgb="FF043718"/>
        </patternFill>
      </fill>
    </dxf>
    <dxf>
      <font>
        <color theme="0"/>
      </font>
    </dxf>
    <dxf>
      <fill>
        <patternFill patternType="solid">
          <bgColor rgb="FF043718"/>
        </patternFill>
      </fill>
    </dxf>
    <dxf>
      <font>
        <color theme="0"/>
      </font>
    </dxf>
    <dxf>
      <fill>
        <patternFill patternType="solid">
          <bgColor rgb="FF043718"/>
        </patternFill>
      </fill>
    </dxf>
    <dxf>
      <font>
        <color theme="0"/>
      </font>
    </dxf>
    <dxf>
      <numFmt numFmtId="1" formatCode="0"/>
    </dxf>
    <dxf>
      <font>
        <b/>
        <i val="0"/>
        <color theme="2" tint="-0.24994659260841701"/>
        <name val="Arial"/>
        <family val="2"/>
        <scheme val="none"/>
      </font>
      <border diagonalUp="0" diagonalDown="0">
        <left/>
        <right/>
        <top/>
        <bottom/>
        <vertical/>
        <horizontal/>
      </border>
    </dxf>
    <dxf>
      <font>
        <color theme="1"/>
      </font>
      <border diagonalUp="0" diagonalDown="0">
        <left/>
        <right/>
        <top/>
        <bottom/>
        <vertical/>
        <horizontal/>
      </border>
    </dxf>
    <dxf>
      <font>
        <color theme="0"/>
      </font>
    </dxf>
    <dxf>
      <fill>
        <patternFill patternType="solid">
          <bgColor rgb="FF043718"/>
        </patternFill>
      </fill>
    </dxf>
    <dxf>
      <fill>
        <patternFill patternType="solid">
          <bgColor rgb="FF043718"/>
        </patternFill>
      </fill>
    </dxf>
    <dxf>
      <font>
        <color theme="0"/>
      </font>
    </dxf>
    <dxf>
      <fill>
        <patternFill patternType="solid">
          <bgColor rgb="FF043718"/>
        </patternFill>
      </fill>
    </dxf>
    <dxf>
      <font>
        <color theme="0"/>
      </font>
    </dxf>
    <dxf>
      <font>
        <color theme="0"/>
      </font>
    </dxf>
    <dxf>
      <fill>
        <patternFill patternType="solid">
          <bgColor rgb="FF043718"/>
        </patternFill>
      </fill>
    </dxf>
    <dxf>
      <fill>
        <patternFill patternType="solid">
          <bgColor rgb="FF043718"/>
        </patternFill>
      </fill>
    </dxf>
    <dxf>
      <font>
        <color theme="0"/>
      </font>
    </dxf>
    <dxf>
      <fill>
        <patternFill patternType="solid">
          <bgColor rgb="FF043718"/>
        </patternFill>
      </fill>
    </dxf>
    <dxf>
      <font>
        <color theme="0"/>
      </font>
    </dxf>
    <dxf>
      <fill>
        <patternFill patternType="solid">
          <bgColor rgb="FF043718"/>
        </patternFill>
      </fill>
    </dxf>
    <dxf>
      <font>
        <color theme="0"/>
      </font>
    </dxf>
    <dxf>
      <font>
        <b/>
        <color theme="1"/>
      </font>
      <border diagonalUp="0" diagonalDown="0">
        <left/>
        <right/>
        <top/>
        <bottom/>
        <vertical/>
        <horizontal/>
      </border>
    </dxf>
    <dxf>
      <font>
        <b/>
        <i val="0"/>
        <sz val="10"/>
        <color theme="1"/>
        <name val="Arial"/>
        <family val="2"/>
        <scheme val="none"/>
      </font>
      <fill>
        <patternFill patternType="none">
          <bgColor auto="1"/>
        </patternFill>
      </fill>
      <border diagonalUp="0" diagonalDown="0">
        <left/>
        <right/>
        <top/>
        <bottom/>
        <vertical/>
        <horizontal/>
      </border>
    </dxf>
    <dxf>
      <font>
        <b/>
        <sz val="11"/>
        <color theme="1"/>
      </font>
      <border>
        <vertical/>
        <horizontal/>
      </border>
    </dxf>
    <dxf>
      <font>
        <color theme="1"/>
      </font>
      <border diagonalUp="0" diagonalDown="0">
        <left/>
        <right/>
        <top/>
        <bottom/>
        <vertical/>
        <horizontal/>
      </border>
    </dxf>
    <dxf>
      <alignment vertical="center"/>
    </dxf>
    <dxf>
      <alignment horizontal="center"/>
    </dxf>
    <dxf>
      <numFmt numFmtId="1" formatCode="0"/>
    </dxf>
    <dxf>
      <numFmt numFmtId="1" formatCode="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 formatCode="0"/>
      <fill>
        <patternFill>
          <fgColor indexed="64"/>
          <bgColor theme="6" tint="0.39997558519241921"/>
        </patternFill>
      </fill>
      <alignment horizontal="center" vertical="center" textRotation="0" wrapText="0" indent="0" justifyLastLine="0" shrinkToFit="0" readingOrder="0"/>
    </dxf>
  </dxfs>
  <tableStyles count="3" defaultTableStyle="TableStyleMedium2" defaultPivotStyle="PivotStyleLight16">
    <tableStyle name="SlicerStyleLight1 2" pivot="0" table="0" count="10" xr9:uid="{6A194688-FFC0-4149-86F6-68C0470C9551}">
      <tableStyleElement type="wholeTable" dxfId="215"/>
      <tableStyleElement type="headerRow" dxfId="214"/>
    </tableStyle>
    <tableStyle name="SlicerStyleLight6 2" pivot="0" table="0" count="10" xr9:uid="{2C69BEBF-CF4D-4533-8F15-DCFC08466062}">
      <tableStyleElement type="wholeTable" dxfId="199"/>
      <tableStyleElement type="headerRow" dxfId="198"/>
    </tableStyle>
    <tableStyle name="TimeSlicerStyleLight6 2" pivot="0" table="0" count="9" xr9:uid="{95B40678-2A17-44DE-88DA-7F68AB8C613D}">
      <tableStyleElement type="wholeTable" dxfId="217"/>
      <tableStyleElement type="headerRow" dxfId="216"/>
    </tableStyle>
  </tableStyles>
  <colors>
    <mruColors>
      <color rgb="FF043718"/>
      <color rgb="FFE2E2ED"/>
    </mruColors>
  </colors>
  <extLst>
    <ext xmlns:x14="http://schemas.microsoft.com/office/spreadsheetml/2009/9/main" uri="{46F421CA-312F-682f-3DD2-61675219B42D}">
      <x14:dxfs count="16">
        <dxf>
          <font>
            <color rgb="FF000000"/>
          </font>
          <fill>
            <patternFill patternType="solid">
              <fgColor auto="1"/>
              <bgColor rgb="FF043718"/>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043718"/>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043718"/>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043718"/>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diagonalUp="0" diagonalDown="0">
            <left/>
            <right/>
            <top/>
            <bottom/>
            <vertical/>
            <horizontal/>
          </border>
        </dxf>
        <dxf>
          <font>
            <color rgb="FF000000"/>
          </font>
          <fill>
            <patternFill patternType="solid">
              <fgColor theme="9" tint="0.59999389629810485"/>
              <bgColor theme="9" tint="0.59999389629810485"/>
            </patternFill>
          </fill>
          <border diagonalUp="0" diagonalDown="0">
            <left/>
            <right/>
            <top/>
            <bottom/>
            <vertical/>
            <horizontal/>
          </border>
        </dxf>
        <dxf>
          <font>
            <color rgb="FF828282"/>
          </font>
          <fill>
            <patternFill patternType="solid">
              <fgColor rgb="FFFFFFFF"/>
              <bgColor rgb="FFFFFFFF"/>
            </patternFill>
          </fill>
          <border diagonalUp="0" diagonalDown="0">
            <left/>
            <right/>
            <top/>
            <bottom/>
            <vertical/>
            <horizontal/>
          </border>
        </dxf>
        <dxf>
          <font>
            <color rgb="FF000000"/>
          </font>
          <fill>
            <patternFill patternType="solid">
              <fgColor rgb="FFFFFFFF"/>
              <bgColor rgb="FFFFFFFF"/>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10"/>
            <color rgb="FF043718"/>
            <name val="Arial"/>
            <family val="2"/>
            <scheme val="none"/>
          </font>
          <fill>
            <patternFill patternType="solid">
              <fgColor theme="0" tint="-0.14990691854609822"/>
              <bgColor theme="2"/>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sz val="10"/>
            <color theme="0" tint="-0.24994659260841701"/>
            <name val="Arial"/>
            <family val="2"/>
            <scheme val="none"/>
          </font>
          <fill>
            <patternFill patternType="solid">
              <fgColor rgb="FFFFFFFF"/>
              <bgColor rgb="FFFFFFFF"/>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9" tint="0.39997558519241921"/>
              <bgColor theme="9" tint="0.39997558519241921"/>
            </patternFill>
          </fill>
          <border>
            <vertical/>
            <horizontal/>
          </border>
        </dxf>
        <dxf>
          <fill>
            <patternFill patternType="solid">
              <fgColor auto="1"/>
              <bgColor theme="0" tint="-4.9989318521683403E-2"/>
            </patternFill>
          </fill>
          <border>
            <vertical/>
            <horizontal/>
          </border>
        </dxf>
        <dxf>
          <fill>
            <patternFill patternType="solid">
              <fgColor auto="1"/>
              <bgColor rgb="FF043718"/>
            </pattern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9"/>
            <name val="Arial"/>
            <family val="2"/>
            <scheme val="none"/>
          </font>
          <border>
            <left/>
            <right/>
            <top/>
            <bottom/>
            <vertical/>
            <horizontal/>
          </border>
        </dxf>
        <dxf>
          <font>
            <b/>
            <i val="0"/>
            <sz val="9"/>
            <color rgb="FF043718"/>
            <name val="Arial"/>
            <family val="2"/>
            <scheme val="none"/>
          </font>
          <border>
            <left/>
            <right/>
            <top/>
            <bottom/>
            <vertical/>
            <horizontal/>
          </border>
        </dxf>
      </x15:dxfs>
    </ext>
    <ext xmlns:x15="http://schemas.microsoft.com/office/spreadsheetml/2010/11/main" uri="{9260A510-F301-46a8-8635-F512D64BE5F5}">
      <x15:timelineStyles defaultTimelineStyle="TimeSlicerStyleLight1">
        <x15:timelineStyle name="TimeSlicerStyleLight6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11/relationships/timelineCache" Target="timelineCaches/timelineCache1.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[Poultry 🐔 _dashboard.xlsx]Pivottables!PivotTable3</c:name>
    <c:fmtId val="17"/>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bg1"/>
              </a:gs>
              <a:gs pos="83000">
                <a:schemeClr val="bg1">
                  <a:alpha val="78000"/>
                </a:schemeClr>
              </a:gs>
              <a:gs pos="100000">
                <a:srgbClr val="043718"/>
              </a:gs>
            </a:gsLst>
            <a:lin ang="162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0">
                <a:schemeClr val="bg1"/>
              </a:gs>
              <a:gs pos="83000">
                <a:schemeClr val="bg1">
                  <a:alpha val="78000"/>
                </a:schemeClr>
              </a:gs>
              <a:gs pos="100000">
                <a:srgbClr val="043718"/>
              </a:gs>
            </a:gsLst>
            <a:lin ang="162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0">
                <a:schemeClr val="bg1"/>
              </a:gs>
              <a:gs pos="83000">
                <a:schemeClr val="bg1">
                  <a:alpha val="78000"/>
                </a:schemeClr>
              </a:gs>
              <a:gs pos="100000">
                <a:srgbClr val="043718"/>
              </a:gs>
            </a:gsLst>
            <a:lin ang="162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5875" cap="rnd">
            <a:solidFill>
              <a:srgbClr val="FFFF00">
                <a:alpha val="94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5875" cap="rnd">
            <a:solidFill>
              <a:srgbClr val="C00000">
                <a:alpha val="91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a:gsLst>
              <a:gs pos="0">
                <a:schemeClr val="bg1"/>
              </a:gs>
              <a:gs pos="83000">
                <a:schemeClr val="bg1">
                  <a:alpha val="78000"/>
                </a:schemeClr>
              </a:gs>
              <a:gs pos="100000">
                <a:srgbClr val="043718"/>
              </a:gs>
            </a:gsLst>
            <a:lin ang="162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5875" cap="rnd">
            <a:solidFill>
              <a:srgbClr val="FFFF00">
                <a:alpha val="94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5875" cap="rnd">
            <a:solidFill>
              <a:srgbClr val="C00000">
                <a:alpha val="91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a:gsLst>
              <a:gs pos="0">
                <a:schemeClr val="bg1"/>
              </a:gs>
              <a:gs pos="83000">
                <a:schemeClr val="bg1">
                  <a:alpha val="78000"/>
                </a:schemeClr>
              </a:gs>
              <a:gs pos="100000">
                <a:srgbClr val="043718"/>
              </a:gs>
            </a:gsLst>
            <a:lin ang="162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5875" cap="rnd">
            <a:solidFill>
              <a:srgbClr val="FFFF00">
                <a:alpha val="94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5875" cap="rnd">
            <a:solidFill>
              <a:srgbClr val="C00000">
                <a:alpha val="91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a:gsLst>
              <a:gs pos="0">
                <a:schemeClr val="bg1"/>
              </a:gs>
              <a:gs pos="83000">
                <a:schemeClr val="bg1">
                  <a:alpha val="78000"/>
                </a:schemeClr>
              </a:gs>
              <a:gs pos="100000">
                <a:srgbClr val="043718"/>
              </a:gs>
            </a:gsLst>
            <a:lin ang="162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5875" cap="rnd">
            <a:solidFill>
              <a:srgbClr val="FFFF00">
                <a:alpha val="94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5875" cap="rnd">
            <a:solidFill>
              <a:srgbClr val="C00000">
                <a:alpha val="91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15875" cap="rnd">
            <a:solidFill>
              <a:srgbClr val="FFFF00">
                <a:alpha val="94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15875" cap="rnd">
            <a:solidFill>
              <a:srgbClr val="C00000">
                <a:alpha val="91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bg1">
                <a:alpha val="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2"/>
          <c:order val="2"/>
          <c:tx>
            <c:strRef>
              <c:f>Pivottables!$P$1</c:f>
              <c:strCache>
                <c:ptCount val="1"/>
                <c:pt idx="0">
                  <c:v>Sum of Avg</c:v>
                </c:pt>
              </c:strCache>
            </c:strRef>
          </c:tx>
          <c:spPr>
            <a:ln w="28575" cap="rnd">
              <a:solidFill>
                <a:schemeClr val="accent3"/>
              </a:solidFill>
              <a:round/>
            </a:ln>
            <a:effectLst/>
          </c:spPr>
          <c:marker>
            <c:symbol val="none"/>
          </c:marker>
          <c:cat>
            <c:strRef>
              <c:f>Pivottables!$M$2:$M$91</c:f>
              <c:strCache>
                <c:ptCount val="89"/>
                <c:pt idx="0">
                  <c:v>12</c:v>
                </c:pt>
                <c:pt idx="1">
                  <c:v>13</c:v>
                </c:pt>
                <c:pt idx="2">
                  <c:v>14</c:v>
                </c:pt>
                <c:pt idx="3">
                  <c:v>15</c:v>
                </c:pt>
                <c:pt idx="4">
                  <c:v>16</c:v>
                </c:pt>
                <c:pt idx="5">
                  <c:v>17</c:v>
                </c:pt>
                <c:pt idx="6">
                  <c:v>18</c:v>
                </c:pt>
                <c:pt idx="7">
                  <c:v>19</c:v>
                </c:pt>
                <c:pt idx="8">
                  <c:v>20</c:v>
                </c:pt>
                <c:pt idx="9">
                  <c:v>21</c:v>
                </c:pt>
                <c:pt idx="10">
                  <c:v>22</c:v>
                </c:pt>
                <c:pt idx="11">
                  <c:v>23</c:v>
                </c:pt>
                <c:pt idx="12">
                  <c:v>24</c:v>
                </c:pt>
                <c:pt idx="13">
                  <c:v>25</c:v>
                </c:pt>
                <c:pt idx="14">
                  <c:v>26</c:v>
                </c:pt>
                <c:pt idx="15">
                  <c:v>27</c:v>
                </c:pt>
                <c:pt idx="16">
                  <c:v>28</c:v>
                </c:pt>
                <c:pt idx="17">
                  <c:v>29</c:v>
                </c:pt>
                <c:pt idx="18">
                  <c:v>30</c:v>
                </c:pt>
                <c:pt idx="19">
                  <c:v>31</c:v>
                </c:pt>
                <c:pt idx="20">
                  <c:v>32</c:v>
                </c:pt>
                <c:pt idx="21">
                  <c:v>33</c:v>
                </c:pt>
                <c:pt idx="22">
                  <c:v>34</c:v>
                </c:pt>
                <c:pt idx="23">
                  <c:v>35</c:v>
                </c:pt>
                <c:pt idx="24">
                  <c:v>36</c:v>
                </c:pt>
                <c:pt idx="25">
                  <c:v>37</c:v>
                </c:pt>
                <c:pt idx="26">
                  <c:v>38</c:v>
                </c:pt>
                <c:pt idx="27">
                  <c:v>39</c:v>
                </c:pt>
                <c:pt idx="28">
                  <c:v>40</c:v>
                </c:pt>
                <c:pt idx="29">
                  <c:v>41</c:v>
                </c:pt>
                <c:pt idx="30">
                  <c:v>42</c:v>
                </c:pt>
                <c:pt idx="31">
                  <c:v>43</c:v>
                </c:pt>
                <c:pt idx="32">
                  <c:v>44</c:v>
                </c:pt>
                <c:pt idx="33">
                  <c:v>45</c:v>
                </c:pt>
                <c:pt idx="34">
                  <c:v>46</c:v>
                </c:pt>
                <c:pt idx="35">
                  <c:v>47</c:v>
                </c:pt>
                <c:pt idx="36">
                  <c:v>48</c:v>
                </c:pt>
                <c:pt idx="37">
                  <c:v>49</c:v>
                </c:pt>
                <c:pt idx="38">
                  <c:v>50</c:v>
                </c:pt>
                <c:pt idx="39">
                  <c:v>51</c:v>
                </c:pt>
                <c:pt idx="40">
                  <c:v>52</c:v>
                </c:pt>
                <c:pt idx="41">
                  <c:v>53</c:v>
                </c:pt>
                <c:pt idx="42">
                  <c:v>54</c:v>
                </c:pt>
                <c:pt idx="43">
                  <c:v>55</c:v>
                </c:pt>
                <c:pt idx="44">
                  <c:v>56</c:v>
                </c:pt>
                <c:pt idx="45">
                  <c:v>57</c:v>
                </c:pt>
                <c:pt idx="46">
                  <c:v>58</c:v>
                </c:pt>
                <c:pt idx="47">
                  <c:v>59</c:v>
                </c:pt>
                <c:pt idx="48">
                  <c:v>60</c:v>
                </c:pt>
                <c:pt idx="49">
                  <c:v>61</c:v>
                </c:pt>
                <c:pt idx="50">
                  <c:v>62</c:v>
                </c:pt>
                <c:pt idx="51">
                  <c:v>63</c:v>
                </c:pt>
                <c:pt idx="52">
                  <c:v>64</c:v>
                </c:pt>
                <c:pt idx="53">
                  <c:v>65</c:v>
                </c:pt>
                <c:pt idx="54">
                  <c:v>66</c:v>
                </c:pt>
                <c:pt idx="55">
                  <c:v>67</c:v>
                </c:pt>
                <c:pt idx="56">
                  <c:v>68</c:v>
                </c:pt>
                <c:pt idx="57">
                  <c:v>69</c:v>
                </c:pt>
                <c:pt idx="58">
                  <c:v>70</c:v>
                </c:pt>
                <c:pt idx="59">
                  <c:v>71</c:v>
                </c:pt>
                <c:pt idx="60">
                  <c:v>72</c:v>
                </c:pt>
                <c:pt idx="61">
                  <c:v>73</c:v>
                </c:pt>
                <c:pt idx="62">
                  <c:v>74</c:v>
                </c:pt>
                <c:pt idx="63">
                  <c:v>75</c:v>
                </c:pt>
                <c:pt idx="64">
                  <c:v>76</c:v>
                </c:pt>
                <c:pt idx="65">
                  <c:v>77</c:v>
                </c:pt>
                <c:pt idx="66">
                  <c:v>78</c:v>
                </c:pt>
                <c:pt idx="67">
                  <c:v>79</c:v>
                </c:pt>
                <c:pt idx="68">
                  <c:v>80</c:v>
                </c:pt>
                <c:pt idx="69">
                  <c:v>81</c:v>
                </c:pt>
                <c:pt idx="70">
                  <c:v>82</c:v>
                </c:pt>
                <c:pt idx="71">
                  <c:v>83</c:v>
                </c:pt>
                <c:pt idx="72">
                  <c:v>84</c:v>
                </c:pt>
                <c:pt idx="73">
                  <c:v>85</c:v>
                </c:pt>
                <c:pt idx="74">
                  <c:v>86</c:v>
                </c:pt>
                <c:pt idx="75">
                  <c:v>87</c:v>
                </c:pt>
                <c:pt idx="76">
                  <c:v>88</c:v>
                </c:pt>
                <c:pt idx="77">
                  <c:v>89</c:v>
                </c:pt>
                <c:pt idx="78">
                  <c:v>90</c:v>
                </c:pt>
                <c:pt idx="79">
                  <c:v>91</c:v>
                </c:pt>
                <c:pt idx="80">
                  <c:v>92</c:v>
                </c:pt>
                <c:pt idx="81">
                  <c:v>93</c:v>
                </c:pt>
                <c:pt idx="82">
                  <c:v>94</c:v>
                </c:pt>
                <c:pt idx="83">
                  <c:v>95</c:v>
                </c:pt>
                <c:pt idx="84">
                  <c:v>96</c:v>
                </c:pt>
                <c:pt idx="85">
                  <c:v>97</c:v>
                </c:pt>
                <c:pt idx="86">
                  <c:v>98</c:v>
                </c:pt>
                <c:pt idx="87">
                  <c:v>99</c:v>
                </c:pt>
                <c:pt idx="88">
                  <c:v>100</c:v>
                </c:pt>
              </c:strCache>
            </c:strRef>
          </c:cat>
          <c:val>
            <c:numRef>
              <c:f>Pivottables!$P$2:$P$91</c:f>
              <c:numCache>
                <c:formatCode>0</c:formatCode>
                <c:ptCount val="89"/>
                <c:pt idx="0">
                  <c:v>1894.5614285714282</c:v>
                </c:pt>
                <c:pt idx="1">
                  <c:v>1877.4371428571424</c:v>
                </c:pt>
                <c:pt idx="2">
                  <c:v>1896.7828571428568</c:v>
                </c:pt>
                <c:pt idx="3">
                  <c:v>1877.3899999999994</c:v>
                </c:pt>
                <c:pt idx="4">
                  <c:v>1889.991428571429</c:v>
                </c:pt>
                <c:pt idx="5">
                  <c:v>1894.9857142857138</c:v>
                </c:pt>
                <c:pt idx="6">
                  <c:v>1877.3899999999994</c:v>
                </c:pt>
                <c:pt idx="7">
                  <c:v>1889.8499999999992</c:v>
                </c:pt>
                <c:pt idx="8">
                  <c:v>1890.6200000000006</c:v>
                </c:pt>
                <c:pt idx="9">
                  <c:v>1893.0809523809519</c:v>
                </c:pt>
                <c:pt idx="10">
                  <c:v>1877.3899999999994</c:v>
                </c:pt>
                <c:pt idx="11">
                  <c:v>1895.3628571428569</c:v>
                </c:pt>
                <c:pt idx="12">
                  <c:v>1893.9014285714281</c:v>
                </c:pt>
                <c:pt idx="13">
                  <c:v>1890.6985714285704</c:v>
                </c:pt>
                <c:pt idx="14">
                  <c:v>1898.2357142857136</c:v>
                </c:pt>
                <c:pt idx="15">
                  <c:v>1650.9</c:v>
                </c:pt>
                <c:pt idx="16">
                  <c:v>2045</c:v>
                </c:pt>
                <c:pt idx="17">
                  <c:v>2053.8809523809518</c:v>
                </c:pt>
                <c:pt idx="18">
                  <c:v>1892.1933333333332</c:v>
                </c:pt>
                <c:pt idx="19">
                  <c:v>1893.9014285714281</c:v>
                </c:pt>
                <c:pt idx="20">
                  <c:v>1890.6985714285704</c:v>
                </c:pt>
                <c:pt idx="21">
                  <c:v>1893.588571428571</c:v>
                </c:pt>
                <c:pt idx="22">
                  <c:v>1650.9</c:v>
                </c:pt>
                <c:pt idx="23">
                  <c:v>2045</c:v>
                </c:pt>
                <c:pt idx="24">
                  <c:v>2053.8809523809518</c:v>
                </c:pt>
                <c:pt idx="25">
                  <c:v>1893.9957142857138</c:v>
                </c:pt>
                <c:pt idx="26">
                  <c:v>1886.620952380953</c:v>
                </c:pt>
                <c:pt idx="27">
                  <c:v>1892.4768707482999</c:v>
                </c:pt>
                <c:pt idx="28">
                  <c:v>1917.9719863945593</c:v>
                </c:pt>
                <c:pt idx="29">
                  <c:v>1895.9309523809518</c:v>
                </c:pt>
                <c:pt idx="30">
                  <c:v>1890.3357142857139</c:v>
                </c:pt>
                <c:pt idx="31">
                  <c:v>1893.9957142857138</c:v>
                </c:pt>
                <c:pt idx="32">
                  <c:v>1888.1947619047623</c:v>
                </c:pt>
                <c:pt idx="33">
                  <c:v>1948.3657142857141</c:v>
                </c:pt>
                <c:pt idx="34">
                  <c:v>1874.5928571428565</c:v>
                </c:pt>
                <c:pt idx="35">
                  <c:v>1904.3000000000009</c:v>
                </c:pt>
                <c:pt idx="36">
                  <c:v>1893.4613061224497</c:v>
                </c:pt>
                <c:pt idx="37">
                  <c:v>1884.7771428571425</c:v>
                </c:pt>
                <c:pt idx="38">
                  <c:v>1892.2763265306128</c:v>
                </c:pt>
                <c:pt idx="39">
                  <c:v>1893.0809523809519</c:v>
                </c:pt>
                <c:pt idx="40">
                  <c:v>1917.9719863945593</c:v>
                </c:pt>
                <c:pt idx="41">
                  <c:v>1894.6309523809518</c:v>
                </c:pt>
                <c:pt idx="42">
                  <c:v>1897.6942857142851</c:v>
                </c:pt>
                <c:pt idx="43">
                  <c:v>1893.9957142857138</c:v>
                </c:pt>
                <c:pt idx="44">
                  <c:v>1900.957684353742</c:v>
                </c:pt>
                <c:pt idx="45">
                  <c:v>1902.3054520717387</c:v>
                </c:pt>
                <c:pt idx="46">
                  <c:v>1903.6532197897329</c:v>
                </c:pt>
                <c:pt idx="47">
                  <c:v>1905.0009875077312</c:v>
                </c:pt>
                <c:pt idx="48">
                  <c:v>1906.3487552257261</c:v>
                </c:pt>
                <c:pt idx="49">
                  <c:v>1907.6965229437233</c:v>
                </c:pt>
                <c:pt idx="50">
                  <c:v>1909.0442906617204</c:v>
                </c:pt>
                <c:pt idx="51">
                  <c:v>1910.3920583797153</c:v>
                </c:pt>
                <c:pt idx="52">
                  <c:v>1911.7398260977116</c:v>
                </c:pt>
                <c:pt idx="53">
                  <c:v>1913.0875938157087</c:v>
                </c:pt>
                <c:pt idx="54">
                  <c:v>1914.4353615337036</c:v>
                </c:pt>
                <c:pt idx="55">
                  <c:v>1915.7831292517001</c:v>
                </c:pt>
                <c:pt idx="56">
                  <c:v>1917.1308969696956</c:v>
                </c:pt>
                <c:pt idx="57">
                  <c:v>1918.4786646876933</c:v>
                </c:pt>
                <c:pt idx="58">
                  <c:v>1873.8566666666663</c:v>
                </c:pt>
                <c:pt idx="59">
                  <c:v>1904.3000000000009</c:v>
                </c:pt>
                <c:pt idx="60">
                  <c:v>1893.4613061224497</c:v>
                </c:pt>
                <c:pt idx="61">
                  <c:v>1881.0552380952377</c:v>
                </c:pt>
                <c:pt idx="62">
                  <c:v>1893.852040816327</c:v>
                </c:pt>
                <c:pt idx="63">
                  <c:v>1893.0809523809519</c:v>
                </c:pt>
                <c:pt idx="64">
                  <c:v>1917.9719863945593</c:v>
                </c:pt>
                <c:pt idx="65">
                  <c:v>1894.6309523809518</c:v>
                </c:pt>
                <c:pt idx="66">
                  <c:v>1897.2414285714281</c:v>
                </c:pt>
                <c:pt idx="67">
                  <c:v>1893.9957142857138</c:v>
                </c:pt>
                <c:pt idx="68">
                  <c:v>1900.957684353742</c:v>
                </c:pt>
                <c:pt idx="69">
                  <c:v>1902.3054520717387</c:v>
                </c:pt>
                <c:pt idx="70">
                  <c:v>1903.6532197897329</c:v>
                </c:pt>
                <c:pt idx="71">
                  <c:v>1905.0009875077312</c:v>
                </c:pt>
                <c:pt idx="72">
                  <c:v>1906.3487552257261</c:v>
                </c:pt>
                <c:pt idx="73">
                  <c:v>1907.6965229437233</c:v>
                </c:pt>
                <c:pt idx="74">
                  <c:v>1909.0442906617204</c:v>
                </c:pt>
                <c:pt idx="75">
                  <c:v>1910.3920583797153</c:v>
                </c:pt>
                <c:pt idx="76">
                  <c:v>1911.7398260977116</c:v>
                </c:pt>
                <c:pt idx="77">
                  <c:v>1913.0875938157087</c:v>
                </c:pt>
                <c:pt idx="78">
                  <c:v>1914.4353615337036</c:v>
                </c:pt>
                <c:pt idx="79">
                  <c:v>1915.7831292517001</c:v>
                </c:pt>
                <c:pt idx="80">
                  <c:v>1917.1308969696956</c:v>
                </c:pt>
                <c:pt idx="81">
                  <c:v>1918.4786646876933</c:v>
                </c:pt>
                <c:pt idx="82">
                  <c:v>1893.0809523809519</c:v>
                </c:pt>
                <c:pt idx="83">
                  <c:v>1893.9957142857138</c:v>
                </c:pt>
                <c:pt idx="84">
                  <c:v>1890.4157142857148</c:v>
                </c:pt>
                <c:pt idx="85">
                  <c:v>1877.3899999999994</c:v>
                </c:pt>
                <c:pt idx="86">
                  <c:v>1893.0809523809519</c:v>
                </c:pt>
                <c:pt idx="87">
                  <c:v>1884.778095238094</c:v>
                </c:pt>
                <c:pt idx="88">
                  <c:v>1883.2010952380949</c:v>
                </c:pt>
              </c:numCache>
            </c:numRef>
          </c:val>
          <c:smooth val="0"/>
          <c:extLst>
            <c:ext xmlns:c16="http://schemas.microsoft.com/office/drawing/2014/chart" uri="{C3380CC4-5D6E-409C-BE32-E72D297353CC}">
              <c16:uniqueId val="{00000000-0649-4985-9271-073C405AA4F8}"/>
            </c:ext>
          </c:extLst>
        </c:ser>
        <c:ser>
          <c:idx val="0"/>
          <c:order val="0"/>
          <c:tx>
            <c:strRef>
              <c:f>Pivottables!$N$1</c:f>
              <c:strCache>
                <c:ptCount val="1"/>
                <c:pt idx="0">
                  <c:v>Sum of Max</c:v>
                </c:pt>
              </c:strCache>
            </c:strRef>
          </c:tx>
          <c:spPr>
            <a:ln w="15875" cap="rnd">
              <a:solidFill>
                <a:srgbClr val="FFFF00">
                  <a:alpha val="94000"/>
                </a:srgbClr>
              </a:solidFill>
              <a:round/>
            </a:ln>
            <a:effectLst/>
          </c:spPr>
          <c:marker>
            <c:symbol val="none"/>
          </c:marker>
          <c:cat>
            <c:strRef>
              <c:f>Pivottables!$M$2:$M$91</c:f>
              <c:strCache>
                <c:ptCount val="89"/>
                <c:pt idx="0">
                  <c:v>12</c:v>
                </c:pt>
                <c:pt idx="1">
                  <c:v>13</c:v>
                </c:pt>
                <c:pt idx="2">
                  <c:v>14</c:v>
                </c:pt>
                <c:pt idx="3">
                  <c:v>15</c:v>
                </c:pt>
                <c:pt idx="4">
                  <c:v>16</c:v>
                </c:pt>
                <c:pt idx="5">
                  <c:v>17</c:v>
                </c:pt>
                <c:pt idx="6">
                  <c:v>18</c:v>
                </c:pt>
                <c:pt idx="7">
                  <c:v>19</c:v>
                </c:pt>
                <c:pt idx="8">
                  <c:v>20</c:v>
                </c:pt>
                <c:pt idx="9">
                  <c:v>21</c:v>
                </c:pt>
                <c:pt idx="10">
                  <c:v>22</c:v>
                </c:pt>
                <c:pt idx="11">
                  <c:v>23</c:v>
                </c:pt>
                <c:pt idx="12">
                  <c:v>24</c:v>
                </c:pt>
                <c:pt idx="13">
                  <c:v>25</c:v>
                </c:pt>
                <c:pt idx="14">
                  <c:v>26</c:v>
                </c:pt>
                <c:pt idx="15">
                  <c:v>27</c:v>
                </c:pt>
                <c:pt idx="16">
                  <c:v>28</c:v>
                </c:pt>
                <c:pt idx="17">
                  <c:v>29</c:v>
                </c:pt>
                <c:pt idx="18">
                  <c:v>30</c:v>
                </c:pt>
                <c:pt idx="19">
                  <c:v>31</c:v>
                </c:pt>
                <c:pt idx="20">
                  <c:v>32</c:v>
                </c:pt>
                <c:pt idx="21">
                  <c:v>33</c:v>
                </c:pt>
                <c:pt idx="22">
                  <c:v>34</c:v>
                </c:pt>
                <c:pt idx="23">
                  <c:v>35</c:v>
                </c:pt>
                <c:pt idx="24">
                  <c:v>36</c:v>
                </c:pt>
                <c:pt idx="25">
                  <c:v>37</c:v>
                </c:pt>
                <c:pt idx="26">
                  <c:v>38</c:v>
                </c:pt>
                <c:pt idx="27">
                  <c:v>39</c:v>
                </c:pt>
                <c:pt idx="28">
                  <c:v>40</c:v>
                </c:pt>
                <c:pt idx="29">
                  <c:v>41</c:v>
                </c:pt>
                <c:pt idx="30">
                  <c:v>42</c:v>
                </c:pt>
                <c:pt idx="31">
                  <c:v>43</c:v>
                </c:pt>
                <c:pt idx="32">
                  <c:v>44</c:v>
                </c:pt>
                <c:pt idx="33">
                  <c:v>45</c:v>
                </c:pt>
                <c:pt idx="34">
                  <c:v>46</c:v>
                </c:pt>
                <c:pt idx="35">
                  <c:v>47</c:v>
                </c:pt>
                <c:pt idx="36">
                  <c:v>48</c:v>
                </c:pt>
                <c:pt idx="37">
                  <c:v>49</c:v>
                </c:pt>
                <c:pt idx="38">
                  <c:v>50</c:v>
                </c:pt>
                <c:pt idx="39">
                  <c:v>51</c:v>
                </c:pt>
                <c:pt idx="40">
                  <c:v>52</c:v>
                </c:pt>
                <c:pt idx="41">
                  <c:v>53</c:v>
                </c:pt>
                <c:pt idx="42">
                  <c:v>54</c:v>
                </c:pt>
                <c:pt idx="43">
                  <c:v>55</c:v>
                </c:pt>
                <c:pt idx="44">
                  <c:v>56</c:v>
                </c:pt>
                <c:pt idx="45">
                  <c:v>57</c:v>
                </c:pt>
                <c:pt idx="46">
                  <c:v>58</c:v>
                </c:pt>
                <c:pt idx="47">
                  <c:v>59</c:v>
                </c:pt>
                <c:pt idx="48">
                  <c:v>60</c:v>
                </c:pt>
                <c:pt idx="49">
                  <c:v>61</c:v>
                </c:pt>
                <c:pt idx="50">
                  <c:v>62</c:v>
                </c:pt>
                <c:pt idx="51">
                  <c:v>63</c:v>
                </c:pt>
                <c:pt idx="52">
                  <c:v>64</c:v>
                </c:pt>
                <c:pt idx="53">
                  <c:v>65</c:v>
                </c:pt>
                <c:pt idx="54">
                  <c:v>66</c:v>
                </c:pt>
                <c:pt idx="55">
                  <c:v>67</c:v>
                </c:pt>
                <c:pt idx="56">
                  <c:v>68</c:v>
                </c:pt>
                <c:pt idx="57">
                  <c:v>69</c:v>
                </c:pt>
                <c:pt idx="58">
                  <c:v>70</c:v>
                </c:pt>
                <c:pt idx="59">
                  <c:v>71</c:v>
                </c:pt>
                <c:pt idx="60">
                  <c:v>72</c:v>
                </c:pt>
                <c:pt idx="61">
                  <c:v>73</c:v>
                </c:pt>
                <c:pt idx="62">
                  <c:v>74</c:v>
                </c:pt>
                <c:pt idx="63">
                  <c:v>75</c:v>
                </c:pt>
                <c:pt idx="64">
                  <c:v>76</c:v>
                </c:pt>
                <c:pt idx="65">
                  <c:v>77</c:v>
                </c:pt>
                <c:pt idx="66">
                  <c:v>78</c:v>
                </c:pt>
                <c:pt idx="67">
                  <c:v>79</c:v>
                </c:pt>
                <c:pt idx="68">
                  <c:v>80</c:v>
                </c:pt>
                <c:pt idx="69">
                  <c:v>81</c:v>
                </c:pt>
                <c:pt idx="70">
                  <c:v>82</c:v>
                </c:pt>
                <c:pt idx="71">
                  <c:v>83</c:v>
                </c:pt>
                <c:pt idx="72">
                  <c:v>84</c:v>
                </c:pt>
                <c:pt idx="73">
                  <c:v>85</c:v>
                </c:pt>
                <c:pt idx="74">
                  <c:v>86</c:v>
                </c:pt>
                <c:pt idx="75">
                  <c:v>87</c:v>
                </c:pt>
                <c:pt idx="76">
                  <c:v>88</c:v>
                </c:pt>
                <c:pt idx="77">
                  <c:v>89</c:v>
                </c:pt>
                <c:pt idx="78">
                  <c:v>90</c:v>
                </c:pt>
                <c:pt idx="79">
                  <c:v>91</c:v>
                </c:pt>
                <c:pt idx="80">
                  <c:v>92</c:v>
                </c:pt>
                <c:pt idx="81">
                  <c:v>93</c:v>
                </c:pt>
                <c:pt idx="82">
                  <c:v>94</c:v>
                </c:pt>
                <c:pt idx="83">
                  <c:v>95</c:v>
                </c:pt>
                <c:pt idx="84">
                  <c:v>96</c:v>
                </c:pt>
                <c:pt idx="85">
                  <c:v>97</c:v>
                </c:pt>
                <c:pt idx="86">
                  <c:v>98</c:v>
                </c:pt>
                <c:pt idx="87">
                  <c:v>99</c:v>
                </c:pt>
                <c:pt idx="88">
                  <c:v>100</c:v>
                </c:pt>
              </c:strCache>
            </c:strRef>
          </c:cat>
          <c:val>
            <c:numRef>
              <c:f>Pivottables!$N$2:$N$91</c:f>
              <c:numCache>
                <c:formatCode>0</c:formatCode>
                <c:ptCount val="89"/>
                <c:pt idx="0">
                  <c:v>1975.38095238095</c:v>
                </c:pt>
                <c:pt idx="1">
                  <c:v>1961.2380952381</c:v>
                </c:pt>
                <c:pt idx="2">
                  <c:v>2190</c:v>
                </c:pt>
                <c:pt idx="3">
                  <c:v>1961.2380952381</c:v>
                </c:pt>
                <c:pt idx="4">
                  <c:v>2008.38095238095</c:v>
                </c:pt>
                <c:pt idx="5">
                  <c:v>1975.38095238095</c:v>
                </c:pt>
                <c:pt idx="6">
                  <c:v>1961.2380952381</c:v>
                </c:pt>
                <c:pt idx="7">
                  <c:v>2008.38095238095</c:v>
                </c:pt>
                <c:pt idx="8">
                  <c:v>2050</c:v>
                </c:pt>
                <c:pt idx="9">
                  <c:v>2008.38095238095</c:v>
                </c:pt>
                <c:pt idx="10">
                  <c:v>1961.2380952381</c:v>
                </c:pt>
                <c:pt idx="11">
                  <c:v>1994.2380952381</c:v>
                </c:pt>
                <c:pt idx="12">
                  <c:v>1975.38095238095</c:v>
                </c:pt>
                <c:pt idx="13">
                  <c:v>2008.38095238095</c:v>
                </c:pt>
                <c:pt idx="14">
                  <c:v>2470</c:v>
                </c:pt>
                <c:pt idx="15">
                  <c:v>2040</c:v>
                </c:pt>
                <c:pt idx="16">
                  <c:v>2540</c:v>
                </c:pt>
                <c:pt idx="17">
                  <c:v>2540</c:v>
                </c:pt>
                <c:pt idx="18">
                  <c:v>1994.2380952381</c:v>
                </c:pt>
                <c:pt idx="19">
                  <c:v>1975.38095238095</c:v>
                </c:pt>
                <c:pt idx="20">
                  <c:v>2008.38095238095</c:v>
                </c:pt>
                <c:pt idx="21">
                  <c:v>2010</c:v>
                </c:pt>
                <c:pt idx="22">
                  <c:v>2040</c:v>
                </c:pt>
                <c:pt idx="23">
                  <c:v>2540</c:v>
                </c:pt>
                <c:pt idx="24">
                  <c:v>2540</c:v>
                </c:pt>
                <c:pt idx="25">
                  <c:v>1975.38095238095</c:v>
                </c:pt>
                <c:pt idx="26">
                  <c:v>2030</c:v>
                </c:pt>
                <c:pt idx="27">
                  <c:v>2008.38095238095</c:v>
                </c:pt>
                <c:pt idx="28">
                  <c:v>2064.1038548752899</c:v>
                </c:pt>
                <c:pt idx="29">
                  <c:v>2020</c:v>
                </c:pt>
                <c:pt idx="30">
                  <c:v>2008.38095238095</c:v>
                </c:pt>
                <c:pt idx="31">
                  <c:v>1975.38095238095</c:v>
                </c:pt>
                <c:pt idx="32">
                  <c:v>2008.38095238095</c:v>
                </c:pt>
                <c:pt idx="33">
                  <c:v>2501.0714285714298</c:v>
                </c:pt>
                <c:pt idx="34">
                  <c:v>1961.2380952381</c:v>
                </c:pt>
                <c:pt idx="35">
                  <c:v>2008.38095238095</c:v>
                </c:pt>
                <c:pt idx="36">
                  <c:v>2008.38095238095</c:v>
                </c:pt>
                <c:pt idx="37">
                  <c:v>2225</c:v>
                </c:pt>
                <c:pt idx="38">
                  <c:v>2060</c:v>
                </c:pt>
                <c:pt idx="39">
                  <c:v>2008.38095238095</c:v>
                </c:pt>
                <c:pt idx="40">
                  <c:v>2064.1038548752899</c:v>
                </c:pt>
                <c:pt idx="41">
                  <c:v>2008.38095238095</c:v>
                </c:pt>
                <c:pt idx="42">
                  <c:v>2300</c:v>
                </c:pt>
                <c:pt idx="43">
                  <c:v>1975.38095238095</c:v>
                </c:pt>
                <c:pt idx="44">
                  <c:v>2027.2820256991299</c:v>
                </c:pt>
                <c:pt idx="45">
                  <c:v>2046.7099841956599</c:v>
                </c:pt>
                <c:pt idx="46">
                  <c:v>2066.1379426921799</c:v>
                </c:pt>
                <c:pt idx="47">
                  <c:v>2085.5659011887101</c:v>
                </c:pt>
                <c:pt idx="48">
                  <c:v>2104.9938596852398</c:v>
                </c:pt>
                <c:pt idx="49">
                  <c:v>2124.42181818177</c:v>
                </c:pt>
                <c:pt idx="50">
                  <c:v>2143.8497766782898</c:v>
                </c:pt>
                <c:pt idx="51">
                  <c:v>2163.27773517482</c:v>
                </c:pt>
                <c:pt idx="52">
                  <c:v>2182.7056936713502</c:v>
                </c:pt>
                <c:pt idx="53">
                  <c:v>2202.13365216788</c:v>
                </c:pt>
                <c:pt idx="54">
                  <c:v>2221.5616106644002</c:v>
                </c:pt>
                <c:pt idx="55">
                  <c:v>2240.9895691609299</c:v>
                </c:pt>
                <c:pt idx="56">
                  <c:v>2260.4175276574601</c:v>
                </c:pt>
                <c:pt idx="57">
                  <c:v>2279.8454861539799</c:v>
                </c:pt>
                <c:pt idx="58">
                  <c:v>1961.2380952381</c:v>
                </c:pt>
                <c:pt idx="59">
                  <c:v>2008.38095238095</c:v>
                </c:pt>
                <c:pt idx="60">
                  <c:v>2008.38095238095</c:v>
                </c:pt>
                <c:pt idx="61">
                  <c:v>2008.38095238095</c:v>
                </c:pt>
                <c:pt idx="62">
                  <c:v>2260</c:v>
                </c:pt>
                <c:pt idx="63">
                  <c:v>2008.38095238095</c:v>
                </c:pt>
                <c:pt idx="64">
                  <c:v>2064.1038548752899</c:v>
                </c:pt>
                <c:pt idx="65">
                  <c:v>2008.38095238095</c:v>
                </c:pt>
                <c:pt idx="66">
                  <c:v>2250</c:v>
                </c:pt>
                <c:pt idx="67">
                  <c:v>1975.38095238095</c:v>
                </c:pt>
                <c:pt idx="68">
                  <c:v>2027.2820256991299</c:v>
                </c:pt>
                <c:pt idx="69">
                  <c:v>2046.7099841956599</c:v>
                </c:pt>
                <c:pt idx="70">
                  <c:v>2066.1379426921799</c:v>
                </c:pt>
                <c:pt idx="71">
                  <c:v>2085.5659011887101</c:v>
                </c:pt>
                <c:pt idx="72">
                  <c:v>2104.9938596852398</c:v>
                </c:pt>
                <c:pt idx="73">
                  <c:v>2124.42181818177</c:v>
                </c:pt>
                <c:pt idx="74">
                  <c:v>2143.8497766782898</c:v>
                </c:pt>
                <c:pt idx="75">
                  <c:v>2163.27773517482</c:v>
                </c:pt>
                <c:pt idx="76">
                  <c:v>2182.7056936713502</c:v>
                </c:pt>
                <c:pt idx="77">
                  <c:v>2202.13365216788</c:v>
                </c:pt>
                <c:pt idx="78">
                  <c:v>2221.5616106644002</c:v>
                </c:pt>
                <c:pt idx="79">
                  <c:v>2240.9895691609299</c:v>
                </c:pt>
                <c:pt idx="80">
                  <c:v>2260.4175276574601</c:v>
                </c:pt>
                <c:pt idx="81">
                  <c:v>2279.8454861539799</c:v>
                </c:pt>
                <c:pt idx="82">
                  <c:v>2008.38095238095</c:v>
                </c:pt>
                <c:pt idx="83">
                  <c:v>1975.38095238095</c:v>
                </c:pt>
                <c:pt idx="84">
                  <c:v>2008.38095238095</c:v>
                </c:pt>
                <c:pt idx="85">
                  <c:v>1961.2380952381</c:v>
                </c:pt>
                <c:pt idx="86">
                  <c:v>2008.38095238095</c:v>
                </c:pt>
                <c:pt idx="87">
                  <c:v>2017.80952380952</c:v>
                </c:pt>
                <c:pt idx="88">
                  <c:v>2082.0714285714298</c:v>
                </c:pt>
              </c:numCache>
            </c:numRef>
          </c:val>
          <c:smooth val="0"/>
          <c:extLst>
            <c:ext xmlns:c16="http://schemas.microsoft.com/office/drawing/2014/chart" uri="{C3380CC4-5D6E-409C-BE32-E72D297353CC}">
              <c16:uniqueId val="{00000001-0649-4985-9271-073C405AA4F8}"/>
            </c:ext>
          </c:extLst>
        </c:ser>
        <c:ser>
          <c:idx val="1"/>
          <c:order val="1"/>
          <c:tx>
            <c:strRef>
              <c:f>Pivottables!$O$1</c:f>
              <c:strCache>
                <c:ptCount val="1"/>
                <c:pt idx="0">
                  <c:v>Sum of Min</c:v>
                </c:pt>
              </c:strCache>
            </c:strRef>
          </c:tx>
          <c:spPr>
            <a:ln w="15875" cap="rnd">
              <a:solidFill>
                <a:srgbClr val="C00000">
                  <a:alpha val="91000"/>
                </a:srgbClr>
              </a:solidFill>
              <a:round/>
            </a:ln>
            <a:effectLst/>
          </c:spPr>
          <c:marker>
            <c:symbol val="none"/>
          </c:marker>
          <c:cat>
            <c:strRef>
              <c:f>Pivottables!$M$2:$M$91</c:f>
              <c:strCache>
                <c:ptCount val="89"/>
                <c:pt idx="0">
                  <c:v>12</c:v>
                </c:pt>
                <c:pt idx="1">
                  <c:v>13</c:v>
                </c:pt>
                <c:pt idx="2">
                  <c:v>14</c:v>
                </c:pt>
                <c:pt idx="3">
                  <c:v>15</c:v>
                </c:pt>
                <c:pt idx="4">
                  <c:v>16</c:v>
                </c:pt>
                <c:pt idx="5">
                  <c:v>17</c:v>
                </c:pt>
                <c:pt idx="6">
                  <c:v>18</c:v>
                </c:pt>
                <c:pt idx="7">
                  <c:v>19</c:v>
                </c:pt>
                <c:pt idx="8">
                  <c:v>20</c:v>
                </c:pt>
                <c:pt idx="9">
                  <c:v>21</c:v>
                </c:pt>
                <c:pt idx="10">
                  <c:v>22</c:v>
                </c:pt>
                <c:pt idx="11">
                  <c:v>23</c:v>
                </c:pt>
                <c:pt idx="12">
                  <c:v>24</c:v>
                </c:pt>
                <c:pt idx="13">
                  <c:v>25</c:v>
                </c:pt>
                <c:pt idx="14">
                  <c:v>26</c:v>
                </c:pt>
                <c:pt idx="15">
                  <c:v>27</c:v>
                </c:pt>
                <c:pt idx="16">
                  <c:v>28</c:v>
                </c:pt>
                <c:pt idx="17">
                  <c:v>29</c:v>
                </c:pt>
                <c:pt idx="18">
                  <c:v>30</c:v>
                </c:pt>
                <c:pt idx="19">
                  <c:v>31</c:v>
                </c:pt>
                <c:pt idx="20">
                  <c:v>32</c:v>
                </c:pt>
                <c:pt idx="21">
                  <c:v>33</c:v>
                </c:pt>
                <c:pt idx="22">
                  <c:v>34</c:v>
                </c:pt>
                <c:pt idx="23">
                  <c:v>35</c:v>
                </c:pt>
                <c:pt idx="24">
                  <c:v>36</c:v>
                </c:pt>
                <c:pt idx="25">
                  <c:v>37</c:v>
                </c:pt>
                <c:pt idx="26">
                  <c:v>38</c:v>
                </c:pt>
                <c:pt idx="27">
                  <c:v>39</c:v>
                </c:pt>
                <c:pt idx="28">
                  <c:v>40</c:v>
                </c:pt>
                <c:pt idx="29">
                  <c:v>41</c:v>
                </c:pt>
                <c:pt idx="30">
                  <c:v>42</c:v>
                </c:pt>
                <c:pt idx="31">
                  <c:v>43</c:v>
                </c:pt>
                <c:pt idx="32">
                  <c:v>44</c:v>
                </c:pt>
                <c:pt idx="33">
                  <c:v>45</c:v>
                </c:pt>
                <c:pt idx="34">
                  <c:v>46</c:v>
                </c:pt>
                <c:pt idx="35">
                  <c:v>47</c:v>
                </c:pt>
                <c:pt idx="36">
                  <c:v>48</c:v>
                </c:pt>
                <c:pt idx="37">
                  <c:v>49</c:v>
                </c:pt>
                <c:pt idx="38">
                  <c:v>50</c:v>
                </c:pt>
                <c:pt idx="39">
                  <c:v>51</c:v>
                </c:pt>
                <c:pt idx="40">
                  <c:v>52</c:v>
                </c:pt>
                <c:pt idx="41">
                  <c:v>53</c:v>
                </c:pt>
                <c:pt idx="42">
                  <c:v>54</c:v>
                </c:pt>
                <c:pt idx="43">
                  <c:v>55</c:v>
                </c:pt>
                <c:pt idx="44">
                  <c:v>56</c:v>
                </c:pt>
                <c:pt idx="45">
                  <c:v>57</c:v>
                </c:pt>
                <c:pt idx="46">
                  <c:v>58</c:v>
                </c:pt>
                <c:pt idx="47">
                  <c:v>59</c:v>
                </c:pt>
                <c:pt idx="48">
                  <c:v>60</c:v>
                </c:pt>
                <c:pt idx="49">
                  <c:v>61</c:v>
                </c:pt>
                <c:pt idx="50">
                  <c:v>62</c:v>
                </c:pt>
                <c:pt idx="51">
                  <c:v>63</c:v>
                </c:pt>
                <c:pt idx="52">
                  <c:v>64</c:v>
                </c:pt>
                <c:pt idx="53">
                  <c:v>65</c:v>
                </c:pt>
                <c:pt idx="54">
                  <c:v>66</c:v>
                </c:pt>
                <c:pt idx="55">
                  <c:v>67</c:v>
                </c:pt>
                <c:pt idx="56">
                  <c:v>68</c:v>
                </c:pt>
                <c:pt idx="57">
                  <c:v>69</c:v>
                </c:pt>
                <c:pt idx="58">
                  <c:v>70</c:v>
                </c:pt>
                <c:pt idx="59">
                  <c:v>71</c:v>
                </c:pt>
                <c:pt idx="60">
                  <c:v>72</c:v>
                </c:pt>
                <c:pt idx="61">
                  <c:v>73</c:v>
                </c:pt>
                <c:pt idx="62">
                  <c:v>74</c:v>
                </c:pt>
                <c:pt idx="63">
                  <c:v>75</c:v>
                </c:pt>
                <c:pt idx="64">
                  <c:v>76</c:v>
                </c:pt>
                <c:pt idx="65">
                  <c:v>77</c:v>
                </c:pt>
                <c:pt idx="66">
                  <c:v>78</c:v>
                </c:pt>
                <c:pt idx="67">
                  <c:v>79</c:v>
                </c:pt>
                <c:pt idx="68">
                  <c:v>80</c:v>
                </c:pt>
                <c:pt idx="69">
                  <c:v>81</c:v>
                </c:pt>
                <c:pt idx="70">
                  <c:v>82</c:v>
                </c:pt>
                <c:pt idx="71">
                  <c:v>83</c:v>
                </c:pt>
                <c:pt idx="72">
                  <c:v>84</c:v>
                </c:pt>
                <c:pt idx="73">
                  <c:v>85</c:v>
                </c:pt>
                <c:pt idx="74">
                  <c:v>86</c:v>
                </c:pt>
                <c:pt idx="75">
                  <c:v>87</c:v>
                </c:pt>
                <c:pt idx="76">
                  <c:v>88</c:v>
                </c:pt>
                <c:pt idx="77">
                  <c:v>89</c:v>
                </c:pt>
                <c:pt idx="78">
                  <c:v>90</c:v>
                </c:pt>
                <c:pt idx="79">
                  <c:v>91</c:v>
                </c:pt>
                <c:pt idx="80">
                  <c:v>92</c:v>
                </c:pt>
                <c:pt idx="81">
                  <c:v>93</c:v>
                </c:pt>
                <c:pt idx="82">
                  <c:v>94</c:v>
                </c:pt>
                <c:pt idx="83">
                  <c:v>95</c:v>
                </c:pt>
                <c:pt idx="84">
                  <c:v>96</c:v>
                </c:pt>
                <c:pt idx="85">
                  <c:v>97</c:v>
                </c:pt>
                <c:pt idx="86">
                  <c:v>98</c:v>
                </c:pt>
                <c:pt idx="87">
                  <c:v>99</c:v>
                </c:pt>
                <c:pt idx="88">
                  <c:v>100</c:v>
                </c:pt>
              </c:strCache>
            </c:strRef>
          </c:cat>
          <c:val>
            <c:numRef>
              <c:f>Pivottables!$O$2:$O$91</c:f>
              <c:numCache>
                <c:formatCode>0</c:formatCode>
                <c:ptCount val="89"/>
                <c:pt idx="0">
                  <c:v>1700</c:v>
                </c:pt>
                <c:pt idx="1">
                  <c:v>1700</c:v>
                </c:pt>
                <c:pt idx="2">
                  <c:v>1700</c:v>
                </c:pt>
                <c:pt idx="3">
                  <c:v>1700</c:v>
                </c:pt>
                <c:pt idx="4">
                  <c:v>1700</c:v>
                </c:pt>
                <c:pt idx="5">
                  <c:v>1700</c:v>
                </c:pt>
                <c:pt idx="6">
                  <c:v>1700</c:v>
                </c:pt>
                <c:pt idx="7">
                  <c:v>1700</c:v>
                </c:pt>
                <c:pt idx="8">
                  <c:v>1700</c:v>
                </c:pt>
                <c:pt idx="9">
                  <c:v>1700</c:v>
                </c:pt>
                <c:pt idx="10">
                  <c:v>1700</c:v>
                </c:pt>
                <c:pt idx="11">
                  <c:v>1700</c:v>
                </c:pt>
                <c:pt idx="12">
                  <c:v>1700</c:v>
                </c:pt>
                <c:pt idx="13">
                  <c:v>1700</c:v>
                </c:pt>
                <c:pt idx="14">
                  <c:v>1680</c:v>
                </c:pt>
                <c:pt idx="15">
                  <c:v>1330</c:v>
                </c:pt>
                <c:pt idx="16">
                  <c:v>1550</c:v>
                </c:pt>
                <c:pt idx="17">
                  <c:v>1255</c:v>
                </c:pt>
                <c:pt idx="18">
                  <c:v>1550</c:v>
                </c:pt>
                <c:pt idx="19">
                  <c:v>1700</c:v>
                </c:pt>
                <c:pt idx="20">
                  <c:v>1700</c:v>
                </c:pt>
                <c:pt idx="21">
                  <c:v>1680</c:v>
                </c:pt>
                <c:pt idx="22">
                  <c:v>1330</c:v>
                </c:pt>
                <c:pt idx="23">
                  <c:v>1550</c:v>
                </c:pt>
                <c:pt idx="24">
                  <c:v>1255</c:v>
                </c:pt>
                <c:pt idx="25">
                  <c:v>1700</c:v>
                </c:pt>
                <c:pt idx="26">
                  <c:v>1480</c:v>
                </c:pt>
                <c:pt idx="27">
                  <c:v>1700</c:v>
                </c:pt>
                <c:pt idx="28">
                  <c:v>1700</c:v>
                </c:pt>
                <c:pt idx="29">
                  <c:v>1700</c:v>
                </c:pt>
                <c:pt idx="30">
                  <c:v>1550</c:v>
                </c:pt>
                <c:pt idx="31">
                  <c:v>1700</c:v>
                </c:pt>
                <c:pt idx="32">
                  <c:v>1665</c:v>
                </c:pt>
                <c:pt idx="33">
                  <c:v>1020</c:v>
                </c:pt>
                <c:pt idx="34">
                  <c:v>1600</c:v>
                </c:pt>
                <c:pt idx="35">
                  <c:v>1700</c:v>
                </c:pt>
                <c:pt idx="36">
                  <c:v>1550</c:v>
                </c:pt>
                <c:pt idx="37">
                  <c:v>1500</c:v>
                </c:pt>
                <c:pt idx="38">
                  <c:v>1700</c:v>
                </c:pt>
                <c:pt idx="39">
                  <c:v>1700</c:v>
                </c:pt>
                <c:pt idx="40">
                  <c:v>1700</c:v>
                </c:pt>
                <c:pt idx="41">
                  <c:v>1700</c:v>
                </c:pt>
                <c:pt idx="42">
                  <c:v>1700</c:v>
                </c:pt>
                <c:pt idx="43">
                  <c:v>1700</c:v>
                </c:pt>
                <c:pt idx="44">
                  <c:v>1731.63492063492</c:v>
                </c:pt>
                <c:pt idx="45">
                  <c:v>1717.6810966810999</c:v>
                </c:pt>
                <c:pt idx="46">
                  <c:v>1703.72727272727</c:v>
                </c:pt>
                <c:pt idx="47">
                  <c:v>1689.7734487734499</c:v>
                </c:pt>
                <c:pt idx="48">
                  <c:v>1675.81962481962</c:v>
                </c:pt>
                <c:pt idx="49">
                  <c:v>1661.8658008658001</c:v>
                </c:pt>
                <c:pt idx="50">
                  <c:v>1647.91197691198</c:v>
                </c:pt>
                <c:pt idx="51">
                  <c:v>1632.87243867244</c:v>
                </c:pt>
                <c:pt idx="52">
                  <c:v>1616.8329004329</c:v>
                </c:pt>
                <c:pt idx="53">
                  <c:v>1600.7933621933601</c:v>
                </c:pt>
                <c:pt idx="54">
                  <c:v>1584.7538239538201</c:v>
                </c:pt>
                <c:pt idx="55">
                  <c:v>1568.7142857142901</c:v>
                </c:pt>
                <c:pt idx="56">
                  <c:v>1552.6747474747499</c:v>
                </c:pt>
                <c:pt idx="57">
                  <c:v>1536.6352092352099</c:v>
                </c:pt>
                <c:pt idx="58">
                  <c:v>1600</c:v>
                </c:pt>
                <c:pt idx="59">
                  <c:v>1700</c:v>
                </c:pt>
                <c:pt idx="60">
                  <c:v>1550</c:v>
                </c:pt>
                <c:pt idx="61">
                  <c:v>1500</c:v>
                </c:pt>
                <c:pt idx="62">
                  <c:v>1700</c:v>
                </c:pt>
                <c:pt idx="63">
                  <c:v>1700</c:v>
                </c:pt>
                <c:pt idx="64">
                  <c:v>1700</c:v>
                </c:pt>
                <c:pt idx="65">
                  <c:v>1700</c:v>
                </c:pt>
                <c:pt idx="66">
                  <c:v>1700</c:v>
                </c:pt>
                <c:pt idx="67">
                  <c:v>1700</c:v>
                </c:pt>
                <c:pt idx="68">
                  <c:v>1731.63492063492</c:v>
                </c:pt>
                <c:pt idx="69">
                  <c:v>1717.6810966810999</c:v>
                </c:pt>
                <c:pt idx="70">
                  <c:v>1703.72727272727</c:v>
                </c:pt>
                <c:pt idx="71">
                  <c:v>1689.7734487734499</c:v>
                </c:pt>
                <c:pt idx="72">
                  <c:v>1675.81962481962</c:v>
                </c:pt>
                <c:pt idx="73">
                  <c:v>1661.8658008658001</c:v>
                </c:pt>
                <c:pt idx="74">
                  <c:v>1647.91197691198</c:v>
                </c:pt>
                <c:pt idx="75">
                  <c:v>1632.87243867244</c:v>
                </c:pt>
                <c:pt idx="76">
                  <c:v>1616.8329004329</c:v>
                </c:pt>
                <c:pt idx="77">
                  <c:v>1600.7933621933601</c:v>
                </c:pt>
                <c:pt idx="78">
                  <c:v>1584.7538239538201</c:v>
                </c:pt>
                <c:pt idx="79">
                  <c:v>1568.7142857142901</c:v>
                </c:pt>
                <c:pt idx="80">
                  <c:v>1552.6747474747499</c:v>
                </c:pt>
                <c:pt idx="81">
                  <c:v>1536.6352092352099</c:v>
                </c:pt>
                <c:pt idx="82">
                  <c:v>1700</c:v>
                </c:pt>
                <c:pt idx="83">
                  <c:v>1700</c:v>
                </c:pt>
                <c:pt idx="84">
                  <c:v>1700</c:v>
                </c:pt>
                <c:pt idx="85">
                  <c:v>1700</c:v>
                </c:pt>
                <c:pt idx="86">
                  <c:v>1700</c:v>
                </c:pt>
                <c:pt idx="87">
                  <c:v>1707.07142857143</c:v>
                </c:pt>
                <c:pt idx="88">
                  <c:v>1651.3285714285701</c:v>
                </c:pt>
              </c:numCache>
            </c:numRef>
          </c:val>
          <c:smooth val="0"/>
          <c:extLst>
            <c:ext xmlns:c16="http://schemas.microsoft.com/office/drawing/2014/chart" uri="{C3380CC4-5D6E-409C-BE32-E72D297353CC}">
              <c16:uniqueId val="{00000002-0649-4985-9271-073C405AA4F8}"/>
            </c:ext>
          </c:extLst>
        </c:ser>
        <c:ser>
          <c:idx val="3"/>
          <c:order val="3"/>
          <c:tx>
            <c:strRef>
              <c:f>Pivottables!$Q$1</c:f>
              <c:strCache>
                <c:ptCount val="1"/>
                <c:pt idx="0">
                  <c:v>Sum of Weeks</c:v>
                </c:pt>
              </c:strCache>
            </c:strRef>
          </c:tx>
          <c:spPr>
            <a:ln w="28575" cap="rnd">
              <a:solidFill>
                <a:schemeClr val="bg1">
                  <a:alpha val="0"/>
                </a:schemeClr>
              </a:solidFill>
              <a:round/>
            </a:ln>
            <a:effectLst/>
          </c:spPr>
          <c:marker>
            <c:symbol val="none"/>
          </c:marker>
          <c:cat>
            <c:strRef>
              <c:f>Pivottables!$M$2:$M$91</c:f>
              <c:strCache>
                <c:ptCount val="89"/>
                <c:pt idx="0">
                  <c:v>12</c:v>
                </c:pt>
                <c:pt idx="1">
                  <c:v>13</c:v>
                </c:pt>
                <c:pt idx="2">
                  <c:v>14</c:v>
                </c:pt>
                <c:pt idx="3">
                  <c:v>15</c:v>
                </c:pt>
                <c:pt idx="4">
                  <c:v>16</c:v>
                </c:pt>
                <c:pt idx="5">
                  <c:v>17</c:v>
                </c:pt>
                <c:pt idx="6">
                  <c:v>18</c:v>
                </c:pt>
                <c:pt idx="7">
                  <c:v>19</c:v>
                </c:pt>
                <c:pt idx="8">
                  <c:v>20</c:v>
                </c:pt>
                <c:pt idx="9">
                  <c:v>21</c:v>
                </c:pt>
                <c:pt idx="10">
                  <c:v>22</c:v>
                </c:pt>
                <c:pt idx="11">
                  <c:v>23</c:v>
                </c:pt>
                <c:pt idx="12">
                  <c:v>24</c:v>
                </c:pt>
                <c:pt idx="13">
                  <c:v>25</c:v>
                </c:pt>
                <c:pt idx="14">
                  <c:v>26</c:v>
                </c:pt>
                <c:pt idx="15">
                  <c:v>27</c:v>
                </c:pt>
                <c:pt idx="16">
                  <c:v>28</c:v>
                </c:pt>
                <c:pt idx="17">
                  <c:v>29</c:v>
                </c:pt>
                <c:pt idx="18">
                  <c:v>30</c:v>
                </c:pt>
                <c:pt idx="19">
                  <c:v>31</c:v>
                </c:pt>
                <c:pt idx="20">
                  <c:v>32</c:v>
                </c:pt>
                <c:pt idx="21">
                  <c:v>33</c:v>
                </c:pt>
                <c:pt idx="22">
                  <c:v>34</c:v>
                </c:pt>
                <c:pt idx="23">
                  <c:v>35</c:v>
                </c:pt>
                <c:pt idx="24">
                  <c:v>36</c:v>
                </c:pt>
                <c:pt idx="25">
                  <c:v>37</c:v>
                </c:pt>
                <c:pt idx="26">
                  <c:v>38</c:v>
                </c:pt>
                <c:pt idx="27">
                  <c:v>39</c:v>
                </c:pt>
                <c:pt idx="28">
                  <c:v>40</c:v>
                </c:pt>
                <c:pt idx="29">
                  <c:v>41</c:v>
                </c:pt>
                <c:pt idx="30">
                  <c:v>42</c:v>
                </c:pt>
                <c:pt idx="31">
                  <c:v>43</c:v>
                </c:pt>
                <c:pt idx="32">
                  <c:v>44</c:v>
                </c:pt>
                <c:pt idx="33">
                  <c:v>45</c:v>
                </c:pt>
                <c:pt idx="34">
                  <c:v>46</c:v>
                </c:pt>
                <c:pt idx="35">
                  <c:v>47</c:v>
                </c:pt>
                <c:pt idx="36">
                  <c:v>48</c:v>
                </c:pt>
                <c:pt idx="37">
                  <c:v>49</c:v>
                </c:pt>
                <c:pt idx="38">
                  <c:v>50</c:v>
                </c:pt>
                <c:pt idx="39">
                  <c:v>51</c:v>
                </c:pt>
                <c:pt idx="40">
                  <c:v>52</c:v>
                </c:pt>
                <c:pt idx="41">
                  <c:v>53</c:v>
                </c:pt>
                <c:pt idx="42">
                  <c:v>54</c:v>
                </c:pt>
                <c:pt idx="43">
                  <c:v>55</c:v>
                </c:pt>
                <c:pt idx="44">
                  <c:v>56</c:v>
                </c:pt>
                <c:pt idx="45">
                  <c:v>57</c:v>
                </c:pt>
                <c:pt idx="46">
                  <c:v>58</c:v>
                </c:pt>
                <c:pt idx="47">
                  <c:v>59</c:v>
                </c:pt>
                <c:pt idx="48">
                  <c:v>60</c:v>
                </c:pt>
                <c:pt idx="49">
                  <c:v>61</c:v>
                </c:pt>
                <c:pt idx="50">
                  <c:v>62</c:v>
                </c:pt>
                <c:pt idx="51">
                  <c:v>63</c:v>
                </c:pt>
                <c:pt idx="52">
                  <c:v>64</c:v>
                </c:pt>
                <c:pt idx="53">
                  <c:v>65</c:v>
                </c:pt>
                <c:pt idx="54">
                  <c:v>66</c:v>
                </c:pt>
                <c:pt idx="55">
                  <c:v>67</c:v>
                </c:pt>
                <c:pt idx="56">
                  <c:v>68</c:v>
                </c:pt>
                <c:pt idx="57">
                  <c:v>69</c:v>
                </c:pt>
                <c:pt idx="58">
                  <c:v>70</c:v>
                </c:pt>
                <c:pt idx="59">
                  <c:v>71</c:v>
                </c:pt>
                <c:pt idx="60">
                  <c:v>72</c:v>
                </c:pt>
                <c:pt idx="61">
                  <c:v>73</c:v>
                </c:pt>
                <c:pt idx="62">
                  <c:v>74</c:v>
                </c:pt>
                <c:pt idx="63">
                  <c:v>75</c:v>
                </c:pt>
                <c:pt idx="64">
                  <c:v>76</c:v>
                </c:pt>
                <c:pt idx="65">
                  <c:v>77</c:v>
                </c:pt>
                <c:pt idx="66">
                  <c:v>78</c:v>
                </c:pt>
                <c:pt idx="67">
                  <c:v>79</c:v>
                </c:pt>
                <c:pt idx="68">
                  <c:v>80</c:v>
                </c:pt>
                <c:pt idx="69">
                  <c:v>81</c:v>
                </c:pt>
                <c:pt idx="70">
                  <c:v>82</c:v>
                </c:pt>
                <c:pt idx="71">
                  <c:v>83</c:v>
                </c:pt>
                <c:pt idx="72">
                  <c:v>84</c:v>
                </c:pt>
                <c:pt idx="73">
                  <c:v>85</c:v>
                </c:pt>
                <c:pt idx="74">
                  <c:v>86</c:v>
                </c:pt>
                <c:pt idx="75">
                  <c:v>87</c:v>
                </c:pt>
                <c:pt idx="76">
                  <c:v>88</c:v>
                </c:pt>
                <c:pt idx="77">
                  <c:v>89</c:v>
                </c:pt>
                <c:pt idx="78">
                  <c:v>90</c:v>
                </c:pt>
                <c:pt idx="79">
                  <c:v>91</c:v>
                </c:pt>
                <c:pt idx="80">
                  <c:v>92</c:v>
                </c:pt>
                <c:pt idx="81">
                  <c:v>93</c:v>
                </c:pt>
                <c:pt idx="82">
                  <c:v>94</c:v>
                </c:pt>
                <c:pt idx="83">
                  <c:v>95</c:v>
                </c:pt>
                <c:pt idx="84">
                  <c:v>96</c:v>
                </c:pt>
                <c:pt idx="85">
                  <c:v>97</c:v>
                </c:pt>
                <c:pt idx="86">
                  <c:v>98</c:v>
                </c:pt>
                <c:pt idx="87">
                  <c:v>99</c:v>
                </c:pt>
                <c:pt idx="88">
                  <c:v>100</c:v>
                </c:pt>
              </c:strCache>
            </c:strRef>
          </c:cat>
          <c:val>
            <c:numRef>
              <c:f>Pivottables!$Q$2:$Q$91</c:f>
              <c:numCache>
                <c:formatCode>0</c:formatCode>
                <c:ptCount val="89"/>
                <c:pt idx="0">
                  <c:v>12</c:v>
                </c:pt>
                <c:pt idx="1">
                  <c:v>13</c:v>
                </c:pt>
                <c:pt idx="2">
                  <c:v>14</c:v>
                </c:pt>
                <c:pt idx="3">
                  <c:v>15</c:v>
                </c:pt>
                <c:pt idx="4">
                  <c:v>16</c:v>
                </c:pt>
                <c:pt idx="5">
                  <c:v>17</c:v>
                </c:pt>
                <c:pt idx="6">
                  <c:v>18</c:v>
                </c:pt>
                <c:pt idx="7">
                  <c:v>19</c:v>
                </c:pt>
                <c:pt idx="8">
                  <c:v>20</c:v>
                </c:pt>
                <c:pt idx="9">
                  <c:v>21</c:v>
                </c:pt>
                <c:pt idx="10">
                  <c:v>22</c:v>
                </c:pt>
                <c:pt idx="11">
                  <c:v>23</c:v>
                </c:pt>
                <c:pt idx="12">
                  <c:v>24</c:v>
                </c:pt>
                <c:pt idx="13">
                  <c:v>25</c:v>
                </c:pt>
                <c:pt idx="14">
                  <c:v>26</c:v>
                </c:pt>
                <c:pt idx="15">
                  <c:v>27</c:v>
                </c:pt>
                <c:pt idx="16">
                  <c:v>28</c:v>
                </c:pt>
                <c:pt idx="17">
                  <c:v>29</c:v>
                </c:pt>
                <c:pt idx="18">
                  <c:v>30</c:v>
                </c:pt>
                <c:pt idx="19">
                  <c:v>31</c:v>
                </c:pt>
                <c:pt idx="20">
                  <c:v>32</c:v>
                </c:pt>
                <c:pt idx="21">
                  <c:v>33</c:v>
                </c:pt>
                <c:pt idx="22">
                  <c:v>34</c:v>
                </c:pt>
                <c:pt idx="23">
                  <c:v>35</c:v>
                </c:pt>
                <c:pt idx="24">
                  <c:v>36</c:v>
                </c:pt>
                <c:pt idx="25">
                  <c:v>37</c:v>
                </c:pt>
                <c:pt idx="26">
                  <c:v>38</c:v>
                </c:pt>
                <c:pt idx="27">
                  <c:v>39</c:v>
                </c:pt>
                <c:pt idx="28">
                  <c:v>40</c:v>
                </c:pt>
                <c:pt idx="29">
                  <c:v>41</c:v>
                </c:pt>
                <c:pt idx="30">
                  <c:v>42</c:v>
                </c:pt>
                <c:pt idx="31">
                  <c:v>43</c:v>
                </c:pt>
                <c:pt idx="32">
                  <c:v>44</c:v>
                </c:pt>
                <c:pt idx="33">
                  <c:v>45</c:v>
                </c:pt>
                <c:pt idx="34">
                  <c:v>46</c:v>
                </c:pt>
                <c:pt idx="35">
                  <c:v>47</c:v>
                </c:pt>
                <c:pt idx="36">
                  <c:v>48</c:v>
                </c:pt>
                <c:pt idx="37">
                  <c:v>49</c:v>
                </c:pt>
                <c:pt idx="38">
                  <c:v>50</c:v>
                </c:pt>
                <c:pt idx="39">
                  <c:v>51</c:v>
                </c:pt>
                <c:pt idx="40">
                  <c:v>52</c:v>
                </c:pt>
                <c:pt idx="41">
                  <c:v>53</c:v>
                </c:pt>
                <c:pt idx="42">
                  <c:v>54</c:v>
                </c:pt>
                <c:pt idx="43">
                  <c:v>55</c:v>
                </c:pt>
                <c:pt idx="44">
                  <c:v>56</c:v>
                </c:pt>
                <c:pt idx="45">
                  <c:v>57</c:v>
                </c:pt>
                <c:pt idx="46">
                  <c:v>58</c:v>
                </c:pt>
                <c:pt idx="47">
                  <c:v>59</c:v>
                </c:pt>
                <c:pt idx="48">
                  <c:v>60</c:v>
                </c:pt>
                <c:pt idx="49">
                  <c:v>61</c:v>
                </c:pt>
                <c:pt idx="50">
                  <c:v>62</c:v>
                </c:pt>
                <c:pt idx="51">
                  <c:v>63</c:v>
                </c:pt>
                <c:pt idx="52">
                  <c:v>64</c:v>
                </c:pt>
                <c:pt idx="53">
                  <c:v>65</c:v>
                </c:pt>
                <c:pt idx="54">
                  <c:v>66</c:v>
                </c:pt>
                <c:pt idx="55">
                  <c:v>67</c:v>
                </c:pt>
                <c:pt idx="56">
                  <c:v>68</c:v>
                </c:pt>
                <c:pt idx="57">
                  <c:v>69</c:v>
                </c:pt>
                <c:pt idx="58">
                  <c:v>70</c:v>
                </c:pt>
                <c:pt idx="59">
                  <c:v>71</c:v>
                </c:pt>
                <c:pt idx="60">
                  <c:v>72</c:v>
                </c:pt>
                <c:pt idx="61">
                  <c:v>73</c:v>
                </c:pt>
                <c:pt idx="62">
                  <c:v>74</c:v>
                </c:pt>
                <c:pt idx="63">
                  <c:v>75</c:v>
                </c:pt>
                <c:pt idx="64">
                  <c:v>76</c:v>
                </c:pt>
                <c:pt idx="65">
                  <c:v>77</c:v>
                </c:pt>
                <c:pt idx="66">
                  <c:v>78</c:v>
                </c:pt>
                <c:pt idx="67">
                  <c:v>79</c:v>
                </c:pt>
                <c:pt idx="68">
                  <c:v>80</c:v>
                </c:pt>
                <c:pt idx="69">
                  <c:v>81</c:v>
                </c:pt>
                <c:pt idx="70">
                  <c:v>82</c:v>
                </c:pt>
                <c:pt idx="71">
                  <c:v>83</c:v>
                </c:pt>
                <c:pt idx="72">
                  <c:v>84</c:v>
                </c:pt>
                <c:pt idx="73">
                  <c:v>85</c:v>
                </c:pt>
                <c:pt idx="74">
                  <c:v>86</c:v>
                </c:pt>
                <c:pt idx="75">
                  <c:v>87</c:v>
                </c:pt>
                <c:pt idx="76">
                  <c:v>88</c:v>
                </c:pt>
                <c:pt idx="77">
                  <c:v>89</c:v>
                </c:pt>
                <c:pt idx="78">
                  <c:v>90</c:v>
                </c:pt>
                <c:pt idx="79">
                  <c:v>91</c:v>
                </c:pt>
                <c:pt idx="80">
                  <c:v>92</c:v>
                </c:pt>
                <c:pt idx="81">
                  <c:v>93</c:v>
                </c:pt>
                <c:pt idx="82">
                  <c:v>94</c:v>
                </c:pt>
                <c:pt idx="83">
                  <c:v>95</c:v>
                </c:pt>
                <c:pt idx="84">
                  <c:v>96</c:v>
                </c:pt>
                <c:pt idx="85">
                  <c:v>97</c:v>
                </c:pt>
                <c:pt idx="86">
                  <c:v>98</c:v>
                </c:pt>
                <c:pt idx="87">
                  <c:v>99</c:v>
                </c:pt>
                <c:pt idx="88">
                  <c:v>100</c:v>
                </c:pt>
              </c:numCache>
            </c:numRef>
          </c:val>
          <c:smooth val="0"/>
          <c:extLst>
            <c:ext xmlns:c16="http://schemas.microsoft.com/office/drawing/2014/chart" uri="{C3380CC4-5D6E-409C-BE32-E72D297353CC}">
              <c16:uniqueId val="{00000003-0649-4985-9271-073C405AA4F8}"/>
            </c:ext>
          </c:extLst>
        </c:ser>
        <c:dLbls>
          <c:showLegendKey val="0"/>
          <c:showVal val="0"/>
          <c:showCatName val="0"/>
          <c:showSerName val="0"/>
          <c:showPercent val="0"/>
          <c:showBubbleSize val="0"/>
        </c:dLbls>
        <c:smooth val="0"/>
        <c:axId val="1732837856"/>
        <c:axId val="1732859456"/>
      </c:lineChart>
      <c:catAx>
        <c:axId val="173283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lumMod val="65000"/>
                  </a:schemeClr>
                </a:solidFill>
                <a:latin typeface="Arial" panose="020B0604020202020204" pitchFamily="34" charset="0"/>
                <a:ea typeface="+mn-ea"/>
                <a:cs typeface="Arial" panose="020B0604020202020204" pitchFamily="34" charset="0"/>
              </a:defRPr>
            </a:pPr>
            <a:endParaRPr lang="en-US"/>
          </a:p>
        </c:txPr>
        <c:crossAx val="1732859456"/>
        <c:crosses val="autoZero"/>
        <c:auto val="1"/>
        <c:lblAlgn val="ctr"/>
        <c:lblOffset val="100"/>
        <c:noMultiLvlLbl val="0"/>
      </c:catAx>
      <c:valAx>
        <c:axId val="1732859456"/>
        <c:scaling>
          <c:orientation val="minMax"/>
        </c:scaling>
        <c:delete val="0"/>
        <c:axPos val="l"/>
        <c:majorGridlines>
          <c:spPr>
            <a:ln w="9525" cap="flat" cmpd="sng" algn="ctr">
              <a:solidFill>
                <a:schemeClr val="bg2">
                  <a:alpha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Arial" panose="020B0604020202020204" pitchFamily="34" charset="0"/>
                <a:ea typeface="+mn-ea"/>
                <a:cs typeface="Arial" panose="020B0604020202020204" pitchFamily="34" charset="0"/>
              </a:defRPr>
            </a:pPr>
            <a:endParaRPr lang="en-US"/>
          </a:p>
        </c:txPr>
        <c:crossAx val="1732837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rgbClr val="04371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Records!$AJ$2:$AJ$5</c:f>
              <c:strCache>
                <c:ptCount val="4"/>
                <c:pt idx="0">
                  <c:v>Grower Mash</c:v>
                </c:pt>
                <c:pt idx="1">
                  <c:v>Prelayer Marsh</c:v>
                </c:pt>
                <c:pt idx="2">
                  <c:v>Layer 1 Marsh</c:v>
                </c:pt>
                <c:pt idx="3">
                  <c:v>Layer 2 Marsh</c:v>
                </c:pt>
              </c:strCache>
            </c:strRef>
          </c:cat>
          <c:val>
            <c:numRef>
              <c:f>Records!$AK$2:$AK$5</c:f>
              <c:numCache>
                <c:formatCode>[$£-809]#,##0</c:formatCode>
                <c:ptCount val="4"/>
                <c:pt idx="0">
                  <c:v>4228</c:v>
                </c:pt>
                <c:pt idx="1">
                  <c:v>3218</c:v>
                </c:pt>
                <c:pt idx="2">
                  <c:v>3010</c:v>
                </c:pt>
                <c:pt idx="3">
                  <c:v>2990</c:v>
                </c:pt>
              </c:numCache>
            </c:numRef>
          </c:val>
          <c:extLst>
            <c:ext xmlns:c16="http://schemas.microsoft.com/office/drawing/2014/chart" uri="{C3380CC4-5D6E-409C-BE32-E72D297353CC}">
              <c16:uniqueId val="{00000000-C55F-40E4-8D1E-669DDC8054E7}"/>
            </c:ext>
          </c:extLst>
        </c:ser>
        <c:ser>
          <c:idx val="1"/>
          <c:order val="1"/>
          <c:spPr>
            <a:solidFill>
              <a:schemeClr val="accent4"/>
            </a:solidFill>
            <a:ln w="15875">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Records!$AJ$2:$AJ$5</c:f>
              <c:strCache>
                <c:ptCount val="4"/>
                <c:pt idx="0">
                  <c:v>Grower Mash</c:v>
                </c:pt>
                <c:pt idx="1">
                  <c:v>Prelayer Marsh</c:v>
                </c:pt>
                <c:pt idx="2">
                  <c:v>Layer 1 Marsh</c:v>
                </c:pt>
                <c:pt idx="3">
                  <c:v>Layer 2 Marsh</c:v>
                </c:pt>
              </c:strCache>
            </c:strRef>
          </c:cat>
          <c:val>
            <c:numRef>
              <c:f>Records!$AL$2:$AL$5</c:f>
              <c:numCache>
                <c:formatCode>General</c:formatCode>
                <c:ptCount val="4"/>
                <c:pt idx="0">
                  <c:v>5000</c:v>
                </c:pt>
                <c:pt idx="1">
                  <c:v>1000</c:v>
                </c:pt>
                <c:pt idx="2">
                  <c:v>560</c:v>
                </c:pt>
                <c:pt idx="3">
                  <c:v>750</c:v>
                </c:pt>
              </c:numCache>
            </c:numRef>
          </c:val>
          <c:extLst>
            <c:ext xmlns:c16="http://schemas.microsoft.com/office/drawing/2014/chart" uri="{C3380CC4-5D6E-409C-BE32-E72D297353CC}">
              <c16:uniqueId val="{00000001-C55F-40E4-8D1E-669DDC8054E7}"/>
            </c:ext>
          </c:extLst>
        </c:ser>
        <c:dLbls>
          <c:dLblPos val="outEnd"/>
          <c:showLegendKey val="0"/>
          <c:showVal val="1"/>
          <c:showCatName val="0"/>
          <c:showSerName val="0"/>
          <c:showPercent val="0"/>
          <c:showBubbleSize val="0"/>
        </c:dLbls>
        <c:gapWidth val="122"/>
        <c:axId val="420632032"/>
        <c:axId val="420635872"/>
      </c:barChart>
      <c:catAx>
        <c:axId val="420632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20635872"/>
        <c:crosses val="autoZero"/>
        <c:auto val="1"/>
        <c:lblAlgn val="ctr"/>
        <c:lblOffset val="100"/>
        <c:noMultiLvlLbl val="0"/>
      </c:catAx>
      <c:valAx>
        <c:axId val="420635872"/>
        <c:scaling>
          <c:orientation val="minMax"/>
        </c:scaling>
        <c:delete val="1"/>
        <c:axPos val="b"/>
        <c:numFmt formatCode="[$£-809]#,##0" sourceLinked="1"/>
        <c:majorTickMark val="none"/>
        <c:minorTickMark val="none"/>
        <c:tickLblPos val="nextTo"/>
        <c:crossAx val="420632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chart" Target="../charts/chart2.xml"/><Relationship Id="rId18" Type="http://schemas.openxmlformats.org/officeDocument/2006/relationships/image" Target="../media/image15.png"/><Relationship Id="rId3" Type="http://schemas.openxmlformats.org/officeDocument/2006/relationships/image" Target="../media/image3.png"/><Relationship Id="rId7" Type="http://schemas.openxmlformats.org/officeDocument/2006/relationships/image" Target="../media/image7.jpg"/><Relationship Id="rId12" Type="http://schemas.openxmlformats.org/officeDocument/2006/relationships/image" Target="../media/image10.png"/><Relationship Id="rId17" Type="http://schemas.openxmlformats.org/officeDocument/2006/relationships/image" Target="../media/image14.png"/><Relationship Id="rId2" Type="http://schemas.openxmlformats.org/officeDocument/2006/relationships/image" Target="../media/image2.png"/><Relationship Id="rId16" Type="http://schemas.openxmlformats.org/officeDocument/2006/relationships/image" Target="../media/image13.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hyperlink" Target="#Weight!A1"/><Relationship Id="rId5" Type="http://schemas.openxmlformats.org/officeDocument/2006/relationships/image" Target="../media/image5.png"/><Relationship Id="rId15" Type="http://schemas.openxmlformats.org/officeDocument/2006/relationships/image" Target="../media/image12.png"/><Relationship Id="rId10" Type="http://schemas.openxmlformats.org/officeDocument/2006/relationships/chart" Target="../charts/chart1.xml"/><Relationship Id="rId4" Type="http://schemas.openxmlformats.org/officeDocument/2006/relationships/image" Target="../media/image4.png"/><Relationship Id="rId9" Type="http://schemas.openxmlformats.org/officeDocument/2006/relationships/image" Target="../media/image9.jpg"/><Relationship Id="rId14" Type="http://schemas.openxmlformats.org/officeDocument/2006/relationships/image" Target="../media/image11.jpeg"/></Relationships>
</file>

<file path=xl/drawings/_rels/drawing3.xml.rels><?xml version="1.0" encoding="UTF-8" standalone="yes"?>
<Relationships xmlns="http://schemas.openxmlformats.org/package/2006/relationships"><Relationship Id="rId8" Type="http://schemas.openxmlformats.org/officeDocument/2006/relationships/image" Target="../media/image20.png"/><Relationship Id="rId3" Type="http://schemas.openxmlformats.org/officeDocument/2006/relationships/image" Target="../media/image17.png"/><Relationship Id="rId7" Type="http://schemas.openxmlformats.org/officeDocument/2006/relationships/hyperlink" Target="#Records!A1"/><Relationship Id="rId2" Type="http://schemas.openxmlformats.org/officeDocument/2006/relationships/hyperlink" Target="#Dashboard!A1"/><Relationship Id="rId1" Type="http://schemas.openxmlformats.org/officeDocument/2006/relationships/image" Target="../media/image16.png"/><Relationship Id="rId6" Type="http://schemas.openxmlformats.org/officeDocument/2006/relationships/image" Target="../media/image19.png"/><Relationship Id="rId5" Type="http://schemas.openxmlformats.org/officeDocument/2006/relationships/image" Target="../media/image18.png"/><Relationship Id="rId4" Type="http://schemas.openxmlformats.org/officeDocument/2006/relationships/hyperlink" Target="#Weight!A1"/></Relationships>
</file>

<file path=xl/drawings/_rels/drawing4.xml.rels><?xml version="1.0" encoding="UTF-8" standalone="yes"?>
<Relationships xmlns="http://schemas.openxmlformats.org/package/2006/relationships"><Relationship Id="rId8" Type="http://schemas.openxmlformats.org/officeDocument/2006/relationships/image" Target="../media/image20.png"/><Relationship Id="rId3" Type="http://schemas.openxmlformats.org/officeDocument/2006/relationships/image" Target="../media/image17.png"/><Relationship Id="rId7" Type="http://schemas.openxmlformats.org/officeDocument/2006/relationships/hyperlink" Target="#Records!A1"/><Relationship Id="rId2" Type="http://schemas.openxmlformats.org/officeDocument/2006/relationships/hyperlink" Target="#Dashboard!A1"/><Relationship Id="rId1" Type="http://schemas.openxmlformats.org/officeDocument/2006/relationships/image" Target="../media/image16.png"/><Relationship Id="rId6" Type="http://schemas.openxmlformats.org/officeDocument/2006/relationships/image" Target="../media/image19.png"/><Relationship Id="rId5" Type="http://schemas.openxmlformats.org/officeDocument/2006/relationships/image" Target="../media/image18.png"/><Relationship Id="rId4" Type="http://schemas.openxmlformats.org/officeDocument/2006/relationships/hyperlink" Target="#Weight!A1"/></Relationships>
</file>

<file path=xl/drawings/drawing1.xml><?xml version="1.0" encoding="utf-8"?>
<xdr:wsDr xmlns:xdr="http://schemas.openxmlformats.org/drawingml/2006/spreadsheetDrawing" xmlns:a="http://schemas.openxmlformats.org/drawingml/2006/main">
  <xdr:twoCellAnchor>
    <xdr:from>
      <xdr:col>21</xdr:col>
      <xdr:colOff>295275</xdr:colOff>
      <xdr:row>26</xdr:row>
      <xdr:rowOff>9524</xdr:rowOff>
    </xdr:from>
    <xdr:to>
      <xdr:col>23</xdr:col>
      <xdr:colOff>342899</xdr:colOff>
      <xdr:row>32</xdr:row>
      <xdr:rowOff>171449</xdr:rowOff>
    </xdr:to>
    <xdr:sp macro="" textlink="">
      <xdr:nvSpPr>
        <xdr:cNvPr id="70" name="Rectangle 69">
          <a:extLst>
            <a:ext uri="{FF2B5EF4-FFF2-40B4-BE49-F238E27FC236}">
              <a16:creationId xmlns:a16="http://schemas.microsoft.com/office/drawing/2014/main" id="{6F898823-05D6-01AF-B0E7-0CBD6153E102}"/>
            </a:ext>
          </a:extLst>
        </xdr:cNvPr>
        <xdr:cNvSpPr/>
      </xdr:nvSpPr>
      <xdr:spPr>
        <a:xfrm>
          <a:off x="12668250" y="4972049"/>
          <a:ext cx="1266824" cy="1304925"/>
        </a:xfrm>
        <a:prstGeom prst="rect">
          <a:avLst/>
        </a:prstGeom>
        <a:no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123825</xdr:colOff>
      <xdr:row>1</xdr:row>
      <xdr:rowOff>104775</xdr:rowOff>
    </xdr:from>
    <xdr:to>
      <xdr:col>3</xdr:col>
      <xdr:colOff>400050</xdr:colOff>
      <xdr:row>11</xdr:row>
      <xdr:rowOff>9525</xdr:rowOff>
    </xdr:to>
    <xdr:sp macro="" textlink="">
      <xdr:nvSpPr>
        <xdr:cNvPr id="2" name="Rectangle: Rounded Corners 1">
          <a:extLst>
            <a:ext uri="{FF2B5EF4-FFF2-40B4-BE49-F238E27FC236}">
              <a16:creationId xmlns:a16="http://schemas.microsoft.com/office/drawing/2014/main" id="{E9895CE2-CBD2-57B5-70A0-1498D761DEDC}"/>
            </a:ext>
          </a:extLst>
        </xdr:cNvPr>
        <xdr:cNvSpPr/>
      </xdr:nvSpPr>
      <xdr:spPr>
        <a:xfrm>
          <a:off x="304800" y="304800"/>
          <a:ext cx="1495425" cy="1809750"/>
        </a:xfrm>
        <a:prstGeom prst="roundRect">
          <a:avLst>
            <a:gd name="adj" fmla="val 7113"/>
          </a:avLst>
        </a:prstGeom>
        <a:solidFill>
          <a:srgbClr val="04371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471487</xdr:colOff>
      <xdr:row>1</xdr:row>
      <xdr:rowOff>123826</xdr:rowOff>
    </xdr:from>
    <xdr:to>
      <xdr:col>3</xdr:col>
      <xdr:colOff>52387</xdr:colOff>
      <xdr:row>5</xdr:row>
      <xdr:rowOff>161926</xdr:rowOff>
    </xdr:to>
    <xdr:pic>
      <xdr:nvPicPr>
        <xdr:cNvPr id="4" name="Picture 3">
          <a:extLst>
            <a:ext uri="{FF2B5EF4-FFF2-40B4-BE49-F238E27FC236}">
              <a16:creationId xmlns:a16="http://schemas.microsoft.com/office/drawing/2014/main" id="{0A47C454-9518-4BC2-B84F-5E9E94BE070F}"/>
            </a:ext>
          </a:extLst>
        </xdr:cNvPr>
        <xdr:cNvPicPr>
          <a:picLocks noChangeAspect="1"/>
        </xdr:cNvPicPr>
      </xdr:nvPicPr>
      <xdr:blipFill>
        <a:blip xmlns:r="http://schemas.openxmlformats.org/officeDocument/2006/relationships" r:embed="rId1" cstate="print">
          <a:lum bright="70000" contrast="-70000"/>
          <a:extLst>
            <a:ext uri="{28A0092B-C50C-407E-A947-70E740481C1C}">
              <a14:useLocalDpi xmlns:a14="http://schemas.microsoft.com/office/drawing/2010/main" val="0"/>
            </a:ext>
          </a:extLst>
        </a:blip>
        <a:stretch>
          <a:fillRect/>
        </a:stretch>
      </xdr:blipFill>
      <xdr:spPr>
        <a:xfrm>
          <a:off x="652462" y="323851"/>
          <a:ext cx="800100" cy="800100"/>
        </a:xfrm>
        <a:prstGeom prst="rect">
          <a:avLst/>
        </a:prstGeom>
      </xdr:spPr>
    </xdr:pic>
    <xdr:clientData/>
  </xdr:twoCellAnchor>
  <xdr:twoCellAnchor>
    <xdr:from>
      <xdr:col>0</xdr:col>
      <xdr:colOff>133350</xdr:colOff>
      <xdr:row>6</xdr:row>
      <xdr:rowOff>28575</xdr:rowOff>
    </xdr:from>
    <xdr:to>
      <xdr:col>3</xdr:col>
      <xdr:colOff>542925</xdr:colOff>
      <xdr:row>9</xdr:row>
      <xdr:rowOff>0</xdr:rowOff>
    </xdr:to>
    <xdr:sp macro="" textlink="">
      <xdr:nvSpPr>
        <xdr:cNvPr id="5" name="TextBox 4">
          <a:extLst>
            <a:ext uri="{FF2B5EF4-FFF2-40B4-BE49-F238E27FC236}">
              <a16:creationId xmlns:a16="http://schemas.microsoft.com/office/drawing/2014/main" id="{FF363293-EB50-C821-7F54-644D3458B60C}"/>
            </a:ext>
          </a:extLst>
        </xdr:cNvPr>
        <xdr:cNvSpPr txBox="1"/>
      </xdr:nvSpPr>
      <xdr:spPr>
        <a:xfrm>
          <a:off x="133350" y="1181100"/>
          <a:ext cx="1809750"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Dashwise</a:t>
          </a:r>
          <a:r>
            <a:rPr lang="en-US" sz="1200">
              <a:solidFill>
                <a:schemeClr val="bg1"/>
              </a:solidFill>
            </a:rPr>
            <a:t> </a:t>
          </a:r>
        </a:p>
        <a:p>
          <a:pPr algn="ctr"/>
          <a:r>
            <a:rPr lang="en-US" sz="1400" b="1">
              <a:solidFill>
                <a:schemeClr val="bg1"/>
              </a:solidFill>
            </a:rPr>
            <a:t>Farm Management </a:t>
          </a:r>
        </a:p>
      </xdr:txBody>
    </xdr:sp>
    <xdr:clientData/>
  </xdr:twoCellAnchor>
  <xdr:twoCellAnchor>
    <xdr:from>
      <xdr:col>1</xdr:col>
      <xdr:colOff>66675</xdr:colOff>
      <xdr:row>8</xdr:row>
      <xdr:rowOff>114301</xdr:rowOff>
    </xdr:from>
    <xdr:to>
      <xdr:col>3</xdr:col>
      <xdr:colOff>352425</xdr:colOff>
      <xdr:row>10</xdr:row>
      <xdr:rowOff>76201</xdr:rowOff>
    </xdr:to>
    <xdr:sp macro="" textlink="">
      <xdr:nvSpPr>
        <xdr:cNvPr id="7" name="TextBox 6">
          <a:extLst>
            <a:ext uri="{FF2B5EF4-FFF2-40B4-BE49-F238E27FC236}">
              <a16:creationId xmlns:a16="http://schemas.microsoft.com/office/drawing/2014/main" id="{510C88AC-E35F-47CD-9187-9E901424689C}"/>
            </a:ext>
          </a:extLst>
        </xdr:cNvPr>
        <xdr:cNvSpPr txBox="1"/>
      </xdr:nvSpPr>
      <xdr:spPr>
        <a:xfrm>
          <a:off x="247650" y="1647826"/>
          <a:ext cx="150495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a:solidFill>
                <a:schemeClr val="accent2"/>
              </a:solidFill>
              <a:latin typeface="Arial" panose="020B0604020202020204" pitchFamily="34" charset="0"/>
              <a:cs typeface="Arial" panose="020B0604020202020204" pitchFamily="34" charset="0"/>
            </a:rPr>
            <a:t>Dashboard</a:t>
          </a:r>
          <a:r>
            <a:rPr lang="en-US" sz="1200" b="0" baseline="0">
              <a:solidFill>
                <a:schemeClr val="accent2"/>
              </a:solidFill>
              <a:latin typeface="Arial" panose="020B0604020202020204" pitchFamily="34" charset="0"/>
              <a:cs typeface="Arial" panose="020B0604020202020204" pitchFamily="34" charset="0"/>
            </a:rPr>
            <a:t> </a:t>
          </a:r>
          <a:r>
            <a:rPr lang="en-US" sz="800" b="0" baseline="0">
              <a:solidFill>
                <a:schemeClr val="accent2"/>
              </a:solidFill>
              <a:latin typeface="Arial" panose="020B0604020202020204" pitchFamily="34" charset="0"/>
              <a:cs typeface="Arial" panose="020B0604020202020204" pitchFamily="34" charset="0"/>
            </a:rPr>
            <a:t>2023</a:t>
          </a:r>
          <a:endParaRPr lang="en-US" sz="1200" b="0">
            <a:solidFill>
              <a:schemeClr val="accent2"/>
            </a:solidFill>
            <a:latin typeface="Arial" panose="020B0604020202020204" pitchFamily="34" charset="0"/>
            <a:cs typeface="Arial" panose="020B0604020202020204" pitchFamily="34" charset="0"/>
          </a:endParaRPr>
        </a:p>
      </xdr:txBody>
    </xdr:sp>
    <xdr:clientData/>
  </xdr:twoCellAnchor>
  <xdr:twoCellAnchor editAs="oneCell">
    <xdr:from>
      <xdr:col>5</xdr:col>
      <xdr:colOff>111826</xdr:colOff>
      <xdr:row>7</xdr:row>
      <xdr:rowOff>95250</xdr:rowOff>
    </xdr:from>
    <xdr:to>
      <xdr:col>5</xdr:col>
      <xdr:colOff>556042</xdr:colOff>
      <xdr:row>9</xdr:row>
      <xdr:rowOff>159334</xdr:rowOff>
    </xdr:to>
    <xdr:pic>
      <xdr:nvPicPr>
        <xdr:cNvPr id="32" name="Picture 31">
          <a:extLst>
            <a:ext uri="{FF2B5EF4-FFF2-40B4-BE49-F238E27FC236}">
              <a16:creationId xmlns:a16="http://schemas.microsoft.com/office/drawing/2014/main" id="{381A6FF1-80E5-9173-FC8F-1B2AB7627C02}"/>
            </a:ext>
          </a:extLst>
        </xdr:cNvPr>
        <xdr:cNvPicPr>
          <a:picLocks noChangeAspect="1"/>
        </xdr:cNvPicPr>
      </xdr:nvPicPr>
      <xdr:blipFill>
        <a:blip xmlns:r="http://schemas.openxmlformats.org/officeDocument/2006/relationships" r:embed="rId2"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2731201" y="1438275"/>
          <a:ext cx="444216" cy="445084"/>
        </a:xfrm>
        <a:prstGeom prst="rect">
          <a:avLst/>
        </a:prstGeom>
      </xdr:spPr>
    </xdr:pic>
    <xdr:clientData/>
  </xdr:twoCellAnchor>
  <xdr:twoCellAnchor>
    <xdr:from>
      <xdr:col>3</xdr:col>
      <xdr:colOff>561975</xdr:colOff>
      <xdr:row>1</xdr:row>
      <xdr:rowOff>95250</xdr:rowOff>
    </xdr:from>
    <xdr:to>
      <xdr:col>14</xdr:col>
      <xdr:colOff>352425</xdr:colOff>
      <xdr:row>11</xdr:row>
      <xdr:rowOff>0</xdr:rowOff>
    </xdr:to>
    <xdr:grpSp>
      <xdr:nvGrpSpPr>
        <xdr:cNvPr id="35" name="Group 34">
          <a:extLst>
            <a:ext uri="{FF2B5EF4-FFF2-40B4-BE49-F238E27FC236}">
              <a16:creationId xmlns:a16="http://schemas.microsoft.com/office/drawing/2014/main" id="{22DA07FE-86EE-14AC-6CD7-A09B70EF2B50}"/>
            </a:ext>
          </a:extLst>
        </xdr:cNvPr>
        <xdr:cNvGrpSpPr/>
      </xdr:nvGrpSpPr>
      <xdr:grpSpPr>
        <a:xfrm>
          <a:off x="1962150" y="295275"/>
          <a:ext cx="6496050" cy="1809750"/>
          <a:chOff x="2057400" y="304800"/>
          <a:chExt cx="6496050" cy="1809750"/>
        </a:xfrm>
      </xdr:grpSpPr>
      <xdr:sp macro="" textlink="">
        <xdr:nvSpPr>
          <xdr:cNvPr id="9" name="Rectangle: Rounded Corners 8">
            <a:extLst>
              <a:ext uri="{FF2B5EF4-FFF2-40B4-BE49-F238E27FC236}">
                <a16:creationId xmlns:a16="http://schemas.microsoft.com/office/drawing/2014/main" id="{CB1C849A-4C10-4B08-9A8C-68FE89FF399E}"/>
              </a:ext>
            </a:extLst>
          </xdr:cNvPr>
          <xdr:cNvSpPr/>
        </xdr:nvSpPr>
        <xdr:spPr>
          <a:xfrm>
            <a:off x="2076451" y="304800"/>
            <a:ext cx="6476999" cy="1809750"/>
          </a:xfrm>
          <a:prstGeom prst="roundRect">
            <a:avLst>
              <a:gd name="adj" fmla="val 7113"/>
            </a:avLst>
          </a:prstGeom>
          <a:gradFill flip="none" rotWithShape="1">
            <a:gsLst>
              <a:gs pos="72000">
                <a:schemeClr val="bg1"/>
              </a:gs>
              <a:gs pos="100000">
                <a:srgbClr val="E2E2ED"/>
              </a:gs>
            </a:gsLst>
            <a:lin ang="1800000" scaled="0"/>
            <a:tileRect/>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TextBox 10">
            <a:extLst>
              <a:ext uri="{FF2B5EF4-FFF2-40B4-BE49-F238E27FC236}">
                <a16:creationId xmlns:a16="http://schemas.microsoft.com/office/drawing/2014/main" id="{EC843515-5F1F-DDA2-346A-C9C270ADFD14}"/>
              </a:ext>
            </a:extLst>
          </xdr:cNvPr>
          <xdr:cNvSpPr txBox="1"/>
        </xdr:nvSpPr>
        <xdr:spPr>
          <a:xfrm>
            <a:off x="2076451" y="333376"/>
            <a:ext cx="16954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lumMod val="75000"/>
                    <a:lumOff val="25000"/>
                  </a:schemeClr>
                </a:solidFill>
              </a:rPr>
              <a:t>Statistics Overview </a:t>
            </a:r>
          </a:p>
        </xdr:txBody>
      </xdr:sp>
      <xdr:sp macro="" textlink="">
        <xdr:nvSpPr>
          <xdr:cNvPr id="13" name="TextBox 12">
            <a:extLst>
              <a:ext uri="{FF2B5EF4-FFF2-40B4-BE49-F238E27FC236}">
                <a16:creationId xmlns:a16="http://schemas.microsoft.com/office/drawing/2014/main" id="{C27F491D-11A9-4012-AAC5-1A59DBBB4212}"/>
              </a:ext>
            </a:extLst>
          </xdr:cNvPr>
          <xdr:cNvSpPr txBox="1"/>
        </xdr:nvSpPr>
        <xdr:spPr>
          <a:xfrm>
            <a:off x="2057400" y="1247775"/>
            <a:ext cx="8286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tx1">
                    <a:lumMod val="75000"/>
                    <a:lumOff val="25000"/>
                  </a:schemeClr>
                </a:solidFill>
              </a:rPr>
              <a:t>Net</a:t>
            </a:r>
            <a:r>
              <a:rPr lang="en-US" sz="1100" b="1" baseline="0">
                <a:solidFill>
                  <a:schemeClr val="tx1">
                    <a:lumMod val="75000"/>
                    <a:lumOff val="25000"/>
                  </a:schemeClr>
                </a:solidFill>
              </a:rPr>
              <a:t> Profit </a:t>
            </a:r>
            <a:endParaRPr lang="en-US" sz="1100" b="1">
              <a:solidFill>
                <a:schemeClr val="tx1">
                  <a:lumMod val="75000"/>
                  <a:lumOff val="25000"/>
                </a:schemeClr>
              </a:solidFill>
            </a:endParaRPr>
          </a:p>
        </xdr:txBody>
      </xdr:sp>
      <xdr:sp macro="" textlink="">
        <xdr:nvSpPr>
          <xdr:cNvPr id="17" name="TextBox 16">
            <a:extLst>
              <a:ext uri="{FF2B5EF4-FFF2-40B4-BE49-F238E27FC236}">
                <a16:creationId xmlns:a16="http://schemas.microsoft.com/office/drawing/2014/main" id="{BE61D2E3-52D3-4A74-8C35-C0FB9D16B36F}"/>
              </a:ext>
            </a:extLst>
          </xdr:cNvPr>
          <xdr:cNvSpPr txBox="1"/>
        </xdr:nvSpPr>
        <xdr:spPr>
          <a:xfrm>
            <a:off x="3736975" y="1247775"/>
            <a:ext cx="10858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tx1">
                    <a:lumMod val="75000"/>
                    <a:lumOff val="25000"/>
                  </a:schemeClr>
                </a:solidFill>
              </a:rPr>
              <a:t>Expenditures </a:t>
            </a:r>
          </a:p>
        </xdr:txBody>
      </xdr:sp>
      <xdr:sp macro="" textlink="">
        <xdr:nvSpPr>
          <xdr:cNvPr id="19" name="TextBox 18">
            <a:extLst>
              <a:ext uri="{FF2B5EF4-FFF2-40B4-BE49-F238E27FC236}">
                <a16:creationId xmlns:a16="http://schemas.microsoft.com/office/drawing/2014/main" id="{BD2D8137-50A9-4DC7-A23F-9A6657BC2ED2}"/>
              </a:ext>
            </a:extLst>
          </xdr:cNvPr>
          <xdr:cNvSpPr txBox="1"/>
        </xdr:nvSpPr>
        <xdr:spPr>
          <a:xfrm>
            <a:off x="7677150" y="1247775"/>
            <a:ext cx="8286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tx1">
                    <a:lumMod val="75000"/>
                    <a:lumOff val="25000"/>
                  </a:schemeClr>
                </a:solidFill>
              </a:rPr>
              <a:t>Revenue </a:t>
            </a:r>
          </a:p>
        </xdr:txBody>
      </xdr:sp>
      <xdr:sp macro="" textlink="">
        <xdr:nvSpPr>
          <xdr:cNvPr id="20" name="TextBox 19">
            <a:extLst>
              <a:ext uri="{FF2B5EF4-FFF2-40B4-BE49-F238E27FC236}">
                <a16:creationId xmlns:a16="http://schemas.microsoft.com/office/drawing/2014/main" id="{9B4C02C7-2AF2-445C-A973-436B19A0D5A6}"/>
              </a:ext>
            </a:extLst>
          </xdr:cNvPr>
          <xdr:cNvSpPr txBox="1"/>
        </xdr:nvSpPr>
        <xdr:spPr>
          <a:xfrm>
            <a:off x="5673725" y="1247775"/>
            <a:ext cx="13144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solidFill>
                  <a:schemeClr val="tx1">
                    <a:lumMod val="75000"/>
                    <a:lumOff val="25000"/>
                  </a:schemeClr>
                </a:solidFill>
              </a:rPr>
              <a:t>Operational Profit </a:t>
            </a:r>
            <a:endParaRPr lang="en-US" sz="1100" b="1">
              <a:solidFill>
                <a:schemeClr val="tx1">
                  <a:lumMod val="75000"/>
                  <a:lumOff val="25000"/>
                </a:schemeClr>
              </a:solidFill>
            </a:endParaRPr>
          </a:p>
        </xdr:txBody>
      </xdr:sp>
      <xdr:pic>
        <xdr:nvPicPr>
          <xdr:cNvPr id="22" name="Picture 21">
            <a:extLst>
              <a:ext uri="{FF2B5EF4-FFF2-40B4-BE49-F238E27FC236}">
                <a16:creationId xmlns:a16="http://schemas.microsoft.com/office/drawing/2014/main" id="{16CBFE92-86CA-5500-CA36-B3ABF3C5827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085156" y="885215"/>
            <a:ext cx="365760" cy="365760"/>
          </a:xfrm>
          <a:prstGeom prst="rect">
            <a:avLst/>
          </a:prstGeom>
        </xdr:spPr>
      </xdr:pic>
      <xdr:pic>
        <xdr:nvPicPr>
          <xdr:cNvPr id="26" name="Picture 25">
            <a:extLst>
              <a:ext uri="{FF2B5EF4-FFF2-40B4-BE49-F238E27FC236}">
                <a16:creationId xmlns:a16="http://schemas.microsoft.com/office/drawing/2014/main" id="{4F0FCC66-A94D-4094-F0AE-0C92E1C1B5C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252626" y="885215"/>
            <a:ext cx="366750" cy="366750"/>
          </a:xfrm>
          <a:prstGeom prst="rect">
            <a:avLst/>
          </a:prstGeom>
        </xdr:spPr>
      </xdr:pic>
      <xdr:pic>
        <xdr:nvPicPr>
          <xdr:cNvPr id="30" name="Picture 29">
            <a:extLst>
              <a:ext uri="{FF2B5EF4-FFF2-40B4-BE49-F238E27FC236}">
                <a16:creationId xmlns:a16="http://schemas.microsoft.com/office/drawing/2014/main" id="{E9AE25DB-494A-5A93-A13A-605AD0BB6CAF}"/>
              </a:ext>
            </a:extLst>
          </xdr:cNvPr>
          <xdr:cNvPicPr>
            <a:picLocks noChangeAspect="1"/>
          </xdr:cNvPicPr>
        </xdr:nvPicPr>
        <xdr:blipFill>
          <a:blip xmlns:r="http://schemas.openxmlformats.org/officeDocument/2006/relationships" r:embed="rId5" cstate="print">
            <a:duotone>
              <a:schemeClr val="accent2">
                <a:shade val="45000"/>
                <a:satMod val="135000"/>
              </a:schemeClr>
              <a:prstClr val="white"/>
            </a:duotone>
            <a:extLst>
              <a:ext uri="{28A0092B-C50C-407E-A947-70E740481C1C}">
                <a14:useLocalDpi xmlns:a14="http://schemas.microsoft.com/office/drawing/2010/main" val="0"/>
              </a:ext>
            </a:extLst>
          </a:blip>
          <a:stretch>
            <a:fillRect/>
          </a:stretch>
        </xdr:blipFill>
        <xdr:spPr>
          <a:xfrm>
            <a:off x="7858051" y="932840"/>
            <a:ext cx="365760" cy="365760"/>
          </a:xfrm>
          <a:prstGeom prst="rect">
            <a:avLst/>
          </a:prstGeom>
        </xdr:spPr>
      </xdr:pic>
      <xdr:pic>
        <xdr:nvPicPr>
          <xdr:cNvPr id="34" name="Picture 33">
            <a:extLst>
              <a:ext uri="{FF2B5EF4-FFF2-40B4-BE49-F238E27FC236}">
                <a16:creationId xmlns:a16="http://schemas.microsoft.com/office/drawing/2014/main" id="{E9AC4F27-3DCF-ECAD-F504-BCFB2C91594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026511" y="885215"/>
            <a:ext cx="365760" cy="365760"/>
          </a:xfrm>
          <a:prstGeom prst="rect">
            <a:avLst/>
          </a:prstGeom>
        </xdr:spPr>
      </xdr:pic>
    </xdr:grpSp>
    <xdr:clientData/>
  </xdr:twoCellAnchor>
  <xdr:twoCellAnchor>
    <xdr:from>
      <xdr:col>14</xdr:col>
      <xdr:colOff>495301</xdr:colOff>
      <xdr:row>1</xdr:row>
      <xdr:rowOff>95250</xdr:rowOff>
    </xdr:from>
    <xdr:to>
      <xdr:col>25</xdr:col>
      <xdr:colOff>114301</xdr:colOff>
      <xdr:row>11</xdr:row>
      <xdr:rowOff>0</xdr:rowOff>
    </xdr:to>
    <xdr:sp macro="" textlink="">
      <xdr:nvSpPr>
        <xdr:cNvPr id="37" name="Rectangle: Rounded Corners 36">
          <a:extLst>
            <a:ext uri="{FF2B5EF4-FFF2-40B4-BE49-F238E27FC236}">
              <a16:creationId xmlns:a16="http://schemas.microsoft.com/office/drawing/2014/main" id="{A4801511-6CC3-4ABE-A28D-6A77691561B5}"/>
            </a:ext>
          </a:extLst>
        </xdr:cNvPr>
        <xdr:cNvSpPr/>
      </xdr:nvSpPr>
      <xdr:spPr>
        <a:xfrm>
          <a:off x="8601076" y="295275"/>
          <a:ext cx="6324600" cy="1809750"/>
        </a:xfrm>
        <a:prstGeom prst="roundRect">
          <a:avLst>
            <a:gd name="adj" fmla="val 7113"/>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171450</xdr:colOff>
      <xdr:row>2</xdr:row>
      <xdr:rowOff>0</xdr:rowOff>
    </xdr:from>
    <xdr:to>
      <xdr:col>18</xdr:col>
      <xdr:colOff>266700</xdr:colOff>
      <xdr:row>3</xdr:row>
      <xdr:rowOff>114300</xdr:rowOff>
    </xdr:to>
    <xdr:sp macro="" textlink="">
      <xdr:nvSpPr>
        <xdr:cNvPr id="39" name="TextBox 38">
          <a:extLst>
            <a:ext uri="{FF2B5EF4-FFF2-40B4-BE49-F238E27FC236}">
              <a16:creationId xmlns:a16="http://schemas.microsoft.com/office/drawing/2014/main" id="{56161D80-8DA3-4D8C-9770-B3041E7F9A17}"/>
            </a:ext>
          </a:extLst>
        </xdr:cNvPr>
        <xdr:cNvSpPr txBox="1"/>
      </xdr:nvSpPr>
      <xdr:spPr>
        <a:xfrm>
          <a:off x="9496425" y="390525"/>
          <a:ext cx="13144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solidFill>
                <a:schemeClr val="tx1">
                  <a:lumMod val="65000"/>
                  <a:lumOff val="35000"/>
                </a:schemeClr>
              </a:solidFill>
              <a:latin typeface="+mn-lt"/>
              <a:ea typeface="+mn-ea"/>
              <a:cs typeface="+mn-cs"/>
            </a:rPr>
            <a:t>Workers</a:t>
          </a:r>
          <a:r>
            <a:rPr lang="en-US" sz="1200" b="0" baseline="0">
              <a:solidFill>
                <a:schemeClr val="tx1">
                  <a:lumMod val="65000"/>
                  <a:lumOff val="35000"/>
                </a:schemeClr>
              </a:solidFill>
            </a:rPr>
            <a:t> </a:t>
          </a:r>
          <a:r>
            <a:rPr lang="en-US" sz="1100" b="1" baseline="0">
              <a:solidFill>
                <a:schemeClr val="tx1">
                  <a:lumMod val="65000"/>
                  <a:lumOff val="35000"/>
                </a:schemeClr>
              </a:solidFill>
              <a:latin typeface="+mn-lt"/>
              <a:ea typeface="+mn-ea"/>
              <a:cs typeface="+mn-cs"/>
            </a:rPr>
            <a:t>Salary</a:t>
          </a:r>
        </a:p>
      </xdr:txBody>
    </xdr:sp>
    <xdr:clientData/>
  </xdr:twoCellAnchor>
  <xdr:twoCellAnchor>
    <xdr:from>
      <xdr:col>16</xdr:col>
      <xdr:colOff>171450</xdr:colOff>
      <xdr:row>4</xdr:row>
      <xdr:rowOff>57150</xdr:rowOff>
    </xdr:from>
    <xdr:to>
      <xdr:col>18</xdr:col>
      <xdr:colOff>266700</xdr:colOff>
      <xdr:row>5</xdr:row>
      <xdr:rowOff>171450</xdr:rowOff>
    </xdr:to>
    <xdr:sp macro="" textlink="">
      <xdr:nvSpPr>
        <xdr:cNvPr id="41" name="TextBox 40">
          <a:extLst>
            <a:ext uri="{FF2B5EF4-FFF2-40B4-BE49-F238E27FC236}">
              <a16:creationId xmlns:a16="http://schemas.microsoft.com/office/drawing/2014/main" id="{627267CD-DE09-4800-B97C-A422F5C28DD9}"/>
            </a:ext>
          </a:extLst>
        </xdr:cNvPr>
        <xdr:cNvSpPr txBox="1"/>
      </xdr:nvSpPr>
      <xdr:spPr>
        <a:xfrm>
          <a:off x="9496425" y="828675"/>
          <a:ext cx="13144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solidFill>
                <a:schemeClr val="tx1">
                  <a:lumMod val="65000"/>
                  <a:lumOff val="35000"/>
                </a:schemeClr>
              </a:solidFill>
              <a:latin typeface="+mn-lt"/>
              <a:ea typeface="+mn-ea"/>
              <a:cs typeface="+mn-cs"/>
            </a:rPr>
            <a:t>PAYE</a:t>
          </a:r>
        </a:p>
      </xdr:txBody>
    </xdr:sp>
    <xdr:clientData/>
  </xdr:twoCellAnchor>
  <xdr:twoCellAnchor>
    <xdr:from>
      <xdr:col>16</xdr:col>
      <xdr:colOff>171450</xdr:colOff>
      <xdr:row>8</xdr:row>
      <xdr:rowOff>171450</xdr:rowOff>
    </xdr:from>
    <xdr:to>
      <xdr:col>18</xdr:col>
      <xdr:colOff>266700</xdr:colOff>
      <xdr:row>10</xdr:row>
      <xdr:rowOff>95250</xdr:rowOff>
    </xdr:to>
    <xdr:sp macro="" textlink="">
      <xdr:nvSpPr>
        <xdr:cNvPr id="43" name="TextBox 42">
          <a:extLst>
            <a:ext uri="{FF2B5EF4-FFF2-40B4-BE49-F238E27FC236}">
              <a16:creationId xmlns:a16="http://schemas.microsoft.com/office/drawing/2014/main" id="{100824B1-F5B2-4174-9803-22B0BF5E462D}"/>
            </a:ext>
          </a:extLst>
        </xdr:cNvPr>
        <xdr:cNvSpPr txBox="1"/>
      </xdr:nvSpPr>
      <xdr:spPr>
        <a:xfrm>
          <a:off x="9496425" y="1704975"/>
          <a:ext cx="13144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solidFill>
                <a:schemeClr val="tx1">
                  <a:lumMod val="65000"/>
                  <a:lumOff val="35000"/>
                </a:schemeClr>
              </a:solidFill>
              <a:latin typeface="+mn-lt"/>
              <a:ea typeface="+mn-ea"/>
              <a:cs typeface="+mn-cs"/>
            </a:rPr>
            <a:t>Utility</a:t>
          </a:r>
        </a:p>
      </xdr:txBody>
    </xdr:sp>
    <xdr:clientData/>
  </xdr:twoCellAnchor>
  <xdr:twoCellAnchor>
    <xdr:from>
      <xdr:col>16</xdr:col>
      <xdr:colOff>171450</xdr:colOff>
      <xdr:row>6</xdr:row>
      <xdr:rowOff>114300</xdr:rowOff>
    </xdr:from>
    <xdr:to>
      <xdr:col>18</xdr:col>
      <xdr:colOff>266700</xdr:colOff>
      <xdr:row>8</xdr:row>
      <xdr:rowOff>38100</xdr:rowOff>
    </xdr:to>
    <xdr:sp macro="" textlink="">
      <xdr:nvSpPr>
        <xdr:cNvPr id="45" name="TextBox 44">
          <a:extLst>
            <a:ext uri="{FF2B5EF4-FFF2-40B4-BE49-F238E27FC236}">
              <a16:creationId xmlns:a16="http://schemas.microsoft.com/office/drawing/2014/main" id="{C017A954-BA12-45BB-8F2E-95ADAEDA6C70}"/>
            </a:ext>
          </a:extLst>
        </xdr:cNvPr>
        <xdr:cNvSpPr txBox="1"/>
      </xdr:nvSpPr>
      <xdr:spPr>
        <a:xfrm>
          <a:off x="9496425" y="1266825"/>
          <a:ext cx="13144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solidFill>
                <a:schemeClr val="tx1">
                  <a:lumMod val="65000"/>
                  <a:lumOff val="35000"/>
                </a:schemeClr>
              </a:solidFill>
              <a:latin typeface="+mn-lt"/>
              <a:ea typeface="+mn-ea"/>
              <a:cs typeface="+mn-cs"/>
            </a:rPr>
            <a:t>Maintenance </a:t>
          </a:r>
        </a:p>
      </xdr:txBody>
    </xdr:sp>
    <xdr:clientData/>
  </xdr:twoCellAnchor>
  <xdr:twoCellAnchor>
    <xdr:from>
      <xdr:col>19</xdr:col>
      <xdr:colOff>552451</xdr:colOff>
      <xdr:row>2</xdr:row>
      <xdr:rowOff>66675</xdr:rowOff>
    </xdr:from>
    <xdr:to>
      <xdr:col>22</xdr:col>
      <xdr:colOff>38101</xdr:colOff>
      <xdr:row>3</xdr:row>
      <xdr:rowOff>180975</xdr:rowOff>
    </xdr:to>
    <xdr:sp macro="" textlink="">
      <xdr:nvSpPr>
        <xdr:cNvPr id="50" name="TextBox 49">
          <a:extLst>
            <a:ext uri="{FF2B5EF4-FFF2-40B4-BE49-F238E27FC236}">
              <a16:creationId xmlns:a16="http://schemas.microsoft.com/office/drawing/2014/main" id="{73A09241-DDF6-4D1C-9116-30D53A2DF9A5}"/>
            </a:ext>
          </a:extLst>
        </xdr:cNvPr>
        <xdr:cNvSpPr txBox="1"/>
      </xdr:nvSpPr>
      <xdr:spPr>
        <a:xfrm>
          <a:off x="11706226" y="457200"/>
          <a:ext cx="13144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solidFill>
                <a:schemeClr val="tx1">
                  <a:lumMod val="65000"/>
                  <a:lumOff val="35000"/>
                </a:schemeClr>
              </a:solidFill>
              <a:latin typeface="+mn-lt"/>
              <a:ea typeface="+mn-ea"/>
              <a:cs typeface="+mn-cs"/>
            </a:rPr>
            <a:t>Transportation </a:t>
          </a:r>
        </a:p>
      </xdr:txBody>
    </xdr:sp>
    <xdr:clientData/>
  </xdr:twoCellAnchor>
  <xdr:twoCellAnchor>
    <xdr:from>
      <xdr:col>19</xdr:col>
      <xdr:colOff>552451</xdr:colOff>
      <xdr:row>5</xdr:row>
      <xdr:rowOff>66675</xdr:rowOff>
    </xdr:from>
    <xdr:to>
      <xdr:col>22</xdr:col>
      <xdr:colOff>38101</xdr:colOff>
      <xdr:row>7</xdr:row>
      <xdr:rowOff>161925</xdr:rowOff>
    </xdr:to>
    <xdr:sp macro="" textlink="">
      <xdr:nvSpPr>
        <xdr:cNvPr id="51" name="TextBox 50">
          <a:extLst>
            <a:ext uri="{FF2B5EF4-FFF2-40B4-BE49-F238E27FC236}">
              <a16:creationId xmlns:a16="http://schemas.microsoft.com/office/drawing/2014/main" id="{0FB1E756-019A-46E9-ABA6-834F2DC2B5D8}"/>
            </a:ext>
          </a:extLst>
        </xdr:cNvPr>
        <xdr:cNvSpPr txBox="1"/>
      </xdr:nvSpPr>
      <xdr:spPr>
        <a:xfrm>
          <a:off x="11706226" y="1028700"/>
          <a:ext cx="131445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solidFill>
                <a:schemeClr val="tx1">
                  <a:lumMod val="65000"/>
                  <a:lumOff val="35000"/>
                </a:schemeClr>
              </a:solidFill>
              <a:latin typeface="+mn-lt"/>
              <a:ea typeface="+mn-ea"/>
              <a:cs typeface="+mn-cs"/>
            </a:rPr>
            <a:t>Verterinary </a:t>
          </a:r>
        </a:p>
        <a:p>
          <a:r>
            <a:rPr lang="en-US" sz="1100" b="1" baseline="0">
              <a:solidFill>
                <a:schemeClr val="tx1">
                  <a:lumMod val="65000"/>
                  <a:lumOff val="35000"/>
                </a:schemeClr>
              </a:solidFill>
              <a:latin typeface="+mn-lt"/>
              <a:ea typeface="+mn-ea"/>
              <a:cs typeface="+mn-cs"/>
            </a:rPr>
            <a:t>Service  Fee</a:t>
          </a:r>
        </a:p>
      </xdr:txBody>
    </xdr:sp>
    <xdr:clientData/>
  </xdr:twoCellAnchor>
  <xdr:twoCellAnchor>
    <xdr:from>
      <xdr:col>19</xdr:col>
      <xdr:colOff>552451</xdr:colOff>
      <xdr:row>9</xdr:row>
      <xdr:rowOff>47625</xdr:rowOff>
    </xdr:from>
    <xdr:to>
      <xdr:col>22</xdr:col>
      <xdr:colOff>38101</xdr:colOff>
      <xdr:row>10</xdr:row>
      <xdr:rowOff>161925</xdr:rowOff>
    </xdr:to>
    <xdr:sp macro="" textlink="">
      <xdr:nvSpPr>
        <xdr:cNvPr id="52" name="TextBox 51">
          <a:extLst>
            <a:ext uri="{FF2B5EF4-FFF2-40B4-BE49-F238E27FC236}">
              <a16:creationId xmlns:a16="http://schemas.microsoft.com/office/drawing/2014/main" id="{0666AD64-C6A2-4EBE-B8F0-40162F8E1DA1}"/>
            </a:ext>
          </a:extLst>
        </xdr:cNvPr>
        <xdr:cNvSpPr txBox="1"/>
      </xdr:nvSpPr>
      <xdr:spPr>
        <a:xfrm>
          <a:off x="11706226" y="1771650"/>
          <a:ext cx="13144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solidFill>
                <a:schemeClr val="tx1">
                  <a:lumMod val="65000"/>
                  <a:lumOff val="35000"/>
                </a:schemeClr>
              </a:solidFill>
              <a:latin typeface="+mn-lt"/>
              <a:ea typeface="+mn-ea"/>
              <a:cs typeface="+mn-cs"/>
            </a:rPr>
            <a:t>Security </a:t>
          </a:r>
        </a:p>
      </xdr:txBody>
    </xdr:sp>
    <xdr:clientData/>
  </xdr:twoCellAnchor>
  <xdr:twoCellAnchor>
    <xdr:from>
      <xdr:col>1</xdr:col>
      <xdr:colOff>123825</xdr:colOff>
      <xdr:row>11</xdr:row>
      <xdr:rowOff>180976</xdr:rowOff>
    </xdr:from>
    <xdr:to>
      <xdr:col>17</xdr:col>
      <xdr:colOff>142875</xdr:colOff>
      <xdr:row>22</xdr:row>
      <xdr:rowOff>171450</xdr:rowOff>
    </xdr:to>
    <xdr:sp macro="" textlink="">
      <xdr:nvSpPr>
        <xdr:cNvPr id="55" name="Rectangle: Rounded Corners 54">
          <a:extLst>
            <a:ext uri="{FF2B5EF4-FFF2-40B4-BE49-F238E27FC236}">
              <a16:creationId xmlns:a16="http://schemas.microsoft.com/office/drawing/2014/main" id="{22EDE26F-EA12-4CD9-8FED-3DFA3CCB9299}"/>
            </a:ext>
          </a:extLst>
        </xdr:cNvPr>
        <xdr:cNvSpPr/>
      </xdr:nvSpPr>
      <xdr:spPr>
        <a:xfrm>
          <a:off x="304800" y="2286001"/>
          <a:ext cx="9772650" cy="2085974"/>
        </a:xfrm>
        <a:prstGeom prst="roundRect">
          <a:avLst>
            <a:gd name="adj" fmla="val 7113"/>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276225</xdr:colOff>
      <xdr:row>12</xdr:row>
      <xdr:rowOff>19050</xdr:rowOff>
    </xdr:from>
    <xdr:to>
      <xdr:col>24</xdr:col>
      <xdr:colOff>581025</xdr:colOff>
      <xdr:row>22</xdr:row>
      <xdr:rowOff>180975</xdr:rowOff>
    </xdr:to>
    <xdr:sp macro="" textlink="">
      <xdr:nvSpPr>
        <xdr:cNvPr id="56" name="Rectangle: Rounded Corners 55">
          <a:extLst>
            <a:ext uri="{FF2B5EF4-FFF2-40B4-BE49-F238E27FC236}">
              <a16:creationId xmlns:a16="http://schemas.microsoft.com/office/drawing/2014/main" id="{BACF4D87-8791-4D2F-B63A-9B591B6EC036}"/>
            </a:ext>
          </a:extLst>
        </xdr:cNvPr>
        <xdr:cNvSpPr/>
      </xdr:nvSpPr>
      <xdr:spPr>
        <a:xfrm>
          <a:off x="10210800" y="2314575"/>
          <a:ext cx="4572000" cy="2066925"/>
        </a:xfrm>
        <a:prstGeom prst="roundRect">
          <a:avLst>
            <a:gd name="adj" fmla="val 7113"/>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590550</xdr:colOff>
      <xdr:row>23</xdr:row>
      <xdr:rowOff>76200</xdr:rowOff>
    </xdr:from>
    <xdr:to>
      <xdr:col>6</xdr:col>
      <xdr:colOff>95249</xdr:colOff>
      <xdr:row>31</xdr:row>
      <xdr:rowOff>95249</xdr:rowOff>
    </xdr:to>
    <xdr:sp macro="" textlink="">
      <xdr:nvSpPr>
        <xdr:cNvPr id="57" name="Rectangle: Rounded Corners 56">
          <a:extLst>
            <a:ext uri="{FF2B5EF4-FFF2-40B4-BE49-F238E27FC236}">
              <a16:creationId xmlns:a16="http://schemas.microsoft.com/office/drawing/2014/main" id="{A0F37A2A-53CF-4107-9749-2E54965C5CD5}"/>
            </a:ext>
          </a:extLst>
        </xdr:cNvPr>
        <xdr:cNvSpPr/>
      </xdr:nvSpPr>
      <xdr:spPr>
        <a:xfrm>
          <a:off x="771525" y="4467225"/>
          <a:ext cx="2552699" cy="1543049"/>
        </a:xfrm>
        <a:prstGeom prst="roundRect">
          <a:avLst>
            <a:gd name="adj" fmla="val 7113"/>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228600</xdr:colOff>
      <xdr:row>23</xdr:row>
      <xdr:rowOff>95250</xdr:rowOff>
    </xdr:from>
    <xdr:to>
      <xdr:col>19</xdr:col>
      <xdr:colOff>323850</xdr:colOff>
      <xdr:row>37</xdr:row>
      <xdr:rowOff>161925</xdr:rowOff>
    </xdr:to>
    <xdr:sp macro="" textlink="">
      <xdr:nvSpPr>
        <xdr:cNvPr id="66" name="Rectangle: Rounded Corners 65">
          <a:extLst>
            <a:ext uri="{FF2B5EF4-FFF2-40B4-BE49-F238E27FC236}">
              <a16:creationId xmlns:a16="http://schemas.microsoft.com/office/drawing/2014/main" id="{161B286B-D486-4C93-A9A5-10CAA99F08A1}"/>
            </a:ext>
          </a:extLst>
        </xdr:cNvPr>
        <xdr:cNvSpPr/>
      </xdr:nvSpPr>
      <xdr:spPr>
        <a:xfrm>
          <a:off x="8943975" y="4486275"/>
          <a:ext cx="2533650" cy="2733675"/>
        </a:xfrm>
        <a:prstGeom prst="roundRect">
          <a:avLst>
            <a:gd name="adj" fmla="val 7113"/>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476250</xdr:colOff>
      <xdr:row>31</xdr:row>
      <xdr:rowOff>95250</xdr:rowOff>
    </xdr:from>
    <xdr:to>
      <xdr:col>22</xdr:col>
      <xdr:colOff>114300</xdr:colOff>
      <xdr:row>37</xdr:row>
      <xdr:rowOff>120015</xdr:rowOff>
    </xdr:to>
    <xdr:sp macro="" textlink="">
      <xdr:nvSpPr>
        <xdr:cNvPr id="67" name="Rectangle: Rounded Corners 66">
          <a:extLst>
            <a:ext uri="{FF2B5EF4-FFF2-40B4-BE49-F238E27FC236}">
              <a16:creationId xmlns:a16="http://schemas.microsoft.com/office/drawing/2014/main" id="{B2FBDC44-8605-4559-A666-6CF6E3F6EE27}"/>
            </a:ext>
          </a:extLst>
        </xdr:cNvPr>
        <xdr:cNvSpPr/>
      </xdr:nvSpPr>
      <xdr:spPr>
        <a:xfrm>
          <a:off x="11630025" y="6010275"/>
          <a:ext cx="1466850" cy="1167765"/>
        </a:xfrm>
        <a:prstGeom prst="roundRect">
          <a:avLst>
            <a:gd name="adj" fmla="val 7113"/>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361950</xdr:colOff>
      <xdr:row>31</xdr:row>
      <xdr:rowOff>95250</xdr:rowOff>
    </xdr:from>
    <xdr:to>
      <xdr:col>25</xdr:col>
      <xdr:colOff>0</xdr:colOff>
      <xdr:row>37</xdr:row>
      <xdr:rowOff>120015</xdr:rowOff>
    </xdr:to>
    <xdr:sp macro="" textlink="">
      <xdr:nvSpPr>
        <xdr:cNvPr id="69" name="Rectangle: Rounded Corners 68">
          <a:extLst>
            <a:ext uri="{FF2B5EF4-FFF2-40B4-BE49-F238E27FC236}">
              <a16:creationId xmlns:a16="http://schemas.microsoft.com/office/drawing/2014/main" id="{42C7750D-47ED-44A0-8D02-CF6BA9749587}"/>
            </a:ext>
          </a:extLst>
        </xdr:cNvPr>
        <xdr:cNvSpPr/>
      </xdr:nvSpPr>
      <xdr:spPr>
        <a:xfrm>
          <a:off x="13344525" y="6010275"/>
          <a:ext cx="1466850" cy="1167765"/>
        </a:xfrm>
        <a:prstGeom prst="roundRect">
          <a:avLst>
            <a:gd name="adj" fmla="val 7113"/>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361950</xdr:colOff>
      <xdr:row>23</xdr:row>
      <xdr:rowOff>171450</xdr:rowOff>
    </xdr:from>
    <xdr:to>
      <xdr:col>25</xdr:col>
      <xdr:colOff>0</xdr:colOff>
      <xdr:row>30</xdr:row>
      <xdr:rowOff>5715</xdr:rowOff>
    </xdr:to>
    <xdr:sp macro="" textlink="">
      <xdr:nvSpPr>
        <xdr:cNvPr id="72" name="Rectangle: Rounded Corners 71">
          <a:extLst>
            <a:ext uri="{FF2B5EF4-FFF2-40B4-BE49-F238E27FC236}">
              <a16:creationId xmlns:a16="http://schemas.microsoft.com/office/drawing/2014/main" id="{5505E0B9-F286-4BFD-BAC2-F2A7268B3AF3}"/>
            </a:ext>
          </a:extLst>
        </xdr:cNvPr>
        <xdr:cNvSpPr/>
      </xdr:nvSpPr>
      <xdr:spPr>
        <a:xfrm>
          <a:off x="13344525" y="4562475"/>
          <a:ext cx="1466850" cy="1167765"/>
        </a:xfrm>
        <a:prstGeom prst="roundRect">
          <a:avLst>
            <a:gd name="adj" fmla="val 7113"/>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19051</xdr:colOff>
      <xdr:row>23</xdr:row>
      <xdr:rowOff>66675</xdr:rowOff>
    </xdr:from>
    <xdr:to>
      <xdr:col>1</xdr:col>
      <xdr:colOff>495301</xdr:colOff>
      <xdr:row>38</xdr:row>
      <xdr:rowOff>104775</xdr:rowOff>
    </xdr:to>
    <xdr:grpSp>
      <xdr:nvGrpSpPr>
        <xdr:cNvPr id="77" name="Group 76">
          <a:extLst>
            <a:ext uri="{FF2B5EF4-FFF2-40B4-BE49-F238E27FC236}">
              <a16:creationId xmlns:a16="http://schemas.microsoft.com/office/drawing/2014/main" id="{0805059B-FC24-6D78-3439-605E59FF53F5}"/>
            </a:ext>
          </a:extLst>
        </xdr:cNvPr>
        <xdr:cNvGrpSpPr/>
      </xdr:nvGrpSpPr>
      <xdr:grpSpPr>
        <a:xfrm>
          <a:off x="200026" y="4457700"/>
          <a:ext cx="476250" cy="2895600"/>
          <a:chOff x="200026" y="4419600"/>
          <a:chExt cx="476250" cy="2728917"/>
        </a:xfrm>
      </xdr:grpSpPr>
      <xdr:sp macro="" textlink="">
        <xdr:nvSpPr>
          <xdr:cNvPr id="59" name="Rectangle: Rounded Corners 58">
            <a:extLst>
              <a:ext uri="{FF2B5EF4-FFF2-40B4-BE49-F238E27FC236}">
                <a16:creationId xmlns:a16="http://schemas.microsoft.com/office/drawing/2014/main" id="{4A6B1C4F-87E2-4193-AC21-9428E11E026E}"/>
              </a:ext>
            </a:extLst>
          </xdr:cNvPr>
          <xdr:cNvSpPr/>
        </xdr:nvSpPr>
        <xdr:spPr>
          <a:xfrm>
            <a:off x="200026" y="4419600"/>
            <a:ext cx="476250" cy="2638426"/>
          </a:xfrm>
          <a:prstGeom prst="roundRect">
            <a:avLst>
              <a:gd name="adj" fmla="val 7113"/>
            </a:avLst>
          </a:prstGeom>
          <a:solidFill>
            <a:srgbClr val="04371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6" name="TextBox 75">
            <a:extLst>
              <a:ext uri="{FF2B5EF4-FFF2-40B4-BE49-F238E27FC236}">
                <a16:creationId xmlns:a16="http://schemas.microsoft.com/office/drawing/2014/main" id="{F1DA1691-9ED6-4B53-AA39-E262E1A75B75}"/>
              </a:ext>
            </a:extLst>
          </xdr:cNvPr>
          <xdr:cNvSpPr txBox="1"/>
        </xdr:nvSpPr>
        <xdr:spPr>
          <a:xfrm rot="16200000">
            <a:off x="-671509" y="5829302"/>
            <a:ext cx="2233617" cy="4048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bg1"/>
                </a:solidFill>
                <a:latin typeface="Arial" panose="020B0604020202020204" pitchFamily="34" charset="0"/>
                <a:cs typeface="Arial" panose="020B0604020202020204" pitchFamily="34" charset="0"/>
              </a:rPr>
              <a:t>Daily</a:t>
            </a:r>
            <a:r>
              <a:rPr lang="en-US" sz="1400" b="1" baseline="0">
                <a:solidFill>
                  <a:schemeClr val="bg1"/>
                </a:solidFill>
                <a:latin typeface="Arial" panose="020B0604020202020204" pitchFamily="34" charset="0"/>
                <a:cs typeface="Arial" panose="020B0604020202020204" pitchFamily="34" charset="0"/>
              </a:rPr>
              <a:t> Farm  Records</a:t>
            </a:r>
            <a:endParaRPr lang="en-US" sz="1400">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6</xdr:col>
      <xdr:colOff>180974</xdr:colOff>
      <xdr:row>23</xdr:row>
      <xdr:rowOff>95249</xdr:rowOff>
    </xdr:from>
    <xdr:to>
      <xdr:col>14</xdr:col>
      <xdr:colOff>590549</xdr:colOff>
      <xdr:row>31</xdr:row>
      <xdr:rowOff>104774</xdr:rowOff>
    </xdr:to>
    <xdr:sp macro="" textlink="">
      <xdr:nvSpPr>
        <xdr:cNvPr id="63" name="Rectangle: Rounded Corners 62">
          <a:extLst>
            <a:ext uri="{FF2B5EF4-FFF2-40B4-BE49-F238E27FC236}">
              <a16:creationId xmlns:a16="http://schemas.microsoft.com/office/drawing/2014/main" id="{39AFD1E1-98B9-4E07-B6E2-8951D3F18EB5}"/>
            </a:ext>
          </a:extLst>
        </xdr:cNvPr>
        <xdr:cNvSpPr/>
      </xdr:nvSpPr>
      <xdr:spPr>
        <a:xfrm>
          <a:off x="3409949" y="4486274"/>
          <a:ext cx="5286375" cy="1533525"/>
        </a:xfrm>
        <a:prstGeom prst="roundRect">
          <a:avLst>
            <a:gd name="adj" fmla="val 7113"/>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19</xdr:col>
      <xdr:colOff>592877</xdr:colOff>
      <xdr:row>24</xdr:row>
      <xdr:rowOff>19050</xdr:rowOff>
    </xdr:from>
    <xdr:to>
      <xdr:col>22</xdr:col>
      <xdr:colOff>104775</xdr:colOff>
      <xdr:row>29</xdr:row>
      <xdr:rowOff>92615</xdr:rowOff>
    </xdr:to>
    <xdr:pic>
      <xdr:nvPicPr>
        <xdr:cNvPr id="16" name="Picture 15">
          <a:extLst>
            <a:ext uri="{FF2B5EF4-FFF2-40B4-BE49-F238E27FC236}">
              <a16:creationId xmlns:a16="http://schemas.microsoft.com/office/drawing/2014/main" id="{657CFC07-0151-D0FE-7431-FBBD68CA73E7}"/>
            </a:ext>
          </a:extLst>
        </xdr:cNvPr>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t="13992" r="127" b="56462"/>
        <a:stretch/>
      </xdr:blipFill>
      <xdr:spPr>
        <a:xfrm>
          <a:off x="11746652" y="4600575"/>
          <a:ext cx="1340698" cy="1026065"/>
        </a:xfrm>
        <a:prstGeom prst="rect">
          <a:avLst/>
        </a:prstGeom>
      </xdr:spPr>
    </xdr:pic>
    <xdr:clientData/>
  </xdr:twoCellAnchor>
  <xdr:twoCellAnchor>
    <xdr:from>
      <xdr:col>1</xdr:col>
      <xdr:colOff>552449</xdr:colOff>
      <xdr:row>32</xdr:row>
      <xdr:rowOff>94979</xdr:rowOff>
    </xdr:from>
    <xdr:to>
      <xdr:col>8</xdr:col>
      <xdr:colOff>200024</xdr:colOff>
      <xdr:row>37</xdr:row>
      <xdr:rowOff>158115</xdr:rowOff>
    </xdr:to>
    <xdr:grpSp>
      <xdr:nvGrpSpPr>
        <xdr:cNvPr id="31" name="Group 30">
          <a:extLst>
            <a:ext uri="{FF2B5EF4-FFF2-40B4-BE49-F238E27FC236}">
              <a16:creationId xmlns:a16="http://schemas.microsoft.com/office/drawing/2014/main" id="{21109A27-70F1-3D3B-0F30-570209C2D399}"/>
            </a:ext>
          </a:extLst>
        </xdr:cNvPr>
        <xdr:cNvGrpSpPr/>
      </xdr:nvGrpSpPr>
      <xdr:grpSpPr>
        <a:xfrm>
          <a:off x="733424" y="6200504"/>
          <a:ext cx="3914775" cy="1015636"/>
          <a:chOff x="742949" y="6048104"/>
          <a:chExt cx="3914775" cy="1015636"/>
        </a:xfrm>
      </xdr:grpSpPr>
      <xdr:sp macro="" textlink="">
        <xdr:nvSpPr>
          <xdr:cNvPr id="60" name="Rectangle: Rounded Corners 59">
            <a:extLst>
              <a:ext uri="{FF2B5EF4-FFF2-40B4-BE49-F238E27FC236}">
                <a16:creationId xmlns:a16="http://schemas.microsoft.com/office/drawing/2014/main" id="{5DECF926-BDCF-443E-9072-0061AC56B77A}"/>
              </a:ext>
            </a:extLst>
          </xdr:cNvPr>
          <xdr:cNvSpPr/>
        </xdr:nvSpPr>
        <xdr:spPr>
          <a:xfrm>
            <a:off x="742949" y="6057900"/>
            <a:ext cx="3914775" cy="1005840"/>
          </a:xfrm>
          <a:prstGeom prst="roundRect">
            <a:avLst>
              <a:gd name="adj" fmla="val 7113"/>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4" name="Picture 23">
            <a:extLst>
              <a:ext uri="{FF2B5EF4-FFF2-40B4-BE49-F238E27FC236}">
                <a16:creationId xmlns:a16="http://schemas.microsoft.com/office/drawing/2014/main" id="{EFCEE6B6-FF68-C66C-6B7B-AD571C22E515}"/>
              </a:ext>
            </a:extLst>
          </xdr:cNvPr>
          <xdr:cNvPicPr>
            <a:picLocks noChangeAspect="1"/>
          </xdr:cNvPicPr>
        </xdr:nvPicPr>
        <xdr:blipFill rotWithShape="1">
          <a:blip xmlns:r="http://schemas.openxmlformats.org/officeDocument/2006/relationships" r:embed="rId8" cstate="print">
            <a:extLst>
              <a:ext uri="{28A0092B-C50C-407E-A947-70E740481C1C}">
                <a14:useLocalDpi xmlns:a14="http://schemas.microsoft.com/office/drawing/2010/main" val="0"/>
              </a:ext>
            </a:extLst>
          </a:blip>
          <a:srcRect l="48862"/>
          <a:stretch/>
        </xdr:blipFill>
        <xdr:spPr>
          <a:xfrm>
            <a:off x="762001" y="6048104"/>
            <a:ext cx="971549" cy="1007445"/>
          </a:xfrm>
          <a:prstGeom prst="rect">
            <a:avLst/>
          </a:prstGeom>
        </xdr:spPr>
      </xdr:pic>
    </xdr:grpSp>
    <xdr:clientData/>
  </xdr:twoCellAnchor>
  <xdr:twoCellAnchor editAs="oneCell">
    <xdr:from>
      <xdr:col>22</xdr:col>
      <xdr:colOff>190500</xdr:colOff>
      <xdr:row>1</xdr:row>
      <xdr:rowOff>152399</xdr:rowOff>
    </xdr:from>
    <xdr:to>
      <xdr:col>25</xdr:col>
      <xdr:colOff>92050</xdr:colOff>
      <xdr:row>10</xdr:row>
      <xdr:rowOff>161924</xdr:rowOff>
    </xdr:to>
    <xdr:pic>
      <xdr:nvPicPr>
        <xdr:cNvPr id="27" name="Picture 26">
          <a:extLst>
            <a:ext uri="{FF2B5EF4-FFF2-40B4-BE49-F238E27FC236}">
              <a16:creationId xmlns:a16="http://schemas.microsoft.com/office/drawing/2014/main" id="{DE879930-07EA-402B-9084-44AFDE07F9D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3173075" y="352424"/>
          <a:ext cx="1730350" cy="1724025"/>
        </a:xfrm>
        <a:prstGeom prst="rect">
          <a:avLst/>
        </a:prstGeom>
      </xdr:spPr>
    </xdr:pic>
    <xdr:clientData/>
  </xdr:twoCellAnchor>
  <xdr:twoCellAnchor>
    <xdr:from>
      <xdr:col>21</xdr:col>
      <xdr:colOff>447675</xdr:colOff>
      <xdr:row>5</xdr:row>
      <xdr:rowOff>28576</xdr:rowOff>
    </xdr:from>
    <xdr:to>
      <xdr:col>24</xdr:col>
      <xdr:colOff>390525</xdr:colOff>
      <xdr:row>9</xdr:row>
      <xdr:rowOff>104776</xdr:rowOff>
    </xdr:to>
    <xdr:sp macro="" textlink="">
      <xdr:nvSpPr>
        <xdr:cNvPr id="29" name="Rectangle: Rounded Corners 28">
          <a:extLst>
            <a:ext uri="{FF2B5EF4-FFF2-40B4-BE49-F238E27FC236}">
              <a16:creationId xmlns:a16="http://schemas.microsoft.com/office/drawing/2014/main" id="{C8D4841E-175D-4326-9401-3537D37128CB}"/>
            </a:ext>
          </a:extLst>
        </xdr:cNvPr>
        <xdr:cNvSpPr/>
      </xdr:nvSpPr>
      <xdr:spPr>
        <a:xfrm>
          <a:off x="12820650" y="990601"/>
          <a:ext cx="1771650" cy="838200"/>
        </a:xfrm>
        <a:prstGeom prst="roundRect">
          <a:avLst>
            <a:gd name="adj" fmla="val 0"/>
          </a:avLst>
        </a:prstGeom>
        <a:solidFill>
          <a:srgbClr val="043718">
            <a:alpha val="65000"/>
          </a:srgb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485775</xdr:colOff>
      <xdr:row>23</xdr:row>
      <xdr:rowOff>171450</xdr:rowOff>
    </xdr:from>
    <xdr:to>
      <xdr:col>22</xdr:col>
      <xdr:colOff>123825</xdr:colOff>
      <xdr:row>30</xdr:row>
      <xdr:rowOff>5715</xdr:rowOff>
    </xdr:to>
    <xdr:sp macro="" textlink="">
      <xdr:nvSpPr>
        <xdr:cNvPr id="75" name="Rectangle: Rounded Corners 74">
          <a:extLst>
            <a:ext uri="{FF2B5EF4-FFF2-40B4-BE49-F238E27FC236}">
              <a16:creationId xmlns:a16="http://schemas.microsoft.com/office/drawing/2014/main" id="{A8CB5C9F-A5FF-4B3F-B15A-9A331227D83E}"/>
            </a:ext>
          </a:extLst>
        </xdr:cNvPr>
        <xdr:cNvSpPr/>
      </xdr:nvSpPr>
      <xdr:spPr>
        <a:xfrm>
          <a:off x="11639550" y="4562475"/>
          <a:ext cx="1466850" cy="1167765"/>
        </a:xfrm>
        <a:prstGeom prst="roundRect">
          <a:avLst>
            <a:gd name="adj" fmla="val 7113"/>
          </a:avLst>
        </a:prstGeom>
        <a:gradFill>
          <a:gsLst>
            <a:gs pos="11000">
              <a:srgbClr val="043718"/>
            </a:gs>
            <a:gs pos="100000">
              <a:srgbClr val="043718">
                <a:alpha val="0"/>
              </a:srgbClr>
            </a:gs>
          </a:gsLst>
          <a:lin ang="17400000" scaled="0"/>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476249</xdr:colOff>
      <xdr:row>5</xdr:row>
      <xdr:rowOff>0</xdr:rowOff>
    </xdr:from>
    <xdr:to>
      <xdr:col>24</xdr:col>
      <xdr:colOff>371474</xdr:colOff>
      <xdr:row>8</xdr:row>
      <xdr:rowOff>114300</xdr:rowOff>
    </xdr:to>
    <xdr:sp macro="" textlink="">
      <xdr:nvSpPr>
        <xdr:cNvPr id="40" name="TextBox 39">
          <a:extLst>
            <a:ext uri="{FF2B5EF4-FFF2-40B4-BE49-F238E27FC236}">
              <a16:creationId xmlns:a16="http://schemas.microsoft.com/office/drawing/2014/main" id="{E67F6C07-7F8E-FFB5-906D-BAF94AFAD8EC}"/>
            </a:ext>
          </a:extLst>
        </xdr:cNvPr>
        <xdr:cNvSpPr txBox="1"/>
      </xdr:nvSpPr>
      <xdr:spPr>
        <a:xfrm>
          <a:off x="12849224" y="962025"/>
          <a:ext cx="1724025"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Monthly</a:t>
          </a:r>
          <a:r>
            <a:rPr lang="en-US" sz="1400" b="1" baseline="0">
              <a:solidFill>
                <a:schemeClr val="bg1"/>
              </a:solidFill>
            </a:rPr>
            <a:t>  Working</a:t>
          </a:r>
        </a:p>
        <a:p>
          <a:r>
            <a:rPr lang="en-US" sz="1200" b="1" baseline="0">
              <a:solidFill>
                <a:schemeClr val="bg1"/>
              </a:solidFill>
            </a:rPr>
            <a:t>Capital Expenditure</a:t>
          </a:r>
          <a:endParaRPr lang="en-US" sz="1200" b="1">
            <a:solidFill>
              <a:schemeClr val="bg1"/>
            </a:solidFill>
          </a:endParaRPr>
        </a:p>
      </xdr:txBody>
    </xdr:sp>
    <xdr:clientData/>
  </xdr:twoCellAnchor>
  <xdr:twoCellAnchor>
    <xdr:from>
      <xdr:col>14</xdr:col>
      <xdr:colOff>581026</xdr:colOff>
      <xdr:row>1</xdr:row>
      <xdr:rowOff>171450</xdr:rowOff>
    </xdr:from>
    <xdr:to>
      <xdr:col>16</xdr:col>
      <xdr:colOff>190500</xdr:colOff>
      <xdr:row>3</xdr:row>
      <xdr:rowOff>95250</xdr:rowOff>
    </xdr:to>
    <xdr:sp macro="" textlink="Records!AG2">
      <xdr:nvSpPr>
        <xdr:cNvPr id="44" name="TextBox 43">
          <a:extLst>
            <a:ext uri="{FF2B5EF4-FFF2-40B4-BE49-F238E27FC236}">
              <a16:creationId xmlns:a16="http://schemas.microsoft.com/office/drawing/2014/main" id="{5AE5147B-2409-4BB2-9F47-4094E23327F7}"/>
            </a:ext>
          </a:extLst>
        </xdr:cNvPr>
        <xdr:cNvSpPr txBox="1"/>
      </xdr:nvSpPr>
      <xdr:spPr>
        <a:xfrm>
          <a:off x="8686801" y="371475"/>
          <a:ext cx="828674"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49610FE-F951-4C41-8084-66DC17451694}" type="TxLink">
            <a:rPr lang="en-US" sz="1400" b="1" i="0" u="none" strike="noStrike" baseline="0">
              <a:solidFill>
                <a:srgbClr val="043718"/>
              </a:solidFill>
              <a:latin typeface="Calibri"/>
              <a:ea typeface="+mn-ea"/>
              <a:cs typeface="Calibri"/>
            </a:rPr>
            <a:pPr marL="0" indent="0"/>
            <a:t>£72,000</a:t>
          </a:fld>
          <a:endParaRPr lang="en-US" sz="1400" b="1" i="0" u="none" strike="noStrike" baseline="0">
            <a:solidFill>
              <a:srgbClr val="043718"/>
            </a:solidFill>
            <a:latin typeface="Calibri"/>
            <a:ea typeface="+mn-ea"/>
            <a:cs typeface="Calibri"/>
          </a:endParaRPr>
        </a:p>
      </xdr:txBody>
    </xdr:sp>
    <xdr:clientData/>
  </xdr:twoCellAnchor>
  <xdr:twoCellAnchor>
    <xdr:from>
      <xdr:col>14</xdr:col>
      <xdr:colOff>581026</xdr:colOff>
      <xdr:row>4</xdr:row>
      <xdr:rowOff>28575</xdr:rowOff>
    </xdr:from>
    <xdr:to>
      <xdr:col>16</xdr:col>
      <xdr:colOff>190500</xdr:colOff>
      <xdr:row>5</xdr:row>
      <xdr:rowOff>142875</xdr:rowOff>
    </xdr:to>
    <xdr:sp macro="" textlink="Records!AG3">
      <xdr:nvSpPr>
        <xdr:cNvPr id="47" name="TextBox 46">
          <a:extLst>
            <a:ext uri="{FF2B5EF4-FFF2-40B4-BE49-F238E27FC236}">
              <a16:creationId xmlns:a16="http://schemas.microsoft.com/office/drawing/2014/main" id="{F04C5990-D02C-40BB-BBF0-0B36EEF17CDA}"/>
            </a:ext>
          </a:extLst>
        </xdr:cNvPr>
        <xdr:cNvSpPr txBox="1"/>
      </xdr:nvSpPr>
      <xdr:spPr>
        <a:xfrm>
          <a:off x="8686801" y="800100"/>
          <a:ext cx="828674"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8FFE9D3-5346-4DC0-AD08-98CA40633A1B}" type="TxLink">
            <a:rPr lang="en-US" sz="1400" b="1" i="0" u="none" strike="noStrike" baseline="0">
              <a:solidFill>
                <a:srgbClr val="043718"/>
              </a:solidFill>
              <a:latin typeface="Calibri"/>
              <a:ea typeface="+mn-ea"/>
              <a:cs typeface="Calibri"/>
            </a:rPr>
            <a:pPr/>
            <a:t>£56,000</a:t>
          </a:fld>
          <a:endParaRPr lang="en-US" sz="1800" b="1" baseline="0">
            <a:solidFill>
              <a:srgbClr val="043718"/>
            </a:solidFill>
            <a:latin typeface="+mn-lt"/>
            <a:ea typeface="+mn-ea"/>
            <a:cs typeface="+mn-cs"/>
          </a:endParaRPr>
        </a:p>
      </xdr:txBody>
    </xdr:sp>
    <xdr:clientData/>
  </xdr:twoCellAnchor>
  <xdr:twoCellAnchor>
    <xdr:from>
      <xdr:col>14</xdr:col>
      <xdr:colOff>581026</xdr:colOff>
      <xdr:row>6</xdr:row>
      <xdr:rowOff>76200</xdr:rowOff>
    </xdr:from>
    <xdr:to>
      <xdr:col>16</xdr:col>
      <xdr:colOff>190500</xdr:colOff>
      <xdr:row>8</xdr:row>
      <xdr:rowOff>0</xdr:rowOff>
    </xdr:to>
    <xdr:sp macro="" textlink="Records!AG4">
      <xdr:nvSpPr>
        <xdr:cNvPr id="49" name="TextBox 48">
          <a:extLst>
            <a:ext uri="{FF2B5EF4-FFF2-40B4-BE49-F238E27FC236}">
              <a16:creationId xmlns:a16="http://schemas.microsoft.com/office/drawing/2014/main" id="{F0978296-D666-4CB1-BF57-3E15D0D9D43F}"/>
            </a:ext>
          </a:extLst>
        </xdr:cNvPr>
        <xdr:cNvSpPr txBox="1"/>
      </xdr:nvSpPr>
      <xdr:spPr>
        <a:xfrm>
          <a:off x="8686801" y="1228725"/>
          <a:ext cx="828674"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7A62005-E5CC-4307-87FF-0A0A5BA6175B}" type="TxLink">
            <a:rPr lang="en-US" sz="1400" b="1" i="0" u="none" strike="noStrike" baseline="0">
              <a:solidFill>
                <a:srgbClr val="043718"/>
              </a:solidFill>
              <a:latin typeface="Calibri"/>
              <a:ea typeface="+mn-ea"/>
              <a:cs typeface="Calibri"/>
            </a:rPr>
            <a:pPr/>
            <a:t>£74,000</a:t>
          </a:fld>
          <a:endParaRPr lang="en-US" sz="1800" b="1" baseline="0">
            <a:solidFill>
              <a:srgbClr val="043718"/>
            </a:solidFill>
            <a:latin typeface="+mn-lt"/>
            <a:ea typeface="+mn-ea"/>
            <a:cs typeface="+mn-cs"/>
          </a:endParaRPr>
        </a:p>
      </xdr:txBody>
    </xdr:sp>
    <xdr:clientData/>
  </xdr:twoCellAnchor>
  <xdr:twoCellAnchor>
    <xdr:from>
      <xdr:col>14</xdr:col>
      <xdr:colOff>581026</xdr:colOff>
      <xdr:row>8</xdr:row>
      <xdr:rowOff>123825</xdr:rowOff>
    </xdr:from>
    <xdr:to>
      <xdr:col>16</xdr:col>
      <xdr:colOff>190500</xdr:colOff>
      <xdr:row>10</xdr:row>
      <xdr:rowOff>47625</xdr:rowOff>
    </xdr:to>
    <xdr:sp macro="" textlink="Records!AG5">
      <xdr:nvSpPr>
        <xdr:cNvPr id="54" name="TextBox 53">
          <a:extLst>
            <a:ext uri="{FF2B5EF4-FFF2-40B4-BE49-F238E27FC236}">
              <a16:creationId xmlns:a16="http://schemas.microsoft.com/office/drawing/2014/main" id="{1175F56D-2965-46CD-80D9-2D6087EA426D}"/>
            </a:ext>
          </a:extLst>
        </xdr:cNvPr>
        <xdr:cNvSpPr txBox="1"/>
      </xdr:nvSpPr>
      <xdr:spPr>
        <a:xfrm>
          <a:off x="8686801" y="1657350"/>
          <a:ext cx="828674"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B49714F-CC7B-4537-8774-F350505DE19A}" type="TxLink">
            <a:rPr lang="en-US" sz="1400" b="1" i="0" u="none" strike="noStrike" baseline="0">
              <a:solidFill>
                <a:srgbClr val="043718"/>
              </a:solidFill>
              <a:latin typeface="Calibri"/>
              <a:ea typeface="+mn-ea"/>
              <a:cs typeface="Calibri"/>
            </a:rPr>
            <a:pPr/>
            <a:t>£35,400</a:t>
          </a:fld>
          <a:endParaRPr lang="en-US" sz="1800" b="1" baseline="0">
            <a:solidFill>
              <a:srgbClr val="043718"/>
            </a:solidFill>
            <a:latin typeface="+mn-lt"/>
            <a:ea typeface="+mn-ea"/>
            <a:cs typeface="+mn-cs"/>
          </a:endParaRPr>
        </a:p>
      </xdr:txBody>
    </xdr:sp>
    <xdr:clientData/>
  </xdr:twoCellAnchor>
  <xdr:twoCellAnchor>
    <xdr:from>
      <xdr:col>18</xdr:col>
      <xdr:colOff>438151</xdr:colOff>
      <xdr:row>2</xdr:row>
      <xdr:rowOff>38100</xdr:rowOff>
    </xdr:from>
    <xdr:to>
      <xdr:col>20</xdr:col>
      <xdr:colOff>47625</xdr:colOff>
      <xdr:row>3</xdr:row>
      <xdr:rowOff>152400</xdr:rowOff>
    </xdr:to>
    <xdr:sp macro="" textlink="Records!AG6">
      <xdr:nvSpPr>
        <xdr:cNvPr id="61" name="TextBox 60">
          <a:extLst>
            <a:ext uri="{FF2B5EF4-FFF2-40B4-BE49-F238E27FC236}">
              <a16:creationId xmlns:a16="http://schemas.microsoft.com/office/drawing/2014/main" id="{9522873A-C65F-4589-BF36-D431B67EA6EA}"/>
            </a:ext>
          </a:extLst>
        </xdr:cNvPr>
        <xdr:cNvSpPr txBox="1"/>
      </xdr:nvSpPr>
      <xdr:spPr>
        <a:xfrm>
          <a:off x="10982326" y="428625"/>
          <a:ext cx="828674"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A11A8C6-8258-41C9-8910-C9CA2FF0ED54}" type="TxLink">
            <a:rPr lang="en-US" sz="1400" b="1" i="0" u="none" strike="noStrike" baseline="0">
              <a:solidFill>
                <a:srgbClr val="043718"/>
              </a:solidFill>
              <a:latin typeface="Calibri"/>
              <a:ea typeface="+mn-ea"/>
              <a:cs typeface="Calibri"/>
            </a:rPr>
            <a:pPr/>
            <a:t>£35,000</a:t>
          </a:fld>
          <a:endParaRPr lang="en-US" sz="1800" b="1" baseline="0">
            <a:solidFill>
              <a:srgbClr val="043718"/>
            </a:solidFill>
            <a:latin typeface="+mn-lt"/>
            <a:ea typeface="+mn-ea"/>
            <a:cs typeface="+mn-cs"/>
          </a:endParaRPr>
        </a:p>
      </xdr:txBody>
    </xdr:sp>
    <xdr:clientData/>
  </xdr:twoCellAnchor>
  <xdr:twoCellAnchor>
    <xdr:from>
      <xdr:col>18</xdr:col>
      <xdr:colOff>438151</xdr:colOff>
      <xdr:row>5</xdr:row>
      <xdr:rowOff>114300</xdr:rowOff>
    </xdr:from>
    <xdr:to>
      <xdr:col>20</xdr:col>
      <xdr:colOff>47625</xdr:colOff>
      <xdr:row>7</xdr:row>
      <xdr:rowOff>38100</xdr:rowOff>
    </xdr:to>
    <xdr:sp macro="" textlink="Records!AG7">
      <xdr:nvSpPr>
        <xdr:cNvPr id="64" name="TextBox 63">
          <a:extLst>
            <a:ext uri="{FF2B5EF4-FFF2-40B4-BE49-F238E27FC236}">
              <a16:creationId xmlns:a16="http://schemas.microsoft.com/office/drawing/2014/main" id="{039E864F-682C-4616-9A3D-E169F3C9A9E5}"/>
            </a:ext>
          </a:extLst>
        </xdr:cNvPr>
        <xdr:cNvSpPr txBox="1"/>
      </xdr:nvSpPr>
      <xdr:spPr>
        <a:xfrm>
          <a:off x="10982326" y="1076325"/>
          <a:ext cx="828674"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8375FC0-FF9A-4983-8D97-984F2F9E6ADC}" type="TxLink">
            <a:rPr lang="en-US" sz="1400" b="1" i="0" u="none" strike="noStrike" baseline="0">
              <a:solidFill>
                <a:srgbClr val="043718"/>
              </a:solidFill>
              <a:latin typeface="Calibri"/>
              <a:ea typeface="+mn-ea"/>
              <a:cs typeface="Calibri"/>
            </a:rPr>
            <a:pPr/>
            <a:t>£88,000</a:t>
          </a:fld>
          <a:endParaRPr lang="en-US" sz="1400" b="1" baseline="0">
            <a:solidFill>
              <a:srgbClr val="043718"/>
            </a:solidFill>
            <a:latin typeface="+mn-lt"/>
            <a:ea typeface="+mn-ea"/>
            <a:cs typeface="+mn-cs"/>
          </a:endParaRPr>
        </a:p>
      </xdr:txBody>
    </xdr:sp>
    <xdr:clientData/>
  </xdr:twoCellAnchor>
  <xdr:twoCellAnchor>
    <xdr:from>
      <xdr:col>18</xdr:col>
      <xdr:colOff>438151</xdr:colOff>
      <xdr:row>9</xdr:row>
      <xdr:rowOff>0</xdr:rowOff>
    </xdr:from>
    <xdr:to>
      <xdr:col>20</xdr:col>
      <xdr:colOff>47625</xdr:colOff>
      <xdr:row>10</xdr:row>
      <xdr:rowOff>114300</xdr:rowOff>
    </xdr:to>
    <xdr:sp macro="" textlink="Records!AG8">
      <xdr:nvSpPr>
        <xdr:cNvPr id="68" name="TextBox 67">
          <a:extLst>
            <a:ext uri="{FF2B5EF4-FFF2-40B4-BE49-F238E27FC236}">
              <a16:creationId xmlns:a16="http://schemas.microsoft.com/office/drawing/2014/main" id="{2DBD2113-4E9C-4077-B988-878780ABBAB9}"/>
            </a:ext>
          </a:extLst>
        </xdr:cNvPr>
        <xdr:cNvSpPr txBox="1"/>
      </xdr:nvSpPr>
      <xdr:spPr>
        <a:xfrm>
          <a:off x="10982326" y="1724025"/>
          <a:ext cx="828674"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31F4195-22AB-4406-B0D5-E2990A329F4D}" type="TxLink">
            <a:rPr lang="en-US" sz="1400" b="1" i="0" u="none" strike="noStrike" baseline="0">
              <a:solidFill>
                <a:srgbClr val="043718"/>
              </a:solidFill>
              <a:latin typeface="Calibri"/>
              <a:ea typeface="+mn-ea"/>
              <a:cs typeface="Calibri"/>
            </a:rPr>
            <a:pPr/>
            <a:t>£45,000</a:t>
          </a:fld>
          <a:endParaRPr lang="en-US" sz="1800" b="1" baseline="0">
            <a:solidFill>
              <a:srgbClr val="043718"/>
            </a:solidFill>
            <a:latin typeface="+mn-lt"/>
            <a:ea typeface="+mn-ea"/>
            <a:cs typeface="+mn-cs"/>
          </a:endParaRPr>
        </a:p>
      </xdr:txBody>
    </xdr:sp>
    <xdr:clientData/>
  </xdr:twoCellAnchor>
  <xdr:twoCellAnchor>
    <xdr:from>
      <xdr:col>3</xdr:col>
      <xdr:colOff>533399</xdr:colOff>
      <xdr:row>7</xdr:row>
      <xdr:rowOff>85725</xdr:rowOff>
    </xdr:from>
    <xdr:to>
      <xdr:col>6</xdr:col>
      <xdr:colOff>161924</xdr:colOff>
      <xdr:row>9</xdr:row>
      <xdr:rowOff>9525</xdr:rowOff>
    </xdr:to>
    <xdr:sp macro="" textlink="Pivottables!F4">
      <xdr:nvSpPr>
        <xdr:cNvPr id="73" name="TextBox 72">
          <a:extLst>
            <a:ext uri="{FF2B5EF4-FFF2-40B4-BE49-F238E27FC236}">
              <a16:creationId xmlns:a16="http://schemas.microsoft.com/office/drawing/2014/main" id="{EADBA62A-BCA6-4177-B116-F45C70A783A5}"/>
            </a:ext>
          </a:extLst>
        </xdr:cNvPr>
        <xdr:cNvSpPr txBox="1"/>
      </xdr:nvSpPr>
      <xdr:spPr>
        <a:xfrm>
          <a:off x="1933574" y="1428750"/>
          <a:ext cx="14573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001A4C0-DF8D-4C03-ABB0-E9725B731882}" type="TxLink">
            <a:rPr lang="en-US" sz="1400" b="1" i="0" u="none" strike="noStrike" baseline="0">
              <a:solidFill>
                <a:srgbClr val="043718"/>
              </a:solidFill>
              <a:latin typeface="Calibri"/>
              <a:ea typeface="+mn-ea"/>
              <a:cs typeface="Calibri"/>
            </a:rPr>
            <a:pPr marL="0" indent="0"/>
            <a:t>£11,919,000</a:t>
          </a:fld>
          <a:endParaRPr lang="en-US" sz="2400" b="1" i="0" u="none" strike="noStrike" baseline="0">
            <a:solidFill>
              <a:srgbClr val="043718"/>
            </a:solidFill>
            <a:latin typeface="Calibri"/>
            <a:ea typeface="+mn-ea"/>
            <a:cs typeface="Calibri"/>
          </a:endParaRPr>
        </a:p>
      </xdr:txBody>
    </xdr:sp>
    <xdr:clientData/>
  </xdr:twoCellAnchor>
  <xdr:twoCellAnchor>
    <xdr:from>
      <xdr:col>6</xdr:col>
      <xdr:colOff>333375</xdr:colOff>
      <xdr:row>7</xdr:row>
      <xdr:rowOff>85725</xdr:rowOff>
    </xdr:from>
    <xdr:to>
      <xdr:col>8</xdr:col>
      <xdr:colOff>485775</xdr:colOff>
      <xdr:row>9</xdr:row>
      <xdr:rowOff>9525</xdr:rowOff>
    </xdr:to>
    <xdr:sp macro="" textlink="Pivottables!F3">
      <xdr:nvSpPr>
        <xdr:cNvPr id="78" name="TextBox 77">
          <a:extLst>
            <a:ext uri="{FF2B5EF4-FFF2-40B4-BE49-F238E27FC236}">
              <a16:creationId xmlns:a16="http://schemas.microsoft.com/office/drawing/2014/main" id="{EAFB7126-9F27-4C85-93A9-0D9FEB7DCEB2}"/>
            </a:ext>
          </a:extLst>
        </xdr:cNvPr>
        <xdr:cNvSpPr txBox="1"/>
      </xdr:nvSpPr>
      <xdr:spPr>
        <a:xfrm>
          <a:off x="3562350" y="1428750"/>
          <a:ext cx="13716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EE62B21-F506-4CB5-9A62-0FF7331DC0AE}" type="TxLink">
            <a:rPr lang="en-US" sz="1400" b="1" i="0" u="none" strike="noStrike" baseline="0">
              <a:solidFill>
                <a:srgbClr val="043718"/>
              </a:solidFill>
              <a:latin typeface="Calibri"/>
              <a:ea typeface="+mn-ea"/>
              <a:cs typeface="Calibri"/>
            </a:rPr>
            <a:pPr marL="0" indent="0"/>
            <a:t>£47,024,000</a:t>
          </a:fld>
          <a:endParaRPr lang="en-US" sz="1800" b="1" i="0" u="none" strike="noStrike" baseline="0">
            <a:solidFill>
              <a:srgbClr val="043718"/>
            </a:solidFill>
            <a:latin typeface="Calibri"/>
            <a:ea typeface="+mn-ea"/>
            <a:cs typeface="Calibri"/>
          </a:endParaRPr>
        </a:p>
      </xdr:txBody>
    </xdr:sp>
    <xdr:clientData/>
  </xdr:twoCellAnchor>
  <xdr:twoCellAnchor>
    <xdr:from>
      <xdr:col>9</xdr:col>
      <xdr:colOff>533399</xdr:colOff>
      <xdr:row>7</xdr:row>
      <xdr:rowOff>85725</xdr:rowOff>
    </xdr:from>
    <xdr:to>
      <xdr:col>11</xdr:col>
      <xdr:colOff>600075</xdr:colOff>
      <xdr:row>9</xdr:row>
      <xdr:rowOff>9525</xdr:rowOff>
    </xdr:to>
    <xdr:sp macro="" textlink="Pivottables!F5">
      <xdr:nvSpPr>
        <xdr:cNvPr id="80" name="TextBox 79">
          <a:extLst>
            <a:ext uri="{FF2B5EF4-FFF2-40B4-BE49-F238E27FC236}">
              <a16:creationId xmlns:a16="http://schemas.microsoft.com/office/drawing/2014/main" id="{44E3BAD9-2C8D-4C92-A087-16A0F9199403}"/>
            </a:ext>
          </a:extLst>
        </xdr:cNvPr>
        <xdr:cNvSpPr txBox="1"/>
      </xdr:nvSpPr>
      <xdr:spPr>
        <a:xfrm>
          <a:off x="5591174" y="1428750"/>
          <a:ext cx="1285876"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E12762A-77B2-4ADC-91BD-29BB41A76E78}" type="TxLink">
            <a:rPr lang="en-US" sz="1400" b="1" i="0" u="none" strike="noStrike" baseline="0">
              <a:solidFill>
                <a:srgbClr val="043718"/>
              </a:solidFill>
              <a:latin typeface="Calibri"/>
              <a:ea typeface="+mn-ea"/>
              <a:cs typeface="Calibri"/>
            </a:rPr>
            <a:pPr marL="0" indent="0"/>
            <a:t>£11,456,000</a:t>
          </a:fld>
          <a:endParaRPr lang="en-US" sz="1800" b="1" i="0" u="none" strike="noStrike" baseline="0">
            <a:solidFill>
              <a:srgbClr val="043718"/>
            </a:solidFill>
            <a:latin typeface="Calibri"/>
            <a:ea typeface="+mn-ea"/>
            <a:cs typeface="Calibri"/>
          </a:endParaRPr>
        </a:p>
      </xdr:txBody>
    </xdr:sp>
    <xdr:clientData/>
  </xdr:twoCellAnchor>
  <xdr:twoCellAnchor>
    <xdr:from>
      <xdr:col>12</xdr:col>
      <xdr:colOff>419099</xdr:colOff>
      <xdr:row>7</xdr:row>
      <xdr:rowOff>85725</xdr:rowOff>
    </xdr:from>
    <xdr:to>
      <xdr:col>14</xdr:col>
      <xdr:colOff>390525</xdr:colOff>
      <xdr:row>9</xdr:row>
      <xdr:rowOff>9525</xdr:rowOff>
    </xdr:to>
    <xdr:sp macro="" textlink="Pivottables!F6">
      <xdr:nvSpPr>
        <xdr:cNvPr id="82" name="TextBox 81">
          <a:extLst>
            <a:ext uri="{FF2B5EF4-FFF2-40B4-BE49-F238E27FC236}">
              <a16:creationId xmlns:a16="http://schemas.microsoft.com/office/drawing/2014/main" id="{4FA346DB-426D-4F9D-83DB-8CC2E96E66D1}"/>
            </a:ext>
          </a:extLst>
        </xdr:cNvPr>
        <xdr:cNvSpPr txBox="1"/>
      </xdr:nvSpPr>
      <xdr:spPr>
        <a:xfrm>
          <a:off x="7305674" y="1428750"/>
          <a:ext cx="1190626"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ABD1A10-FC2A-4B39-8A42-C9B4D67D7331}" type="TxLink">
            <a:rPr lang="en-US" sz="1400" b="1" i="0" u="none" strike="noStrike" baseline="0">
              <a:solidFill>
                <a:srgbClr val="043718"/>
              </a:solidFill>
              <a:latin typeface="Calibri"/>
              <a:ea typeface="+mn-ea"/>
              <a:cs typeface="Calibri"/>
            </a:rPr>
            <a:pPr marL="0" indent="0"/>
            <a:t>£58,999,000</a:t>
          </a:fld>
          <a:endParaRPr lang="en-US" sz="1800" b="1" i="0" u="none" strike="noStrike" baseline="0">
            <a:solidFill>
              <a:srgbClr val="043718"/>
            </a:solidFill>
            <a:latin typeface="Calibri"/>
            <a:ea typeface="+mn-ea"/>
            <a:cs typeface="Calibri"/>
          </a:endParaRPr>
        </a:p>
      </xdr:txBody>
    </xdr:sp>
    <xdr:clientData/>
  </xdr:twoCellAnchor>
  <xdr:twoCellAnchor editAs="oneCell">
    <xdr:from>
      <xdr:col>10</xdr:col>
      <xdr:colOff>76200</xdr:colOff>
      <xdr:row>1</xdr:row>
      <xdr:rowOff>114301</xdr:rowOff>
    </xdr:from>
    <xdr:to>
      <xdr:col>13</xdr:col>
      <xdr:colOff>76200</xdr:colOff>
      <xdr:row>4</xdr:row>
      <xdr:rowOff>0</xdr:rowOff>
    </xdr:to>
    <mc:AlternateContent xmlns:mc="http://schemas.openxmlformats.org/markup-compatibility/2006" xmlns:a14="http://schemas.microsoft.com/office/drawing/2010/main">
      <mc:Choice Requires="a14">
        <xdr:graphicFrame macro="">
          <xdr:nvGraphicFramePr>
            <xdr:cNvPr id="84" name="Duration">
              <a:extLst>
                <a:ext uri="{FF2B5EF4-FFF2-40B4-BE49-F238E27FC236}">
                  <a16:creationId xmlns:a16="http://schemas.microsoft.com/office/drawing/2014/main" id="{17358191-75EC-4906-8368-68EA9AC6365C}"/>
                </a:ext>
              </a:extLst>
            </xdr:cNvPr>
            <xdr:cNvGraphicFramePr/>
          </xdr:nvGraphicFramePr>
          <xdr:xfrm>
            <a:off x="0" y="0"/>
            <a:ext cx="0" cy="0"/>
          </xdr:xfrm>
          <a:graphic>
            <a:graphicData uri="http://schemas.microsoft.com/office/drawing/2010/slicer">
              <sle:slicer xmlns:sle="http://schemas.microsoft.com/office/drawing/2010/slicer" name="Duration"/>
            </a:graphicData>
          </a:graphic>
        </xdr:graphicFrame>
      </mc:Choice>
      <mc:Fallback xmlns="">
        <xdr:sp macro="" textlink="">
          <xdr:nvSpPr>
            <xdr:cNvPr id="0" name=""/>
            <xdr:cNvSpPr>
              <a:spLocks noTextEdit="1"/>
            </xdr:cNvSpPr>
          </xdr:nvSpPr>
          <xdr:spPr>
            <a:xfrm>
              <a:off x="5743575" y="314326"/>
              <a:ext cx="1828800" cy="457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504824</xdr:colOff>
      <xdr:row>7</xdr:row>
      <xdr:rowOff>104775</xdr:rowOff>
    </xdr:from>
    <xdr:to>
      <xdr:col>24</xdr:col>
      <xdr:colOff>133350</xdr:colOff>
      <xdr:row>9</xdr:row>
      <xdr:rowOff>28575</xdr:rowOff>
    </xdr:to>
    <xdr:sp macro="" textlink="">
      <xdr:nvSpPr>
        <xdr:cNvPr id="86" name="TextBox 85">
          <a:extLst>
            <a:ext uri="{FF2B5EF4-FFF2-40B4-BE49-F238E27FC236}">
              <a16:creationId xmlns:a16="http://schemas.microsoft.com/office/drawing/2014/main" id="{CEC85436-922C-48F7-9120-9ACAF802B283}"/>
            </a:ext>
          </a:extLst>
        </xdr:cNvPr>
        <xdr:cNvSpPr txBox="1"/>
      </xdr:nvSpPr>
      <xdr:spPr>
        <a:xfrm>
          <a:off x="12877799" y="1447800"/>
          <a:ext cx="1457326"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baseline="0">
              <a:solidFill>
                <a:schemeClr val="accent6"/>
              </a:solidFill>
              <a:ea typeface="+mn-ea"/>
            </a:rPr>
            <a:t>£1,683,909</a:t>
          </a:r>
        </a:p>
      </xdr:txBody>
    </xdr:sp>
    <xdr:clientData/>
  </xdr:twoCellAnchor>
  <xdr:twoCellAnchor>
    <xdr:from>
      <xdr:col>3</xdr:col>
      <xdr:colOff>190500</xdr:colOff>
      <xdr:row>13</xdr:row>
      <xdr:rowOff>161924</xdr:rowOff>
    </xdr:from>
    <xdr:to>
      <xdr:col>17</xdr:col>
      <xdr:colOff>66674</xdr:colOff>
      <xdr:row>22</xdr:row>
      <xdr:rowOff>142875</xdr:rowOff>
    </xdr:to>
    <xdr:graphicFrame macro="">
      <xdr:nvGraphicFramePr>
        <xdr:cNvPr id="6" name="Chart 5">
          <a:extLst>
            <a:ext uri="{FF2B5EF4-FFF2-40B4-BE49-F238E27FC236}">
              <a16:creationId xmlns:a16="http://schemas.microsoft.com/office/drawing/2014/main" id="{E3EF921A-7331-4EE9-81C8-7CD5597700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xdr:col>
      <xdr:colOff>114299</xdr:colOff>
      <xdr:row>13</xdr:row>
      <xdr:rowOff>28575</xdr:rowOff>
    </xdr:from>
    <xdr:to>
      <xdr:col>3</xdr:col>
      <xdr:colOff>28574</xdr:colOff>
      <xdr:row>19</xdr:row>
      <xdr:rowOff>85724</xdr:rowOff>
    </xdr:to>
    <mc:AlternateContent xmlns:mc="http://schemas.openxmlformats.org/markup-compatibility/2006" xmlns:a14="http://schemas.microsoft.com/office/drawing/2010/main">
      <mc:Choice Requires="a14">
        <xdr:graphicFrame macro="">
          <xdr:nvGraphicFramePr>
            <xdr:cNvPr id="10" name="Penhouse#">
              <a:extLst>
                <a:ext uri="{FF2B5EF4-FFF2-40B4-BE49-F238E27FC236}">
                  <a16:creationId xmlns:a16="http://schemas.microsoft.com/office/drawing/2014/main" id="{A05E1FD7-1731-4593-947A-37D46DF0E90D}"/>
                </a:ext>
              </a:extLst>
            </xdr:cNvPr>
            <xdr:cNvGraphicFramePr/>
          </xdr:nvGraphicFramePr>
          <xdr:xfrm>
            <a:off x="0" y="0"/>
            <a:ext cx="0" cy="0"/>
          </xdr:xfrm>
          <a:graphic>
            <a:graphicData uri="http://schemas.microsoft.com/office/drawing/2010/slicer">
              <sle:slicer xmlns:sle="http://schemas.microsoft.com/office/drawing/2010/slicer" name="Penhouse#"/>
            </a:graphicData>
          </a:graphic>
        </xdr:graphicFrame>
      </mc:Choice>
      <mc:Fallback xmlns="">
        <xdr:sp macro="" textlink="">
          <xdr:nvSpPr>
            <xdr:cNvPr id="0" name=""/>
            <xdr:cNvSpPr>
              <a:spLocks noTextEdit="1"/>
            </xdr:cNvSpPr>
          </xdr:nvSpPr>
          <xdr:spPr>
            <a:xfrm>
              <a:off x="295274" y="2514600"/>
              <a:ext cx="1133475" cy="1200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19050</xdr:colOff>
      <xdr:row>11</xdr:row>
      <xdr:rowOff>142875</xdr:rowOff>
    </xdr:from>
    <xdr:to>
      <xdr:col>8</xdr:col>
      <xdr:colOff>371475</xdr:colOff>
      <xdr:row>13</xdr:row>
      <xdr:rowOff>95250</xdr:rowOff>
    </xdr:to>
    <xdr:sp macro="" textlink="">
      <xdr:nvSpPr>
        <xdr:cNvPr id="12" name="TextBox 11">
          <a:extLst>
            <a:ext uri="{FF2B5EF4-FFF2-40B4-BE49-F238E27FC236}">
              <a16:creationId xmlns:a16="http://schemas.microsoft.com/office/drawing/2014/main" id="{ECD45621-25F3-75FE-7C54-EF97E5799FC6}"/>
            </a:ext>
          </a:extLst>
        </xdr:cNvPr>
        <xdr:cNvSpPr txBox="1"/>
      </xdr:nvSpPr>
      <xdr:spPr>
        <a:xfrm>
          <a:off x="2028825" y="2247900"/>
          <a:ext cx="279082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solidFill>
                <a:srgbClr val="043718"/>
              </a:solidFill>
              <a:latin typeface="Arial" panose="020B0604020202020204" pitchFamily="34" charset="0"/>
              <a:cs typeface="Arial" panose="020B0604020202020204" pitchFamily="34" charset="0"/>
            </a:rPr>
            <a:t>Body  Weight  </a:t>
          </a:r>
          <a:r>
            <a:rPr lang="en-US" sz="1100" b="1" baseline="0">
              <a:solidFill>
                <a:schemeClr val="bg2">
                  <a:lumMod val="75000"/>
                </a:schemeClr>
              </a:solidFill>
              <a:latin typeface="Arial" panose="020B0604020202020204" pitchFamily="34" charset="0"/>
              <a:cs typeface="Arial" panose="020B0604020202020204" pitchFamily="34" charset="0"/>
            </a:rPr>
            <a:t>Farm Weekly Record</a:t>
          </a:r>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xdr:txBody>
    </xdr:sp>
    <xdr:clientData/>
  </xdr:twoCellAnchor>
  <xdr:twoCellAnchor>
    <xdr:from>
      <xdr:col>10</xdr:col>
      <xdr:colOff>295276</xdr:colOff>
      <xdr:row>11</xdr:row>
      <xdr:rowOff>142876</xdr:rowOff>
    </xdr:from>
    <xdr:to>
      <xdr:col>11</xdr:col>
      <xdr:colOff>371475</xdr:colOff>
      <xdr:row>14</xdr:row>
      <xdr:rowOff>9525</xdr:rowOff>
    </xdr:to>
    <xdr:grpSp>
      <xdr:nvGrpSpPr>
        <xdr:cNvPr id="48" name="Group 47">
          <a:extLst>
            <a:ext uri="{FF2B5EF4-FFF2-40B4-BE49-F238E27FC236}">
              <a16:creationId xmlns:a16="http://schemas.microsoft.com/office/drawing/2014/main" id="{7A3E5CA4-FDD5-43DB-3AC3-53FA29EEB6D7}"/>
            </a:ext>
          </a:extLst>
        </xdr:cNvPr>
        <xdr:cNvGrpSpPr/>
      </xdr:nvGrpSpPr>
      <xdr:grpSpPr>
        <a:xfrm>
          <a:off x="5962651" y="2247901"/>
          <a:ext cx="685799" cy="438149"/>
          <a:chOff x="5962651" y="2247901"/>
          <a:chExt cx="685799" cy="438149"/>
        </a:xfrm>
      </xdr:grpSpPr>
      <xdr:sp macro="" textlink="Pivottables!T3">
        <xdr:nvSpPr>
          <xdr:cNvPr id="18" name="TextBox 17">
            <a:extLst>
              <a:ext uri="{FF2B5EF4-FFF2-40B4-BE49-F238E27FC236}">
                <a16:creationId xmlns:a16="http://schemas.microsoft.com/office/drawing/2014/main" id="{F663CD82-F278-4A03-ACED-697CC8AA2B2A}"/>
              </a:ext>
            </a:extLst>
          </xdr:cNvPr>
          <xdr:cNvSpPr txBox="1"/>
        </xdr:nvSpPr>
        <xdr:spPr>
          <a:xfrm>
            <a:off x="5962651" y="2247901"/>
            <a:ext cx="55245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C8E8BAA-17A6-4F01-A697-C6EF1DC5A104}" type="TxLink">
              <a:rPr lang="en-US" sz="1200" b="1" i="0" u="none" strike="noStrike" baseline="0">
                <a:solidFill>
                  <a:srgbClr val="043718"/>
                </a:solidFill>
                <a:latin typeface="Arial" panose="020B0604020202020204" pitchFamily="34" charset="0"/>
                <a:cs typeface="Arial" panose="020B0604020202020204" pitchFamily="34" charset="0"/>
              </a:rPr>
              <a:pPr/>
              <a:t>2540</a:t>
            </a:fld>
            <a:endParaRPr lang="en-US" sz="1200" b="1" baseline="0">
              <a:solidFill>
                <a:srgbClr val="043718"/>
              </a:solidFill>
              <a:latin typeface="Arial" panose="020B0604020202020204" pitchFamily="34" charset="0"/>
              <a:cs typeface="Arial" panose="020B0604020202020204" pitchFamily="34" charset="0"/>
            </a:endParaRPr>
          </a:p>
        </xdr:txBody>
      </xdr:sp>
      <xdr:sp macro="" textlink="">
        <xdr:nvSpPr>
          <xdr:cNvPr id="28" name="TextBox 27">
            <a:extLst>
              <a:ext uri="{FF2B5EF4-FFF2-40B4-BE49-F238E27FC236}">
                <a16:creationId xmlns:a16="http://schemas.microsoft.com/office/drawing/2014/main" id="{B8034D09-B9A1-40DF-977E-92162276FC21}"/>
              </a:ext>
            </a:extLst>
          </xdr:cNvPr>
          <xdr:cNvSpPr txBox="1"/>
        </xdr:nvSpPr>
        <xdr:spPr>
          <a:xfrm>
            <a:off x="6315075" y="2266951"/>
            <a:ext cx="333375" cy="419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solidFill>
                  <a:schemeClr val="accent6"/>
                </a:solidFill>
                <a:latin typeface="Arial" panose="020B0604020202020204" pitchFamily="34" charset="0"/>
                <a:cs typeface="Arial" panose="020B0604020202020204" pitchFamily="34" charset="0"/>
              </a:rPr>
              <a:t>g</a:t>
            </a:r>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xdr:txBody>
      </xdr:sp>
    </xdr:grpSp>
    <xdr:clientData/>
  </xdr:twoCellAnchor>
  <xdr:twoCellAnchor>
    <xdr:from>
      <xdr:col>13</xdr:col>
      <xdr:colOff>552450</xdr:colOff>
      <xdr:row>11</xdr:row>
      <xdr:rowOff>161925</xdr:rowOff>
    </xdr:from>
    <xdr:to>
      <xdr:col>15</xdr:col>
      <xdr:colOff>28575</xdr:colOff>
      <xdr:row>14</xdr:row>
      <xdr:rowOff>9524</xdr:rowOff>
    </xdr:to>
    <xdr:grpSp>
      <xdr:nvGrpSpPr>
        <xdr:cNvPr id="53" name="Group 52">
          <a:extLst>
            <a:ext uri="{FF2B5EF4-FFF2-40B4-BE49-F238E27FC236}">
              <a16:creationId xmlns:a16="http://schemas.microsoft.com/office/drawing/2014/main" id="{432D4B69-338E-31AC-6A3E-CE38667C7CB3}"/>
            </a:ext>
          </a:extLst>
        </xdr:cNvPr>
        <xdr:cNvGrpSpPr/>
      </xdr:nvGrpSpPr>
      <xdr:grpSpPr>
        <a:xfrm>
          <a:off x="8048625" y="2266950"/>
          <a:ext cx="695325" cy="419099"/>
          <a:chOff x="8048625" y="2266950"/>
          <a:chExt cx="695325" cy="419099"/>
        </a:xfrm>
      </xdr:grpSpPr>
      <xdr:sp macro="" textlink="Pivottables!T4">
        <xdr:nvSpPr>
          <xdr:cNvPr id="23" name="TextBox 22">
            <a:extLst>
              <a:ext uri="{FF2B5EF4-FFF2-40B4-BE49-F238E27FC236}">
                <a16:creationId xmlns:a16="http://schemas.microsoft.com/office/drawing/2014/main" id="{ED020689-D371-4725-9D83-3454849208D5}"/>
              </a:ext>
            </a:extLst>
          </xdr:cNvPr>
          <xdr:cNvSpPr txBox="1"/>
        </xdr:nvSpPr>
        <xdr:spPr>
          <a:xfrm>
            <a:off x="8048625" y="2266950"/>
            <a:ext cx="55245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802F6D1-6A58-47A1-B455-F1FDFA904EB4}" type="TxLink">
              <a:rPr lang="en-US" sz="1200" b="1" i="0" u="none" strike="noStrike" baseline="0">
                <a:solidFill>
                  <a:srgbClr val="043718"/>
                </a:solidFill>
                <a:latin typeface="Arial" panose="020B0604020202020204" pitchFamily="34" charset="0"/>
                <a:cs typeface="Arial" panose="020B0604020202020204" pitchFamily="34" charset="0"/>
              </a:rPr>
              <a:pPr/>
              <a:t>1020</a:t>
            </a:fld>
            <a:endParaRPr lang="en-US" sz="1200" b="1" baseline="0">
              <a:solidFill>
                <a:srgbClr val="043718"/>
              </a:solidFill>
              <a:latin typeface="Arial" panose="020B0604020202020204" pitchFamily="34" charset="0"/>
              <a:cs typeface="Arial" panose="020B0604020202020204" pitchFamily="34" charset="0"/>
            </a:endParaRPr>
          </a:p>
        </xdr:txBody>
      </xdr:sp>
      <xdr:sp macro="" textlink="">
        <xdr:nvSpPr>
          <xdr:cNvPr id="42" name="TextBox 27">
            <a:extLst>
              <a:ext uri="{FF2B5EF4-FFF2-40B4-BE49-F238E27FC236}">
                <a16:creationId xmlns:a16="http://schemas.microsoft.com/office/drawing/2014/main" id="{5F8897D3-7FBD-BC38-944C-23CDE3318053}"/>
              </a:ext>
            </a:extLst>
          </xdr:cNvPr>
          <xdr:cNvSpPr txBox="1"/>
        </xdr:nvSpPr>
        <xdr:spPr>
          <a:xfrm>
            <a:off x="8410575" y="2266950"/>
            <a:ext cx="333375" cy="419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US" sz="1100" b="1" baseline="0">
                <a:solidFill>
                  <a:schemeClr val="accent6"/>
                </a:solidFill>
                <a:latin typeface="Arial" panose="020B0604020202020204" pitchFamily="34" charset="0"/>
                <a:cs typeface="Arial" panose="020B0604020202020204" pitchFamily="34" charset="0"/>
              </a:rPr>
              <a:t>g</a:t>
            </a:r>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xdr:txBody>
      </xdr:sp>
    </xdr:grpSp>
    <xdr:clientData/>
  </xdr:twoCellAnchor>
  <xdr:twoCellAnchor>
    <xdr:from>
      <xdr:col>15</xdr:col>
      <xdr:colOff>381000</xdr:colOff>
      <xdr:row>20</xdr:row>
      <xdr:rowOff>28575</xdr:rowOff>
    </xdr:from>
    <xdr:to>
      <xdr:col>16</xdr:col>
      <xdr:colOff>104775</xdr:colOff>
      <xdr:row>22</xdr:row>
      <xdr:rowOff>66674</xdr:rowOff>
    </xdr:to>
    <xdr:sp macro="" textlink="">
      <xdr:nvSpPr>
        <xdr:cNvPr id="46" name="TextBox 27">
          <a:extLst>
            <a:ext uri="{FF2B5EF4-FFF2-40B4-BE49-F238E27FC236}">
              <a16:creationId xmlns:a16="http://schemas.microsoft.com/office/drawing/2014/main" id="{4EFA5857-812E-4008-8228-12D2B71FAAA9}"/>
            </a:ext>
          </a:extLst>
        </xdr:cNvPr>
        <xdr:cNvSpPr txBox="1"/>
      </xdr:nvSpPr>
      <xdr:spPr>
        <a:xfrm>
          <a:off x="9096375" y="3848100"/>
          <a:ext cx="333375" cy="419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US" sz="1100" b="1" baseline="0">
              <a:solidFill>
                <a:schemeClr val="accent6"/>
              </a:solidFill>
              <a:latin typeface="Arial" panose="020B0604020202020204" pitchFamily="34" charset="0"/>
              <a:cs typeface="Arial" panose="020B0604020202020204" pitchFamily="34" charset="0"/>
            </a:rPr>
            <a:t>g</a:t>
          </a:r>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xdr:txBody>
    </xdr:sp>
    <xdr:clientData/>
  </xdr:twoCellAnchor>
  <xdr:twoCellAnchor>
    <xdr:from>
      <xdr:col>14</xdr:col>
      <xdr:colOff>476250</xdr:colOff>
      <xdr:row>11</xdr:row>
      <xdr:rowOff>152401</xdr:rowOff>
    </xdr:from>
    <xdr:to>
      <xdr:col>17</xdr:col>
      <xdr:colOff>9525</xdr:colOff>
      <xdr:row>13</xdr:row>
      <xdr:rowOff>104776</xdr:rowOff>
    </xdr:to>
    <xdr:sp macro="" textlink="">
      <xdr:nvSpPr>
        <xdr:cNvPr id="65" name="TextBox 64">
          <a:extLst>
            <a:ext uri="{FF2B5EF4-FFF2-40B4-BE49-F238E27FC236}">
              <a16:creationId xmlns:a16="http://schemas.microsoft.com/office/drawing/2014/main" id="{5B26E94C-C866-4259-B86B-76D15D92BCBE}"/>
            </a:ext>
          </a:extLst>
        </xdr:cNvPr>
        <xdr:cNvSpPr txBox="1"/>
      </xdr:nvSpPr>
      <xdr:spPr>
        <a:xfrm>
          <a:off x="8582025" y="2257426"/>
          <a:ext cx="13620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solidFill>
                <a:schemeClr val="bg2">
                  <a:lumMod val="75000"/>
                </a:schemeClr>
              </a:solidFill>
              <a:latin typeface="Arial" panose="020B0604020202020204" pitchFamily="34" charset="0"/>
              <a:cs typeface="Arial" panose="020B0604020202020204" pitchFamily="34" charset="0"/>
            </a:rPr>
            <a:t>Lowest </a:t>
          </a:r>
          <a:r>
            <a:rPr lang="en-US" sz="800" b="1" baseline="0">
              <a:solidFill>
                <a:schemeClr val="bg2">
                  <a:lumMod val="75000"/>
                </a:schemeClr>
              </a:solidFill>
              <a:latin typeface="Arial" panose="020B0604020202020204" pitchFamily="34" charset="0"/>
              <a:cs typeface="Arial" panose="020B0604020202020204" pitchFamily="34" charset="0"/>
            </a:rPr>
            <a:t>Body Weight </a:t>
          </a:r>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xdr:txBody>
    </xdr:sp>
    <xdr:clientData/>
  </xdr:twoCellAnchor>
  <xdr:twoCellAnchor>
    <xdr:from>
      <xdr:col>11</xdr:col>
      <xdr:colOff>209550</xdr:colOff>
      <xdr:row>11</xdr:row>
      <xdr:rowOff>142876</xdr:rowOff>
    </xdr:from>
    <xdr:to>
      <xdr:col>13</xdr:col>
      <xdr:colOff>352425</xdr:colOff>
      <xdr:row>13</xdr:row>
      <xdr:rowOff>95251</xdr:rowOff>
    </xdr:to>
    <xdr:sp macro="" textlink="">
      <xdr:nvSpPr>
        <xdr:cNvPr id="74" name="TextBox 73">
          <a:extLst>
            <a:ext uri="{FF2B5EF4-FFF2-40B4-BE49-F238E27FC236}">
              <a16:creationId xmlns:a16="http://schemas.microsoft.com/office/drawing/2014/main" id="{36C13475-11A0-4F33-BAA7-63573D66A8C6}"/>
            </a:ext>
          </a:extLst>
        </xdr:cNvPr>
        <xdr:cNvSpPr txBox="1"/>
      </xdr:nvSpPr>
      <xdr:spPr>
        <a:xfrm>
          <a:off x="6486525" y="2247901"/>
          <a:ext cx="13620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solidFill>
                <a:schemeClr val="bg2">
                  <a:lumMod val="75000"/>
                </a:schemeClr>
              </a:solidFill>
              <a:latin typeface="Arial" panose="020B0604020202020204" pitchFamily="34" charset="0"/>
              <a:cs typeface="Arial" panose="020B0604020202020204" pitchFamily="34" charset="0"/>
            </a:rPr>
            <a:t>Highest </a:t>
          </a:r>
          <a:r>
            <a:rPr lang="en-US" sz="800" b="1" baseline="0">
              <a:solidFill>
                <a:schemeClr val="bg2">
                  <a:lumMod val="75000"/>
                </a:schemeClr>
              </a:solidFill>
              <a:latin typeface="Arial" panose="020B0604020202020204" pitchFamily="34" charset="0"/>
              <a:cs typeface="Arial" panose="020B0604020202020204" pitchFamily="34" charset="0"/>
            </a:rPr>
            <a:t>Body Weight </a:t>
          </a:r>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xdr:txBody>
    </xdr:sp>
    <xdr:clientData/>
  </xdr:twoCellAnchor>
  <xdr:twoCellAnchor>
    <xdr:from>
      <xdr:col>11</xdr:col>
      <xdr:colOff>209550</xdr:colOff>
      <xdr:row>12</xdr:row>
      <xdr:rowOff>161926</xdr:rowOff>
    </xdr:from>
    <xdr:to>
      <xdr:col>13</xdr:col>
      <xdr:colOff>352425</xdr:colOff>
      <xdr:row>14</xdr:row>
      <xdr:rowOff>47625</xdr:rowOff>
    </xdr:to>
    <xdr:sp macro="" textlink="Pivottables!U3">
      <xdr:nvSpPr>
        <xdr:cNvPr id="81" name="TextBox 80">
          <a:extLst>
            <a:ext uri="{FF2B5EF4-FFF2-40B4-BE49-F238E27FC236}">
              <a16:creationId xmlns:a16="http://schemas.microsoft.com/office/drawing/2014/main" id="{864581EF-5398-4E8B-BA5A-A8B15FE40DE3}"/>
            </a:ext>
          </a:extLst>
        </xdr:cNvPr>
        <xdr:cNvSpPr txBox="1"/>
      </xdr:nvSpPr>
      <xdr:spPr>
        <a:xfrm>
          <a:off x="6486525" y="2457451"/>
          <a:ext cx="1362075"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78F013-6113-4873-A948-759CB556C231}" type="TxLink">
            <a:rPr lang="en-US" sz="1050" b="0" i="0" u="none" strike="noStrike" baseline="0">
              <a:solidFill>
                <a:srgbClr val="043718"/>
              </a:solidFill>
              <a:latin typeface="Arial" panose="020B0604020202020204" pitchFamily="34" charset="0"/>
              <a:cs typeface="Arial" panose="020B0604020202020204" pitchFamily="34" charset="0"/>
            </a:rPr>
            <a:pPr/>
            <a:t>WeekNumber#28</a:t>
          </a:fld>
          <a:endParaRPr lang="en-US" sz="1050" b="0" baseline="0">
            <a:solidFill>
              <a:srgbClr val="043718"/>
            </a:solidFill>
            <a:latin typeface="Arial" panose="020B0604020202020204" pitchFamily="34" charset="0"/>
            <a:cs typeface="Arial" panose="020B0604020202020204" pitchFamily="34" charset="0"/>
          </a:endParaRPr>
        </a:p>
      </xdr:txBody>
    </xdr:sp>
    <xdr:clientData/>
  </xdr:twoCellAnchor>
  <xdr:twoCellAnchor>
    <xdr:from>
      <xdr:col>14</xdr:col>
      <xdr:colOff>485775</xdr:colOff>
      <xdr:row>12</xdr:row>
      <xdr:rowOff>171451</xdr:rowOff>
    </xdr:from>
    <xdr:to>
      <xdr:col>17</xdr:col>
      <xdr:colOff>19050</xdr:colOff>
      <xdr:row>14</xdr:row>
      <xdr:rowOff>123826</xdr:rowOff>
    </xdr:to>
    <xdr:sp macro="" textlink="Pivottables!U4">
      <xdr:nvSpPr>
        <xdr:cNvPr id="85" name="TextBox 84">
          <a:extLst>
            <a:ext uri="{FF2B5EF4-FFF2-40B4-BE49-F238E27FC236}">
              <a16:creationId xmlns:a16="http://schemas.microsoft.com/office/drawing/2014/main" id="{D4CD5729-B74C-4C80-B687-1F8970302BE3}"/>
            </a:ext>
          </a:extLst>
        </xdr:cNvPr>
        <xdr:cNvSpPr txBox="1"/>
      </xdr:nvSpPr>
      <xdr:spPr>
        <a:xfrm>
          <a:off x="8591550" y="2466976"/>
          <a:ext cx="13620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28F042F-DBB2-4791-B849-3F82D058CBF3}" type="TxLink">
            <a:rPr lang="en-US" sz="1050" b="0" i="0" u="none" strike="noStrike" baseline="0">
              <a:solidFill>
                <a:srgbClr val="043718"/>
              </a:solidFill>
              <a:latin typeface="Arial" panose="020B0604020202020204" pitchFamily="34" charset="0"/>
              <a:cs typeface="Arial" panose="020B0604020202020204" pitchFamily="34" charset="0"/>
            </a:rPr>
            <a:pPr/>
            <a:t>WeekNumber#45</a:t>
          </a:fld>
          <a:endParaRPr lang="en-US" sz="1050" baseline="0">
            <a:solidFill>
              <a:srgbClr val="043718"/>
            </a:solidFill>
            <a:latin typeface="Arial" panose="020B0604020202020204" pitchFamily="34" charset="0"/>
            <a:cs typeface="Arial" panose="020B0604020202020204" pitchFamily="34" charset="0"/>
          </a:endParaRPr>
        </a:p>
      </xdr:txBody>
    </xdr:sp>
    <xdr:clientData/>
  </xdr:twoCellAnchor>
  <xdr:twoCellAnchor>
    <xdr:from>
      <xdr:col>11</xdr:col>
      <xdr:colOff>238125</xdr:colOff>
      <xdr:row>12</xdr:row>
      <xdr:rowOff>4764</xdr:rowOff>
    </xdr:from>
    <xdr:to>
      <xdr:col>11</xdr:col>
      <xdr:colOff>247650</xdr:colOff>
      <xdr:row>13</xdr:row>
      <xdr:rowOff>180024</xdr:rowOff>
    </xdr:to>
    <xdr:cxnSp macro="">
      <xdr:nvCxnSpPr>
        <xdr:cNvPr id="88" name="Straight Connector 87">
          <a:extLst>
            <a:ext uri="{FF2B5EF4-FFF2-40B4-BE49-F238E27FC236}">
              <a16:creationId xmlns:a16="http://schemas.microsoft.com/office/drawing/2014/main" id="{0E767047-2753-CC9F-168F-0035E825129A}"/>
            </a:ext>
          </a:extLst>
        </xdr:cNvPr>
        <xdr:cNvCxnSpPr/>
      </xdr:nvCxnSpPr>
      <xdr:spPr>
        <a:xfrm>
          <a:off x="6515100" y="2300289"/>
          <a:ext cx="9525" cy="365760"/>
        </a:xfrm>
        <a:prstGeom prst="line">
          <a:avLst/>
        </a:prstGeom>
        <a:ln>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514350</xdr:colOff>
      <xdr:row>12</xdr:row>
      <xdr:rowOff>19051</xdr:rowOff>
    </xdr:from>
    <xdr:to>
      <xdr:col>14</xdr:col>
      <xdr:colOff>523875</xdr:colOff>
      <xdr:row>14</xdr:row>
      <xdr:rowOff>3811</xdr:rowOff>
    </xdr:to>
    <xdr:cxnSp macro="">
      <xdr:nvCxnSpPr>
        <xdr:cNvPr id="94" name="Straight Connector 93">
          <a:extLst>
            <a:ext uri="{FF2B5EF4-FFF2-40B4-BE49-F238E27FC236}">
              <a16:creationId xmlns:a16="http://schemas.microsoft.com/office/drawing/2014/main" id="{C9C74703-1591-440A-B4EB-9746AD785C80}"/>
            </a:ext>
          </a:extLst>
        </xdr:cNvPr>
        <xdr:cNvCxnSpPr/>
      </xdr:nvCxnSpPr>
      <xdr:spPr>
        <a:xfrm>
          <a:off x="8620125" y="2314576"/>
          <a:ext cx="9525" cy="365760"/>
        </a:xfrm>
        <a:prstGeom prst="line">
          <a:avLst/>
        </a:prstGeom>
        <a:ln>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104775</xdr:colOff>
      <xdr:row>12</xdr:row>
      <xdr:rowOff>28575</xdr:rowOff>
    </xdr:from>
    <xdr:to>
      <xdr:col>2</xdr:col>
      <xdr:colOff>457201</xdr:colOff>
      <xdr:row>13</xdr:row>
      <xdr:rowOff>104774</xdr:rowOff>
    </xdr:to>
    <xdr:sp macro="" textlink="Pivottables!U3">
      <xdr:nvSpPr>
        <xdr:cNvPr id="96" name="TextBox 95">
          <a:extLst>
            <a:ext uri="{FF2B5EF4-FFF2-40B4-BE49-F238E27FC236}">
              <a16:creationId xmlns:a16="http://schemas.microsoft.com/office/drawing/2014/main" id="{4EB5DC46-67B1-4E65-9129-19FD2EB592C7}"/>
            </a:ext>
          </a:extLst>
        </xdr:cNvPr>
        <xdr:cNvSpPr txBox="1"/>
      </xdr:nvSpPr>
      <xdr:spPr>
        <a:xfrm>
          <a:off x="285750" y="2324100"/>
          <a:ext cx="962026"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solidFill>
                <a:schemeClr val="accent2"/>
              </a:solidFill>
              <a:latin typeface="Arial" panose="020B0604020202020204" pitchFamily="34" charset="0"/>
              <a:cs typeface="Arial" panose="020B0604020202020204" pitchFamily="34" charset="0"/>
            </a:rPr>
            <a:t>Pen house </a:t>
          </a:r>
        </a:p>
      </xdr:txBody>
    </xdr:sp>
    <xdr:clientData/>
  </xdr:twoCellAnchor>
  <xdr:twoCellAnchor editAs="oneCell">
    <xdr:from>
      <xdr:col>2</xdr:col>
      <xdr:colOff>327969</xdr:colOff>
      <xdr:row>12</xdr:row>
      <xdr:rowOff>61292</xdr:rowOff>
    </xdr:from>
    <xdr:to>
      <xdr:col>2</xdr:col>
      <xdr:colOff>494175</xdr:colOff>
      <xdr:row>13</xdr:row>
      <xdr:rowOff>36998</xdr:rowOff>
    </xdr:to>
    <xdr:pic>
      <xdr:nvPicPr>
        <xdr:cNvPr id="100" name="Picture 99">
          <a:hlinkClick xmlns:r="http://schemas.openxmlformats.org/officeDocument/2006/relationships" r:id="rId11"/>
          <a:extLst>
            <a:ext uri="{FF2B5EF4-FFF2-40B4-BE49-F238E27FC236}">
              <a16:creationId xmlns:a16="http://schemas.microsoft.com/office/drawing/2014/main" id="{C0206037-CA10-6AF5-6A65-52FC3A78D187}"/>
            </a:ext>
          </a:extLst>
        </xdr:cNvPr>
        <xdr:cNvPicPr>
          <a:picLocks noChangeAspect="1"/>
        </xdr:cNvPicPr>
      </xdr:nvPicPr>
      <xdr:blipFill>
        <a:blip xmlns:r="http://schemas.openxmlformats.org/officeDocument/2006/relationships" r:embed="rId12" cstate="print">
          <a:duotone>
            <a:schemeClr val="accent6">
              <a:shade val="45000"/>
              <a:satMod val="135000"/>
            </a:schemeClr>
            <a:prstClr val="white"/>
          </a:duotone>
          <a:extLst>
            <a:ext uri="{28A0092B-C50C-407E-A947-70E740481C1C}">
              <a14:useLocalDpi xmlns:a14="http://schemas.microsoft.com/office/drawing/2010/main" val="0"/>
            </a:ext>
          </a:extLst>
        </a:blip>
        <a:stretch>
          <a:fillRect/>
        </a:stretch>
      </xdr:blipFill>
      <xdr:spPr>
        <a:xfrm rot="19880271">
          <a:off x="1118544" y="2356817"/>
          <a:ext cx="166206" cy="166206"/>
        </a:xfrm>
        <a:prstGeom prst="rect">
          <a:avLst/>
        </a:prstGeom>
      </xdr:spPr>
    </xdr:pic>
    <xdr:clientData/>
  </xdr:twoCellAnchor>
  <xdr:twoCellAnchor>
    <xdr:from>
      <xdr:col>13</xdr:col>
      <xdr:colOff>9525</xdr:colOff>
      <xdr:row>19</xdr:row>
      <xdr:rowOff>180975</xdr:rowOff>
    </xdr:from>
    <xdr:to>
      <xdr:col>15</xdr:col>
      <xdr:colOff>257175</xdr:colOff>
      <xdr:row>21</xdr:row>
      <xdr:rowOff>133350</xdr:rowOff>
    </xdr:to>
    <xdr:sp macro="" textlink="">
      <xdr:nvSpPr>
        <xdr:cNvPr id="102" name="TextBox 101">
          <a:extLst>
            <a:ext uri="{FF2B5EF4-FFF2-40B4-BE49-F238E27FC236}">
              <a16:creationId xmlns:a16="http://schemas.microsoft.com/office/drawing/2014/main" id="{6FDCD5CA-A4EB-4B20-8F0F-EA850F74B327}"/>
            </a:ext>
          </a:extLst>
        </xdr:cNvPr>
        <xdr:cNvSpPr txBox="1"/>
      </xdr:nvSpPr>
      <xdr:spPr>
        <a:xfrm>
          <a:off x="7505700" y="3810000"/>
          <a:ext cx="146685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solidFill>
                <a:schemeClr val="bg2">
                  <a:lumMod val="75000"/>
                </a:schemeClr>
              </a:solidFill>
              <a:latin typeface="Arial" panose="020B0604020202020204" pitchFamily="34" charset="0"/>
              <a:cs typeface="Arial" panose="020B0604020202020204" pitchFamily="34" charset="0"/>
            </a:rPr>
            <a:t>Average </a:t>
          </a:r>
          <a:r>
            <a:rPr lang="en-US" sz="800" b="1" baseline="0">
              <a:solidFill>
                <a:schemeClr val="bg2">
                  <a:lumMod val="75000"/>
                </a:schemeClr>
              </a:solidFill>
              <a:latin typeface="Arial" panose="020B0604020202020204" pitchFamily="34" charset="0"/>
              <a:cs typeface="Arial" panose="020B0604020202020204" pitchFamily="34" charset="0"/>
            </a:rPr>
            <a:t>Body Weight </a:t>
          </a:r>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xdr:txBody>
    </xdr:sp>
    <xdr:clientData/>
  </xdr:twoCellAnchor>
  <xdr:twoCellAnchor>
    <xdr:from>
      <xdr:col>1</xdr:col>
      <xdr:colOff>228600</xdr:colOff>
      <xdr:row>18</xdr:row>
      <xdr:rowOff>133351</xdr:rowOff>
    </xdr:from>
    <xdr:to>
      <xdr:col>3</xdr:col>
      <xdr:colOff>476250</xdr:colOff>
      <xdr:row>20</xdr:row>
      <xdr:rowOff>0</xdr:rowOff>
    </xdr:to>
    <xdr:sp macro="" textlink="">
      <xdr:nvSpPr>
        <xdr:cNvPr id="104" name="TextBox 103">
          <a:extLst>
            <a:ext uri="{FF2B5EF4-FFF2-40B4-BE49-F238E27FC236}">
              <a16:creationId xmlns:a16="http://schemas.microsoft.com/office/drawing/2014/main" id="{997AA65B-62FD-44A6-A753-496691326BD7}"/>
            </a:ext>
          </a:extLst>
        </xdr:cNvPr>
        <xdr:cNvSpPr txBox="1"/>
      </xdr:nvSpPr>
      <xdr:spPr>
        <a:xfrm>
          <a:off x="409575" y="3571876"/>
          <a:ext cx="1466850"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baseline="0">
              <a:solidFill>
                <a:schemeClr val="bg2">
                  <a:lumMod val="75000"/>
                </a:schemeClr>
              </a:solidFill>
              <a:latin typeface="Arial" panose="020B0604020202020204" pitchFamily="34" charset="0"/>
              <a:cs typeface="Arial" panose="020B0604020202020204" pitchFamily="34" charset="0"/>
            </a:rPr>
            <a:t>Average Body Weight </a:t>
          </a:r>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xdr:txBody>
    </xdr:sp>
    <xdr:clientData/>
  </xdr:twoCellAnchor>
  <xdr:twoCellAnchor>
    <xdr:from>
      <xdr:col>1</xdr:col>
      <xdr:colOff>228600</xdr:colOff>
      <xdr:row>19</xdr:row>
      <xdr:rowOff>123826</xdr:rowOff>
    </xdr:from>
    <xdr:to>
      <xdr:col>3</xdr:col>
      <xdr:colOff>371475</xdr:colOff>
      <xdr:row>20</xdr:row>
      <xdr:rowOff>142875</xdr:rowOff>
    </xdr:to>
    <xdr:sp macro="" textlink="">
      <xdr:nvSpPr>
        <xdr:cNvPr id="105" name="TextBox 104">
          <a:extLst>
            <a:ext uri="{FF2B5EF4-FFF2-40B4-BE49-F238E27FC236}">
              <a16:creationId xmlns:a16="http://schemas.microsoft.com/office/drawing/2014/main" id="{B2F148B7-1499-43A9-826F-5F4A5886BF37}"/>
            </a:ext>
          </a:extLst>
        </xdr:cNvPr>
        <xdr:cNvSpPr txBox="1"/>
      </xdr:nvSpPr>
      <xdr:spPr>
        <a:xfrm>
          <a:off x="409575" y="3752851"/>
          <a:ext cx="1362075" cy="2095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baseline="0">
              <a:solidFill>
                <a:schemeClr val="bg2">
                  <a:lumMod val="75000"/>
                </a:schemeClr>
              </a:solidFill>
              <a:latin typeface="Arial" panose="020B0604020202020204" pitchFamily="34" charset="0"/>
              <a:cs typeface="Arial" panose="020B0604020202020204" pitchFamily="34" charset="0"/>
            </a:rPr>
            <a:t>Highest Body Weight </a:t>
          </a:r>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xdr:txBody>
    </xdr:sp>
    <xdr:clientData/>
  </xdr:twoCellAnchor>
  <xdr:twoCellAnchor>
    <xdr:from>
      <xdr:col>1</xdr:col>
      <xdr:colOff>228600</xdr:colOff>
      <xdr:row>20</xdr:row>
      <xdr:rowOff>104776</xdr:rowOff>
    </xdr:from>
    <xdr:to>
      <xdr:col>3</xdr:col>
      <xdr:colOff>371475</xdr:colOff>
      <xdr:row>21</xdr:row>
      <xdr:rowOff>104775</xdr:rowOff>
    </xdr:to>
    <xdr:sp macro="" textlink="">
      <xdr:nvSpPr>
        <xdr:cNvPr id="109" name="TextBox 108">
          <a:extLst>
            <a:ext uri="{FF2B5EF4-FFF2-40B4-BE49-F238E27FC236}">
              <a16:creationId xmlns:a16="http://schemas.microsoft.com/office/drawing/2014/main" id="{17548638-5BF6-4E31-87EF-764DD4D369FB}"/>
            </a:ext>
          </a:extLst>
        </xdr:cNvPr>
        <xdr:cNvSpPr txBox="1"/>
      </xdr:nvSpPr>
      <xdr:spPr>
        <a:xfrm>
          <a:off x="409575" y="3924301"/>
          <a:ext cx="1362075" cy="190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baseline="0">
              <a:solidFill>
                <a:schemeClr val="bg2">
                  <a:lumMod val="75000"/>
                </a:schemeClr>
              </a:solidFill>
              <a:latin typeface="Arial" panose="020B0604020202020204" pitchFamily="34" charset="0"/>
              <a:cs typeface="Arial" panose="020B0604020202020204" pitchFamily="34" charset="0"/>
            </a:rPr>
            <a:t>Lowest Body Weight </a:t>
          </a:r>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xdr:txBody>
    </xdr:sp>
    <xdr:clientData/>
  </xdr:twoCellAnchor>
  <xdr:twoCellAnchor>
    <xdr:from>
      <xdr:col>1</xdr:col>
      <xdr:colOff>184783</xdr:colOff>
      <xdr:row>18</xdr:row>
      <xdr:rowOff>161924</xdr:rowOff>
    </xdr:from>
    <xdr:to>
      <xdr:col>1</xdr:col>
      <xdr:colOff>230503</xdr:colOff>
      <xdr:row>19</xdr:row>
      <xdr:rowOff>62864</xdr:rowOff>
    </xdr:to>
    <xdr:sp macro="" textlink="">
      <xdr:nvSpPr>
        <xdr:cNvPr id="110" name="Rectangle 109">
          <a:extLst>
            <a:ext uri="{FF2B5EF4-FFF2-40B4-BE49-F238E27FC236}">
              <a16:creationId xmlns:a16="http://schemas.microsoft.com/office/drawing/2014/main" id="{EAE2CCFC-B100-E441-CC9E-78EE306AADF5}"/>
            </a:ext>
          </a:extLst>
        </xdr:cNvPr>
        <xdr:cNvSpPr/>
      </xdr:nvSpPr>
      <xdr:spPr>
        <a:xfrm>
          <a:off x="365758" y="3600449"/>
          <a:ext cx="45720" cy="91440"/>
        </a:xfrm>
        <a:prstGeom prst="rect">
          <a:avLst/>
        </a:prstGeom>
        <a:solidFill>
          <a:schemeClr val="bg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184783</xdr:colOff>
      <xdr:row>19</xdr:row>
      <xdr:rowOff>187643</xdr:rowOff>
    </xdr:from>
    <xdr:to>
      <xdr:col>1</xdr:col>
      <xdr:colOff>230503</xdr:colOff>
      <xdr:row>20</xdr:row>
      <xdr:rowOff>88583</xdr:rowOff>
    </xdr:to>
    <xdr:sp macro="" textlink="">
      <xdr:nvSpPr>
        <xdr:cNvPr id="113" name="Rectangle 112">
          <a:extLst>
            <a:ext uri="{FF2B5EF4-FFF2-40B4-BE49-F238E27FC236}">
              <a16:creationId xmlns:a16="http://schemas.microsoft.com/office/drawing/2014/main" id="{B7F7EA91-48B7-42CC-A52E-F2794BCBC5D0}"/>
            </a:ext>
          </a:extLst>
        </xdr:cNvPr>
        <xdr:cNvSpPr/>
      </xdr:nvSpPr>
      <xdr:spPr>
        <a:xfrm rot="10800000" flipV="1">
          <a:off x="365758" y="3816668"/>
          <a:ext cx="45720" cy="91440"/>
        </a:xfrm>
        <a:prstGeom prst="rect">
          <a:avLst/>
        </a:prstGeom>
        <a:solidFill>
          <a:schemeClr val="accent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184784</xdr:colOff>
      <xdr:row>21</xdr:row>
      <xdr:rowOff>22861</xdr:rowOff>
    </xdr:from>
    <xdr:to>
      <xdr:col>1</xdr:col>
      <xdr:colOff>230504</xdr:colOff>
      <xdr:row>21</xdr:row>
      <xdr:rowOff>114301</xdr:rowOff>
    </xdr:to>
    <xdr:sp macro="" textlink="">
      <xdr:nvSpPr>
        <xdr:cNvPr id="115" name="Rectangle 114">
          <a:extLst>
            <a:ext uri="{FF2B5EF4-FFF2-40B4-BE49-F238E27FC236}">
              <a16:creationId xmlns:a16="http://schemas.microsoft.com/office/drawing/2014/main" id="{0EC39110-06E9-41DC-83AD-842B0EB9213A}"/>
            </a:ext>
          </a:extLst>
        </xdr:cNvPr>
        <xdr:cNvSpPr/>
      </xdr:nvSpPr>
      <xdr:spPr>
        <a:xfrm rot="10800000" flipV="1">
          <a:off x="365759" y="4032886"/>
          <a:ext cx="45720" cy="91440"/>
        </a:xfrm>
        <a:prstGeom prst="rect">
          <a:avLst/>
        </a:prstGeom>
        <a:solidFill>
          <a:srgbClr val="C0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523874</xdr:colOff>
      <xdr:row>13</xdr:row>
      <xdr:rowOff>85726</xdr:rowOff>
    </xdr:from>
    <xdr:to>
      <xdr:col>24</xdr:col>
      <xdr:colOff>419099</xdr:colOff>
      <xdr:row>22</xdr:row>
      <xdr:rowOff>180976</xdr:rowOff>
    </xdr:to>
    <xdr:graphicFrame macro="">
      <xdr:nvGraphicFramePr>
        <xdr:cNvPr id="117" name="Chart 116">
          <a:extLst>
            <a:ext uri="{FF2B5EF4-FFF2-40B4-BE49-F238E27FC236}">
              <a16:creationId xmlns:a16="http://schemas.microsoft.com/office/drawing/2014/main" id="{B87AFE47-D027-4865-9F87-9AA0EF4BA5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276226</xdr:colOff>
      <xdr:row>12</xdr:row>
      <xdr:rowOff>19050</xdr:rowOff>
    </xdr:from>
    <xdr:to>
      <xdr:col>19</xdr:col>
      <xdr:colOff>333376</xdr:colOff>
      <xdr:row>13</xdr:row>
      <xdr:rowOff>161925</xdr:rowOff>
    </xdr:to>
    <xdr:sp macro="" textlink="">
      <xdr:nvSpPr>
        <xdr:cNvPr id="119" name="TextBox 118">
          <a:extLst>
            <a:ext uri="{FF2B5EF4-FFF2-40B4-BE49-F238E27FC236}">
              <a16:creationId xmlns:a16="http://schemas.microsoft.com/office/drawing/2014/main" id="{6680EEA6-DC80-4419-84B0-98B472A3F71A}"/>
            </a:ext>
          </a:extLst>
        </xdr:cNvPr>
        <xdr:cNvSpPr txBox="1"/>
      </xdr:nvSpPr>
      <xdr:spPr>
        <a:xfrm>
          <a:off x="10210801" y="2314575"/>
          <a:ext cx="127635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solidFill>
                <a:srgbClr val="043718"/>
              </a:solidFill>
              <a:latin typeface="Arial" panose="020B0604020202020204" pitchFamily="34" charset="0"/>
              <a:cs typeface="Arial" panose="020B0604020202020204" pitchFamily="34" charset="0"/>
            </a:rPr>
            <a:t>Feed Inventory</a:t>
          </a:r>
          <a:r>
            <a:rPr lang="en-US" sz="800" b="1" baseline="0">
              <a:solidFill>
                <a:srgbClr val="043718"/>
              </a:solidFill>
              <a:latin typeface="Arial" panose="020B0604020202020204" pitchFamily="34" charset="0"/>
              <a:cs typeface="Arial" panose="020B0604020202020204" pitchFamily="34" charset="0"/>
            </a:rPr>
            <a:t> </a:t>
          </a:r>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xdr:txBody>
    </xdr:sp>
    <xdr:clientData/>
  </xdr:twoCellAnchor>
  <xdr:twoCellAnchor>
    <xdr:from>
      <xdr:col>20</xdr:col>
      <xdr:colOff>104776</xdr:colOff>
      <xdr:row>12</xdr:row>
      <xdr:rowOff>47626</xdr:rowOff>
    </xdr:from>
    <xdr:to>
      <xdr:col>21</xdr:col>
      <xdr:colOff>257175</xdr:colOff>
      <xdr:row>13</xdr:row>
      <xdr:rowOff>47626</xdr:rowOff>
    </xdr:to>
    <xdr:sp macro="" textlink="">
      <xdr:nvSpPr>
        <xdr:cNvPr id="121" name="TextBox 120">
          <a:extLst>
            <a:ext uri="{FF2B5EF4-FFF2-40B4-BE49-F238E27FC236}">
              <a16:creationId xmlns:a16="http://schemas.microsoft.com/office/drawing/2014/main" id="{21270E86-D76D-4D40-93A3-90114FC55650}"/>
            </a:ext>
          </a:extLst>
        </xdr:cNvPr>
        <xdr:cNvSpPr txBox="1"/>
      </xdr:nvSpPr>
      <xdr:spPr>
        <a:xfrm>
          <a:off x="11868151" y="2343151"/>
          <a:ext cx="761999"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baseline="0">
              <a:solidFill>
                <a:schemeClr val="bg2">
                  <a:lumMod val="50000"/>
                </a:schemeClr>
              </a:solidFill>
              <a:latin typeface="Arial" panose="020B0604020202020204" pitchFamily="34" charset="0"/>
              <a:cs typeface="Arial" panose="020B0604020202020204" pitchFamily="34" charset="0"/>
            </a:rPr>
            <a:t>Stock Qty</a:t>
          </a:r>
        </a:p>
        <a:p>
          <a:endParaRPr lang="en-US" sz="900" b="1" baseline="0">
            <a:solidFill>
              <a:schemeClr val="bg2">
                <a:lumMod val="75000"/>
              </a:schemeClr>
            </a:solidFill>
            <a:latin typeface="Arial" panose="020B0604020202020204" pitchFamily="34" charset="0"/>
            <a:cs typeface="Arial" panose="020B0604020202020204" pitchFamily="34" charset="0"/>
          </a:endParaRPr>
        </a:p>
        <a:p>
          <a:endParaRPr lang="en-US" sz="900" b="1" baseline="0">
            <a:solidFill>
              <a:schemeClr val="bg2">
                <a:lumMod val="75000"/>
              </a:schemeClr>
            </a:solidFill>
            <a:latin typeface="Arial" panose="020B0604020202020204" pitchFamily="34" charset="0"/>
            <a:cs typeface="Arial" panose="020B0604020202020204" pitchFamily="34" charset="0"/>
          </a:endParaRPr>
        </a:p>
        <a:p>
          <a:endParaRPr lang="en-US" sz="900" b="1" baseline="0">
            <a:solidFill>
              <a:schemeClr val="bg2">
                <a:lumMod val="75000"/>
              </a:schemeClr>
            </a:solidFill>
            <a:latin typeface="Arial" panose="020B0604020202020204" pitchFamily="34" charset="0"/>
            <a:cs typeface="Arial" panose="020B0604020202020204" pitchFamily="34" charset="0"/>
          </a:endParaRPr>
        </a:p>
        <a:p>
          <a:endParaRPr lang="en-US" sz="900" b="1" baseline="0">
            <a:solidFill>
              <a:schemeClr val="bg2">
                <a:lumMod val="75000"/>
              </a:schemeClr>
            </a:solidFill>
            <a:latin typeface="Arial" panose="020B0604020202020204" pitchFamily="34" charset="0"/>
            <a:cs typeface="Arial" panose="020B0604020202020204" pitchFamily="34" charset="0"/>
          </a:endParaRPr>
        </a:p>
        <a:p>
          <a:endParaRPr lang="en-US" sz="900" b="1" baseline="0">
            <a:solidFill>
              <a:schemeClr val="bg2">
                <a:lumMod val="75000"/>
              </a:schemeClr>
            </a:solidFill>
            <a:latin typeface="Arial" panose="020B0604020202020204" pitchFamily="34" charset="0"/>
            <a:cs typeface="Arial" panose="020B0604020202020204" pitchFamily="34" charset="0"/>
          </a:endParaRPr>
        </a:p>
        <a:p>
          <a:endParaRPr lang="en-US" sz="900" b="1" baseline="0">
            <a:solidFill>
              <a:schemeClr val="bg2">
                <a:lumMod val="75000"/>
              </a:schemeClr>
            </a:solidFill>
            <a:latin typeface="Arial" panose="020B0604020202020204" pitchFamily="34" charset="0"/>
            <a:cs typeface="Arial" panose="020B0604020202020204" pitchFamily="34" charset="0"/>
          </a:endParaRPr>
        </a:p>
        <a:p>
          <a:endParaRPr lang="en-US" sz="900" b="1" baseline="0">
            <a:solidFill>
              <a:schemeClr val="bg2">
                <a:lumMod val="75000"/>
              </a:schemeClr>
            </a:solidFill>
            <a:latin typeface="Arial" panose="020B0604020202020204" pitchFamily="34" charset="0"/>
            <a:cs typeface="Arial" panose="020B0604020202020204" pitchFamily="34" charset="0"/>
          </a:endParaRPr>
        </a:p>
        <a:p>
          <a:endParaRPr lang="en-US" sz="900" b="1" baseline="0">
            <a:solidFill>
              <a:schemeClr val="bg2">
                <a:lumMod val="75000"/>
              </a:schemeClr>
            </a:solidFill>
            <a:latin typeface="Arial" panose="020B0604020202020204" pitchFamily="34" charset="0"/>
            <a:cs typeface="Arial" panose="020B0604020202020204" pitchFamily="34" charset="0"/>
          </a:endParaRPr>
        </a:p>
        <a:p>
          <a:endParaRPr lang="en-US" sz="900" b="1" baseline="0">
            <a:solidFill>
              <a:schemeClr val="bg2">
                <a:lumMod val="75000"/>
              </a:schemeClr>
            </a:solidFill>
            <a:latin typeface="Arial" panose="020B0604020202020204" pitchFamily="34" charset="0"/>
            <a:cs typeface="Arial" panose="020B0604020202020204" pitchFamily="34" charset="0"/>
          </a:endParaRPr>
        </a:p>
        <a:p>
          <a:endParaRPr lang="en-US" sz="900" b="1" baseline="0">
            <a:solidFill>
              <a:schemeClr val="bg2">
                <a:lumMod val="75000"/>
              </a:schemeClr>
            </a:solidFill>
            <a:latin typeface="Arial" panose="020B0604020202020204" pitchFamily="34" charset="0"/>
            <a:cs typeface="Arial" panose="020B0604020202020204" pitchFamily="34" charset="0"/>
          </a:endParaRPr>
        </a:p>
        <a:p>
          <a:endParaRPr lang="en-US" sz="900" b="1" baseline="0">
            <a:solidFill>
              <a:schemeClr val="bg2">
                <a:lumMod val="75000"/>
              </a:schemeClr>
            </a:solidFill>
            <a:latin typeface="Arial" panose="020B0604020202020204" pitchFamily="34" charset="0"/>
            <a:cs typeface="Arial" panose="020B0604020202020204" pitchFamily="34" charset="0"/>
          </a:endParaRPr>
        </a:p>
        <a:p>
          <a:endParaRPr lang="en-US" sz="900" b="1" baseline="0">
            <a:solidFill>
              <a:schemeClr val="bg2">
                <a:lumMod val="75000"/>
              </a:schemeClr>
            </a:solidFill>
            <a:latin typeface="Arial" panose="020B0604020202020204" pitchFamily="34" charset="0"/>
            <a:cs typeface="Arial" panose="020B0604020202020204" pitchFamily="34" charset="0"/>
          </a:endParaRPr>
        </a:p>
        <a:p>
          <a:endParaRPr lang="en-US" sz="900" b="1" baseline="0">
            <a:solidFill>
              <a:schemeClr val="bg2">
                <a:lumMod val="75000"/>
              </a:schemeClr>
            </a:solidFill>
            <a:latin typeface="Arial" panose="020B0604020202020204" pitchFamily="34" charset="0"/>
            <a:cs typeface="Arial" panose="020B0604020202020204" pitchFamily="34" charset="0"/>
          </a:endParaRPr>
        </a:p>
        <a:p>
          <a:endParaRPr lang="en-US" sz="900" b="1" baseline="0">
            <a:solidFill>
              <a:schemeClr val="bg2">
                <a:lumMod val="75000"/>
              </a:schemeClr>
            </a:solidFill>
            <a:latin typeface="Arial" panose="020B0604020202020204" pitchFamily="34" charset="0"/>
            <a:cs typeface="Arial" panose="020B0604020202020204" pitchFamily="34" charset="0"/>
          </a:endParaRPr>
        </a:p>
        <a:p>
          <a:endParaRPr lang="en-US" sz="900" b="1" baseline="0">
            <a:solidFill>
              <a:schemeClr val="bg2">
                <a:lumMod val="75000"/>
              </a:schemeClr>
            </a:solidFill>
            <a:latin typeface="Arial" panose="020B0604020202020204" pitchFamily="34" charset="0"/>
            <a:cs typeface="Arial" panose="020B0604020202020204" pitchFamily="34" charset="0"/>
          </a:endParaRPr>
        </a:p>
        <a:p>
          <a:endParaRPr lang="en-US" sz="900" b="1" baseline="0">
            <a:solidFill>
              <a:schemeClr val="bg2">
                <a:lumMod val="75000"/>
              </a:schemeClr>
            </a:solidFill>
            <a:latin typeface="Arial" panose="020B0604020202020204" pitchFamily="34" charset="0"/>
            <a:cs typeface="Arial" panose="020B0604020202020204" pitchFamily="34" charset="0"/>
          </a:endParaRPr>
        </a:p>
        <a:p>
          <a:endParaRPr lang="en-US" sz="900" b="1" baseline="0">
            <a:solidFill>
              <a:schemeClr val="bg2">
                <a:lumMod val="75000"/>
              </a:schemeClr>
            </a:solidFill>
            <a:latin typeface="Arial" panose="020B0604020202020204" pitchFamily="34" charset="0"/>
            <a:cs typeface="Arial" panose="020B0604020202020204" pitchFamily="34" charset="0"/>
          </a:endParaRPr>
        </a:p>
        <a:p>
          <a:endParaRPr lang="en-US" sz="900" b="1" baseline="0">
            <a:solidFill>
              <a:schemeClr val="bg2">
                <a:lumMod val="75000"/>
              </a:schemeClr>
            </a:solidFill>
            <a:latin typeface="Arial" panose="020B0604020202020204" pitchFamily="34" charset="0"/>
            <a:cs typeface="Arial" panose="020B0604020202020204" pitchFamily="34" charset="0"/>
          </a:endParaRPr>
        </a:p>
        <a:p>
          <a:endParaRPr lang="en-US" sz="900" b="1" baseline="0">
            <a:solidFill>
              <a:schemeClr val="bg2">
                <a:lumMod val="75000"/>
              </a:schemeClr>
            </a:solidFill>
            <a:latin typeface="Arial" panose="020B0604020202020204" pitchFamily="34" charset="0"/>
            <a:cs typeface="Arial" panose="020B0604020202020204" pitchFamily="34" charset="0"/>
          </a:endParaRPr>
        </a:p>
        <a:p>
          <a:r>
            <a:rPr lang="en-US" sz="900" b="1" baseline="0">
              <a:solidFill>
                <a:schemeClr val="bg2">
                  <a:lumMod val="75000"/>
                </a:schemeClr>
              </a:solidFill>
              <a:latin typeface="Arial" panose="020B0604020202020204" pitchFamily="34" charset="0"/>
              <a:cs typeface="Arial" panose="020B0604020202020204" pitchFamily="34" charset="0"/>
            </a:rPr>
            <a:t> </a:t>
          </a:r>
        </a:p>
        <a:p>
          <a:endParaRPr lang="en-US" sz="900" baseline="0">
            <a:solidFill>
              <a:schemeClr val="bg2">
                <a:lumMod val="75000"/>
              </a:schemeClr>
            </a:solidFill>
          </a:endParaRPr>
        </a:p>
        <a:p>
          <a:endParaRPr lang="en-US" sz="900" baseline="0">
            <a:solidFill>
              <a:schemeClr val="bg2">
                <a:lumMod val="75000"/>
              </a:schemeClr>
            </a:solidFill>
          </a:endParaRPr>
        </a:p>
        <a:p>
          <a:endParaRPr lang="en-US" sz="900" baseline="0">
            <a:solidFill>
              <a:schemeClr val="bg2">
                <a:lumMod val="75000"/>
              </a:schemeClr>
            </a:solidFill>
          </a:endParaRPr>
        </a:p>
        <a:p>
          <a:endParaRPr lang="en-US" sz="900" baseline="0">
            <a:solidFill>
              <a:schemeClr val="bg2">
                <a:lumMod val="75000"/>
              </a:schemeClr>
            </a:solidFill>
          </a:endParaRPr>
        </a:p>
        <a:p>
          <a:endParaRPr lang="en-US" sz="900" baseline="0">
            <a:solidFill>
              <a:schemeClr val="bg2">
                <a:lumMod val="75000"/>
              </a:schemeClr>
            </a:solidFill>
          </a:endParaRPr>
        </a:p>
        <a:p>
          <a:endParaRPr lang="en-US" sz="900" baseline="0">
            <a:solidFill>
              <a:schemeClr val="bg2">
                <a:lumMod val="75000"/>
              </a:schemeClr>
            </a:solidFill>
          </a:endParaRPr>
        </a:p>
        <a:p>
          <a:endParaRPr lang="en-US" sz="900" baseline="0">
            <a:solidFill>
              <a:schemeClr val="bg2">
                <a:lumMod val="75000"/>
              </a:schemeClr>
            </a:solidFill>
          </a:endParaRPr>
        </a:p>
        <a:p>
          <a:endParaRPr lang="en-US" sz="900" baseline="0">
            <a:solidFill>
              <a:schemeClr val="bg2">
                <a:lumMod val="75000"/>
              </a:schemeClr>
            </a:solidFill>
          </a:endParaRPr>
        </a:p>
        <a:p>
          <a:endParaRPr lang="en-US" sz="900" baseline="0">
            <a:solidFill>
              <a:schemeClr val="bg2">
                <a:lumMod val="75000"/>
              </a:schemeClr>
            </a:solidFill>
          </a:endParaRPr>
        </a:p>
      </xdr:txBody>
    </xdr:sp>
    <xdr:clientData/>
  </xdr:twoCellAnchor>
  <xdr:twoCellAnchor>
    <xdr:from>
      <xdr:col>22</xdr:col>
      <xdr:colOff>285750</xdr:colOff>
      <xdr:row>12</xdr:row>
      <xdr:rowOff>152401</xdr:rowOff>
    </xdr:from>
    <xdr:to>
      <xdr:col>23</xdr:col>
      <xdr:colOff>514350</xdr:colOff>
      <xdr:row>14</xdr:row>
      <xdr:rowOff>28575</xdr:rowOff>
    </xdr:to>
    <xdr:sp macro="" textlink="Records!AK6">
      <xdr:nvSpPr>
        <xdr:cNvPr id="123" name="TextBox 122">
          <a:extLst>
            <a:ext uri="{FF2B5EF4-FFF2-40B4-BE49-F238E27FC236}">
              <a16:creationId xmlns:a16="http://schemas.microsoft.com/office/drawing/2014/main" id="{826064DD-6355-40B5-B98C-75B9C997E5B7}"/>
            </a:ext>
          </a:extLst>
        </xdr:cNvPr>
        <xdr:cNvSpPr txBox="1"/>
      </xdr:nvSpPr>
      <xdr:spPr>
        <a:xfrm>
          <a:off x="13268325" y="2447926"/>
          <a:ext cx="838200"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239BFF9-0837-467B-B6F6-9D325F1BFFC4}" type="TxLink">
            <a:rPr lang="en-US" sz="1100" b="1" i="0" u="none" strike="noStrike" baseline="0">
              <a:solidFill>
                <a:srgbClr val="043718"/>
              </a:solidFill>
              <a:latin typeface="Arial" panose="020B0604020202020204" pitchFamily="34" charset="0"/>
              <a:cs typeface="Arial" panose="020B0604020202020204" pitchFamily="34" charset="0"/>
            </a:rPr>
            <a:pPr/>
            <a:t>£13,446</a:t>
          </a:fld>
          <a:endParaRPr lang="en-US" sz="1100" b="1" baseline="0">
            <a:solidFill>
              <a:srgbClr val="043718"/>
            </a:solidFill>
            <a:latin typeface="Arial" panose="020B0604020202020204" pitchFamily="34" charset="0"/>
            <a:cs typeface="Arial" panose="020B0604020202020204" pitchFamily="34" charset="0"/>
          </a:endParaRPr>
        </a:p>
      </xdr:txBody>
    </xdr:sp>
    <xdr:clientData/>
  </xdr:twoCellAnchor>
  <xdr:twoCellAnchor>
    <xdr:from>
      <xdr:col>22</xdr:col>
      <xdr:colOff>276225</xdr:colOff>
      <xdr:row>12</xdr:row>
      <xdr:rowOff>47626</xdr:rowOff>
    </xdr:from>
    <xdr:to>
      <xdr:col>23</xdr:col>
      <xdr:colOff>542925</xdr:colOff>
      <xdr:row>13</xdr:row>
      <xdr:rowOff>76200</xdr:rowOff>
    </xdr:to>
    <xdr:sp macro="" textlink="">
      <xdr:nvSpPr>
        <xdr:cNvPr id="125" name="TextBox 124">
          <a:extLst>
            <a:ext uri="{FF2B5EF4-FFF2-40B4-BE49-F238E27FC236}">
              <a16:creationId xmlns:a16="http://schemas.microsoft.com/office/drawing/2014/main" id="{0EDDA208-81EE-4E1E-A2DE-F54BDC935F36}"/>
            </a:ext>
          </a:extLst>
        </xdr:cNvPr>
        <xdr:cNvSpPr txBox="1"/>
      </xdr:nvSpPr>
      <xdr:spPr>
        <a:xfrm>
          <a:off x="13258800" y="2343151"/>
          <a:ext cx="876300" cy="219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1" baseline="0">
              <a:solidFill>
                <a:schemeClr val="bg2">
                  <a:lumMod val="50000"/>
                </a:schemeClr>
              </a:solidFill>
              <a:latin typeface="Arial" panose="020B0604020202020204" pitchFamily="34" charset="0"/>
              <a:cs typeface="Arial" panose="020B0604020202020204" pitchFamily="34" charset="0"/>
            </a:rPr>
            <a:t>Unit Price</a:t>
          </a:r>
        </a:p>
        <a:p>
          <a:endParaRPr lang="en-US" sz="900" b="1" baseline="0">
            <a:solidFill>
              <a:schemeClr val="bg2">
                <a:lumMod val="75000"/>
              </a:schemeClr>
            </a:solidFill>
            <a:latin typeface="Arial" panose="020B0604020202020204" pitchFamily="34" charset="0"/>
            <a:cs typeface="Arial" panose="020B0604020202020204" pitchFamily="34" charset="0"/>
          </a:endParaRPr>
        </a:p>
        <a:p>
          <a:endParaRPr lang="en-US" sz="900" b="1" baseline="0">
            <a:solidFill>
              <a:schemeClr val="bg2">
                <a:lumMod val="75000"/>
              </a:schemeClr>
            </a:solidFill>
            <a:latin typeface="Arial" panose="020B0604020202020204" pitchFamily="34" charset="0"/>
            <a:cs typeface="Arial" panose="020B0604020202020204" pitchFamily="34" charset="0"/>
          </a:endParaRPr>
        </a:p>
        <a:p>
          <a:endParaRPr lang="en-US" sz="900" b="1" baseline="0">
            <a:solidFill>
              <a:schemeClr val="bg2">
                <a:lumMod val="75000"/>
              </a:schemeClr>
            </a:solidFill>
            <a:latin typeface="Arial" panose="020B0604020202020204" pitchFamily="34" charset="0"/>
            <a:cs typeface="Arial" panose="020B0604020202020204" pitchFamily="34" charset="0"/>
          </a:endParaRPr>
        </a:p>
        <a:p>
          <a:endParaRPr lang="en-US" sz="900" b="1" baseline="0">
            <a:solidFill>
              <a:schemeClr val="bg2">
                <a:lumMod val="75000"/>
              </a:schemeClr>
            </a:solidFill>
            <a:latin typeface="Arial" panose="020B0604020202020204" pitchFamily="34" charset="0"/>
            <a:cs typeface="Arial" panose="020B0604020202020204" pitchFamily="34" charset="0"/>
          </a:endParaRPr>
        </a:p>
        <a:p>
          <a:endParaRPr lang="en-US" sz="900" b="1" baseline="0">
            <a:solidFill>
              <a:schemeClr val="bg2">
                <a:lumMod val="75000"/>
              </a:schemeClr>
            </a:solidFill>
            <a:latin typeface="Arial" panose="020B0604020202020204" pitchFamily="34" charset="0"/>
            <a:cs typeface="Arial" panose="020B0604020202020204" pitchFamily="34" charset="0"/>
          </a:endParaRPr>
        </a:p>
        <a:p>
          <a:endParaRPr lang="en-US" sz="900" b="1" baseline="0">
            <a:solidFill>
              <a:schemeClr val="bg2">
                <a:lumMod val="75000"/>
              </a:schemeClr>
            </a:solidFill>
            <a:latin typeface="Arial" panose="020B0604020202020204" pitchFamily="34" charset="0"/>
            <a:cs typeface="Arial" panose="020B0604020202020204" pitchFamily="34" charset="0"/>
          </a:endParaRPr>
        </a:p>
        <a:p>
          <a:endParaRPr lang="en-US" sz="900" b="1" baseline="0">
            <a:solidFill>
              <a:schemeClr val="bg2">
                <a:lumMod val="75000"/>
              </a:schemeClr>
            </a:solidFill>
            <a:latin typeface="Arial" panose="020B0604020202020204" pitchFamily="34" charset="0"/>
            <a:cs typeface="Arial" panose="020B0604020202020204" pitchFamily="34" charset="0"/>
          </a:endParaRPr>
        </a:p>
        <a:p>
          <a:endParaRPr lang="en-US" sz="900" b="1" baseline="0">
            <a:solidFill>
              <a:schemeClr val="bg2">
                <a:lumMod val="75000"/>
              </a:schemeClr>
            </a:solidFill>
            <a:latin typeface="Arial" panose="020B0604020202020204" pitchFamily="34" charset="0"/>
            <a:cs typeface="Arial" panose="020B0604020202020204" pitchFamily="34" charset="0"/>
          </a:endParaRPr>
        </a:p>
        <a:p>
          <a:endParaRPr lang="en-US" sz="900" b="1" baseline="0">
            <a:solidFill>
              <a:schemeClr val="bg2">
                <a:lumMod val="75000"/>
              </a:schemeClr>
            </a:solidFill>
            <a:latin typeface="Arial" panose="020B0604020202020204" pitchFamily="34" charset="0"/>
            <a:cs typeface="Arial" panose="020B0604020202020204" pitchFamily="34" charset="0"/>
          </a:endParaRPr>
        </a:p>
        <a:p>
          <a:endParaRPr lang="en-US" sz="900" b="1" baseline="0">
            <a:solidFill>
              <a:schemeClr val="bg2">
                <a:lumMod val="75000"/>
              </a:schemeClr>
            </a:solidFill>
            <a:latin typeface="Arial" panose="020B0604020202020204" pitchFamily="34" charset="0"/>
            <a:cs typeface="Arial" panose="020B0604020202020204" pitchFamily="34" charset="0"/>
          </a:endParaRPr>
        </a:p>
        <a:p>
          <a:endParaRPr lang="en-US" sz="900" b="1" baseline="0">
            <a:solidFill>
              <a:schemeClr val="bg2">
                <a:lumMod val="75000"/>
              </a:schemeClr>
            </a:solidFill>
            <a:latin typeface="Arial" panose="020B0604020202020204" pitchFamily="34" charset="0"/>
            <a:cs typeface="Arial" panose="020B0604020202020204" pitchFamily="34" charset="0"/>
          </a:endParaRPr>
        </a:p>
        <a:p>
          <a:endParaRPr lang="en-US" sz="900" b="1" baseline="0">
            <a:solidFill>
              <a:schemeClr val="bg2">
                <a:lumMod val="75000"/>
              </a:schemeClr>
            </a:solidFill>
            <a:latin typeface="Arial" panose="020B0604020202020204" pitchFamily="34" charset="0"/>
            <a:cs typeface="Arial" panose="020B0604020202020204" pitchFamily="34" charset="0"/>
          </a:endParaRPr>
        </a:p>
        <a:p>
          <a:endParaRPr lang="en-US" sz="900" b="1" baseline="0">
            <a:solidFill>
              <a:schemeClr val="bg2">
                <a:lumMod val="75000"/>
              </a:schemeClr>
            </a:solidFill>
            <a:latin typeface="Arial" panose="020B0604020202020204" pitchFamily="34" charset="0"/>
            <a:cs typeface="Arial" panose="020B0604020202020204" pitchFamily="34" charset="0"/>
          </a:endParaRPr>
        </a:p>
        <a:p>
          <a:endParaRPr lang="en-US" sz="900" b="1" baseline="0">
            <a:solidFill>
              <a:schemeClr val="bg2">
                <a:lumMod val="75000"/>
              </a:schemeClr>
            </a:solidFill>
            <a:latin typeface="Arial" panose="020B0604020202020204" pitchFamily="34" charset="0"/>
            <a:cs typeface="Arial" panose="020B0604020202020204" pitchFamily="34" charset="0"/>
          </a:endParaRPr>
        </a:p>
        <a:p>
          <a:endParaRPr lang="en-US" sz="900" b="1" baseline="0">
            <a:solidFill>
              <a:schemeClr val="bg2">
                <a:lumMod val="75000"/>
              </a:schemeClr>
            </a:solidFill>
            <a:latin typeface="Arial" panose="020B0604020202020204" pitchFamily="34" charset="0"/>
            <a:cs typeface="Arial" panose="020B0604020202020204" pitchFamily="34" charset="0"/>
          </a:endParaRPr>
        </a:p>
        <a:p>
          <a:endParaRPr lang="en-US" sz="900" b="1" baseline="0">
            <a:solidFill>
              <a:schemeClr val="bg2">
                <a:lumMod val="75000"/>
              </a:schemeClr>
            </a:solidFill>
            <a:latin typeface="Arial" panose="020B0604020202020204" pitchFamily="34" charset="0"/>
            <a:cs typeface="Arial" panose="020B0604020202020204" pitchFamily="34" charset="0"/>
          </a:endParaRPr>
        </a:p>
        <a:p>
          <a:endParaRPr lang="en-US" sz="900" b="1" baseline="0">
            <a:solidFill>
              <a:schemeClr val="bg2">
                <a:lumMod val="75000"/>
              </a:schemeClr>
            </a:solidFill>
            <a:latin typeface="Arial" panose="020B0604020202020204" pitchFamily="34" charset="0"/>
            <a:cs typeface="Arial" panose="020B0604020202020204" pitchFamily="34" charset="0"/>
          </a:endParaRPr>
        </a:p>
        <a:p>
          <a:endParaRPr lang="en-US" sz="900" b="1" baseline="0">
            <a:solidFill>
              <a:schemeClr val="bg2">
                <a:lumMod val="75000"/>
              </a:schemeClr>
            </a:solidFill>
            <a:latin typeface="Arial" panose="020B0604020202020204" pitchFamily="34" charset="0"/>
            <a:cs typeface="Arial" panose="020B0604020202020204" pitchFamily="34" charset="0"/>
          </a:endParaRPr>
        </a:p>
        <a:p>
          <a:endParaRPr lang="en-US" sz="900" b="1" baseline="0">
            <a:solidFill>
              <a:schemeClr val="bg2">
                <a:lumMod val="75000"/>
              </a:schemeClr>
            </a:solidFill>
            <a:latin typeface="Arial" panose="020B0604020202020204" pitchFamily="34" charset="0"/>
            <a:cs typeface="Arial" panose="020B0604020202020204" pitchFamily="34" charset="0"/>
          </a:endParaRPr>
        </a:p>
        <a:p>
          <a:r>
            <a:rPr lang="en-US" sz="900" b="1" baseline="0">
              <a:solidFill>
                <a:schemeClr val="bg2">
                  <a:lumMod val="75000"/>
                </a:schemeClr>
              </a:solidFill>
              <a:latin typeface="Arial" panose="020B0604020202020204" pitchFamily="34" charset="0"/>
              <a:cs typeface="Arial" panose="020B0604020202020204" pitchFamily="34" charset="0"/>
            </a:rPr>
            <a:t> </a:t>
          </a:r>
        </a:p>
        <a:p>
          <a:endParaRPr lang="en-US" sz="900" baseline="0">
            <a:solidFill>
              <a:schemeClr val="bg2">
                <a:lumMod val="75000"/>
              </a:schemeClr>
            </a:solidFill>
          </a:endParaRPr>
        </a:p>
        <a:p>
          <a:endParaRPr lang="en-US" sz="900" baseline="0">
            <a:solidFill>
              <a:schemeClr val="bg2">
                <a:lumMod val="75000"/>
              </a:schemeClr>
            </a:solidFill>
          </a:endParaRPr>
        </a:p>
        <a:p>
          <a:endParaRPr lang="en-US" sz="900" baseline="0">
            <a:solidFill>
              <a:schemeClr val="bg2">
                <a:lumMod val="75000"/>
              </a:schemeClr>
            </a:solidFill>
          </a:endParaRPr>
        </a:p>
        <a:p>
          <a:endParaRPr lang="en-US" sz="900" baseline="0">
            <a:solidFill>
              <a:schemeClr val="bg2">
                <a:lumMod val="75000"/>
              </a:schemeClr>
            </a:solidFill>
          </a:endParaRPr>
        </a:p>
        <a:p>
          <a:endParaRPr lang="en-US" sz="900" baseline="0">
            <a:solidFill>
              <a:schemeClr val="bg2">
                <a:lumMod val="75000"/>
              </a:schemeClr>
            </a:solidFill>
          </a:endParaRPr>
        </a:p>
        <a:p>
          <a:endParaRPr lang="en-US" sz="900" baseline="0">
            <a:solidFill>
              <a:schemeClr val="bg2">
                <a:lumMod val="75000"/>
              </a:schemeClr>
            </a:solidFill>
          </a:endParaRPr>
        </a:p>
        <a:p>
          <a:endParaRPr lang="en-US" sz="900" baseline="0">
            <a:solidFill>
              <a:schemeClr val="bg2">
                <a:lumMod val="75000"/>
              </a:schemeClr>
            </a:solidFill>
          </a:endParaRPr>
        </a:p>
        <a:p>
          <a:endParaRPr lang="en-US" sz="900" baseline="0">
            <a:solidFill>
              <a:schemeClr val="bg2">
                <a:lumMod val="75000"/>
              </a:schemeClr>
            </a:solidFill>
          </a:endParaRPr>
        </a:p>
        <a:p>
          <a:endParaRPr lang="en-US" sz="900" baseline="0">
            <a:solidFill>
              <a:schemeClr val="bg2">
                <a:lumMod val="75000"/>
              </a:schemeClr>
            </a:solidFill>
          </a:endParaRPr>
        </a:p>
      </xdr:txBody>
    </xdr:sp>
    <xdr:clientData/>
  </xdr:twoCellAnchor>
  <xdr:twoCellAnchor>
    <xdr:from>
      <xdr:col>20</xdr:col>
      <xdr:colOff>200025</xdr:colOff>
      <xdr:row>12</xdr:row>
      <xdr:rowOff>171450</xdr:rowOff>
    </xdr:from>
    <xdr:to>
      <xdr:col>21</xdr:col>
      <xdr:colOff>133350</xdr:colOff>
      <xdr:row>14</xdr:row>
      <xdr:rowOff>47624</xdr:rowOff>
    </xdr:to>
    <xdr:sp macro="" textlink="">
      <xdr:nvSpPr>
        <xdr:cNvPr id="127" name="TextBox 122">
          <a:extLst>
            <a:ext uri="{FF2B5EF4-FFF2-40B4-BE49-F238E27FC236}">
              <a16:creationId xmlns:a16="http://schemas.microsoft.com/office/drawing/2014/main" id="{20F2F210-734F-D1AE-93DA-4BA4F1077325}"/>
            </a:ext>
          </a:extLst>
        </xdr:cNvPr>
        <xdr:cNvSpPr txBox="1"/>
      </xdr:nvSpPr>
      <xdr:spPr>
        <a:xfrm>
          <a:off x="11963400" y="2466975"/>
          <a:ext cx="542925"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US" sz="1200" b="1" i="0" u="none" strike="noStrike" baseline="0">
              <a:solidFill>
                <a:schemeClr val="accent4"/>
              </a:solidFill>
              <a:latin typeface="Calibri"/>
              <a:cs typeface="Calibri"/>
            </a:rPr>
            <a:t>7310</a:t>
          </a:r>
          <a:endParaRPr lang="en-US" sz="1200" b="1" baseline="0">
            <a:solidFill>
              <a:schemeClr val="accent4"/>
            </a:solidFill>
          </a:endParaRPr>
        </a:p>
      </xdr:txBody>
    </xdr:sp>
    <xdr:clientData/>
  </xdr:twoCellAnchor>
  <xdr:twoCellAnchor editAs="oneCell">
    <xdr:from>
      <xdr:col>1</xdr:col>
      <xdr:colOff>590550</xdr:colOff>
      <xdr:row>25</xdr:row>
      <xdr:rowOff>0</xdr:rowOff>
    </xdr:from>
    <xdr:to>
      <xdr:col>6</xdr:col>
      <xdr:colOff>19049</xdr:colOff>
      <xdr:row>31</xdr:row>
      <xdr:rowOff>85725</xdr:rowOff>
    </xdr:to>
    <mc:AlternateContent xmlns:mc="http://schemas.openxmlformats.org/markup-compatibility/2006">
      <mc:Choice xmlns:tsle="http://schemas.microsoft.com/office/drawing/2012/timeslicer" Requires="tsle">
        <xdr:graphicFrame macro="">
          <xdr:nvGraphicFramePr>
            <xdr:cNvPr id="71" name="Date">
              <a:extLst>
                <a:ext uri="{FF2B5EF4-FFF2-40B4-BE49-F238E27FC236}">
                  <a16:creationId xmlns:a16="http://schemas.microsoft.com/office/drawing/2014/main" id="{53EE4550-AEAD-48E7-9052-1D2B4AFB457E}"/>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771525" y="4772025"/>
              <a:ext cx="2476499" cy="12287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3</xdr:col>
      <xdr:colOff>247651</xdr:colOff>
      <xdr:row>23</xdr:row>
      <xdr:rowOff>66677</xdr:rowOff>
    </xdr:from>
    <xdr:to>
      <xdr:col>6</xdr:col>
      <xdr:colOff>38100</xdr:colOff>
      <xdr:row>25</xdr:row>
      <xdr:rowOff>95250</xdr:rowOff>
    </xdr:to>
    <mc:AlternateContent xmlns:mc="http://schemas.openxmlformats.org/markup-compatibility/2006">
      <mc:Choice xmlns:a14="http://schemas.microsoft.com/office/drawing/2010/main" Requires="a14">
        <xdr:graphicFrame macro="">
          <xdr:nvGraphicFramePr>
            <xdr:cNvPr id="83" name="Pen House #">
              <a:extLst>
                <a:ext uri="{FF2B5EF4-FFF2-40B4-BE49-F238E27FC236}">
                  <a16:creationId xmlns:a16="http://schemas.microsoft.com/office/drawing/2014/main" id="{6176D161-5AE7-495A-8EA9-3FE7F4299150}"/>
                </a:ext>
              </a:extLst>
            </xdr:cNvPr>
            <xdr:cNvGraphicFramePr/>
          </xdr:nvGraphicFramePr>
          <xdr:xfrm>
            <a:off x="0" y="0"/>
            <a:ext cx="0" cy="0"/>
          </xdr:xfrm>
          <a:graphic>
            <a:graphicData uri="http://schemas.microsoft.com/office/drawing/2010/slicer">
              <sle:slicer xmlns:sle="http://schemas.microsoft.com/office/drawing/2010/slicer" name="Pen House #"/>
            </a:graphicData>
          </a:graphic>
        </xdr:graphicFrame>
      </mc:Choice>
      <mc:Fallback>
        <xdr:sp macro="" textlink="">
          <xdr:nvSpPr>
            <xdr:cNvPr id="0" name=""/>
            <xdr:cNvSpPr>
              <a:spLocks noTextEdit="1"/>
            </xdr:cNvSpPr>
          </xdr:nvSpPr>
          <xdr:spPr>
            <a:xfrm>
              <a:off x="1647826" y="4457702"/>
              <a:ext cx="1619249" cy="4095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361950</xdr:colOff>
      <xdr:row>23</xdr:row>
      <xdr:rowOff>85725</xdr:rowOff>
    </xdr:from>
    <xdr:to>
      <xdr:col>5</xdr:col>
      <xdr:colOff>561975</xdr:colOff>
      <xdr:row>25</xdr:row>
      <xdr:rowOff>66675</xdr:rowOff>
    </xdr:to>
    <xdr:sp macro="" textlink="">
      <xdr:nvSpPr>
        <xdr:cNvPr id="87" name="Rectangle 86">
          <a:extLst>
            <a:ext uri="{FF2B5EF4-FFF2-40B4-BE49-F238E27FC236}">
              <a16:creationId xmlns:a16="http://schemas.microsoft.com/office/drawing/2014/main" id="{3B6B4FFC-380C-D7A0-66AA-CBD2D8C5DEA5}"/>
            </a:ext>
          </a:extLst>
        </xdr:cNvPr>
        <xdr:cNvSpPr/>
      </xdr:nvSpPr>
      <xdr:spPr>
        <a:xfrm>
          <a:off x="2981325" y="4476750"/>
          <a:ext cx="200025" cy="36195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38100</xdr:colOff>
      <xdr:row>23</xdr:row>
      <xdr:rowOff>123825</xdr:rowOff>
    </xdr:from>
    <xdr:to>
      <xdr:col>3</xdr:col>
      <xdr:colOff>171450</xdr:colOff>
      <xdr:row>26</xdr:row>
      <xdr:rowOff>9525</xdr:rowOff>
    </xdr:to>
    <xdr:sp macro="" textlink="">
      <xdr:nvSpPr>
        <xdr:cNvPr id="89" name="TextBox 88">
          <a:extLst>
            <a:ext uri="{FF2B5EF4-FFF2-40B4-BE49-F238E27FC236}">
              <a16:creationId xmlns:a16="http://schemas.microsoft.com/office/drawing/2014/main" id="{1BD7A5BE-B62B-61B3-2F84-F93729E1A549}"/>
            </a:ext>
          </a:extLst>
        </xdr:cNvPr>
        <xdr:cNvSpPr txBox="1"/>
      </xdr:nvSpPr>
      <xdr:spPr>
        <a:xfrm>
          <a:off x="828675" y="4514850"/>
          <a:ext cx="742950" cy="457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r>
            <a:rPr lang="en-US" sz="1050" b="1" baseline="0">
              <a:solidFill>
                <a:schemeClr val="accent2"/>
              </a:solidFill>
              <a:latin typeface="Arial" panose="020B0604020202020204" pitchFamily="34" charset="0"/>
              <a:ea typeface="+mn-ea"/>
              <a:cs typeface="Arial" panose="020B0604020202020204" pitchFamily="34" charset="0"/>
            </a:rPr>
            <a:t>Pen</a:t>
          </a:r>
        </a:p>
        <a:p>
          <a:pPr marL="0" indent="0" algn="r"/>
          <a:r>
            <a:rPr lang="en-US" sz="1050" b="1" baseline="0">
              <a:solidFill>
                <a:schemeClr val="accent2"/>
              </a:solidFill>
              <a:latin typeface="Arial" panose="020B0604020202020204" pitchFamily="34" charset="0"/>
              <a:ea typeface="+mn-ea"/>
              <a:cs typeface="Arial" panose="020B0604020202020204" pitchFamily="34" charset="0"/>
            </a:rPr>
            <a:t>House</a:t>
          </a:r>
        </a:p>
      </xdr:txBody>
    </xdr:sp>
    <xdr:clientData/>
  </xdr:twoCellAnchor>
  <xdr:twoCellAnchor>
    <xdr:from>
      <xdr:col>5</xdr:col>
      <xdr:colOff>290513</xdr:colOff>
      <xdr:row>25</xdr:row>
      <xdr:rowOff>14287</xdr:rowOff>
    </xdr:from>
    <xdr:to>
      <xdr:col>6</xdr:col>
      <xdr:colOff>42863</xdr:colOff>
      <xdr:row>26</xdr:row>
      <xdr:rowOff>23812</xdr:rowOff>
    </xdr:to>
    <xdr:sp macro="" textlink="">
      <xdr:nvSpPr>
        <xdr:cNvPr id="91" name="Rectangle 90">
          <a:extLst>
            <a:ext uri="{FF2B5EF4-FFF2-40B4-BE49-F238E27FC236}">
              <a16:creationId xmlns:a16="http://schemas.microsoft.com/office/drawing/2014/main" id="{BF5CF67C-5F7B-4DF2-8301-6802A06E2691}"/>
            </a:ext>
          </a:extLst>
        </xdr:cNvPr>
        <xdr:cNvSpPr/>
      </xdr:nvSpPr>
      <xdr:spPr>
        <a:xfrm rot="5400000">
          <a:off x="2990850" y="4705350"/>
          <a:ext cx="200025" cy="36195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66675</xdr:colOff>
      <xdr:row>26</xdr:row>
      <xdr:rowOff>38100</xdr:rowOff>
    </xdr:from>
    <xdr:to>
      <xdr:col>5</xdr:col>
      <xdr:colOff>552450</xdr:colOff>
      <xdr:row>26</xdr:row>
      <xdr:rowOff>47625</xdr:rowOff>
    </xdr:to>
    <xdr:cxnSp macro="">
      <xdr:nvCxnSpPr>
        <xdr:cNvPr id="93" name="Straight Connector 92">
          <a:extLst>
            <a:ext uri="{FF2B5EF4-FFF2-40B4-BE49-F238E27FC236}">
              <a16:creationId xmlns:a16="http://schemas.microsoft.com/office/drawing/2014/main" id="{3C9A4ABC-474C-B15A-C092-0D6858DA6083}"/>
            </a:ext>
          </a:extLst>
        </xdr:cNvPr>
        <xdr:cNvCxnSpPr/>
      </xdr:nvCxnSpPr>
      <xdr:spPr>
        <a:xfrm flipV="1">
          <a:off x="857250" y="5000625"/>
          <a:ext cx="2314575" cy="9525"/>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342901</xdr:colOff>
      <xdr:row>32</xdr:row>
      <xdr:rowOff>57149</xdr:rowOff>
    </xdr:from>
    <xdr:to>
      <xdr:col>15</xdr:col>
      <xdr:colOff>0</xdr:colOff>
      <xdr:row>37</xdr:row>
      <xdr:rowOff>171450</xdr:rowOff>
    </xdr:to>
    <xdr:grpSp>
      <xdr:nvGrpSpPr>
        <xdr:cNvPr id="139" name="Group 138">
          <a:extLst>
            <a:ext uri="{FF2B5EF4-FFF2-40B4-BE49-F238E27FC236}">
              <a16:creationId xmlns:a16="http://schemas.microsoft.com/office/drawing/2014/main" id="{6D358B4A-53DE-7A67-5F6B-F7D4CBEDE998}"/>
            </a:ext>
          </a:extLst>
        </xdr:cNvPr>
        <xdr:cNvGrpSpPr/>
      </xdr:nvGrpSpPr>
      <xdr:grpSpPr>
        <a:xfrm>
          <a:off x="4791076" y="6162674"/>
          <a:ext cx="3924299" cy="1066801"/>
          <a:chOff x="4829176" y="6095999"/>
          <a:chExt cx="3924299" cy="1114426"/>
        </a:xfrm>
      </xdr:grpSpPr>
      <xdr:sp macro="" textlink="">
        <xdr:nvSpPr>
          <xdr:cNvPr id="62" name="Rectangle: Rounded Corners 61">
            <a:extLst>
              <a:ext uri="{FF2B5EF4-FFF2-40B4-BE49-F238E27FC236}">
                <a16:creationId xmlns:a16="http://schemas.microsoft.com/office/drawing/2014/main" id="{A50F1D4A-3A9D-47FA-B858-84F3F5D82CE5}"/>
              </a:ext>
            </a:extLst>
          </xdr:cNvPr>
          <xdr:cNvSpPr/>
        </xdr:nvSpPr>
        <xdr:spPr>
          <a:xfrm>
            <a:off x="4838700" y="6095999"/>
            <a:ext cx="3914775" cy="1095375"/>
          </a:xfrm>
          <a:prstGeom prst="roundRect">
            <a:avLst>
              <a:gd name="adj" fmla="val 7113"/>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99" name="Picture 98">
            <a:extLst>
              <a:ext uri="{FF2B5EF4-FFF2-40B4-BE49-F238E27FC236}">
                <a16:creationId xmlns:a16="http://schemas.microsoft.com/office/drawing/2014/main" id="{6817B78F-BC32-4A20-AFF8-03A8797B4041}"/>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4829176" y="6115049"/>
            <a:ext cx="781049" cy="1095376"/>
          </a:xfrm>
          <a:prstGeom prst="round2SameRect">
            <a:avLst>
              <a:gd name="adj1" fmla="val 11789"/>
              <a:gd name="adj2" fmla="val 8537"/>
            </a:avLst>
          </a:prstGeom>
        </xdr:spPr>
      </xdr:pic>
    </xdr:grpSp>
    <xdr:clientData/>
  </xdr:twoCellAnchor>
  <xdr:twoCellAnchor>
    <xdr:from>
      <xdr:col>9</xdr:col>
      <xdr:colOff>47625</xdr:colOff>
      <xdr:row>23</xdr:row>
      <xdr:rowOff>123824</xdr:rowOff>
    </xdr:from>
    <xdr:to>
      <xdr:col>11</xdr:col>
      <xdr:colOff>390525</xdr:colOff>
      <xdr:row>25</xdr:row>
      <xdr:rowOff>28575</xdr:rowOff>
    </xdr:to>
    <xdr:sp macro="" textlink="">
      <xdr:nvSpPr>
        <xdr:cNvPr id="103" name="TextBox 102">
          <a:extLst>
            <a:ext uri="{FF2B5EF4-FFF2-40B4-BE49-F238E27FC236}">
              <a16:creationId xmlns:a16="http://schemas.microsoft.com/office/drawing/2014/main" id="{CED8DED8-19CD-4AC3-BC8C-9CE2E957FD35}"/>
            </a:ext>
          </a:extLst>
        </xdr:cNvPr>
        <xdr:cNvSpPr txBox="1"/>
      </xdr:nvSpPr>
      <xdr:spPr>
        <a:xfrm>
          <a:off x="5105400" y="4514849"/>
          <a:ext cx="1562100"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050" b="1" baseline="0">
              <a:solidFill>
                <a:schemeClr val="bg2">
                  <a:lumMod val="50000"/>
                </a:schemeClr>
              </a:solidFill>
              <a:latin typeface="Arial" panose="020B0604020202020204" pitchFamily="34" charset="0"/>
              <a:ea typeface="+mn-ea"/>
              <a:cs typeface="Arial" panose="020B0604020202020204" pitchFamily="34" charset="0"/>
            </a:rPr>
            <a:t>Flock Number</a:t>
          </a:r>
        </a:p>
      </xdr:txBody>
    </xdr:sp>
    <xdr:clientData/>
  </xdr:twoCellAnchor>
  <xdr:twoCellAnchor>
    <xdr:from>
      <xdr:col>6</xdr:col>
      <xdr:colOff>361950</xdr:colOff>
      <xdr:row>25</xdr:row>
      <xdr:rowOff>66674</xdr:rowOff>
    </xdr:from>
    <xdr:to>
      <xdr:col>8</xdr:col>
      <xdr:colOff>476250</xdr:colOff>
      <xdr:row>27</xdr:row>
      <xdr:rowOff>19049</xdr:rowOff>
    </xdr:to>
    <xdr:sp macro="" textlink="Pivottables!AU3">
      <xdr:nvSpPr>
        <xdr:cNvPr id="107" name="Rectangle: Rounded Corners 106">
          <a:extLst>
            <a:ext uri="{FF2B5EF4-FFF2-40B4-BE49-F238E27FC236}">
              <a16:creationId xmlns:a16="http://schemas.microsoft.com/office/drawing/2014/main" id="{2AA546CC-13A5-D677-B715-82411A1F92D6}"/>
            </a:ext>
          </a:extLst>
        </xdr:cNvPr>
        <xdr:cNvSpPr/>
      </xdr:nvSpPr>
      <xdr:spPr>
        <a:xfrm>
          <a:off x="3590925" y="4838699"/>
          <a:ext cx="1333500" cy="333375"/>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0CAD2BF-676A-4840-805E-FFC9FD61F62B}" type="TxLink">
            <a:rPr lang="en-US" sz="1100" b="0" i="0" u="none" strike="noStrike">
              <a:solidFill>
                <a:srgbClr val="043718"/>
              </a:solidFill>
              <a:latin typeface="Arial Black" panose="020B0A04020102020204" pitchFamily="34" charset="0"/>
              <a:cs typeface="Calibri"/>
            </a:rPr>
            <a:pPr algn="ctr"/>
            <a:t>1186984</a:t>
          </a:fld>
          <a:endParaRPr lang="en-US" sz="1100">
            <a:solidFill>
              <a:srgbClr val="043718"/>
            </a:solidFill>
            <a:latin typeface="Arial Black" panose="020B0A04020102020204" pitchFamily="34" charset="0"/>
          </a:endParaRPr>
        </a:p>
      </xdr:txBody>
    </xdr:sp>
    <xdr:clientData/>
  </xdr:twoCellAnchor>
  <xdr:twoCellAnchor>
    <xdr:from>
      <xdr:col>11</xdr:col>
      <xdr:colOff>581025</xdr:colOff>
      <xdr:row>25</xdr:row>
      <xdr:rowOff>66674</xdr:rowOff>
    </xdr:from>
    <xdr:to>
      <xdr:col>14</xdr:col>
      <xdr:colOff>85725</xdr:colOff>
      <xdr:row>27</xdr:row>
      <xdr:rowOff>19049</xdr:rowOff>
    </xdr:to>
    <xdr:sp macro="" textlink="Pivottables!AV3">
      <xdr:nvSpPr>
        <xdr:cNvPr id="111" name="Rectangle: Rounded Corners 110">
          <a:extLst>
            <a:ext uri="{FF2B5EF4-FFF2-40B4-BE49-F238E27FC236}">
              <a16:creationId xmlns:a16="http://schemas.microsoft.com/office/drawing/2014/main" id="{1C869F3C-6FDA-46B1-963C-BB3455968036}"/>
            </a:ext>
          </a:extLst>
        </xdr:cNvPr>
        <xdr:cNvSpPr/>
      </xdr:nvSpPr>
      <xdr:spPr>
        <a:xfrm>
          <a:off x="6858000" y="4838699"/>
          <a:ext cx="1333500" cy="333375"/>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97F8524-39E1-465E-8DFD-8D36EA8F49D5}" type="TxLink">
            <a:rPr lang="en-US" sz="1100" b="0" i="0" u="none" strike="noStrike">
              <a:solidFill>
                <a:srgbClr val="043718"/>
              </a:solidFill>
              <a:latin typeface="Arial Black" panose="020B0A04020102020204" pitchFamily="34" charset="0"/>
              <a:cs typeface="Calibri"/>
            </a:rPr>
            <a:pPr algn="ctr"/>
            <a:t>1186501</a:t>
          </a:fld>
          <a:endParaRPr lang="en-US" sz="1100" b="0">
            <a:solidFill>
              <a:srgbClr val="043718"/>
            </a:solidFill>
            <a:latin typeface="Arial Black" panose="020B0A04020102020204" pitchFamily="34" charset="0"/>
          </a:endParaRPr>
        </a:p>
      </xdr:txBody>
    </xdr:sp>
    <xdr:clientData/>
  </xdr:twoCellAnchor>
  <xdr:twoCellAnchor>
    <xdr:from>
      <xdr:col>6</xdr:col>
      <xdr:colOff>238125</xdr:colOff>
      <xdr:row>27</xdr:row>
      <xdr:rowOff>142874</xdr:rowOff>
    </xdr:from>
    <xdr:to>
      <xdr:col>8</xdr:col>
      <xdr:colOff>581025</xdr:colOff>
      <xdr:row>30</xdr:row>
      <xdr:rowOff>85725</xdr:rowOff>
    </xdr:to>
    <xdr:sp macro="" textlink="">
      <xdr:nvSpPr>
        <xdr:cNvPr id="114" name="TextBox 113">
          <a:extLst>
            <a:ext uri="{FF2B5EF4-FFF2-40B4-BE49-F238E27FC236}">
              <a16:creationId xmlns:a16="http://schemas.microsoft.com/office/drawing/2014/main" id="{8845F8FE-060D-43E5-9719-F2B4CD6AAB83}"/>
            </a:ext>
          </a:extLst>
        </xdr:cNvPr>
        <xdr:cNvSpPr txBox="1"/>
      </xdr:nvSpPr>
      <xdr:spPr>
        <a:xfrm>
          <a:off x="3467100" y="5295899"/>
          <a:ext cx="1562100" cy="514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050" b="0" baseline="0">
              <a:solidFill>
                <a:schemeClr val="bg2">
                  <a:lumMod val="50000"/>
                </a:schemeClr>
              </a:solidFill>
              <a:latin typeface="Arial" panose="020B0604020202020204" pitchFamily="34" charset="0"/>
              <a:ea typeface="+mn-ea"/>
              <a:cs typeface="Arial" panose="020B0604020202020204" pitchFamily="34" charset="0"/>
            </a:rPr>
            <a:t>Beginning Stock </a:t>
          </a:r>
        </a:p>
        <a:p>
          <a:pPr marL="0" indent="0" algn="ctr"/>
          <a:r>
            <a:rPr lang="en-US" sz="1050" b="0" baseline="0">
              <a:solidFill>
                <a:schemeClr val="bg2">
                  <a:lumMod val="50000"/>
                </a:schemeClr>
              </a:solidFill>
              <a:latin typeface="Arial" panose="020B0604020202020204" pitchFamily="34" charset="0"/>
              <a:ea typeface="+mn-ea"/>
              <a:cs typeface="Arial" panose="020B0604020202020204" pitchFamily="34" charset="0"/>
            </a:rPr>
            <a:t>of Flock</a:t>
          </a:r>
        </a:p>
      </xdr:txBody>
    </xdr:sp>
    <xdr:clientData/>
  </xdr:twoCellAnchor>
  <xdr:twoCellAnchor>
    <xdr:from>
      <xdr:col>11</xdr:col>
      <xdr:colOff>447675</xdr:colOff>
      <xdr:row>27</xdr:row>
      <xdr:rowOff>142874</xdr:rowOff>
    </xdr:from>
    <xdr:to>
      <xdr:col>14</xdr:col>
      <xdr:colOff>180975</xdr:colOff>
      <xdr:row>30</xdr:row>
      <xdr:rowOff>85725</xdr:rowOff>
    </xdr:to>
    <xdr:sp macro="" textlink="">
      <xdr:nvSpPr>
        <xdr:cNvPr id="120" name="TextBox 119">
          <a:extLst>
            <a:ext uri="{FF2B5EF4-FFF2-40B4-BE49-F238E27FC236}">
              <a16:creationId xmlns:a16="http://schemas.microsoft.com/office/drawing/2014/main" id="{340A7996-596A-40D8-B572-7C0630FCDE45}"/>
            </a:ext>
          </a:extLst>
        </xdr:cNvPr>
        <xdr:cNvSpPr txBox="1"/>
      </xdr:nvSpPr>
      <xdr:spPr>
        <a:xfrm>
          <a:off x="6724650" y="5295899"/>
          <a:ext cx="1562100" cy="514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050" b="0" baseline="0">
              <a:solidFill>
                <a:schemeClr val="bg2">
                  <a:lumMod val="50000"/>
                </a:schemeClr>
              </a:solidFill>
              <a:latin typeface="Arial" panose="020B0604020202020204" pitchFamily="34" charset="0"/>
              <a:ea typeface="+mn-ea"/>
              <a:cs typeface="Arial" panose="020B0604020202020204" pitchFamily="34" charset="0"/>
            </a:rPr>
            <a:t>End Stock of </a:t>
          </a:r>
        </a:p>
        <a:p>
          <a:pPr marL="0" indent="0" algn="ctr"/>
          <a:r>
            <a:rPr lang="en-US" sz="1050" b="0" baseline="0">
              <a:solidFill>
                <a:schemeClr val="bg2">
                  <a:lumMod val="50000"/>
                </a:schemeClr>
              </a:solidFill>
              <a:latin typeface="Arial" panose="020B0604020202020204" pitchFamily="34" charset="0"/>
              <a:ea typeface="+mn-ea"/>
              <a:cs typeface="Arial" panose="020B0604020202020204" pitchFamily="34" charset="0"/>
            </a:rPr>
            <a:t>Flock</a:t>
          </a:r>
        </a:p>
      </xdr:txBody>
    </xdr:sp>
    <xdr:clientData/>
  </xdr:twoCellAnchor>
  <xdr:twoCellAnchor>
    <xdr:from>
      <xdr:col>8</xdr:col>
      <xdr:colOff>600075</xdr:colOff>
      <xdr:row>27</xdr:row>
      <xdr:rowOff>123825</xdr:rowOff>
    </xdr:from>
    <xdr:to>
      <xdr:col>11</xdr:col>
      <xdr:colOff>400050</xdr:colOff>
      <xdr:row>27</xdr:row>
      <xdr:rowOff>142875</xdr:rowOff>
    </xdr:to>
    <xdr:cxnSp macro="">
      <xdr:nvCxnSpPr>
        <xdr:cNvPr id="128" name="Straight Arrow Connector 127">
          <a:extLst>
            <a:ext uri="{FF2B5EF4-FFF2-40B4-BE49-F238E27FC236}">
              <a16:creationId xmlns:a16="http://schemas.microsoft.com/office/drawing/2014/main" id="{7FCA5E4A-8C05-67D6-64B9-76E4C42B8C53}"/>
            </a:ext>
          </a:extLst>
        </xdr:cNvPr>
        <xdr:cNvCxnSpPr/>
      </xdr:nvCxnSpPr>
      <xdr:spPr>
        <a:xfrm flipV="1">
          <a:off x="5048250" y="5276850"/>
          <a:ext cx="1628775" cy="19050"/>
        </a:xfrm>
        <a:prstGeom prst="straightConnector1">
          <a:avLst/>
        </a:prstGeom>
        <a:ln>
          <a:solidFill>
            <a:schemeClr val="accent2"/>
          </a:solidFill>
          <a:prstDash val="sysDash"/>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104776</xdr:colOff>
      <xdr:row>30</xdr:row>
      <xdr:rowOff>19731</xdr:rowOff>
    </xdr:from>
    <xdr:to>
      <xdr:col>9</xdr:col>
      <xdr:colOff>371475</xdr:colOff>
      <xdr:row>31</xdr:row>
      <xdr:rowOff>95930</xdr:rowOff>
    </xdr:to>
    <xdr:pic>
      <xdr:nvPicPr>
        <xdr:cNvPr id="130" name="Picture 129">
          <a:extLst>
            <a:ext uri="{FF2B5EF4-FFF2-40B4-BE49-F238E27FC236}">
              <a16:creationId xmlns:a16="http://schemas.microsoft.com/office/drawing/2014/main" id="{DAA03DAD-ED18-40DC-31A3-DFA71DB2CA79}"/>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5162551" y="5744256"/>
          <a:ext cx="266699" cy="266699"/>
        </a:xfrm>
        <a:prstGeom prst="rect">
          <a:avLst/>
        </a:prstGeom>
      </xdr:spPr>
    </xdr:pic>
    <xdr:clientData/>
  </xdr:twoCellAnchor>
  <xdr:twoCellAnchor editAs="oneCell">
    <xdr:from>
      <xdr:col>15</xdr:col>
      <xdr:colOff>369075</xdr:colOff>
      <xdr:row>23</xdr:row>
      <xdr:rowOff>152400</xdr:rowOff>
    </xdr:from>
    <xdr:to>
      <xdr:col>16</xdr:col>
      <xdr:colOff>156514</xdr:colOff>
      <xdr:row>25</xdr:row>
      <xdr:rowOff>168439</xdr:rowOff>
    </xdr:to>
    <xdr:pic>
      <xdr:nvPicPr>
        <xdr:cNvPr id="132" name="Picture 131">
          <a:extLst>
            <a:ext uri="{FF2B5EF4-FFF2-40B4-BE49-F238E27FC236}">
              <a16:creationId xmlns:a16="http://schemas.microsoft.com/office/drawing/2014/main" id="{FC88E654-F3E4-7A8A-DBF5-FE51F2DE5CD7}"/>
            </a:ext>
          </a:extLst>
        </xdr:cNvPr>
        <xdr:cNvPicPr>
          <a:picLocks noChangeAspect="1"/>
        </xdr:cNvPicPr>
      </xdr:nvPicPr>
      <xdr:blipFill>
        <a:blip xmlns:r="http://schemas.openxmlformats.org/officeDocument/2006/relationships" r:embed="rId16" cstate="print">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9084450" y="4543425"/>
          <a:ext cx="397039" cy="397039"/>
        </a:xfrm>
        <a:prstGeom prst="rect">
          <a:avLst/>
        </a:prstGeom>
      </xdr:spPr>
    </xdr:pic>
    <xdr:clientData/>
  </xdr:twoCellAnchor>
  <xdr:twoCellAnchor>
    <xdr:from>
      <xdr:col>8</xdr:col>
      <xdr:colOff>485774</xdr:colOff>
      <xdr:row>28</xdr:row>
      <xdr:rowOff>119062</xdr:rowOff>
    </xdr:from>
    <xdr:to>
      <xdr:col>10</xdr:col>
      <xdr:colOff>76199</xdr:colOff>
      <xdr:row>29</xdr:row>
      <xdr:rowOff>185738</xdr:rowOff>
    </xdr:to>
    <xdr:sp macro="" textlink="">
      <xdr:nvSpPr>
        <xdr:cNvPr id="134" name="TextBox 133">
          <a:extLst>
            <a:ext uri="{FF2B5EF4-FFF2-40B4-BE49-F238E27FC236}">
              <a16:creationId xmlns:a16="http://schemas.microsoft.com/office/drawing/2014/main" id="{FD0F7DDA-5FE7-4A44-856C-C910DED11F92}"/>
            </a:ext>
          </a:extLst>
        </xdr:cNvPr>
        <xdr:cNvSpPr txBox="1"/>
      </xdr:nvSpPr>
      <xdr:spPr>
        <a:xfrm>
          <a:off x="4933949" y="5462587"/>
          <a:ext cx="809625" cy="257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050" b="0" baseline="0">
              <a:solidFill>
                <a:schemeClr val="bg2">
                  <a:lumMod val="50000"/>
                </a:schemeClr>
              </a:solidFill>
              <a:latin typeface="Arial" panose="020B0604020202020204" pitchFamily="34" charset="0"/>
              <a:ea typeface="+mn-ea"/>
              <a:cs typeface="Arial" panose="020B0604020202020204" pitchFamily="34" charset="0"/>
            </a:rPr>
            <a:t>Mortality </a:t>
          </a:r>
        </a:p>
      </xdr:txBody>
    </xdr:sp>
    <xdr:clientData/>
  </xdr:twoCellAnchor>
  <xdr:twoCellAnchor>
    <xdr:from>
      <xdr:col>10</xdr:col>
      <xdr:colOff>38100</xdr:colOff>
      <xdr:row>28</xdr:row>
      <xdr:rowOff>119062</xdr:rowOff>
    </xdr:from>
    <xdr:to>
      <xdr:col>11</xdr:col>
      <xdr:colOff>104775</xdr:colOff>
      <xdr:row>29</xdr:row>
      <xdr:rowOff>185738</xdr:rowOff>
    </xdr:to>
    <xdr:sp macro="" textlink="Pivottables!Z12">
      <xdr:nvSpPr>
        <xdr:cNvPr id="136" name="TextBox 135">
          <a:extLst>
            <a:ext uri="{FF2B5EF4-FFF2-40B4-BE49-F238E27FC236}">
              <a16:creationId xmlns:a16="http://schemas.microsoft.com/office/drawing/2014/main" id="{57C989FA-061B-4B7E-885C-89E20022F6C1}"/>
            </a:ext>
          </a:extLst>
        </xdr:cNvPr>
        <xdr:cNvSpPr txBox="1"/>
      </xdr:nvSpPr>
      <xdr:spPr>
        <a:xfrm>
          <a:off x="5705475" y="5462587"/>
          <a:ext cx="676275" cy="257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68AE5B4-49D0-4BE4-BD05-9737425646C0}" type="TxLink">
            <a:rPr lang="en-US" sz="1200" b="1" i="0" u="none" strike="noStrike" baseline="0">
              <a:solidFill>
                <a:srgbClr val="C00000"/>
              </a:solidFill>
              <a:latin typeface="Calibri"/>
              <a:ea typeface="+mn-ea"/>
              <a:cs typeface="Calibri"/>
            </a:rPr>
            <a:pPr marL="0" indent="0" algn="ctr"/>
            <a:t>483</a:t>
          </a:fld>
          <a:endParaRPr lang="en-US" sz="1100" b="1" baseline="0">
            <a:solidFill>
              <a:srgbClr val="C00000"/>
            </a:solidFill>
            <a:latin typeface="Arial" panose="020B0604020202020204" pitchFamily="34" charset="0"/>
            <a:ea typeface="+mn-ea"/>
            <a:cs typeface="Arial" panose="020B0604020202020204" pitchFamily="34" charset="0"/>
          </a:endParaRPr>
        </a:p>
      </xdr:txBody>
    </xdr:sp>
    <xdr:clientData/>
  </xdr:twoCellAnchor>
  <xdr:twoCellAnchor>
    <xdr:from>
      <xdr:col>9</xdr:col>
      <xdr:colOff>590550</xdr:colOff>
      <xdr:row>29</xdr:row>
      <xdr:rowOff>190499</xdr:rowOff>
    </xdr:from>
    <xdr:to>
      <xdr:col>11</xdr:col>
      <xdr:colOff>180975</xdr:colOff>
      <xdr:row>31</xdr:row>
      <xdr:rowOff>66675</xdr:rowOff>
    </xdr:to>
    <xdr:sp macro="" textlink="Pivottables!AA12">
      <xdr:nvSpPr>
        <xdr:cNvPr id="138" name="TextBox 137">
          <a:extLst>
            <a:ext uri="{FF2B5EF4-FFF2-40B4-BE49-F238E27FC236}">
              <a16:creationId xmlns:a16="http://schemas.microsoft.com/office/drawing/2014/main" id="{933D7696-F36E-47CE-B174-B380EBB2CE4E}"/>
            </a:ext>
          </a:extLst>
        </xdr:cNvPr>
        <xdr:cNvSpPr txBox="1"/>
      </xdr:nvSpPr>
      <xdr:spPr>
        <a:xfrm>
          <a:off x="5648325" y="5724524"/>
          <a:ext cx="809625" cy="257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D7C06FA-75F4-46E3-A687-C8D100FDC074}" type="TxLink">
            <a:rPr lang="en-US" sz="1100" b="0" i="0" u="none" strike="noStrike" baseline="0">
              <a:solidFill>
                <a:srgbClr val="C00000"/>
              </a:solidFill>
              <a:latin typeface="Calibri"/>
              <a:ea typeface="+mn-ea"/>
              <a:cs typeface="Calibri"/>
            </a:rPr>
            <a:pPr marL="0" indent="0" algn="ctr"/>
            <a:t>41%</a:t>
          </a:fld>
          <a:endParaRPr lang="en-US" sz="1050" b="0" baseline="0">
            <a:solidFill>
              <a:srgbClr val="C00000"/>
            </a:solidFill>
            <a:latin typeface="Arial" panose="020B0604020202020204" pitchFamily="34" charset="0"/>
            <a:ea typeface="+mn-ea"/>
            <a:cs typeface="Arial" panose="020B0604020202020204" pitchFamily="34" charset="0"/>
          </a:endParaRPr>
        </a:p>
      </xdr:txBody>
    </xdr:sp>
    <xdr:clientData/>
  </xdr:twoCellAnchor>
  <xdr:twoCellAnchor>
    <xdr:from>
      <xdr:col>3</xdr:col>
      <xdr:colOff>352425</xdr:colOff>
      <xdr:row>32</xdr:row>
      <xdr:rowOff>104504</xdr:rowOff>
    </xdr:from>
    <xdr:to>
      <xdr:col>5</xdr:col>
      <xdr:colOff>95251</xdr:colOff>
      <xdr:row>34</xdr:row>
      <xdr:rowOff>142875</xdr:rowOff>
    </xdr:to>
    <xdr:sp macro="" textlink="">
      <xdr:nvSpPr>
        <xdr:cNvPr id="140" name="TextBox 139">
          <a:extLst>
            <a:ext uri="{FF2B5EF4-FFF2-40B4-BE49-F238E27FC236}">
              <a16:creationId xmlns:a16="http://schemas.microsoft.com/office/drawing/2014/main" id="{55B91275-2A20-46A0-8690-56EC0759CF83}"/>
            </a:ext>
          </a:extLst>
        </xdr:cNvPr>
        <xdr:cNvSpPr txBox="1"/>
      </xdr:nvSpPr>
      <xdr:spPr>
        <a:xfrm>
          <a:off x="1752600" y="6210029"/>
          <a:ext cx="962026" cy="4193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050" b="1" baseline="0">
              <a:solidFill>
                <a:schemeClr val="bg2">
                  <a:lumMod val="50000"/>
                </a:schemeClr>
              </a:solidFill>
              <a:latin typeface="Arial" panose="020B0604020202020204" pitchFamily="34" charset="0"/>
              <a:ea typeface="+mn-ea"/>
              <a:cs typeface="Arial" panose="020B0604020202020204" pitchFamily="34" charset="0"/>
            </a:rPr>
            <a:t>Egg </a:t>
          </a:r>
        </a:p>
        <a:p>
          <a:pPr marL="0" indent="0" algn="l"/>
          <a:r>
            <a:rPr lang="en-US" sz="1050" b="1" baseline="0">
              <a:solidFill>
                <a:schemeClr val="bg2">
                  <a:lumMod val="50000"/>
                </a:schemeClr>
              </a:solidFill>
              <a:latin typeface="Arial" panose="020B0604020202020204" pitchFamily="34" charset="0"/>
              <a:ea typeface="+mn-ea"/>
              <a:cs typeface="Arial" panose="020B0604020202020204" pitchFamily="34" charset="0"/>
            </a:rPr>
            <a:t>Production</a:t>
          </a:r>
        </a:p>
      </xdr:txBody>
    </xdr:sp>
    <xdr:clientData/>
  </xdr:twoCellAnchor>
  <xdr:twoCellAnchor>
    <xdr:from>
      <xdr:col>3</xdr:col>
      <xdr:colOff>352424</xdr:colOff>
      <xdr:row>34</xdr:row>
      <xdr:rowOff>85454</xdr:rowOff>
    </xdr:from>
    <xdr:to>
      <xdr:col>5</xdr:col>
      <xdr:colOff>0</xdr:colOff>
      <xdr:row>37</xdr:row>
      <xdr:rowOff>9525</xdr:rowOff>
    </xdr:to>
    <xdr:sp macro="" textlink="Pivottables!AI24">
      <xdr:nvSpPr>
        <xdr:cNvPr id="142" name="TextBox 141">
          <a:extLst>
            <a:ext uri="{FF2B5EF4-FFF2-40B4-BE49-F238E27FC236}">
              <a16:creationId xmlns:a16="http://schemas.microsoft.com/office/drawing/2014/main" id="{36C30B91-EEE8-4848-A358-A2F6A620F4AA}"/>
            </a:ext>
          </a:extLst>
        </xdr:cNvPr>
        <xdr:cNvSpPr txBox="1"/>
      </xdr:nvSpPr>
      <xdr:spPr>
        <a:xfrm>
          <a:off x="1752599" y="6571979"/>
          <a:ext cx="866776" cy="495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417C6625-7419-4A6C-9A81-755689E8C8D2}" type="TxLink">
            <a:rPr lang="en-US" sz="2000" b="1" i="0" u="none" strike="noStrike" baseline="0">
              <a:solidFill>
                <a:srgbClr val="043718"/>
              </a:solidFill>
              <a:latin typeface="Arial Black" panose="020B0A04020102020204" pitchFamily="34" charset="0"/>
              <a:ea typeface="+mn-ea"/>
              <a:cs typeface="Calibri"/>
            </a:rPr>
            <a:t>9.6</a:t>
          </a:fld>
          <a:endParaRPr lang="en-US" sz="1800" b="1" baseline="0">
            <a:solidFill>
              <a:srgbClr val="043718"/>
            </a:solidFill>
            <a:latin typeface="Arial Black" panose="020B0A04020102020204" pitchFamily="34" charset="0"/>
            <a:ea typeface="+mn-ea"/>
            <a:cs typeface="Arial" panose="020B0604020202020204" pitchFamily="34" charset="0"/>
          </a:endParaRPr>
        </a:p>
      </xdr:txBody>
    </xdr:sp>
    <xdr:clientData/>
  </xdr:twoCellAnchor>
  <xdr:twoCellAnchor>
    <xdr:from>
      <xdr:col>5</xdr:col>
      <xdr:colOff>571501</xdr:colOff>
      <xdr:row>32</xdr:row>
      <xdr:rowOff>38099</xdr:rowOff>
    </xdr:from>
    <xdr:to>
      <xdr:col>8</xdr:col>
      <xdr:colOff>152400</xdr:colOff>
      <xdr:row>33</xdr:row>
      <xdr:rowOff>57150</xdr:rowOff>
    </xdr:to>
    <xdr:sp macro="" textlink="">
      <xdr:nvSpPr>
        <xdr:cNvPr id="143" name="TextBox 142">
          <a:extLst>
            <a:ext uri="{FF2B5EF4-FFF2-40B4-BE49-F238E27FC236}">
              <a16:creationId xmlns:a16="http://schemas.microsoft.com/office/drawing/2014/main" id="{96BA1144-5F38-414C-8877-0381BF5EDB59}"/>
            </a:ext>
          </a:extLst>
        </xdr:cNvPr>
        <xdr:cNvSpPr txBox="1"/>
      </xdr:nvSpPr>
      <xdr:spPr>
        <a:xfrm>
          <a:off x="3190876" y="6143624"/>
          <a:ext cx="1409699" cy="209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000" b="1" baseline="0">
              <a:solidFill>
                <a:schemeClr val="bg2">
                  <a:lumMod val="50000"/>
                </a:schemeClr>
              </a:solidFill>
              <a:latin typeface="Arial" panose="020B0604020202020204" pitchFamily="34" charset="0"/>
              <a:ea typeface="+mn-ea"/>
              <a:cs typeface="Arial" panose="020B0604020202020204" pitchFamily="34" charset="0"/>
            </a:rPr>
            <a:t>Cummulative Eggs</a:t>
          </a:r>
        </a:p>
      </xdr:txBody>
    </xdr:sp>
    <xdr:clientData/>
  </xdr:twoCellAnchor>
  <xdr:twoCellAnchor>
    <xdr:from>
      <xdr:col>5</xdr:col>
      <xdr:colOff>390525</xdr:colOff>
      <xdr:row>34</xdr:row>
      <xdr:rowOff>95250</xdr:rowOff>
    </xdr:from>
    <xdr:to>
      <xdr:col>8</xdr:col>
      <xdr:colOff>228598</xdr:colOff>
      <xdr:row>35</xdr:row>
      <xdr:rowOff>133350</xdr:rowOff>
    </xdr:to>
    <xdr:sp macro="" textlink="">
      <xdr:nvSpPr>
        <xdr:cNvPr id="145" name="TextBox 144">
          <a:extLst>
            <a:ext uri="{FF2B5EF4-FFF2-40B4-BE49-F238E27FC236}">
              <a16:creationId xmlns:a16="http://schemas.microsoft.com/office/drawing/2014/main" id="{21EB7A3E-33BD-4BD9-B66A-10797974353D}"/>
            </a:ext>
          </a:extLst>
        </xdr:cNvPr>
        <xdr:cNvSpPr txBox="1"/>
      </xdr:nvSpPr>
      <xdr:spPr>
        <a:xfrm>
          <a:off x="3009900" y="6581775"/>
          <a:ext cx="1666873"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000" b="1" baseline="0">
              <a:solidFill>
                <a:schemeClr val="bg2">
                  <a:lumMod val="50000"/>
                </a:schemeClr>
              </a:solidFill>
              <a:latin typeface="Arial" panose="020B0604020202020204" pitchFamily="34" charset="0"/>
              <a:ea typeface="+mn-ea"/>
              <a:cs typeface="Arial" panose="020B0604020202020204" pitchFamily="34" charset="0"/>
            </a:rPr>
            <a:t>Cummulative Eggs Tray</a:t>
          </a:r>
        </a:p>
      </xdr:txBody>
    </xdr:sp>
    <xdr:clientData/>
  </xdr:twoCellAnchor>
  <xdr:twoCellAnchor>
    <xdr:from>
      <xdr:col>6</xdr:col>
      <xdr:colOff>276224</xdr:colOff>
      <xdr:row>33</xdr:row>
      <xdr:rowOff>9525</xdr:rowOff>
    </xdr:from>
    <xdr:to>
      <xdr:col>7</xdr:col>
      <xdr:colOff>533400</xdr:colOff>
      <xdr:row>34</xdr:row>
      <xdr:rowOff>85725</xdr:rowOff>
    </xdr:to>
    <xdr:sp macro="" textlink="Pivottables!AA6">
      <xdr:nvSpPr>
        <xdr:cNvPr id="147" name="TextBox 146">
          <a:extLst>
            <a:ext uri="{FF2B5EF4-FFF2-40B4-BE49-F238E27FC236}">
              <a16:creationId xmlns:a16="http://schemas.microsoft.com/office/drawing/2014/main" id="{403F57AE-847D-46B1-A0F8-A3D91CDD823F}"/>
            </a:ext>
          </a:extLst>
        </xdr:cNvPr>
        <xdr:cNvSpPr txBox="1"/>
      </xdr:nvSpPr>
      <xdr:spPr>
        <a:xfrm>
          <a:off x="3505199" y="6305550"/>
          <a:ext cx="866776"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F28F19C-4344-49E4-91A5-C4EEE197EAE9}" type="TxLink">
            <a:rPr lang="en-US" sz="1200" b="0" i="0" u="none" strike="noStrike" baseline="0">
              <a:solidFill>
                <a:schemeClr val="accent6"/>
              </a:solidFill>
              <a:latin typeface="Arial Black" panose="020B0A04020102020204" pitchFamily="34" charset="0"/>
              <a:ea typeface="+mn-ea"/>
              <a:cs typeface="Calibri"/>
            </a:rPr>
            <a:t>119983</a:t>
          </a:fld>
          <a:endParaRPr lang="en-US" sz="1400" b="1" baseline="0">
            <a:solidFill>
              <a:schemeClr val="accent6"/>
            </a:solidFill>
            <a:latin typeface="Arial Black" panose="020B0A04020102020204" pitchFamily="34" charset="0"/>
            <a:ea typeface="+mn-ea"/>
            <a:cs typeface="Arial" panose="020B0604020202020204" pitchFamily="34" charset="0"/>
          </a:endParaRPr>
        </a:p>
      </xdr:txBody>
    </xdr:sp>
    <xdr:clientData/>
  </xdr:twoCellAnchor>
  <xdr:twoCellAnchor>
    <xdr:from>
      <xdr:col>6</xdr:col>
      <xdr:colOff>38099</xdr:colOff>
      <xdr:row>35</xdr:row>
      <xdr:rowOff>28304</xdr:rowOff>
    </xdr:from>
    <xdr:to>
      <xdr:col>8</xdr:col>
      <xdr:colOff>180975</xdr:colOff>
      <xdr:row>37</xdr:row>
      <xdr:rowOff>28575</xdr:rowOff>
    </xdr:to>
    <xdr:sp macro="" textlink="Pivottables!AA8">
      <xdr:nvSpPr>
        <xdr:cNvPr id="149" name="TextBox 148">
          <a:extLst>
            <a:ext uri="{FF2B5EF4-FFF2-40B4-BE49-F238E27FC236}">
              <a16:creationId xmlns:a16="http://schemas.microsoft.com/office/drawing/2014/main" id="{7A7C2706-5FD3-4874-A063-B74E0385FDAF}"/>
            </a:ext>
          </a:extLst>
        </xdr:cNvPr>
        <xdr:cNvSpPr txBox="1"/>
      </xdr:nvSpPr>
      <xdr:spPr>
        <a:xfrm>
          <a:off x="3267074" y="6705329"/>
          <a:ext cx="1362076" cy="3812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96117EF-52C6-42D4-920F-7A6FEF1F2910}" type="TxLink">
            <a:rPr lang="en-US" sz="1200" b="0" i="0" u="none" strike="noStrike" baseline="0">
              <a:solidFill>
                <a:schemeClr val="accent6"/>
              </a:solidFill>
              <a:latin typeface="Arial Black" panose="020B0A04020102020204" pitchFamily="34" charset="0"/>
              <a:ea typeface="+mn-ea"/>
              <a:cs typeface="Calibri"/>
            </a:rPr>
            <a:t>3999 11/25</a:t>
          </a:fld>
          <a:endParaRPr lang="en-US" sz="1400" b="1" baseline="0">
            <a:solidFill>
              <a:schemeClr val="accent6"/>
            </a:solidFill>
            <a:latin typeface="Arial Black" panose="020B0A04020102020204" pitchFamily="34" charset="0"/>
            <a:ea typeface="+mn-ea"/>
            <a:cs typeface="Arial" panose="020B0604020202020204" pitchFamily="34" charset="0"/>
          </a:endParaRPr>
        </a:p>
      </xdr:txBody>
    </xdr:sp>
    <xdr:clientData/>
  </xdr:twoCellAnchor>
  <xdr:twoCellAnchor>
    <xdr:from>
      <xdr:col>9</xdr:col>
      <xdr:colOff>495301</xdr:colOff>
      <xdr:row>32</xdr:row>
      <xdr:rowOff>66674</xdr:rowOff>
    </xdr:from>
    <xdr:to>
      <xdr:col>11</xdr:col>
      <xdr:colOff>238127</xdr:colOff>
      <xdr:row>34</xdr:row>
      <xdr:rowOff>105045</xdr:rowOff>
    </xdr:to>
    <xdr:sp macro="" textlink="">
      <xdr:nvSpPr>
        <xdr:cNvPr id="151" name="TextBox 150">
          <a:extLst>
            <a:ext uri="{FF2B5EF4-FFF2-40B4-BE49-F238E27FC236}">
              <a16:creationId xmlns:a16="http://schemas.microsoft.com/office/drawing/2014/main" id="{37B78F12-2A4B-4D8F-93C4-2F97097B7AA0}"/>
            </a:ext>
          </a:extLst>
        </xdr:cNvPr>
        <xdr:cNvSpPr txBox="1"/>
      </xdr:nvSpPr>
      <xdr:spPr>
        <a:xfrm>
          <a:off x="5553076" y="6172199"/>
          <a:ext cx="962026" cy="4193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050" b="1" baseline="0">
              <a:solidFill>
                <a:schemeClr val="bg2">
                  <a:lumMod val="50000"/>
                </a:schemeClr>
              </a:solidFill>
              <a:latin typeface="Arial" panose="020B0604020202020204" pitchFamily="34" charset="0"/>
              <a:ea typeface="+mn-ea"/>
              <a:cs typeface="Arial" panose="020B0604020202020204" pitchFamily="34" charset="0"/>
            </a:rPr>
            <a:t>Total</a:t>
          </a:r>
        </a:p>
        <a:p>
          <a:pPr marL="0" indent="0" algn="l"/>
          <a:r>
            <a:rPr lang="en-US" sz="1050" b="1" baseline="0">
              <a:solidFill>
                <a:schemeClr val="bg2">
                  <a:lumMod val="50000"/>
                </a:schemeClr>
              </a:solidFill>
              <a:latin typeface="Arial" panose="020B0604020202020204" pitchFamily="34" charset="0"/>
              <a:ea typeface="+mn-ea"/>
              <a:cs typeface="Arial" panose="020B0604020202020204" pitchFamily="34" charset="0"/>
            </a:rPr>
            <a:t>Feed Intake</a:t>
          </a:r>
        </a:p>
      </xdr:txBody>
    </xdr:sp>
    <xdr:clientData/>
  </xdr:twoCellAnchor>
  <xdr:twoCellAnchor>
    <xdr:from>
      <xdr:col>9</xdr:col>
      <xdr:colOff>523875</xdr:colOff>
      <xdr:row>34</xdr:row>
      <xdr:rowOff>95249</xdr:rowOff>
    </xdr:from>
    <xdr:to>
      <xdr:col>11</xdr:col>
      <xdr:colOff>466725</xdr:colOff>
      <xdr:row>37</xdr:row>
      <xdr:rowOff>19320</xdr:rowOff>
    </xdr:to>
    <xdr:sp macro="" textlink="Pivottables!AE6">
      <xdr:nvSpPr>
        <xdr:cNvPr id="153" name="TextBox 152">
          <a:extLst>
            <a:ext uri="{FF2B5EF4-FFF2-40B4-BE49-F238E27FC236}">
              <a16:creationId xmlns:a16="http://schemas.microsoft.com/office/drawing/2014/main" id="{5709C307-072F-4758-96F9-164FB9133A4E}"/>
            </a:ext>
          </a:extLst>
        </xdr:cNvPr>
        <xdr:cNvSpPr txBox="1"/>
      </xdr:nvSpPr>
      <xdr:spPr>
        <a:xfrm>
          <a:off x="5581650" y="6581774"/>
          <a:ext cx="1162050" cy="495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0E6CED11-8B5C-4712-A864-B40342A0D883}" type="TxLink">
            <a:rPr lang="en-US" sz="2000" b="1" i="0" u="none" strike="noStrike" baseline="0">
              <a:solidFill>
                <a:srgbClr val="043718"/>
              </a:solidFill>
              <a:latin typeface="Arial Black" panose="020B0A04020102020204" pitchFamily="34" charset="0"/>
              <a:ea typeface="+mn-ea"/>
              <a:cs typeface="Calibri"/>
            </a:rPr>
            <a:pPr marL="0" indent="0" algn="l"/>
            <a:t>22072</a:t>
          </a:fld>
          <a:endParaRPr lang="en-US" sz="2000" b="1" i="0" u="none" strike="noStrike" baseline="0">
            <a:solidFill>
              <a:srgbClr val="043718"/>
            </a:solidFill>
            <a:latin typeface="Arial Black" panose="020B0A04020102020204" pitchFamily="34" charset="0"/>
            <a:ea typeface="+mn-ea"/>
            <a:cs typeface="Calibri"/>
          </a:endParaRPr>
        </a:p>
      </xdr:txBody>
    </xdr:sp>
    <xdr:clientData/>
  </xdr:twoCellAnchor>
  <xdr:twoCellAnchor>
    <xdr:from>
      <xdr:col>12</xdr:col>
      <xdr:colOff>323852</xdr:colOff>
      <xdr:row>32</xdr:row>
      <xdr:rowOff>57149</xdr:rowOff>
    </xdr:from>
    <xdr:to>
      <xdr:col>14</xdr:col>
      <xdr:colOff>514351</xdr:colOff>
      <xdr:row>33</xdr:row>
      <xdr:rowOff>76200</xdr:rowOff>
    </xdr:to>
    <xdr:sp macro="" textlink="">
      <xdr:nvSpPr>
        <xdr:cNvPr id="158" name="TextBox 157">
          <a:extLst>
            <a:ext uri="{FF2B5EF4-FFF2-40B4-BE49-F238E27FC236}">
              <a16:creationId xmlns:a16="http://schemas.microsoft.com/office/drawing/2014/main" id="{292CD1B2-2C9A-4839-9F1A-151DB205D715}"/>
            </a:ext>
          </a:extLst>
        </xdr:cNvPr>
        <xdr:cNvSpPr txBox="1"/>
      </xdr:nvSpPr>
      <xdr:spPr>
        <a:xfrm>
          <a:off x="7210427" y="6162674"/>
          <a:ext cx="1409699" cy="209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000" b="1" baseline="0">
              <a:solidFill>
                <a:schemeClr val="bg2">
                  <a:lumMod val="50000"/>
                </a:schemeClr>
              </a:solidFill>
              <a:latin typeface="Arial" panose="020B0604020202020204" pitchFamily="34" charset="0"/>
              <a:ea typeface="+mn-ea"/>
              <a:cs typeface="Arial" panose="020B0604020202020204" pitchFamily="34" charset="0"/>
            </a:rPr>
            <a:t>Cost Per Egg</a:t>
          </a:r>
        </a:p>
      </xdr:txBody>
    </xdr:sp>
    <xdr:clientData/>
  </xdr:twoCellAnchor>
  <xdr:twoCellAnchor>
    <xdr:from>
      <xdr:col>12</xdr:col>
      <xdr:colOff>200026</xdr:colOff>
      <xdr:row>34</xdr:row>
      <xdr:rowOff>114300</xdr:rowOff>
    </xdr:from>
    <xdr:to>
      <xdr:col>15</xdr:col>
      <xdr:colOff>38099</xdr:colOff>
      <xdr:row>35</xdr:row>
      <xdr:rowOff>152400</xdr:rowOff>
    </xdr:to>
    <xdr:sp macro="" textlink="">
      <xdr:nvSpPr>
        <xdr:cNvPr id="159" name="TextBox 158">
          <a:extLst>
            <a:ext uri="{FF2B5EF4-FFF2-40B4-BE49-F238E27FC236}">
              <a16:creationId xmlns:a16="http://schemas.microsoft.com/office/drawing/2014/main" id="{C79D1440-606D-4252-A994-80CA123CFC8B}"/>
            </a:ext>
          </a:extLst>
        </xdr:cNvPr>
        <xdr:cNvSpPr txBox="1"/>
      </xdr:nvSpPr>
      <xdr:spPr>
        <a:xfrm>
          <a:off x="7086601" y="6600825"/>
          <a:ext cx="1666873"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000" b="1" baseline="0">
              <a:solidFill>
                <a:schemeClr val="bg2">
                  <a:lumMod val="50000"/>
                </a:schemeClr>
              </a:solidFill>
              <a:latin typeface="Arial" panose="020B0604020202020204" pitchFamily="34" charset="0"/>
              <a:ea typeface="+mn-ea"/>
              <a:cs typeface="Arial" panose="020B0604020202020204" pitchFamily="34" charset="0"/>
            </a:rPr>
            <a:t>Grams Per Egg</a:t>
          </a:r>
        </a:p>
      </xdr:txBody>
    </xdr:sp>
    <xdr:clientData/>
  </xdr:twoCellAnchor>
  <xdr:twoCellAnchor>
    <xdr:from>
      <xdr:col>13</xdr:col>
      <xdr:colOff>28575</xdr:colOff>
      <xdr:row>33</xdr:row>
      <xdr:rowOff>9525</xdr:rowOff>
    </xdr:from>
    <xdr:to>
      <xdr:col>14</xdr:col>
      <xdr:colOff>228600</xdr:colOff>
      <xdr:row>34</xdr:row>
      <xdr:rowOff>85725</xdr:rowOff>
    </xdr:to>
    <xdr:sp macro="" textlink="Pivottables!AI6">
      <xdr:nvSpPr>
        <xdr:cNvPr id="160" name="TextBox 159">
          <a:extLst>
            <a:ext uri="{FF2B5EF4-FFF2-40B4-BE49-F238E27FC236}">
              <a16:creationId xmlns:a16="http://schemas.microsoft.com/office/drawing/2014/main" id="{9C5974E5-95C4-48A5-94B8-DBBE68D6D56C}"/>
            </a:ext>
          </a:extLst>
        </xdr:cNvPr>
        <xdr:cNvSpPr txBox="1"/>
      </xdr:nvSpPr>
      <xdr:spPr>
        <a:xfrm>
          <a:off x="7524750" y="6305550"/>
          <a:ext cx="8096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8F7A3AD-F2F4-43FE-8E9E-3652B71CAFC4}" type="TxLink">
            <a:rPr lang="en-US" sz="1200" b="0" i="0" u="none" strike="noStrike" baseline="0">
              <a:solidFill>
                <a:schemeClr val="accent6"/>
              </a:solidFill>
              <a:latin typeface="Arial Black" panose="020B0A04020102020204" pitchFamily="34" charset="0"/>
              <a:ea typeface="+mn-ea"/>
              <a:cs typeface="Calibri"/>
            </a:rPr>
            <a:pPr marL="0" indent="0" algn="ctr"/>
            <a:t>$2,551</a:t>
          </a:fld>
          <a:endParaRPr lang="en-US" sz="1200" b="0" i="0" u="none" strike="noStrike" baseline="0">
            <a:solidFill>
              <a:schemeClr val="accent6"/>
            </a:solidFill>
            <a:latin typeface="Arial Black" panose="020B0A04020102020204" pitchFamily="34" charset="0"/>
            <a:ea typeface="+mn-ea"/>
            <a:cs typeface="Calibri"/>
          </a:endParaRPr>
        </a:p>
      </xdr:txBody>
    </xdr:sp>
    <xdr:clientData/>
  </xdr:twoCellAnchor>
  <xdr:twoCellAnchor>
    <xdr:from>
      <xdr:col>12</xdr:col>
      <xdr:colOff>361950</xdr:colOff>
      <xdr:row>35</xdr:row>
      <xdr:rowOff>47354</xdr:rowOff>
    </xdr:from>
    <xdr:to>
      <xdr:col>14</xdr:col>
      <xdr:colOff>504826</xdr:colOff>
      <xdr:row>37</xdr:row>
      <xdr:rowOff>47625</xdr:rowOff>
    </xdr:to>
    <xdr:sp macro="" textlink="Pivottables!AG6">
      <xdr:nvSpPr>
        <xdr:cNvPr id="161" name="TextBox 160">
          <a:extLst>
            <a:ext uri="{FF2B5EF4-FFF2-40B4-BE49-F238E27FC236}">
              <a16:creationId xmlns:a16="http://schemas.microsoft.com/office/drawing/2014/main" id="{E728D807-8713-4FB8-8FA2-F661C239CBED}"/>
            </a:ext>
          </a:extLst>
        </xdr:cNvPr>
        <xdr:cNvSpPr txBox="1"/>
      </xdr:nvSpPr>
      <xdr:spPr>
        <a:xfrm>
          <a:off x="7248525" y="6724379"/>
          <a:ext cx="1362076" cy="3812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A346457-250B-44FB-B341-2DD81129B78F}" type="TxLink">
            <a:rPr lang="en-US" sz="1200" b="0" i="0" u="none" strike="noStrike" baseline="0">
              <a:solidFill>
                <a:schemeClr val="accent6"/>
              </a:solidFill>
              <a:latin typeface="Arial Black" panose="020B0A04020102020204" pitchFamily="34" charset="0"/>
              <a:ea typeface="+mn-ea"/>
              <a:cs typeface="Calibri"/>
            </a:rPr>
            <a:pPr marL="0" indent="0" algn="ctr"/>
            <a:t>193</a:t>
          </a:fld>
          <a:endParaRPr lang="en-US" sz="1200" b="0" i="0" u="none" strike="noStrike" baseline="0">
            <a:solidFill>
              <a:schemeClr val="accent6"/>
            </a:solidFill>
            <a:latin typeface="Arial Black" panose="020B0A04020102020204" pitchFamily="34" charset="0"/>
            <a:ea typeface="+mn-ea"/>
            <a:cs typeface="Calibri"/>
          </a:endParaRPr>
        </a:p>
      </xdr:txBody>
    </xdr:sp>
    <xdr:clientData/>
  </xdr:twoCellAnchor>
  <xdr:twoCellAnchor>
    <xdr:from>
      <xdr:col>4</xdr:col>
      <xdr:colOff>390525</xdr:colOff>
      <xdr:row>34</xdr:row>
      <xdr:rowOff>85725</xdr:rowOff>
    </xdr:from>
    <xdr:to>
      <xdr:col>5</xdr:col>
      <xdr:colOff>123825</xdr:colOff>
      <xdr:row>36</xdr:row>
      <xdr:rowOff>28575</xdr:rowOff>
    </xdr:to>
    <xdr:sp macro="" textlink="">
      <xdr:nvSpPr>
        <xdr:cNvPr id="162" name="TextBox 161">
          <a:extLst>
            <a:ext uri="{FF2B5EF4-FFF2-40B4-BE49-F238E27FC236}">
              <a16:creationId xmlns:a16="http://schemas.microsoft.com/office/drawing/2014/main" id="{8209CFB4-3452-DAC9-4509-C5440746D6B4}"/>
            </a:ext>
          </a:extLst>
        </xdr:cNvPr>
        <xdr:cNvSpPr txBox="1"/>
      </xdr:nvSpPr>
      <xdr:spPr>
        <a:xfrm>
          <a:off x="2400300" y="6572250"/>
          <a:ext cx="3429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2000" b="1" i="0" u="none" strike="noStrike" baseline="0">
              <a:solidFill>
                <a:srgbClr val="043718"/>
              </a:solidFill>
              <a:latin typeface="Arial Black" panose="020B0A04020102020204" pitchFamily="34" charset="0"/>
              <a:ea typeface="+mn-ea"/>
              <a:cs typeface="Calibri"/>
            </a:rPr>
            <a:t>%</a:t>
          </a:r>
        </a:p>
      </xdr:txBody>
    </xdr:sp>
    <xdr:clientData/>
  </xdr:twoCellAnchor>
  <xdr:twoCellAnchor>
    <xdr:from>
      <xdr:col>11</xdr:col>
      <xdr:colOff>209551</xdr:colOff>
      <xdr:row>35</xdr:row>
      <xdr:rowOff>38099</xdr:rowOff>
    </xdr:from>
    <xdr:to>
      <xdr:col>11</xdr:col>
      <xdr:colOff>571500</xdr:colOff>
      <xdr:row>36</xdr:row>
      <xdr:rowOff>133350</xdr:rowOff>
    </xdr:to>
    <xdr:sp macro="" textlink="">
      <xdr:nvSpPr>
        <xdr:cNvPr id="163" name="TextBox 162">
          <a:extLst>
            <a:ext uri="{FF2B5EF4-FFF2-40B4-BE49-F238E27FC236}">
              <a16:creationId xmlns:a16="http://schemas.microsoft.com/office/drawing/2014/main" id="{F1C91685-FC81-4BCD-A65F-970267FBCAD4}"/>
            </a:ext>
          </a:extLst>
        </xdr:cNvPr>
        <xdr:cNvSpPr txBox="1"/>
      </xdr:nvSpPr>
      <xdr:spPr>
        <a:xfrm>
          <a:off x="6486526" y="6715124"/>
          <a:ext cx="361949"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050" b="1" baseline="0">
              <a:solidFill>
                <a:schemeClr val="bg2">
                  <a:lumMod val="50000"/>
                </a:schemeClr>
              </a:solidFill>
              <a:latin typeface="Arial" panose="020B0604020202020204" pitchFamily="34" charset="0"/>
              <a:ea typeface="+mn-ea"/>
              <a:cs typeface="Arial" panose="020B0604020202020204" pitchFamily="34" charset="0"/>
            </a:rPr>
            <a:t>Kg</a:t>
          </a:r>
        </a:p>
      </xdr:txBody>
    </xdr:sp>
    <xdr:clientData/>
  </xdr:twoCellAnchor>
  <xdr:twoCellAnchor>
    <xdr:from>
      <xdr:col>13</xdr:col>
      <xdr:colOff>571501</xdr:colOff>
      <xdr:row>35</xdr:row>
      <xdr:rowOff>123824</xdr:rowOff>
    </xdr:from>
    <xdr:to>
      <xdr:col>14</xdr:col>
      <xdr:colOff>323850</xdr:colOff>
      <xdr:row>37</xdr:row>
      <xdr:rowOff>28575</xdr:rowOff>
    </xdr:to>
    <xdr:sp macro="" textlink="">
      <xdr:nvSpPr>
        <xdr:cNvPr id="165" name="TextBox 164">
          <a:extLst>
            <a:ext uri="{FF2B5EF4-FFF2-40B4-BE49-F238E27FC236}">
              <a16:creationId xmlns:a16="http://schemas.microsoft.com/office/drawing/2014/main" id="{A0E78A2F-B510-4765-88F2-22746FCE6136}"/>
            </a:ext>
          </a:extLst>
        </xdr:cNvPr>
        <xdr:cNvSpPr txBox="1"/>
      </xdr:nvSpPr>
      <xdr:spPr>
        <a:xfrm>
          <a:off x="8067676" y="6800849"/>
          <a:ext cx="361949"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050" b="1" baseline="0">
              <a:solidFill>
                <a:schemeClr val="bg2">
                  <a:lumMod val="50000"/>
                </a:schemeClr>
              </a:solidFill>
              <a:latin typeface="Arial" panose="020B0604020202020204" pitchFamily="34" charset="0"/>
              <a:ea typeface="+mn-ea"/>
              <a:cs typeface="Arial" panose="020B0604020202020204" pitchFamily="34" charset="0"/>
            </a:rPr>
            <a:t>g</a:t>
          </a:r>
        </a:p>
      </xdr:txBody>
    </xdr:sp>
    <xdr:clientData/>
  </xdr:twoCellAnchor>
  <xdr:twoCellAnchor>
    <xdr:from>
      <xdr:col>9</xdr:col>
      <xdr:colOff>38100</xdr:colOff>
      <xdr:row>24</xdr:row>
      <xdr:rowOff>104774</xdr:rowOff>
    </xdr:from>
    <xdr:to>
      <xdr:col>11</xdr:col>
      <xdr:colOff>381000</xdr:colOff>
      <xdr:row>26</xdr:row>
      <xdr:rowOff>9525</xdr:rowOff>
    </xdr:to>
    <xdr:sp macro="" textlink="">
      <xdr:nvSpPr>
        <xdr:cNvPr id="167" name="TextBox 166">
          <a:extLst>
            <a:ext uri="{FF2B5EF4-FFF2-40B4-BE49-F238E27FC236}">
              <a16:creationId xmlns:a16="http://schemas.microsoft.com/office/drawing/2014/main" id="{F28F7781-2DF6-4DCC-AA94-662A9C009FEF}"/>
            </a:ext>
          </a:extLst>
        </xdr:cNvPr>
        <xdr:cNvSpPr txBox="1"/>
      </xdr:nvSpPr>
      <xdr:spPr>
        <a:xfrm>
          <a:off x="5095875" y="4686299"/>
          <a:ext cx="1562100"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100" b="1" baseline="0">
              <a:solidFill>
                <a:schemeClr val="accent2"/>
              </a:solidFill>
              <a:latin typeface="Arial Black" panose="020B0A04020102020204" pitchFamily="34" charset="0"/>
              <a:ea typeface="+mn-ea"/>
              <a:cs typeface="Arial" panose="020B0604020202020204" pitchFamily="34" charset="0"/>
            </a:rPr>
            <a:t>Flock 2</a:t>
          </a:r>
        </a:p>
      </xdr:txBody>
    </xdr:sp>
    <xdr:clientData/>
  </xdr:twoCellAnchor>
  <xdr:twoCellAnchor>
    <xdr:from>
      <xdr:col>16</xdr:col>
      <xdr:colOff>152400</xdr:colOff>
      <xdr:row>23</xdr:row>
      <xdr:rowOff>76200</xdr:rowOff>
    </xdr:from>
    <xdr:to>
      <xdr:col>18</xdr:col>
      <xdr:colOff>19050</xdr:colOff>
      <xdr:row>24</xdr:row>
      <xdr:rowOff>171451</xdr:rowOff>
    </xdr:to>
    <xdr:sp macro="" textlink="">
      <xdr:nvSpPr>
        <xdr:cNvPr id="169" name="TextBox 168">
          <a:extLst>
            <a:ext uri="{FF2B5EF4-FFF2-40B4-BE49-F238E27FC236}">
              <a16:creationId xmlns:a16="http://schemas.microsoft.com/office/drawing/2014/main" id="{8D0E19CB-F3DC-4B16-8283-1E700BE58B6D}"/>
            </a:ext>
          </a:extLst>
        </xdr:cNvPr>
        <xdr:cNvSpPr txBox="1"/>
      </xdr:nvSpPr>
      <xdr:spPr>
        <a:xfrm>
          <a:off x="9477375" y="4467225"/>
          <a:ext cx="1085850"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050" b="1" baseline="0">
              <a:solidFill>
                <a:schemeClr val="bg2">
                  <a:lumMod val="50000"/>
                </a:schemeClr>
              </a:solidFill>
              <a:latin typeface="Arial" panose="020B0604020202020204" pitchFamily="34" charset="0"/>
              <a:ea typeface="+mn-ea"/>
              <a:cs typeface="Arial" panose="020B0604020202020204" pitchFamily="34" charset="0"/>
            </a:rPr>
            <a:t>Breed Name</a:t>
          </a:r>
        </a:p>
      </xdr:txBody>
    </xdr:sp>
    <xdr:clientData/>
  </xdr:twoCellAnchor>
  <xdr:twoCellAnchor>
    <xdr:from>
      <xdr:col>16</xdr:col>
      <xdr:colOff>161925</xdr:colOff>
      <xdr:row>24</xdr:row>
      <xdr:rowOff>104775</xdr:rowOff>
    </xdr:from>
    <xdr:to>
      <xdr:col>18</xdr:col>
      <xdr:colOff>28575</xdr:colOff>
      <xdr:row>26</xdr:row>
      <xdr:rowOff>9526</xdr:rowOff>
    </xdr:to>
    <xdr:sp macro="" textlink="Pivottables!AN21">
      <xdr:nvSpPr>
        <xdr:cNvPr id="171" name="TextBox 170">
          <a:extLst>
            <a:ext uri="{FF2B5EF4-FFF2-40B4-BE49-F238E27FC236}">
              <a16:creationId xmlns:a16="http://schemas.microsoft.com/office/drawing/2014/main" id="{7892F0EF-0E0E-4B5A-861B-CD898C1B67F1}"/>
            </a:ext>
          </a:extLst>
        </xdr:cNvPr>
        <xdr:cNvSpPr txBox="1"/>
      </xdr:nvSpPr>
      <xdr:spPr>
        <a:xfrm>
          <a:off x="9486900" y="4686300"/>
          <a:ext cx="1085850"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95E750D7-6A97-4BAA-8053-1672D468889E}" type="TxLink">
            <a:rPr lang="en-US" sz="1100" b="1" baseline="0">
              <a:solidFill>
                <a:schemeClr val="accent2"/>
              </a:solidFill>
              <a:latin typeface="Arial Black" panose="020B0A04020102020204" pitchFamily="34" charset="0"/>
              <a:ea typeface="+mn-ea"/>
              <a:cs typeface="Arial" panose="020B0604020202020204" pitchFamily="34" charset="0"/>
            </a:rPr>
            <a:pPr marL="0" indent="0" algn="l"/>
            <a:t>Leghorn</a:t>
          </a:fld>
          <a:endParaRPr lang="en-US" sz="1100" b="1" baseline="0">
            <a:solidFill>
              <a:schemeClr val="accent2"/>
            </a:solidFill>
            <a:latin typeface="Arial Black" panose="020B0A04020102020204" pitchFamily="34" charset="0"/>
            <a:ea typeface="+mn-ea"/>
            <a:cs typeface="Arial" panose="020B0604020202020204" pitchFamily="34" charset="0"/>
          </a:endParaRPr>
        </a:p>
      </xdr:txBody>
    </xdr:sp>
    <xdr:clientData/>
  </xdr:twoCellAnchor>
  <xdr:twoCellAnchor>
    <xdr:from>
      <xdr:col>17</xdr:col>
      <xdr:colOff>342900</xdr:colOff>
      <xdr:row>32</xdr:row>
      <xdr:rowOff>28575</xdr:rowOff>
    </xdr:from>
    <xdr:to>
      <xdr:col>19</xdr:col>
      <xdr:colOff>209550</xdr:colOff>
      <xdr:row>33</xdr:row>
      <xdr:rowOff>123826</xdr:rowOff>
    </xdr:to>
    <xdr:sp macro="" textlink="">
      <xdr:nvSpPr>
        <xdr:cNvPr id="173" name="TextBox 172">
          <a:extLst>
            <a:ext uri="{FF2B5EF4-FFF2-40B4-BE49-F238E27FC236}">
              <a16:creationId xmlns:a16="http://schemas.microsoft.com/office/drawing/2014/main" id="{4434D399-B90D-49A1-9763-3FCD304FAF68}"/>
            </a:ext>
          </a:extLst>
        </xdr:cNvPr>
        <xdr:cNvSpPr txBox="1"/>
      </xdr:nvSpPr>
      <xdr:spPr>
        <a:xfrm>
          <a:off x="10277475" y="6134100"/>
          <a:ext cx="1085850"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050" b="1" baseline="0">
              <a:solidFill>
                <a:schemeClr val="bg2">
                  <a:lumMod val="50000"/>
                </a:schemeClr>
              </a:solidFill>
              <a:latin typeface="Arial" panose="020B0604020202020204" pitchFamily="34" charset="0"/>
              <a:ea typeface="+mn-ea"/>
              <a:cs typeface="Arial" panose="020B0604020202020204" pitchFamily="34" charset="0"/>
            </a:rPr>
            <a:t>Hatched Date</a:t>
          </a:r>
        </a:p>
      </xdr:txBody>
    </xdr:sp>
    <xdr:clientData/>
  </xdr:twoCellAnchor>
  <xdr:twoCellAnchor>
    <xdr:from>
      <xdr:col>15</xdr:col>
      <xdr:colOff>285750</xdr:colOff>
      <xdr:row>32</xdr:row>
      <xdr:rowOff>28575</xdr:rowOff>
    </xdr:from>
    <xdr:to>
      <xdr:col>17</xdr:col>
      <xdr:colOff>152400</xdr:colOff>
      <xdr:row>33</xdr:row>
      <xdr:rowOff>123826</xdr:rowOff>
    </xdr:to>
    <xdr:sp macro="" textlink="">
      <xdr:nvSpPr>
        <xdr:cNvPr id="177" name="TextBox 176">
          <a:extLst>
            <a:ext uri="{FF2B5EF4-FFF2-40B4-BE49-F238E27FC236}">
              <a16:creationId xmlns:a16="http://schemas.microsoft.com/office/drawing/2014/main" id="{F3705A64-36E1-40BD-9A15-5C34D5A544EE}"/>
            </a:ext>
          </a:extLst>
        </xdr:cNvPr>
        <xdr:cNvSpPr txBox="1"/>
      </xdr:nvSpPr>
      <xdr:spPr>
        <a:xfrm>
          <a:off x="9001125" y="6134100"/>
          <a:ext cx="1085850"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050" b="1" baseline="0">
              <a:solidFill>
                <a:schemeClr val="bg2">
                  <a:lumMod val="50000"/>
                </a:schemeClr>
              </a:solidFill>
              <a:latin typeface="Arial" panose="020B0604020202020204" pitchFamily="34" charset="0"/>
              <a:ea typeface="+mn-ea"/>
              <a:cs typeface="Arial" panose="020B0604020202020204" pitchFamily="34" charset="0"/>
            </a:rPr>
            <a:t>Bird's Age</a:t>
          </a:r>
        </a:p>
      </xdr:txBody>
    </xdr:sp>
    <xdr:clientData/>
  </xdr:twoCellAnchor>
  <xdr:twoCellAnchor>
    <xdr:from>
      <xdr:col>17</xdr:col>
      <xdr:colOff>342900</xdr:colOff>
      <xdr:row>27</xdr:row>
      <xdr:rowOff>38100</xdr:rowOff>
    </xdr:from>
    <xdr:to>
      <xdr:col>19</xdr:col>
      <xdr:colOff>209550</xdr:colOff>
      <xdr:row>28</xdr:row>
      <xdr:rowOff>133351</xdr:rowOff>
    </xdr:to>
    <xdr:sp macro="" textlink="">
      <xdr:nvSpPr>
        <xdr:cNvPr id="179" name="TextBox 178">
          <a:extLst>
            <a:ext uri="{FF2B5EF4-FFF2-40B4-BE49-F238E27FC236}">
              <a16:creationId xmlns:a16="http://schemas.microsoft.com/office/drawing/2014/main" id="{DD15A36C-0A25-4926-B67A-D4A835EDEFEA}"/>
            </a:ext>
          </a:extLst>
        </xdr:cNvPr>
        <xdr:cNvSpPr txBox="1"/>
      </xdr:nvSpPr>
      <xdr:spPr>
        <a:xfrm>
          <a:off x="10277475" y="5191125"/>
          <a:ext cx="1085850"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050" b="1" baseline="0">
              <a:solidFill>
                <a:schemeClr val="bg2">
                  <a:lumMod val="50000"/>
                </a:schemeClr>
              </a:solidFill>
              <a:latin typeface="Arial" panose="020B0604020202020204" pitchFamily="34" charset="0"/>
              <a:ea typeface="+mn-ea"/>
              <a:cs typeface="Arial" panose="020B0604020202020204" pitchFamily="34" charset="0"/>
            </a:rPr>
            <a:t>Penhouse</a:t>
          </a:r>
        </a:p>
      </xdr:txBody>
    </xdr:sp>
    <xdr:clientData/>
  </xdr:twoCellAnchor>
  <xdr:twoCellAnchor>
    <xdr:from>
      <xdr:col>15</xdr:col>
      <xdr:colOff>285750</xdr:colOff>
      <xdr:row>27</xdr:row>
      <xdr:rowOff>38100</xdr:rowOff>
    </xdr:from>
    <xdr:to>
      <xdr:col>17</xdr:col>
      <xdr:colOff>152400</xdr:colOff>
      <xdr:row>28</xdr:row>
      <xdr:rowOff>133351</xdr:rowOff>
    </xdr:to>
    <xdr:sp macro="" textlink="">
      <xdr:nvSpPr>
        <xdr:cNvPr id="182" name="TextBox 181">
          <a:extLst>
            <a:ext uri="{FF2B5EF4-FFF2-40B4-BE49-F238E27FC236}">
              <a16:creationId xmlns:a16="http://schemas.microsoft.com/office/drawing/2014/main" id="{AC9ECFD3-8CE8-4A37-A8B4-4B4FA99E6871}"/>
            </a:ext>
          </a:extLst>
        </xdr:cNvPr>
        <xdr:cNvSpPr txBox="1"/>
      </xdr:nvSpPr>
      <xdr:spPr>
        <a:xfrm>
          <a:off x="9001125" y="5191125"/>
          <a:ext cx="1085850"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050" b="1" baseline="0">
              <a:solidFill>
                <a:schemeClr val="bg2">
                  <a:lumMod val="50000"/>
                </a:schemeClr>
              </a:solidFill>
              <a:latin typeface="Arial" panose="020B0604020202020204" pitchFamily="34" charset="0"/>
              <a:ea typeface="+mn-ea"/>
              <a:cs typeface="Arial" panose="020B0604020202020204" pitchFamily="34" charset="0"/>
            </a:rPr>
            <a:t>Stocking Date</a:t>
          </a:r>
        </a:p>
      </xdr:txBody>
    </xdr:sp>
    <xdr:clientData/>
  </xdr:twoCellAnchor>
  <xdr:twoCellAnchor>
    <xdr:from>
      <xdr:col>15</xdr:col>
      <xdr:colOff>304800</xdr:colOff>
      <xdr:row>28</xdr:row>
      <xdr:rowOff>57150</xdr:rowOff>
    </xdr:from>
    <xdr:to>
      <xdr:col>17</xdr:col>
      <xdr:colOff>76200</xdr:colOff>
      <xdr:row>29</xdr:row>
      <xdr:rowOff>152401</xdr:rowOff>
    </xdr:to>
    <xdr:sp macro="" textlink="Pivottables!AI34">
      <xdr:nvSpPr>
        <xdr:cNvPr id="184" name="TextBox 183">
          <a:extLst>
            <a:ext uri="{FF2B5EF4-FFF2-40B4-BE49-F238E27FC236}">
              <a16:creationId xmlns:a16="http://schemas.microsoft.com/office/drawing/2014/main" id="{98544E43-E1D5-4FAE-9DAD-388EF6A333C3}"/>
            </a:ext>
          </a:extLst>
        </xdr:cNvPr>
        <xdr:cNvSpPr txBox="1"/>
      </xdr:nvSpPr>
      <xdr:spPr>
        <a:xfrm>
          <a:off x="9020175" y="5400675"/>
          <a:ext cx="990600"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36B91796-1FEC-4072-A423-5D376F2D9A7D}" type="TxLink">
            <a:rPr lang="en-US" sz="1100" b="1" i="0" u="none" strike="noStrike" baseline="0">
              <a:solidFill>
                <a:srgbClr val="043718"/>
              </a:solidFill>
              <a:latin typeface="Arial Black" panose="020B0A04020102020204" pitchFamily="34" charset="0"/>
              <a:ea typeface="+mn-ea"/>
              <a:cs typeface="Arial" panose="020B0604020202020204" pitchFamily="34" charset="0"/>
            </a:rPr>
            <a:t>5/2/2020</a:t>
          </a:fld>
          <a:endParaRPr lang="en-US" sz="1050" b="1" baseline="0">
            <a:solidFill>
              <a:srgbClr val="043718"/>
            </a:solidFill>
            <a:latin typeface="Arial Black" panose="020B0A04020102020204" pitchFamily="34" charset="0"/>
            <a:ea typeface="+mn-ea"/>
            <a:cs typeface="Arial" panose="020B0604020202020204" pitchFamily="34" charset="0"/>
          </a:endParaRPr>
        </a:p>
      </xdr:txBody>
    </xdr:sp>
    <xdr:clientData/>
  </xdr:twoCellAnchor>
  <xdr:twoCellAnchor>
    <xdr:from>
      <xdr:col>17</xdr:col>
      <xdr:colOff>228600</xdr:colOff>
      <xdr:row>28</xdr:row>
      <xdr:rowOff>57150</xdr:rowOff>
    </xdr:from>
    <xdr:to>
      <xdr:col>19</xdr:col>
      <xdr:colOff>0</xdr:colOff>
      <xdr:row>29</xdr:row>
      <xdr:rowOff>152401</xdr:rowOff>
    </xdr:to>
    <xdr:sp macro="" textlink="Pivottables!AF25">
      <xdr:nvSpPr>
        <xdr:cNvPr id="186" name="TextBox 185">
          <a:extLst>
            <a:ext uri="{FF2B5EF4-FFF2-40B4-BE49-F238E27FC236}">
              <a16:creationId xmlns:a16="http://schemas.microsoft.com/office/drawing/2014/main" id="{4381DC63-693A-429D-987A-4FC49DCC3AF9}"/>
            </a:ext>
          </a:extLst>
        </xdr:cNvPr>
        <xdr:cNvSpPr txBox="1"/>
      </xdr:nvSpPr>
      <xdr:spPr>
        <a:xfrm>
          <a:off x="10163175" y="5400675"/>
          <a:ext cx="990600"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C5A3501E-0DC4-4B05-8F53-9A29274752C7}" type="TxLink">
            <a:rPr lang="en-US" sz="1100" b="0" i="0" u="none" strike="noStrike" baseline="0">
              <a:solidFill>
                <a:srgbClr val="043718"/>
              </a:solidFill>
              <a:latin typeface="Arial Black" panose="020B0A04020102020204" pitchFamily="34" charset="0"/>
              <a:ea typeface="+mn-ea"/>
              <a:cs typeface="Calibri"/>
            </a:rPr>
            <a:pPr marL="0" indent="0" algn="ctr"/>
            <a:t>#1</a:t>
          </a:fld>
          <a:endParaRPr lang="en-US" sz="1100" b="0" i="0" u="none" strike="noStrike" baseline="0">
            <a:solidFill>
              <a:srgbClr val="043718"/>
            </a:solidFill>
            <a:latin typeface="Arial Black" panose="020B0A04020102020204" pitchFamily="34" charset="0"/>
            <a:ea typeface="+mn-ea"/>
            <a:cs typeface="Calibri"/>
          </a:endParaRPr>
        </a:p>
      </xdr:txBody>
    </xdr:sp>
    <xdr:clientData/>
  </xdr:twoCellAnchor>
  <xdr:twoCellAnchor>
    <xdr:from>
      <xdr:col>17</xdr:col>
      <xdr:colOff>323850</xdr:colOff>
      <xdr:row>33</xdr:row>
      <xdr:rowOff>47625</xdr:rowOff>
    </xdr:from>
    <xdr:to>
      <xdr:col>19</xdr:col>
      <xdr:colOff>95250</xdr:colOff>
      <xdr:row>34</xdr:row>
      <xdr:rowOff>142876</xdr:rowOff>
    </xdr:to>
    <xdr:sp macro="" textlink="Pivottables!AI36">
      <xdr:nvSpPr>
        <xdr:cNvPr id="190" name="TextBox 189">
          <a:extLst>
            <a:ext uri="{FF2B5EF4-FFF2-40B4-BE49-F238E27FC236}">
              <a16:creationId xmlns:a16="http://schemas.microsoft.com/office/drawing/2014/main" id="{B29F9A9E-0D73-40B5-B525-68AF4687AD74}"/>
            </a:ext>
          </a:extLst>
        </xdr:cNvPr>
        <xdr:cNvSpPr txBox="1"/>
      </xdr:nvSpPr>
      <xdr:spPr>
        <a:xfrm>
          <a:off x="10258425" y="6343650"/>
          <a:ext cx="990600"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1ECDDABE-3B0D-44AD-BCFC-E11DB7FF00A9}" type="TxLink">
            <a:rPr lang="en-US" sz="1100" b="0" i="0" u="none" strike="noStrike" baseline="0">
              <a:solidFill>
                <a:srgbClr val="043718"/>
              </a:solidFill>
              <a:latin typeface="Arial Black" panose="020B0A04020102020204" pitchFamily="34" charset="0"/>
              <a:ea typeface="+mn-ea"/>
              <a:cs typeface="Calibri"/>
            </a:rPr>
            <a:pPr marL="0" indent="0" algn="ctr"/>
            <a:t>1/31/2020</a:t>
          </a:fld>
          <a:endParaRPr lang="en-US" sz="1100" b="0" i="0" u="none" strike="noStrike" baseline="0">
            <a:solidFill>
              <a:srgbClr val="043718"/>
            </a:solidFill>
            <a:latin typeface="Arial Black" panose="020B0A04020102020204" pitchFamily="34" charset="0"/>
            <a:ea typeface="+mn-ea"/>
            <a:cs typeface="Calibri"/>
          </a:endParaRPr>
        </a:p>
      </xdr:txBody>
    </xdr:sp>
    <xdr:clientData/>
  </xdr:twoCellAnchor>
  <xdr:twoCellAnchor>
    <xdr:from>
      <xdr:col>15</xdr:col>
      <xdr:colOff>104775</xdr:colOff>
      <xdr:row>33</xdr:row>
      <xdr:rowOff>9525</xdr:rowOff>
    </xdr:from>
    <xdr:to>
      <xdr:col>16</xdr:col>
      <xdr:colOff>200024</xdr:colOff>
      <xdr:row>34</xdr:row>
      <xdr:rowOff>104776</xdr:rowOff>
    </xdr:to>
    <xdr:sp macro="" textlink="Pivottables!AI42">
      <xdr:nvSpPr>
        <xdr:cNvPr id="192" name="TextBox 191">
          <a:extLst>
            <a:ext uri="{FF2B5EF4-FFF2-40B4-BE49-F238E27FC236}">
              <a16:creationId xmlns:a16="http://schemas.microsoft.com/office/drawing/2014/main" id="{052F6360-D7EA-43DF-917B-ADA974B2B3CE}"/>
            </a:ext>
          </a:extLst>
        </xdr:cNvPr>
        <xdr:cNvSpPr txBox="1"/>
      </xdr:nvSpPr>
      <xdr:spPr>
        <a:xfrm>
          <a:off x="8820150" y="6305550"/>
          <a:ext cx="704849"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5FD15129-E4F8-47D3-AE36-BBA9B280F881}" type="TxLink">
            <a:rPr lang="en-US" sz="1100" b="0" i="0" u="none" strike="noStrike" baseline="0">
              <a:solidFill>
                <a:srgbClr val="043718"/>
              </a:solidFill>
              <a:latin typeface="Arial Black" panose="020B0A04020102020204" pitchFamily="34" charset="0"/>
              <a:ea typeface="+mn-ea"/>
              <a:cs typeface="Calibri"/>
            </a:rPr>
            <a:pPr marL="0" indent="0" algn="ctr"/>
            <a:t>13 1/7</a:t>
          </a:fld>
          <a:endParaRPr lang="en-US" sz="1100" b="0" i="0" u="none" strike="noStrike" baseline="0">
            <a:solidFill>
              <a:srgbClr val="043718"/>
            </a:solidFill>
            <a:latin typeface="Arial Black" panose="020B0A04020102020204" pitchFamily="34" charset="0"/>
            <a:ea typeface="+mn-ea"/>
            <a:cs typeface="Calibri"/>
          </a:endParaRPr>
        </a:p>
      </xdr:txBody>
    </xdr:sp>
    <xdr:clientData/>
  </xdr:twoCellAnchor>
  <xdr:twoCellAnchor>
    <xdr:from>
      <xdr:col>15</xdr:col>
      <xdr:colOff>219075</xdr:colOff>
      <xdr:row>34</xdr:row>
      <xdr:rowOff>104775</xdr:rowOff>
    </xdr:from>
    <xdr:to>
      <xdr:col>16</xdr:col>
      <xdr:colOff>180975</xdr:colOff>
      <xdr:row>36</xdr:row>
      <xdr:rowOff>9526</xdr:rowOff>
    </xdr:to>
    <xdr:sp macro="" textlink="Pivottables!AI40">
      <xdr:nvSpPr>
        <xdr:cNvPr id="193" name="TextBox 192">
          <a:extLst>
            <a:ext uri="{FF2B5EF4-FFF2-40B4-BE49-F238E27FC236}">
              <a16:creationId xmlns:a16="http://schemas.microsoft.com/office/drawing/2014/main" id="{89FF7747-0346-404F-9773-598BD2CC4932}"/>
            </a:ext>
          </a:extLst>
        </xdr:cNvPr>
        <xdr:cNvSpPr txBox="1"/>
      </xdr:nvSpPr>
      <xdr:spPr>
        <a:xfrm>
          <a:off x="8934450" y="6591300"/>
          <a:ext cx="571500"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4F4FEC0-17B6-4960-8705-AD64A80AF433}" type="TxLink">
            <a:rPr lang="en-US" sz="1100" b="0" i="0" u="none" strike="noStrike" baseline="0">
              <a:solidFill>
                <a:srgbClr val="043718"/>
              </a:solidFill>
              <a:latin typeface="Arial Black" panose="020B0A04020102020204" pitchFamily="34" charset="0"/>
              <a:ea typeface="+mn-ea"/>
              <a:cs typeface="Calibri"/>
            </a:rPr>
            <a:pPr marL="0" indent="0" algn="ctr"/>
            <a:t>92</a:t>
          </a:fld>
          <a:endParaRPr lang="en-US" sz="1100" b="0" i="0" u="none" strike="noStrike" baseline="0">
            <a:solidFill>
              <a:srgbClr val="043718"/>
            </a:solidFill>
            <a:latin typeface="Arial Black" panose="020B0A04020102020204" pitchFamily="34" charset="0"/>
            <a:ea typeface="+mn-ea"/>
            <a:cs typeface="Calibri"/>
          </a:endParaRPr>
        </a:p>
      </xdr:txBody>
    </xdr:sp>
    <xdr:clientData/>
  </xdr:twoCellAnchor>
  <xdr:twoCellAnchor>
    <xdr:from>
      <xdr:col>16</xdr:col>
      <xdr:colOff>47625</xdr:colOff>
      <xdr:row>33</xdr:row>
      <xdr:rowOff>57150</xdr:rowOff>
    </xdr:from>
    <xdr:to>
      <xdr:col>17</xdr:col>
      <xdr:colOff>85725</xdr:colOff>
      <xdr:row>34</xdr:row>
      <xdr:rowOff>152401</xdr:rowOff>
    </xdr:to>
    <xdr:sp macro="" textlink="">
      <xdr:nvSpPr>
        <xdr:cNvPr id="196" name="TextBox 195">
          <a:extLst>
            <a:ext uri="{FF2B5EF4-FFF2-40B4-BE49-F238E27FC236}">
              <a16:creationId xmlns:a16="http://schemas.microsoft.com/office/drawing/2014/main" id="{936445D6-9B8C-4D3D-946A-4D9ABDEC7E70}"/>
            </a:ext>
          </a:extLst>
        </xdr:cNvPr>
        <xdr:cNvSpPr txBox="1"/>
      </xdr:nvSpPr>
      <xdr:spPr>
        <a:xfrm>
          <a:off x="9372600" y="6353175"/>
          <a:ext cx="647700"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900" b="0" baseline="0">
              <a:solidFill>
                <a:schemeClr val="bg2">
                  <a:lumMod val="50000"/>
                </a:schemeClr>
              </a:solidFill>
              <a:latin typeface="Arial" panose="020B0604020202020204" pitchFamily="34" charset="0"/>
              <a:ea typeface="+mn-ea"/>
              <a:cs typeface="Arial" panose="020B0604020202020204" pitchFamily="34" charset="0"/>
            </a:rPr>
            <a:t>Weeks</a:t>
          </a:r>
        </a:p>
      </xdr:txBody>
    </xdr:sp>
    <xdr:clientData/>
  </xdr:twoCellAnchor>
  <xdr:twoCellAnchor>
    <xdr:from>
      <xdr:col>16</xdr:col>
      <xdr:colOff>57150</xdr:colOff>
      <xdr:row>34</xdr:row>
      <xdr:rowOff>152400</xdr:rowOff>
    </xdr:from>
    <xdr:to>
      <xdr:col>17</xdr:col>
      <xdr:colOff>57150</xdr:colOff>
      <xdr:row>36</xdr:row>
      <xdr:rowOff>57151</xdr:rowOff>
    </xdr:to>
    <xdr:sp macro="" textlink="">
      <xdr:nvSpPr>
        <xdr:cNvPr id="198" name="TextBox 197">
          <a:extLst>
            <a:ext uri="{FF2B5EF4-FFF2-40B4-BE49-F238E27FC236}">
              <a16:creationId xmlns:a16="http://schemas.microsoft.com/office/drawing/2014/main" id="{256A81B4-1AF0-4CB0-B3A5-CD630BDC16AE}"/>
            </a:ext>
          </a:extLst>
        </xdr:cNvPr>
        <xdr:cNvSpPr txBox="1"/>
      </xdr:nvSpPr>
      <xdr:spPr>
        <a:xfrm>
          <a:off x="9382125" y="6638925"/>
          <a:ext cx="609600"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900" b="0" baseline="0">
              <a:solidFill>
                <a:schemeClr val="bg2">
                  <a:lumMod val="50000"/>
                </a:schemeClr>
              </a:solidFill>
              <a:latin typeface="Arial" panose="020B0604020202020204" pitchFamily="34" charset="0"/>
              <a:ea typeface="+mn-ea"/>
              <a:cs typeface="Arial" panose="020B0604020202020204" pitchFamily="34" charset="0"/>
            </a:rPr>
            <a:t>Days</a:t>
          </a:r>
        </a:p>
        <a:p>
          <a:pPr marL="0" indent="0" algn="l"/>
          <a:endParaRPr lang="en-US" sz="1050" b="1" baseline="0">
            <a:solidFill>
              <a:schemeClr val="bg2">
                <a:lumMod val="50000"/>
              </a:schemeClr>
            </a:solidFill>
            <a:latin typeface="Arial" panose="020B0604020202020204" pitchFamily="34" charset="0"/>
            <a:ea typeface="+mn-ea"/>
            <a:cs typeface="Arial" panose="020B0604020202020204" pitchFamily="34" charset="0"/>
          </a:endParaRPr>
        </a:p>
        <a:p>
          <a:pPr marL="0" indent="0" algn="l"/>
          <a:endParaRPr lang="en-US" sz="1050" b="1" baseline="0">
            <a:solidFill>
              <a:schemeClr val="bg2">
                <a:lumMod val="50000"/>
              </a:schemeClr>
            </a:solidFill>
            <a:latin typeface="Arial" panose="020B0604020202020204" pitchFamily="34" charset="0"/>
            <a:ea typeface="+mn-ea"/>
            <a:cs typeface="Arial" panose="020B0604020202020204" pitchFamily="34" charset="0"/>
          </a:endParaRPr>
        </a:p>
        <a:p>
          <a:pPr marL="0" indent="0" algn="l"/>
          <a:endParaRPr lang="en-US" sz="1050" b="1" baseline="0">
            <a:solidFill>
              <a:schemeClr val="bg2">
                <a:lumMod val="50000"/>
              </a:schemeClr>
            </a:solidFill>
            <a:latin typeface="Arial" panose="020B0604020202020204" pitchFamily="34" charset="0"/>
            <a:ea typeface="+mn-ea"/>
            <a:cs typeface="Arial" panose="020B0604020202020204" pitchFamily="34" charset="0"/>
          </a:endParaRPr>
        </a:p>
        <a:p>
          <a:pPr marL="0" indent="0" algn="l"/>
          <a:endParaRPr lang="en-US" sz="1050" b="1" baseline="0">
            <a:solidFill>
              <a:schemeClr val="bg2">
                <a:lumMod val="50000"/>
              </a:schemeClr>
            </a:solidFill>
            <a:latin typeface="Arial" panose="020B0604020202020204" pitchFamily="34" charset="0"/>
            <a:ea typeface="+mn-ea"/>
            <a:cs typeface="Arial" panose="020B0604020202020204" pitchFamily="34" charset="0"/>
          </a:endParaRPr>
        </a:p>
        <a:p>
          <a:pPr marL="0" indent="0" algn="l"/>
          <a:endParaRPr lang="en-US" sz="1050" b="1" baseline="0">
            <a:solidFill>
              <a:schemeClr val="bg2">
                <a:lumMod val="50000"/>
              </a:schemeClr>
            </a:solidFill>
            <a:latin typeface="Arial" panose="020B0604020202020204" pitchFamily="34" charset="0"/>
            <a:ea typeface="+mn-ea"/>
            <a:cs typeface="Arial" panose="020B0604020202020204" pitchFamily="34" charset="0"/>
          </a:endParaRPr>
        </a:p>
        <a:p>
          <a:pPr marL="0" indent="0" algn="l"/>
          <a:endParaRPr lang="en-US" sz="1050" b="1" baseline="0">
            <a:solidFill>
              <a:schemeClr val="bg2">
                <a:lumMod val="50000"/>
              </a:schemeClr>
            </a:solidFill>
            <a:latin typeface="Arial" panose="020B0604020202020204" pitchFamily="34" charset="0"/>
            <a:ea typeface="+mn-ea"/>
            <a:cs typeface="Arial" panose="020B0604020202020204" pitchFamily="34" charset="0"/>
          </a:endParaRPr>
        </a:p>
        <a:p>
          <a:pPr marL="0" indent="0" algn="l"/>
          <a:endParaRPr lang="en-US" sz="1050" b="1" baseline="0">
            <a:solidFill>
              <a:schemeClr val="bg2">
                <a:lumMod val="50000"/>
              </a:schemeClr>
            </a:solidFill>
            <a:latin typeface="Arial" panose="020B0604020202020204" pitchFamily="34" charset="0"/>
            <a:ea typeface="+mn-ea"/>
            <a:cs typeface="Arial" panose="020B0604020202020204" pitchFamily="34" charset="0"/>
          </a:endParaRPr>
        </a:p>
        <a:p>
          <a:pPr marL="0" indent="0" algn="l"/>
          <a:endParaRPr lang="en-US" sz="1050" b="1" baseline="0">
            <a:solidFill>
              <a:schemeClr val="bg2">
                <a:lumMod val="50000"/>
              </a:schemeClr>
            </a:solidFill>
            <a:latin typeface="Arial" panose="020B0604020202020204" pitchFamily="34" charset="0"/>
            <a:ea typeface="+mn-ea"/>
            <a:cs typeface="Arial" panose="020B0604020202020204" pitchFamily="34" charset="0"/>
          </a:endParaRPr>
        </a:p>
        <a:p>
          <a:pPr marL="0" indent="0" algn="l"/>
          <a:endParaRPr lang="en-US" sz="1050" b="1" baseline="0">
            <a:solidFill>
              <a:schemeClr val="bg2">
                <a:lumMod val="50000"/>
              </a:schemeClr>
            </a:solidFill>
            <a:latin typeface="Arial" panose="020B0604020202020204" pitchFamily="34" charset="0"/>
            <a:ea typeface="+mn-ea"/>
            <a:cs typeface="Arial" panose="020B0604020202020204" pitchFamily="34" charset="0"/>
          </a:endParaRPr>
        </a:p>
        <a:p>
          <a:pPr marL="0" indent="0" algn="l"/>
          <a:endParaRPr lang="en-US" sz="1050" b="1" baseline="0">
            <a:solidFill>
              <a:schemeClr val="bg2">
                <a:lumMod val="50000"/>
              </a:schemeClr>
            </a:solidFill>
            <a:latin typeface="Arial" panose="020B0604020202020204" pitchFamily="34" charset="0"/>
            <a:ea typeface="+mn-ea"/>
            <a:cs typeface="Arial" panose="020B0604020202020204" pitchFamily="34" charset="0"/>
          </a:endParaRPr>
        </a:p>
        <a:p>
          <a:pPr marL="0" indent="0" algn="l"/>
          <a:endParaRPr lang="en-US" sz="1050" b="1" baseline="0">
            <a:solidFill>
              <a:schemeClr val="bg2">
                <a:lumMod val="50000"/>
              </a:schemeClr>
            </a:solidFill>
            <a:latin typeface="Arial" panose="020B0604020202020204" pitchFamily="34" charset="0"/>
            <a:ea typeface="+mn-ea"/>
            <a:cs typeface="Arial" panose="020B0604020202020204" pitchFamily="34" charset="0"/>
          </a:endParaRPr>
        </a:p>
        <a:p>
          <a:pPr marL="0" indent="0" algn="l"/>
          <a:endParaRPr lang="en-US" sz="1050" b="1" baseline="0">
            <a:solidFill>
              <a:schemeClr val="bg2">
                <a:lumMod val="50000"/>
              </a:schemeClr>
            </a:solidFill>
            <a:latin typeface="Arial" panose="020B0604020202020204" pitchFamily="34" charset="0"/>
            <a:ea typeface="+mn-ea"/>
            <a:cs typeface="Arial" panose="020B0604020202020204" pitchFamily="34" charset="0"/>
          </a:endParaRPr>
        </a:p>
        <a:p>
          <a:pPr marL="0" indent="0" algn="l"/>
          <a:endParaRPr lang="en-US" sz="1050" b="1" baseline="0">
            <a:solidFill>
              <a:schemeClr val="bg2">
                <a:lumMod val="50000"/>
              </a:schemeClr>
            </a:solidFill>
            <a:latin typeface="Arial" panose="020B0604020202020204" pitchFamily="34" charset="0"/>
            <a:ea typeface="+mn-ea"/>
            <a:cs typeface="Arial" panose="020B0604020202020204" pitchFamily="34" charset="0"/>
          </a:endParaRPr>
        </a:p>
        <a:p>
          <a:pPr marL="0" indent="0" algn="l"/>
          <a:endParaRPr lang="en-US" sz="1050" b="1" baseline="0">
            <a:solidFill>
              <a:schemeClr val="bg2">
                <a:lumMod val="50000"/>
              </a:schemeClr>
            </a:solidFill>
            <a:latin typeface="Arial" panose="020B0604020202020204" pitchFamily="34" charset="0"/>
            <a:ea typeface="+mn-ea"/>
            <a:cs typeface="Arial" panose="020B0604020202020204" pitchFamily="34" charset="0"/>
          </a:endParaRPr>
        </a:p>
        <a:p>
          <a:pPr marL="0" indent="0" algn="l"/>
          <a:endParaRPr lang="en-US" sz="1050" b="1" baseline="0">
            <a:solidFill>
              <a:schemeClr val="bg2">
                <a:lumMod val="50000"/>
              </a:schemeClr>
            </a:solidFill>
            <a:latin typeface="Arial" panose="020B0604020202020204" pitchFamily="34" charset="0"/>
            <a:ea typeface="+mn-ea"/>
            <a:cs typeface="Arial" panose="020B0604020202020204" pitchFamily="34" charset="0"/>
          </a:endParaRPr>
        </a:p>
      </xdr:txBody>
    </xdr:sp>
    <xdr:clientData/>
  </xdr:twoCellAnchor>
  <xdr:twoCellAnchor>
    <xdr:from>
      <xdr:col>19</xdr:col>
      <xdr:colOff>504825</xdr:colOff>
      <xdr:row>27</xdr:row>
      <xdr:rowOff>85726</xdr:rowOff>
    </xdr:from>
    <xdr:to>
      <xdr:col>21</xdr:col>
      <xdr:colOff>371475</xdr:colOff>
      <xdr:row>29</xdr:row>
      <xdr:rowOff>133352</xdr:rowOff>
    </xdr:to>
    <xdr:sp macro="" textlink="">
      <xdr:nvSpPr>
        <xdr:cNvPr id="200" name="TextBox 199">
          <a:extLst>
            <a:ext uri="{FF2B5EF4-FFF2-40B4-BE49-F238E27FC236}">
              <a16:creationId xmlns:a16="http://schemas.microsoft.com/office/drawing/2014/main" id="{6731DB1F-E0B0-4147-9363-3B6BD78CCE58}"/>
            </a:ext>
          </a:extLst>
        </xdr:cNvPr>
        <xdr:cNvSpPr txBox="1"/>
      </xdr:nvSpPr>
      <xdr:spPr>
        <a:xfrm>
          <a:off x="11658600" y="5238751"/>
          <a:ext cx="1085850" cy="428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000" b="1" baseline="0">
              <a:solidFill>
                <a:schemeClr val="bg1"/>
              </a:solidFill>
              <a:latin typeface="Arial" panose="020B0604020202020204" pitchFamily="34" charset="0"/>
              <a:ea typeface="+mn-ea"/>
              <a:cs typeface="Arial" panose="020B0604020202020204" pitchFamily="34" charset="0"/>
            </a:rPr>
            <a:t>Daily</a:t>
          </a:r>
        </a:p>
        <a:p>
          <a:pPr marL="0" indent="0" algn="l"/>
          <a:r>
            <a:rPr lang="en-US" sz="1000" b="1" baseline="0">
              <a:solidFill>
                <a:schemeClr val="bg1"/>
              </a:solidFill>
              <a:latin typeface="Arial Black" panose="020B0A04020102020204" pitchFamily="34" charset="0"/>
              <a:ea typeface="+mn-ea"/>
              <a:cs typeface="Arial" panose="020B0604020202020204" pitchFamily="34" charset="0"/>
            </a:rPr>
            <a:t>Egg Register</a:t>
          </a:r>
        </a:p>
      </xdr:txBody>
    </xdr:sp>
    <xdr:clientData/>
  </xdr:twoCellAnchor>
  <xdr:twoCellAnchor editAs="oneCell">
    <xdr:from>
      <xdr:col>23</xdr:col>
      <xdr:colOff>123825</xdr:colOff>
      <xdr:row>24</xdr:row>
      <xdr:rowOff>48306</xdr:rowOff>
    </xdr:from>
    <xdr:to>
      <xdr:col>23</xdr:col>
      <xdr:colOff>381000</xdr:colOff>
      <xdr:row>25</xdr:row>
      <xdr:rowOff>114981</xdr:rowOff>
    </xdr:to>
    <xdr:pic>
      <xdr:nvPicPr>
        <xdr:cNvPr id="202" name="Picture 201">
          <a:extLst>
            <a:ext uri="{FF2B5EF4-FFF2-40B4-BE49-F238E27FC236}">
              <a16:creationId xmlns:a16="http://schemas.microsoft.com/office/drawing/2014/main" id="{9028F156-81E9-BEEF-598C-FC6AF91EA44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3716000" y="4629831"/>
          <a:ext cx="257175" cy="257175"/>
        </a:xfrm>
        <a:prstGeom prst="rect">
          <a:avLst/>
        </a:prstGeom>
      </xdr:spPr>
    </xdr:pic>
    <xdr:clientData/>
  </xdr:twoCellAnchor>
  <xdr:twoCellAnchor>
    <xdr:from>
      <xdr:col>22</xdr:col>
      <xdr:colOff>447675</xdr:colOff>
      <xdr:row>25</xdr:row>
      <xdr:rowOff>28575</xdr:rowOff>
    </xdr:from>
    <xdr:to>
      <xdr:col>24</xdr:col>
      <xdr:colOff>314325</xdr:colOff>
      <xdr:row>26</xdr:row>
      <xdr:rowOff>123826</xdr:rowOff>
    </xdr:to>
    <xdr:sp macro="" textlink="">
      <xdr:nvSpPr>
        <xdr:cNvPr id="203" name="TextBox 202">
          <a:extLst>
            <a:ext uri="{FF2B5EF4-FFF2-40B4-BE49-F238E27FC236}">
              <a16:creationId xmlns:a16="http://schemas.microsoft.com/office/drawing/2014/main" id="{AE2F2F5E-7C93-47F7-8181-6F3FA72AA0E4}"/>
            </a:ext>
          </a:extLst>
        </xdr:cNvPr>
        <xdr:cNvSpPr txBox="1"/>
      </xdr:nvSpPr>
      <xdr:spPr>
        <a:xfrm>
          <a:off x="13430250" y="4800600"/>
          <a:ext cx="1085850"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050" b="1" baseline="0">
              <a:solidFill>
                <a:schemeClr val="bg2">
                  <a:lumMod val="50000"/>
                </a:schemeClr>
              </a:solidFill>
              <a:latin typeface="Arial" panose="020B0604020202020204" pitchFamily="34" charset="0"/>
              <a:ea typeface="+mn-ea"/>
              <a:cs typeface="Arial" panose="020B0604020202020204" pitchFamily="34" charset="0"/>
            </a:rPr>
            <a:t>Total Sales</a:t>
          </a:r>
        </a:p>
      </xdr:txBody>
    </xdr:sp>
    <xdr:clientData/>
  </xdr:twoCellAnchor>
  <xdr:twoCellAnchor>
    <xdr:from>
      <xdr:col>19</xdr:col>
      <xdr:colOff>457200</xdr:colOff>
      <xdr:row>32</xdr:row>
      <xdr:rowOff>114300</xdr:rowOff>
    </xdr:from>
    <xdr:to>
      <xdr:col>21</xdr:col>
      <xdr:colOff>323850</xdr:colOff>
      <xdr:row>34</xdr:row>
      <xdr:rowOff>19051</xdr:rowOff>
    </xdr:to>
    <xdr:sp macro="" textlink="">
      <xdr:nvSpPr>
        <xdr:cNvPr id="205" name="TextBox 204">
          <a:extLst>
            <a:ext uri="{FF2B5EF4-FFF2-40B4-BE49-F238E27FC236}">
              <a16:creationId xmlns:a16="http://schemas.microsoft.com/office/drawing/2014/main" id="{8A6144BE-7147-4BEC-8F41-068533901F74}"/>
            </a:ext>
          </a:extLst>
        </xdr:cNvPr>
        <xdr:cNvSpPr txBox="1"/>
      </xdr:nvSpPr>
      <xdr:spPr>
        <a:xfrm>
          <a:off x="11610975" y="6219825"/>
          <a:ext cx="1085850"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050" b="1" baseline="0">
              <a:solidFill>
                <a:schemeClr val="bg2">
                  <a:lumMod val="50000"/>
                </a:schemeClr>
              </a:solidFill>
              <a:latin typeface="Arial" panose="020B0604020202020204" pitchFamily="34" charset="0"/>
              <a:ea typeface="+mn-ea"/>
              <a:cs typeface="Arial" panose="020B0604020202020204" pitchFamily="34" charset="0"/>
            </a:rPr>
            <a:t>Sales stock</a:t>
          </a:r>
        </a:p>
      </xdr:txBody>
    </xdr:sp>
    <xdr:clientData/>
  </xdr:twoCellAnchor>
  <xdr:twoCellAnchor>
    <xdr:from>
      <xdr:col>22</xdr:col>
      <xdr:colOff>390525</xdr:colOff>
      <xdr:row>32</xdr:row>
      <xdr:rowOff>114300</xdr:rowOff>
    </xdr:from>
    <xdr:to>
      <xdr:col>24</xdr:col>
      <xdr:colOff>257175</xdr:colOff>
      <xdr:row>34</xdr:row>
      <xdr:rowOff>19051</xdr:rowOff>
    </xdr:to>
    <xdr:sp macro="" textlink="">
      <xdr:nvSpPr>
        <xdr:cNvPr id="206" name="TextBox 205">
          <a:extLst>
            <a:ext uri="{FF2B5EF4-FFF2-40B4-BE49-F238E27FC236}">
              <a16:creationId xmlns:a16="http://schemas.microsoft.com/office/drawing/2014/main" id="{E8E892CA-5296-42AB-8B94-5822489EE8ED}"/>
            </a:ext>
          </a:extLst>
        </xdr:cNvPr>
        <xdr:cNvSpPr txBox="1"/>
      </xdr:nvSpPr>
      <xdr:spPr>
        <a:xfrm>
          <a:off x="13373100" y="6219825"/>
          <a:ext cx="1085850"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050" b="1" baseline="0">
              <a:solidFill>
                <a:schemeClr val="bg2">
                  <a:lumMod val="50000"/>
                </a:schemeClr>
              </a:solidFill>
              <a:latin typeface="Arial" panose="020B0604020202020204" pitchFamily="34" charset="0"/>
              <a:ea typeface="+mn-ea"/>
              <a:cs typeface="Arial" panose="020B0604020202020204" pitchFamily="34" charset="0"/>
            </a:rPr>
            <a:t>Closing Stock</a:t>
          </a:r>
        </a:p>
      </xdr:txBody>
    </xdr:sp>
    <xdr:clientData/>
  </xdr:twoCellAnchor>
  <xdr:twoCellAnchor>
    <xdr:from>
      <xdr:col>19</xdr:col>
      <xdr:colOff>381000</xdr:colOff>
      <xdr:row>34</xdr:row>
      <xdr:rowOff>9525</xdr:rowOff>
    </xdr:from>
    <xdr:to>
      <xdr:col>21</xdr:col>
      <xdr:colOff>247650</xdr:colOff>
      <xdr:row>35</xdr:row>
      <xdr:rowOff>104776</xdr:rowOff>
    </xdr:to>
    <xdr:sp macro="" textlink="">
      <xdr:nvSpPr>
        <xdr:cNvPr id="209" name="TextBox 208">
          <a:extLst>
            <a:ext uri="{FF2B5EF4-FFF2-40B4-BE49-F238E27FC236}">
              <a16:creationId xmlns:a16="http://schemas.microsoft.com/office/drawing/2014/main" id="{AA783089-813F-4FDB-9BC6-C0E2EB5A5B12}"/>
            </a:ext>
          </a:extLst>
        </xdr:cNvPr>
        <xdr:cNvSpPr txBox="1"/>
      </xdr:nvSpPr>
      <xdr:spPr>
        <a:xfrm>
          <a:off x="11534775" y="6496050"/>
          <a:ext cx="1085850"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100" b="1" i="0" u="none" strike="noStrike" baseline="0">
              <a:solidFill>
                <a:srgbClr val="043718"/>
              </a:solidFill>
              <a:latin typeface="Arial Black" panose="020B0A04020102020204" pitchFamily="34" charset="0"/>
              <a:ea typeface="+mn-ea"/>
              <a:cs typeface="Arial" panose="020B0604020202020204" pitchFamily="34" charset="0"/>
            </a:rPr>
            <a:t>3875</a:t>
          </a:r>
        </a:p>
      </xdr:txBody>
    </xdr:sp>
    <xdr:clientData/>
  </xdr:twoCellAnchor>
  <xdr:twoCellAnchor>
    <xdr:from>
      <xdr:col>22</xdr:col>
      <xdr:colOff>323850</xdr:colOff>
      <xdr:row>34</xdr:row>
      <xdr:rowOff>19050</xdr:rowOff>
    </xdr:from>
    <xdr:to>
      <xdr:col>24</xdr:col>
      <xdr:colOff>190500</xdr:colOff>
      <xdr:row>35</xdr:row>
      <xdr:rowOff>114301</xdr:rowOff>
    </xdr:to>
    <xdr:sp macro="" textlink="Pivottables!AM6">
      <xdr:nvSpPr>
        <xdr:cNvPr id="210" name="TextBox 209">
          <a:extLst>
            <a:ext uri="{FF2B5EF4-FFF2-40B4-BE49-F238E27FC236}">
              <a16:creationId xmlns:a16="http://schemas.microsoft.com/office/drawing/2014/main" id="{30612453-396D-40D7-8F99-783936B44CCF}"/>
            </a:ext>
          </a:extLst>
        </xdr:cNvPr>
        <xdr:cNvSpPr txBox="1"/>
      </xdr:nvSpPr>
      <xdr:spPr>
        <a:xfrm>
          <a:off x="13306425" y="6505575"/>
          <a:ext cx="1085850"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FFC87A5C-8577-48E6-8B3D-E5EDD40633BC}" type="TxLink">
            <a:rPr lang="en-US" sz="1100" b="1" i="0" u="none" strike="noStrike" baseline="0">
              <a:solidFill>
                <a:srgbClr val="043718"/>
              </a:solidFill>
              <a:latin typeface="Arial Black" panose="020B0A04020102020204" pitchFamily="34" charset="0"/>
              <a:ea typeface="+mn-ea"/>
              <a:cs typeface="Arial" panose="020B0604020202020204" pitchFamily="34" charset="0"/>
            </a:rPr>
            <a:pPr marL="0" indent="0" algn="ctr"/>
            <a:t>731</a:t>
          </a:fld>
          <a:endParaRPr lang="en-US" sz="1100" b="1" i="0" u="none" strike="noStrike" baseline="0">
            <a:solidFill>
              <a:srgbClr val="043718"/>
            </a:solidFill>
            <a:latin typeface="Arial Black" panose="020B0A04020102020204" pitchFamily="34" charset="0"/>
            <a:ea typeface="+mn-ea"/>
            <a:cs typeface="Arial" panose="020B0604020202020204" pitchFamily="34" charset="0"/>
          </a:endParaRPr>
        </a:p>
      </xdr:txBody>
    </xdr:sp>
    <xdr:clientData/>
  </xdr:twoCellAnchor>
  <xdr:twoCellAnchor>
    <xdr:from>
      <xdr:col>22</xdr:col>
      <xdr:colOff>333375</xdr:colOff>
      <xdr:row>26</xdr:row>
      <xdr:rowOff>142875</xdr:rowOff>
    </xdr:from>
    <xdr:to>
      <xdr:col>24</xdr:col>
      <xdr:colOff>200025</xdr:colOff>
      <xdr:row>28</xdr:row>
      <xdr:rowOff>47626</xdr:rowOff>
    </xdr:to>
    <xdr:sp macro="" textlink="Pivottables!AL9">
      <xdr:nvSpPr>
        <xdr:cNvPr id="212" name="TextBox 211">
          <a:extLst>
            <a:ext uri="{FF2B5EF4-FFF2-40B4-BE49-F238E27FC236}">
              <a16:creationId xmlns:a16="http://schemas.microsoft.com/office/drawing/2014/main" id="{3047B953-FDE2-4C8E-ACAF-9CA779FE40F4}"/>
            </a:ext>
          </a:extLst>
        </xdr:cNvPr>
        <xdr:cNvSpPr txBox="1"/>
      </xdr:nvSpPr>
      <xdr:spPr>
        <a:xfrm>
          <a:off x="13315950" y="5105400"/>
          <a:ext cx="1085850"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12DA6BE2-34F5-4016-A555-74C3E020F3ED}" type="TxLink">
            <a:rPr lang="en-US" sz="1100" b="1" i="0" u="none" strike="noStrike" baseline="0">
              <a:solidFill>
                <a:srgbClr val="043718"/>
              </a:solidFill>
              <a:latin typeface="Arial Black" panose="020B0A04020102020204" pitchFamily="34" charset="0"/>
              <a:ea typeface="+mn-ea"/>
              <a:cs typeface="Arial" panose="020B0604020202020204" pitchFamily="34" charset="0"/>
            </a:rPr>
            <a:pPr marL="0" indent="0" algn="ctr"/>
            <a:t>$23,922</a:t>
          </a:fld>
          <a:endParaRPr lang="en-US" sz="1100" b="1" i="0" u="none" strike="noStrike" baseline="0">
            <a:solidFill>
              <a:srgbClr val="043718"/>
            </a:solidFill>
            <a:latin typeface="Arial Black" panose="020B0A04020102020204" pitchFamily="34" charset="0"/>
            <a:ea typeface="+mn-ea"/>
            <a:cs typeface="Arial" panose="020B0604020202020204" pitchFamily="34" charset="0"/>
          </a:endParaRPr>
        </a:p>
      </xdr:txBody>
    </xdr:sp>
    <xdr:clientData/>
  </xdr:twoCellAnchor>
  <xdr:twoCellAnchor>
    <xdr:from>
      <xdr:col>20</xdr:col>
      <xdr:colOff>38100</xdr:colOff>
      <xdr:row>35</xdr:row>
      <xdr:rowOff>57150</xdr:rowOff>
    </xdr:from>
    <xdr:to>
      <xdr:col>21</xdr:col>
      <xdr:colOff>104775</xdr:colOff>
      <xdr:row>36</xdr:row>
      <xdr:rowOff>152401</xdr:rowOff>
    </xdr:to>
    <xdr:sp macro="" textlink="">
      <xdr:nvSpPr>
        <xdr:cNvPr id="214" name="TextBox 213">
          <a:extLst>
            <a:ext uri="{FF2B5EF4-FFF2-40B4-BE49-F238E27FC236}">
              <a16:creationId xmlns:a16="http://schemas.microsoft.com/office/drawing/2014/main" id="{931BD85F-BA82-4D65-AF29-1869B7AC4CC1}"/>
            </a:ext>
          </a:extLst>
        </xdr:cNvPr>
        <xdr:cNvSpPr txBox="1"/>
      </xdr:nvSpPr>
      <xdr:spPr>
        <a:xfrm>
          <a:off x="11801475" y="6734175"/>
          <a:ext cx="676275"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000" b="1" baseline="0">
              <a:solidFill>
                <a:schemeClr val="accent6"/>
              </a:solidFill>
              <a:latin typeface="Arial" panose="020B0604020202020204" pitchFamily="34" charset="0"/>
              <a:ea typeface="+mn-ea"/>
              <a:cs typeface="Arial" panose="020B0604020202020204" pitchFamily="34" charset="0"/>
            </a:rPr>
            <a:t>Trays</a:t>
          </a:r>
        </a:p>
      </xdr:txBody>
    </xdr:sp>
    <xdr:clientData/>
  </xdr:twoCellAnchor>
  <xdr:twoCellAnchor>
    <xdr:from>
      <xdr:col>23</xdr:col>
      <xdr:colOff>28575</xdr:colOff>
      <xdr:row>35</xdr:row>
      <xdr:rowOff>57150</xdr:rowOff>
    </xdr:from>
    <xdr:to>
      <xdr:col>24</xdr:col>
      <xdr:colOff>9525</xdr:colOff>
      <xdr:row>36</xdr:row>
      <xdr:rowOff>152401</xdr:rowOff>
    </xdr:to>
    <xdr:sp macro="" textlink="">
      <xdr:nvSpPr>
        <xdr:cNvPr id="215" name="TextBox 214">
          <a:extLst>
            <a:ext uri="{FF2B5EF4-FFF2-40B4-BE49-F238E27FC236}">
              <a16:creationId xmlns:a16="http://schemas.microsoft.com/office/drawing/2014/main" id="{84E9C5F7-8538-40E8-873C-0C3E31DC94BC}"/>
            </a:ext>
          </a:extLst>
        </xdr:cNvPr>
        <xdr:cNvSpPr txBox="1"/>
      </xdr:nvSpPr>
      <xdr:spPr>
        <a:xfrm>
          <a:off x="13620750" y="6734175"/>
          <a:ext cx="590550"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000" b="1" baseline="0">
              <a:solidFill>
                <a:schemeClr val="accent6"/>
              </a:solidFill>
              <a:latin typeface="Arial" panose="020B0604020202020204" pitchFamily="34" charset="0"/>
              <a:ea typeface="+mn-ea"/>
              <a:cs typeface="Arial" panose="020B0604020202020204" pitchFamily="34" charset="0"/>
            </a:rPr>
            <a:t>Trays</a:t>
          </a:r>
        </a:p>
      </xdr:txBody>
    </xdr:sp>
    <xdr:clientData/>
  </xdr:twoCellAnchor>
  <xdr:twoCellAnchor>
    <xdr:from>
      <xdr:col>1</xdr:col>
      <xdr:colOff>57150</xdr:colOff>
      <xdr:row>38</xdr:row>
      <xdr:rowOff>66676</xdr:rowOff>
    </xdr:from>
    <xdr:to>
      <xdr:col>25</xdr:col>
      <xdr:colOff>47625</xdr:colOff>
      <xdr:row>40</xdr:row>
      <xdr:rowOff>85726</xdr:rowOff>
    </xdr:to>
    <xdr:sp macro="" textlink="">
      <xdr:nvSpPr>
        <xdr:cNvPr id="218" name="Rectangle: Rounded Corners 217">
          <a:extLst>
            <a:ext uri="{FF2B5EF4-FFF2-40B4-BE49-F238E27FC236}">
              <a16:creationId xmlns:a16="http://schemas.microsoft.com/office/drawing/2014/main" id="{DD7BB0B6-A18C-BE20-B37D-C488950D9890}"/>
            </a:ext>
          </a:extLst>
        </xdr:cNvPr>
        <xdr:cNvSpPr/>
      </xdr:nvSpPr>
      <xdr:spPr>
        <a:xfrm rot="10800000">
          <a:off x="238125" y="7315201"/>
          <a:ext cx="14620875" cy="40005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200027</xdr:colOff>
      <xdr:row>38</xdr:row>
      <xdr:rowOff>88741</xdr:rowOff>
    </xdr:from>
    <xdr:to>
      <xdr:col>1</xdr:col>
      <xdr:colOff>590551</xdr:colOff>
      <xdr:row>40</xdr:row>
      <xdr:rowOff>98265</xdr:rowOff>
    </xdr:to>
    <xdr:pic>
      <xdr:nvPicPr>
        <xdr:cNvPr id="220" name="Picture 219">
          <a:extLst>
            <a:ext uri="{FF2B5EF4-FFF2-40B4-BE49-F238E27FC236}">
              <a16:creationId xmlns:a16="http://schemas.microsoft.com/office/drawing/2014/main" id="{0C00537B-FE38-2F8E-B6BE-C817B1141233}"/>
            </a:ext>
          </a:extLst>
        </xdr:cNvPr>
        <xdr:cNvPicPr>
          <a:picLocks noChangeAspect="1"/>
        </xdr:cNvPicPr>
      </xdr:nvPicPr>
      <xdr:blipFill>
        <a:blip xmlns:r="http://schemas.openxmlformats.org/officeDocument/2006/relationships" r:embed="rId18" cstate="print">
          <a:duotone>
            <a:schemeClr val="accent2">
              <a:shade val="45000"/>
              <a:satMod val="135000"/>
            </a:schemeClr>
            <a:prstClr val="white"/>
          </a:duotone>
          <a:extLst>
            <a:ext uri="{28A0092B-C50C-407E-A947-70E740481C1C}">
              <a14:useLocalDpi xmlns:a14="http://schemas.microsoft.com/office/drawing/2010/main" val="0"/>
            </a:ext>
          </a:extLst>
        </a:blip>
        <a:stretch>
          <a:fillRect/>
        </a:stretch>
      </xdr:blipFill>
      <xdr:spPr>
        <a:xfrm>
          <a:off x="381002" y="7337266"/>
          <a:ext cx="390524" cy="390524"/>
        </a:xfrm>
        <a:prstGeom prst="rect">
          <a:avLst/>
        </a:prstGeom>
      </xdr:spPr>
    </xdr:pic>
    <xdr:clientData/>
  </xdr:twoCellAnchor>
  <xdr:twoCellAnchor>
    <xdr:from>
      <xdr:col>1</xdr:col>
      <xdr:colOff>561975</xdr:colOff>
      <xdr:row>38</xdr:row>
      <xdr:rowOff>76201</xdr:rowOff>
    </xdr:from>
    <xdr:to>
      <xdr:col>4</xdr:col>
      <xdr:colOff>428625</xdr:colOff>
      <xdr:row>40</xdr:row>
      <xdr:rowOff>1</xdr:rowOff>
    </xdr:to>
    <xdr:sp macro="" textlink="">
      <xdr:nvSpPr>
        <xdr:cNvPr id="222" name="TextBox 221">
          <a:extLst>
            <a:ext uri="{FF2B5EF4-FFF2-40B4-BE49-F238E27FC236}">
              <a16:creationId xmlns:a16="http://schemas.microsoft.com/office/drawing/2014/main" id="{4E84C8C7-1AF4-4A69-8969-6A59744D9D62}"/>
            </a:ext>
          </a:extLst>
        </xdr:cNvPr>
        <xdr:cNvSpPr txBox="1"/>
      </xdr:nvSpPr>
      <xdr:spPr>
        <a:xfrm>
          <a:off x="742950" y="7324726"/>
          <a:ext cx="16954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lumMod val="75000"/>
                  <a:lumOff val="25000"/>
                </a:schemeClr>
              </a:solidFill>
            </a:rPr>
            <a:t>Notification</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0.85089</cdr:x>
      <cdr:y>0.68727</cdr:y>
    </cdr:from>
    <cdr:to>
      <cdr:x>0.91657</cdr:x>
      <cdr:y>0.88389</cdr:y>
    </cdr:to>
    <cdr:sp macro="" textlink="Pivottables!$T$5">
      <cdr:nvSpPr>
        <cdr:cNvPr id="2" name="TextBox 22">
          <a:extLst xmlns:a="http://schemas.openxmlformats.org/drawingml/2006/main">
            <a:ext uri="{FF2B5EF4-FFF2-40B4-BE49-F238E27FC236}">
              <a16:creationId xmlns:a16="http://schemas.microsoft.com/office/drawing/2014/main" id="{ED020689-D371-4725-9D83-3454849208D5}"/>
            </a:ext>
          </a:extLst>
        </cdr:cNvPr>
        <cdr:cNvSpPr txBox="1"/>
      </cdr:nvSpPr>
      <cdr:spPr>
        <a:xfrm xmlns:a="http://schemas.openxmlformats.org/drawingml/2006/main">
          <a:off x="7156450" y="1165225"/>
          <a:ext cx="552450" cy="33337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6D92503A-6C30-4C62-9D79-DCFF3DC43389}" type="TxLink">
            <a:rPr lang="en-US" sz="1100" b="1" i="0" u="none" strike="noStrike" baseline="0">
              <a:solidFill>
                <a:srgbClr val="043718"/>
              </a:solidFill>
              <a:latin typeface="Arial" panose="020B0604020202020204" pitchFamily="34" charset="0"/>
              <a:cs typeface="Arial" panose="020B0604020202020204" pitchFamily="34" charset="0"/>
            </a:rPr>
            <a:pPr/>
            <a:t>1900</a:t>
          </a:fld>
          <a:endParaRPr lang="en-US" sz="1100" b="1" baseline="0">
            <a:solidFill>
              <a:srgbClr val="043718"/>
            </a:solidFill>
            <a:latin typeface="Arial" panose="020B0604020202020204" pitchFamily="34" charset="0"/>
            <a:cs typeface="Arial" panose="020B0604020202020204" pitchFamily="34" charset="0"/>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47625</xdr:colOff>
      <xdr:row>2</xdr:row>
      <xdr:rowOff>9525</xdr:rowOff>
    </xdr:from>
    <xdr:to>
      <xdr:col>0</xdr:col>
      <xdr:colOff>514385</xdr:colOff>
      <xdr:row>40</xdr:row>
      <xdr:rowOff>9525</xdr:rowOff>
    </xdr:to>
    <xdr:grpSp>
      <xdr:nvGrpSpPr>
        <xdr:cNvPr id="9" name="Group 8">
          <a:extLst>
            <a:ext uri="{FF2B5EF4-FFF2-40B4-BE49-F238E27FC236}">
              <a16:creationId xmlns:a16="http://schemas.microsoft.com/office/drawing/2014/main" id="{7DD71332-7EFE-4F1C-B891-E81E65805595}"/>
            </a:ext>
          </a:extLst>
        </xdr:cNvPr>
        <xdr:cNvGrpSpPr/>
      </xdr:nvGrpSpPr>
      <xdr:grpSpPr>
        <a:xfrm>
          <a:off x="47625" y="657225"/>
          <a:ext cx="466760" cy="7353300"/>
          <a:chOff x="76200" y="180975"/>
          <a:chExt cx="466760" cy="7362825"/>
        </a:xfrm>
      </xdr:grpSpPr>
      <xdr:pic>
        <xdr:nvPicPr>
          <xdr:cNvPr id="10" name="Picture 9">
            <a:extLst>
              <a:ext uri="{FF2B5EF4-FFF2-40B4-BE49-F238E27FC236}">
                <a16:creationId xmlns:a16="http://schemas.microsoft.com/office/drawing/2014/main" id="{B3976414-DDB9-15A2-DF7A-7DC07C317C06}"/>
              </a:ext>
            </a:extLst>
          </xdr:cNvPr>
          <xdr:cNvPicPr>
            <a:picLocks noChangeAspect="1"/>
          </xdr:cNvPicPr>
        </xdr:nvPicPr>
        <xdr:blipFill>
          <a:blip xmlns:r="http://schemas.openxmlformats.org/officeDocument/2006/relationships" r:embed="rId1" cstate="print">
            <a:lum bright="70000" contrast="-70000"/>
            <a:extLst>
              <a:ext uri="{28A0092B-C50C-407E-A947-70E740481C1C}">
                <a14:useLocalDpi xmlns:a14="http://schemas.microsoft.com/office/drawing/2010/main" val="0"/>
              </a:ext>
            </a:extLst>
          </a:blip>
          <a:stretch>
            <a:fillRect/>
          </a:stretch>
        </xdr:blipFill>
        <xdr:spPr>
          <a:xfrm>
            <a:off x="76200" y="180975"/>
            <a:ext cx="447675" cy="447675"/>
          </a:xfrm>
          <a:prstGeom prst="rect">
            <a:avLst/>
          </a:prstGeom>
        </xdr:spPr>
      </xdr:pic>
      <xdr:pic>
        <xdr:nvPicPr>
          <xdr:cNvPr id="11" name="Picture 10">
            <a:hlinkClick xmlns:r="http://schemas.openxmlformats.org/officeDocument/2006/relationships" r:id="rId2" tooltip="Main Dashboard"/>
            <a:extLst>
              <a:ext uri="{FF2B5EF4-FFF2-40B4-BE49-F238E27FC236}">
                <a16:creationId xmlns:a16="http://schemas.microsoft.com/office/drawing/2014/main" id="{C282913D-62D6-FADF-6C2A-6B7ECC394262}"/>
              </a:ext>
            </a:extLst>
          </xdr:cNvPr>
          <xdr:cNvPicPr>
            <a:picLocks noChangeAspect="1"/>
          </xdr:cNvPicPr>
        </xdr:nvPicPr>
        <xdr:blipFill>
          <a:blip xmlns:r="http://schemas.openxmlformats.org/officeDocument/2006/relationships" r:embed="rId3" cstate="print">
            <a:lum bright="70000" contrast="-70000"/>
            <a:extLst>
              <a:ext uri="{28A0092B-C50C-407E-A947-70E740481C1C}">
                <a14:useLocalDpi xmlns:a14="http://schemas.microsoft.com/office/drawing/2010/main" val="0"/>
              </a:ext>
            </a:extLst>
          </a:blip>
          <a:stretch>
            <a:fillRect/>
          </a:stretch>
        </xdr:blipFill>
        <xdr:spPr>
          <a:xfrm>
            <a:off x="85724" y="2114514"/>
            <a:ext cx="457236" cy="457236"/>
          </a:xfrm>
          <a:prstGeom prst="rect">
            <a:avLst/>
          </a:prstGeom>
        </xdr:spPr>
      </xdr:pic>
      <xdr:pic>
        <xdr:nvPicPr>
          <xdr:cNvPr id="12" name="Picture 11">
            <a:hlinkClick xmlns:r="http://schemas.openxmlformats.org/officeDocument/2006/relationships" r:id="rId4" tooltip="Birds weight"/>
            <a:extLst>
              <a:ext uri="{FF2B5EF4-FFF2-40B4-BE49-F238E27FC236}">
                <a16:creationId xmlns:a16="http://schemas.microsoft.com/office/drawing/2014/main" id="{D34715BA-6719-465B-B316-CFE7166C72C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14299" y="3780777"/>
            <a:ext cx="338786" cy="338786"/>
          </a:xfrm>
          <a:prstGeom prst="rect">
            <a:avLst/>
          </a:prstGeom>
        </xdr:spPr>
      </xdr:pic>
      <xdr:pic>
        <xdr:nvPicPr>
          <xdr:cNvPr id="13" name="Picture 12">
            <a:extLst>
              <a:ext uri="{FF2B5EF4-FFF2-40B4-BE49-F238E27FC236}">
                <a16:creationId xmlns:a16="http://schemas.microsoft.com/office/drawing/2014/main" id="{FB602DBD-2E33-6DD0-B00F-C82664191328}"/>
              </a:ext>
            </a:extLst>
          </xdr:cNvPr>
          <xdr:cNvPicPr>
            <a:picLocks noChangeAspect="1"/>
          </xdr:cNvPicPr>
        </xdr:nvPicPr>
        <xdr:blipFill>
          <a:blip xmlns:r="http://schemas.openxmlformats.org/officeDocument/2006/relationships" r:embed="rId6" cstate="print">
            <a:lum bright="70000" contrast="-70000"/>
            <a:extLst>
              <a:ext uri="{28A0092B-C50C-407E-A947-70E740481C1C}">
                <a14:useLocalDpi xmlns:a14="http://schemas.microsoft.com/office/drawing/2010/main" val="0"/>
              </a:ext>
            </a:extLst>
          </a:blip>
          <a:stretch>
            <a:fillRect/>
          </a:stretch>
        </xdr:blipFill>
        <xdr:spPr>
          <a:xfrm>
            <a:off x="114299" y="2919375"/>
            <a:ext cx="428015" cy="428015"/>
          </a:xfrm>
          <a:prstGeom prst="rect">
            <a:avLst/>
          </a:prstGeom>
        </xdr:spPr>
      </xdr:pic>
      <xdr:pic>
        <xdr:nvPicPr>
          <xdr:cNvPr id="14" name="Picture 13">
            <a:hlinkClick xmlns:r="http://schemas.openxmlformats.org/officeDocument/2006/relationships" r:id="rId7" tooltip="Farm Records"/>
            <a:extLst>
              <a:ext uri="{FF2B5EF4-FFF2-40B4-BE49-F238E27FC236}">
                <a16:creationId xmlns:a16="http://schemas.microsoft.com/office/drawing/2014/main" id="{E5E3CD35-AD1C-7925-178D-A18AB8517738}"/>
              </a:ext>
            </a:extLst>
          </xdr:cNvPr>
          <xdr:cNvPicPr>
            <a:picLocks noChangeAspect="1"/>
          </xdr:cNvPicPr>
        </xdr:nvPicPr>
        <xdr:blipFill rotWithShape="1">
          <a:blip xmlns:r="http://schemas.openxmlformats.org/officeDocument/2006/relationships" r:embed="rId8" cstate="print">
            <a:lum bright="70000" contrast="-70000"/>
            <a:extLst>
              <a:ext uri="{28A0092B-C50C-407E-A947-70E740481C1C}">
                <a14:useLocalDpi xmlns:a14="http://schemas.microsoft.com/office/drawing/2010/main" val="0"/>
              </a:ext>
            </a:extLst>
          </a:blip>
          <a:srcRect l="37495" t="39057" r="32626" b="31064"/>
          <a:stretch/>
        </xdr:blipFill>
        <xdr:spPr>
          <a:xfrm>
            <a:off x="114299" y="4552950"/>
            <a:ext cx="352425" cy="352425"/>
          </a:xfrm>
          <a:prstGeom prst="ellipse">
            <a:avLst/>
          </a:prstGeom>
        </xdr:spPr>
      </xdr:pic>
      <xdr:sp macro="" textlink="">
        <xdr:nvSpPr>
          <xdr:cNvPr id="15" name="TextBox 14">
            <a:extLst>
              <a:ext uri="{FF2B5EF4-FFF2-40B4-BE49-F238E27FC236}">
                <a16:creationId xmlns:a16="http://schemas.microsoft.com/office/drawing/2014/main" id="{DCB928C9-89C6-3B18-BBBF-3649CEA4375D}"/>
              </a:ext>
            </a:extLst>
          </xdr:cNvPr>
          <xdr:cNvSpPr txBox="1"/>
        </xdr:nvSpPr>
        <xdr:spPr>
          <a:xfrm rot="16200000">
            <a:off x="-714375" y="6286500"/>
            <a:ext cx="21336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Pivottables</a:t>
            </a:r>
            <a:r>
              <a:rPr lang="en-US" sz="1100" b="1" baseline="0">
                <a:solidFill>
                  <a:schemeClr val="bg1"/>
                </a:solidFill>
              </a:rPr>
              <a:t> &amp; Equations </a:t>
            </a:r>
            <a:endParaRPr lang="en-US" sz="1100" b="1">
              <a:solidFill>
                <a:schemeClr val="bg1"/>
              </a:solidFill>
            </a:endParaRPr>
          </a:p>
        </xdr:txBody>
      </xdr:sp>
    </xdr:grpSp>
    <xdr:clientData/>
  </xdr:twoCellAnchor>
  <xdr:twoCellAnchor>
    <xdr:from>
      <xdr:col>0</xdr:col>
      <xdr:colOff>47625</xdr:colOff>
      <xdr:row>47</xdr:row>
      <xdr:rowOff>57150</xdr:rowOff>
    </xdr:from>
    <xdr:to>
      <xdr:col>0</xdr:col>
      <xdr:colOff>514385</xdr:colOff>
      <xdr:row>85</xdr:row>
      <xdr:rowOff>171450</xdr:rowOff>
    </xdr:to>
    <xdr:grpSp>
      <xdr:nvGrpSpPr>
        <xdr:cNvPr id="23" name="Group 22">
          <a:extLst>
            <a:ext uri="{FF2B5EF4-FFF2-40B4-BE49-F238E27FC236}">
              <a16:creationId xmlns:a16="http://schemas.microsoft.com/office/drawing/2014/main" id="{F11E4B1F-CBF1-494A-A85F-E7A47B7F5047}"/>
            </a:ext>
          </a:extLst>
        </xdr:cNvPr>
        <xdr:cNvGrpSpPr/>
      </xdr:nvGrpSpPr>
      <xdr:grpSpPr>
        <a:xfrm>
          <a:off x="47625" y="9391650"/>
          <a:ext cx="466760" cy="7353300"/>
          <a:chOff x="76200" y="180975"/>
          <a:chExt cx="466760" cy="7362825"/>
        </a:xfrm>
      </xdr:grpSpPr>
      <xdr:pic>
        <xdr:nvPicPr>
          <xdr:cNvPr id="24" name="Picture 23">
            <a:extLst>
              <a:ext uri="{FF2B5EF4-FFF2-40B4-BE49-F238E27FC236}">
                <a16:creationId xmlns:a16="http://schemas.microsoft.com/office/drawing/2014/main" id="{AEAD7353-02AC-A881-3D77-96B715CEB44C}"/>
              </a:ext>
            </a:extLst>
          </xdr:cNvPr>
          <xdr:cNvPicPr>
            <a:picLocks noChangeAspect="1"/>
          </xdr:cNvPicPr>
        </xdr:nvPicPr>
        <xdr:blipFill>
          <a:blip xmlns:r="http://schemas.openxmlformats.org/officeDocument/2006/relationships" r:embed="rId1" cstate="print">
            <a:lum bright="70000" contrast="-70000"/>
            <a:extLst>
              <a:ext uri="{28A0092B-C50C-407E-A947-70E740481C1C}">
                <a14:useLocalDpi xmlns:a14="http://schemas.microsoft.com/office/drawing/2010/main" val="0"/>
              </a:ext>
            </a:extLst>
          </a:blip>
          <a:stretch>
            <a:fillRect/>
          </a:stretch>
        </xdr:blipFill>
        <xdr:spPr>
          <a:xfrm>
            <a:off x="76200" y="180975"/>
            <a:ext cx="447675" cy="447675"/>
          </a:xfrm>
          <a:prstGeom prst="rect">
            <a:avLst/>
          </a:prstGeom>
        </xdr:spPr>
      </xdr:pic>
      <xdr:pic>
        <xdr:nvPicPr>
          <xdr:cNvPr id="25" name="Picture 24">
            <a:hlinkClick xmlns:r="http://schemas.openxmlformats.org/officeDocument/2006/relationships" r:id="rId2" tooltip="Main Dashboard"/>
            <a:extLst>
              <a:ext uri="{FF2B5EF4-FFF2-40B4-BE49-F238E27FC236}">
                <a16:creationId xmlns:a16="http://schemas.microsoft.com/office/drawing/2014/main" id="{A0473392-3119-DAE5-7588-34232948B288}"/>
              </a:ext>
            </a:extLst>
          </xdr:cNvPr>
          <xdr:cNvPicPr>
            <a:picLocks noChangeAspect="1"/>
          </xdr:cNvPicPr>
        </xdr:nvPicPr>
        <xdr:blipFill>
          <a:blip xmlns:r="http://schemas.openxmlformats.org/officeDocument/2006/relationships" r:embed="rId3" cstate="print">
            <a:lum bright="70000" contrast="-70000"/>
            <a:extLst>
              <a:ext uri="{28A0092B-C50C-407E-A947-70E740481C1C}">
                <a14:useLocalDpi xmlns:a14="http://schemas.microsoft.com/office/drawing/2010/main" val="0"/>
              </a:ext>
            </a:extLst>
          </a:blip>
          <a:stretch>
            <a:fillRect/>
          </a:stretch>
        </xdr:blipFill>
        <xdr:spPr>
          <a:xfrm>
            <a:off x="85724" y="2114514"/>
            <a:ext cx="457236" cy="457236"/>
          </a:xfrm>
          <a:prstGeom prst="rect">
            <a:avLst/>
          </a:prstGeom>
        </xdr:spPr>
      </xdr:pic>
      <xdr:pic>
        <xdr:nvPicPr>
          <xdr:cNvPr id="26" name="Picture 25">
            <a:hlinkClick xmlns:r="http://schemas.openxmlformats.org/officeDocument/2006/relationships" r:id="rId4" tooltip="Birds weight"/>
            <a:extLst>
              <a:ext uri="{FF2B5EF4-FFF2-40B4-BE49-F238E27FC236}">
                <a16:creationId xmlns:a16="http://schemas.microsoft.com/office/drawing/2014/main" id="{938B3DE8-75C3-AC45-6AD5-8ED18BEA6A0B}"/>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14299" y="3780777"/>
            <a:ext cx="338786" cy="338786"/>
          </a:xfrm>
          <a:prstGeom prst="rect">
            <a:avLst/>
          </a:prstGeom>
        </xdr:spPr>
      </xdr:pic>
      <xdr:pic>
        <xdr:nvPicPr>
          <xdr:cNvPr id="27" name="Picture 26">
            <a:extLst>
              <a:ext uri="{FF2B5EF4-FFF2-40B4-BE49-F238E27FC236}">
                <a16:creationId xmlns:a16="http://schemas.microsoft.com/office/drawing/2014/main" id="{38F3739D-A1A8-00EC-8751-870DF54EE85C}"/>
              </a:ext>
            </a:extLst>
          </xdr:cNvPr>
          <xdr:cNvPicPr>
            <a:picLocks noChangeAspect="1"/>
          </xdr:cNvPicPr>
        </xdr:nvPicPr>
        <xdr:blipFill>
          <a:blip xmlns:r="http://schemas.openxmlformats.org/officeDocument/2006/relationships" r:embed="rId6" cstate="print">
            <a:lum bright="70000" contrast="-70000"/>
            <a:extLst>
              <a:ext uri="{28A0092B-C50C-407E-A947-70E740481C1C}">
                <a14:useLocalDpi xmlns:a14="http://schemas.microsoft.com/office/drawing/2010/main" val="0"/>
              </a:ext>
            </a:extLst>
          </a:blip>
          <a:stretch>
            <a:fillRect/>
          </a:stretch>
        </xdr:blipFill>
        <xdr:spPr>
          <a:xfrm>
            <a:off x="114299" y="2919375"/>
            <a:ext cx="428015" cy="428015"/>
          </a:xfrm>
          <a:prstGeom prst="rect">
            <a:avLst/>
          </a:prstGeom>
        </xdr:spPr>
      </xdr:pic>
      <xdr:pic>
        <xdr:nvPicPr>
          <xdr:cNvPr id="28" name="Picture 27">
            <a:hlinkClick xmlns:r="http://schemas.openxmlformats.org/officeDocument/2006/relationships" r:id="rId7" tooltip="Farm Records"/>
            <a:extLst>
              <a:ext uri="{FF2B5EF4-FFF2-40B4-BE49-F238E27FC236}">
                <a16:creationId xmlns:a16="http://schemas.microsoft.com/office/drawing/2014/main" id="{1895DFC9-069A-3C4F-68F9-43115EF7387B}"/>
              </a:ext>
            </a:extLst>
          </xdr:cNvPr>
          <xdr:cNvPicPr>
            <a:picLocks noChangeAspect="1"/>
          </xdr:cNvPicPr>
        </xdr:nvPicPr>
        <xdr:blipFill rotWithShape="1">
          <a:blip xmlns:r="http://schemas.openxmlformats.org/officeDocument/2006/relationships" r:embed="rId8" cstate="print">
            <a:lum bright="70000" contrast="-70000"/>
            <a:extLst>
              <a:ext uri="{28A0092B-C50C-407E-A947-70E740481C1C}">
                <a14:useLocalDpi xmlns:a14="http://schemas.microsoft.com/office/drawing/2010/main" val="0"/>
              </a:ext>
            </a:extLst>
          </a:blip>
          <a:srcRect l="37495" t="39057" r="32626" b="31064"/>
          <a:stretch/>
        </xdr:blipFill>
        <xdr:spPr>
          <a:xfrm>
            <a:off x="114299" y="4552950"/>
            <a:ext cx="352425" cy="352425"/>
          </a:xfrm>
          <a:prstGeom prst="ellipse">
            <a:avLst/>
          </a:prstGeom>
        </xdr:spPr>
      </xdr:pic>
      <xdr:sp macro="" textlink="">
        <xdr:nvSpPr>
          <xdr:cNvPr id="29" name="TextBox 28">
            <a:extLst>
              <a:ext uri="{FF2B5EF4-FFF2-40B4-BE49-F238E27FC236}">
                <a16:creationId xmlns:a16="http://schemas.microsoft.com/office/drawing/2014/main" id="{401A3964-F16D-1A54-A981-FE477AA79538}"/>
              </a:ext>
            </a:extLst>
          </xdr:cNvPr>
          <xdr:cNvSpPr txBox="1"/>
        </xdr:nvSpPr>
        <xdr:spPr>
          <a:xfrm rot="16200000">
            <a:off x="-714375" y="6286500"/>
            <a:ext cx="21336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Pivottables</a:t>
            </a:r>
            <a:r>
              <a:rPr lang="en-US" sz="1100" b="1" baseline="0">
                <a:solidFill>
                  <a:schemeClr val="bg1"/>
                </a:solidFill>
              </a:rPr>
              <a:t> &amp; Equations </a:t>
            </a:r>
            <a:endParaRPr lang="en-US" sz="1100" b="1">
              <a:solidFill>
                <a:schemeClr val="bg1"/>
              </a:solidFill>
            </a:endParaRPr>
          </a:p>
        </xdr:txBody>
      </xdr:sp>
    </xdr:grpSp>
    <xdr:clientData/>
  </xdr:twoCellAnchor>
  <xdr:twoCellAnchor>
    <xdr:from>
      <xdr:col>0</xdr:col>
      <xdr:colOff>76200</xdr:colOff>
      <xdr:row>102</xdr:row>
      <xdr:rowOff>180975</xdr:rowOff>
    </xdr:from>
    <xdr:to>
      <xdr:col>0</xdr:col>
      <xdr:colOff>542960</xdr:colOff>
      <xdr:row>140</xdr:row>
      <xdr:rowOff>180975</xdr:rowOff>
    </xdr:to>
    <xdr:grpSp>
      <xdr:nvGrpSpPr>
        <xdr:cNvPr id="37" name="Group 36">
          <a:extLst>
            <a:ext uri="{FF2B5EF4-FFF2-40B4-BE49-F238E27FC236}">
              <a16:creationId xmlns:a16="http://schemas.microsoft.com/office/drawing/2014/main" id="{17ACE25E-E471-46DE-81C9-384CD03F46BC}"/>
            </a:ext>
          </a:extLst>
        </xdr:cNvPr>
        <xdr:cNvGrpSpPr/>
      </xdr:nvGrpSpPr>
      <xdr:grpSpPr>
        <a:xfrm>
          <a:off x="76200" y="19992975"/>
          <a:ext cx="466760" cy="7353300"/>
          <a:chOff x="76200" y="180975"/>
          <a:chExt cx="466760" cy="7362825"/>
        </a:xfrm>
      </xdr:grpSpPr>
      <xdr:pic>
        <xdr:nvPicPr>
          <xdr:cNvPr id="38" name="Picture 37">
            <a:extLst>
              <a:ext uri="{FF2B5EF4-FFF2-40B4-BE49-F238E27FC236}">
                <a16:creationId xmlns:a16="http://schemas.microsoft.com/office/drawing/2014/main" id="{5BFE9E48-0EB9-2223-87E3-230DB11804C6}"/>
              </a:ext>
            </a:extLst>
          </xdr:cNvPr>
          <xdr:cNvPicPr>
            <a:picLocks noChangeAspect="1"/>
          </xdr:cNvPicPr>
        </xdr:nvPicPr>
        <xdr:blipFill>
          <a:blip xmlns:r="http://schemas.openxmlformats.org/officeDocument/2006/relationships" r:embed="rId1" cstate="print">
            <a:lum bright="70000" contrast="-70000"/>
            <a:extLst>
              <a:ext uri="{28A0092B-C50C-407E-A947-70E740481C1C}">
                <a14:useLocalDpi xmlns:a14="http://schemas.microsoft.com/office/drawing/2010/main" val="0"/>
              </a:ext>
            </a:extLst>
          </a:blip>
          <a:stretch>
            <a:fillRect/>
          </a:stretch>
        </xdr:blipFill>
        <xdr:spPr>
          <a:xfrm>
            <a:off x="76200" y="180975"/>
            <a:ext cx="447675" cy="447675"/>
          </a:xfrm>
          <a:prstGeom prst="rect">
            <a:avLst/>
          </a:prstGeom>
        </xdr:spPr>
      </xdr:pic>
      <xdr:pic>
        <xdr:nvPicPr>
          <xdr:cNvPr id="39" name="Picture 38">
            <a:hlinkClick xmlns:r="http://schemas.openxmlformats.org/officeDocument/2006/relationships" r:id="rId2" tooltip="Main Dashboard"/>
            <a:extLst>
              <a:ext uri="{FF2B5EF4-FFF2-40B4-BE49-F238E27FC236}">
                <a16:creationId xmlns:a16="http://schemas.microsoft.com/office/drawing/2014/main" id="{5CDB6ADD-8E56-A012-5BE4-EC396070FF8A}"/>
              </a:ext>
            </a:extLst>
          </xdr:cNvPr>
          <xdr:cNvPicPr>
            <a:picLocks noChangeAspect="1"/>
          </xdr:cNvPicPr>
        </xdr:nvPicPr>
        <xdr:blipFill>
          <a:blip xmlns:r="http://schemas.openxmlformats.org/officeDocument/2006/relationships" r:embed="rId3" cstate="print">
            <a:lum bright="70000" contrast="-70000"/>
            <a:extLst>
              <a:ext uri="{28A0092B-C50C-407E-A947-70E740481C1C}">
                <a14:useLocalDpi xmlns:a14="http://schemas.microsoft.com/office/drawing/2010/main" val="0"/>
              </a:ext>
            </a:extLst>
          </a:blip>
          <a:stretch>
            <a:fillRect/>
          </a:stretch>
        </xdr:blipFill>
        <xdr:spPr>
          <a:xfrm>
            <a:off x="85724" y="2114514"/>
            <a:ext cx="457236" cy="457236"/>
          </a:xfrm>
          <a:prstGeom prst="rect">
            <a:avLst/>
          </a:prstGeom>
        </xdr:spPr>
      </xdr:pic>
      <xdr:pic>
        <xdr:nvPicPr>
          <xdr:cNvPr id="40" name="Picture 39">
            <a:hlinkClick xmlns:r="http://schemas.openxmlformats.org/officeDocument/2006/relationships" r:id="rId4" tooltip="Birds weight"/>
            <a:extLst>
              <a:ext uri="{FF2B5EF4-FFF2-40B4-BE49-F238E27FC236}">
                <a16:creationId xmlns:a16="http://schemas.microsoft.com/office/drawing/2014/main" id="{EBFC8292-E48C-2E4A-46F2-1CB2B536258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14299" y="3780777"/>
            <a:ext cx="338786" cy="338786"/>
          </a:xfrm>
          <a:prstGeom prst="rect">
            <a:avLst/>
          </a:prstGeom>
        </xdr:spPr>
      </xdr:pic>
      <xdr:pic>
        <xdr:nvPicPr>
          <xdr:cNvPr id="41" name="Picture 40">
            <a:extLst>
              <a:ext uri="{FF2B5EF4-FFF2-40B4-BE49-F238E27FC236}">
                <a16:creationId xmlns:a16="http://schemas.microsoft.com/office/drawing/2014/main" id="{5892BEC4-C14E-D44B-543F-3396E183C345}"/>
              </a:ext>
            </a:extLst>
          </xdr:cNvPr>
          <xdr:cNvPicPr>
            <a:picLocks noChangeAspect="1"/>
          </xdr:cNvPicPr>
        </xdr:nvPicPr>
        <xdr:blipFill>
          <a:blip xmlns:r="http://schemas.openxmlformats.org/officeDocument/2006/relationships" r:embed="rId6" cstate="print">
            <a:lum bright="70000" contrast="-70000"/>
            <a:extLst>
              <a:ext uri="{28A0092B-C50C-407E-A947-70E740481C1C}">
                <a14:useLocalDpi xmlns:a14="http://schemas.microsoft.com/office/drawing/2010/main" val="0"/>
              </a:ext>
            </a:extLst>
          </a:blip>
          <a:stretch>
            <a:fillRect/>
          </a:stretch>
        </xdr:blipFill>
        <xdr:spPr>
          <a:xfrm>
            <a:off x="114299" y="2919375"/>
            <a:ext cx="428015" cy="428015"/>
          </a:xfrm>
          <a:prstGeom prst="rect">
            <a:avLst/>
          </a:prstGeom>
        </xdr:spPr>
      </xdr:pic>
      <xdr:pic>
        <xdr:nvPicPr>
          <xdr:cNvPr id="42" name="Picture 41">
            <a:hlinkClick xmlns:r="http://schemas.openxmlformats.org/officeDocument/2006/relationships" r:id="rId7" tooltip="Farm Records"/>
            <a:extLst>
              <a:ext uri="{FF2B5EF4-FFF2-40B4-BE49-F238E27FC236}">
                <a16:creationId xmlns:a16="http://schemas.microsoft.com/office/drawing/2014/main" id="{11EDEA76-1A50-E18F-0B1F-071D39913AD6}"/>
              </a:ext>
            </a:extLst>
          </xdr:cNvPr>
          <xdr:cNvPicPr>
            <a:picLocks noChangeAspect="1"/>
          </xdr:cNvPicPr>
        </xdr:nvPicPr>
        <xdr:blipFill rotWithShape="1">
          <a:blip xmlns:r="http://schemas.openxmlformats.org/officeDocument/2006/relationships" r:embed="rId8" cstate="print">
            <a:lum bright="70000" contrast="-70000"/>
            <a:extLst>
              <a:ext uri="{28A0092B-C50C-407E-A947-70E740481C1C}">
                <a14:useLocalDpi xmlns:a14="http://schemas.microsoft.com/office/drawing/2010/main" val="0"/>
              </a:ext>
            </a:extLst>
          </a:blip>
          <a:srcRect l="37495" t="39057" r="32626" b="31064"/>
          <a:stretch/>
        </xdr:blipFill>
        <xdr:spPr>
          <a:xfrm>
            <a:off x="114299" y="4552950"/>
            <a:ext cx="352425" cy="352425"/>
          </a:xfrm>
          <a:prstGeom prst="ellipse">
            <a:avLst/>
          </a:prstGeom>
        </xdr:spPr>
      </xdr:pic>
      <xdr:sp macro="" textlink="">
        <xdr:nvSpPr>
          <xdr:cNvPr id="43" name="TextBox 42">
            <a:extLst>
              <a:ext uri="{FF2B5EF4-FFF2-40B4-BE49-F238E27FC236}">
                <a16:creationId xmlns:a16="http://schemas.microsoft.com/office/drawing/2014/main" id="{D80E50E7-E60E-6C18-870A-3A3C2768AB5D}"/>
              </a:ext>
            </a:extLst>
          </xdr:cNvPr>
          <xdr:cNvSpPr txBox="1"/>
        </xdr:nvSpPr>
        <xdr:spPr>
          <a:xfrm rot="16200000">
            <a:off x="-714375" y="6286500"/>
            <a:ext cx="21336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Pivottables</a:t>
            </a:r>
            <a:r>
              <a:rPr lang="en-US" sz="1100" b="1" baseline="0">
                <a:solidFill>
                  <a:schemeClr val="bg1"/>
                </a:solidFill>
              </a:rPr>
              <a:t> &amp; Equations </a:t>
            </a:r>
            <a:endParaRPr lang="en-US" sz="1100" b="1">
              <a:solidFill>
                <a:schemeClr val="bg1"/>
              </a:solidFill>
            </a:endParaRPr>
          </a:p>
        </xdr:txBody>
      </xdr:sp>
    </xdr:grpSp>
    <xdr:clientData/>
  </xdr:twoCellAnchor>
  <xdr:twoCellAnchor>
    <xdr:from>
      <xdr:col>0</xdr:col>
      <xdr:colOff>85725</xdr:colOff>
      <xdr:row>148</xdr:row>
      <xdr:rowOff>161925</xdr:rowOff>
    </xdr:from>
    <xdr:to>
      <xdr:col>0</xdr:col>
      <xdr:colOff>552485</xdr:colOff>
      <xdr:row>187</xdr:row>
      <xdr:rowOff>85725</xdr:rowOff>
    </xdr:to>
    <xdr:grpSp>
      <xdr:nvGrpSpPr>
        <xdr:cNvPr id="51" name="Group 50">
          <a:extLst>
            <a:ext uri="{FF2B5EF4-FFF2-40B4-BE49-F238E27FC236}">
              <a16:creationId xmlns:a16="http://schemas.microsoft.com/office/drawing/2014/main" id="{59A13BB5-4635-44EC-87F9-83A6CE7B5078}"/>
            </a:ext>
          </a:extLst>
        </xdr:cNvPr>
        <xdr:cNvGrpSpPr/>
      </xdr:nvGrpSpPr>
      <xdr:grpSpPr>
        <a:xfrm>
          <a:off x="85725" y="28851225"/>
          <a:ext cx="466760" cy="7353300"/>
          <a:chOff x="76200" y="180975"/>
          <a:chExt cx="466760" cy="7362825"/>
        </a:xfrm>
      </xdr:grpSpPr>
      <xdr:pic>
        <xdr:nvPicPr>
          <xdr:cNvPr id="52" name="Picture 51">
            <a:extLst>
              <a:ext uri="{FF2B5EF4-FFF2-40B4-BE49-F238E27FC236}">
                <a16:creationId xmlns:a16="http://schemas.microsoft.com/office/drawing/2014/main" id="{0D428414-2168-C5F5-BC8A-E02F0D822697}"/>
              </a:ext>
            </a:extLst>
          </xdr:cNvPr>
          <xdr:cNvPicPr>
            <a:picLocks noChangeAspect="1"/>
          </xdr:cNvPicPr>
        </xdr:nvPicPr>
        <xdr:blipFill>
          <a:blip xmlns:r="http://schemas.openxmlformats.org/officeDocument/2006/relationships" r:embed="rId1" cstate="print">
            <a:lum bright="70000" contrast="-70000"/>
            <a:extLst>
              <a:ext uri="{28A0092B-C50C-407E-A947-70E740481C1C}">
                <a14:useLocalDpi xmlns:a14="http://schemas.microsoft.com/office/drawing/2010/main" val="0"/>
              </a:ext>
            </a:extLst>
          </a:blip>
          <a:stretch>
            <a:fillRect/>
          </a:stretch>
        </xdr:blipFill>
        <xdr:spPr>
          <a:xfrm>
            <a:off x="76200" y="180975"/>
            <a:ext cx="447675" cy="447675"/>
          </a:xfrm>
          <a:prstGeom prst="rect">
            <a:avLst/>
          </a:prstGeom>
        </xdr:spPr>
      </xdr:pic>
      <xdr:pic>
        <xdr:nvPicPr>
          <xdr:cNvPr id="53" name="Picture 52">
            <a:hlinkClick xmlns:r="http://schemas.openxmlformats.org/officeDocument/2006/relationships" r:id="rId2" tooltip="Main Dashboard"/>
            <a:extLst>
              <a:ext uri="{FF2B5EF4-FFF2-40B4-BE49-F238E27FC236}">
                <a16:creationId xmlns:a16="http://schemas.microsoft.com/office/drawing/2014/main" id="{EAA44B06-8562-7324-17E8-FFFB1A97FED6}"/>
              </a:ext>
            </a:extLst>
          </xdr:cNvPr>
          <xdr:cNvPicPr>
            <a:picLocks noChangeAspect="1"/>
          </xdr:cNvPicPr>
        </xdr:nvPicPr>
        <xdr:blipFill>
          <a:blip xmlns:r="http://schemas.openxmlformats.org/officeDocument/2006/relationships" r:embed="rId3" cstate="print">
            <a:lum bright="70000" contrast="-70000"/>
            <a:extLst>
              <a:ext uri="{28A0092B-C50C-407E-A947-70E740481C1C}">
                <a14:useLocalDpi xmlns:a14="http://schemas.microsoft.com/office/drawing/2010/main" val="0"/>
              </a:ext>
            </a:extLst>
          </a:blip>
          <a:stretch>
            <a:fillRect/>
          </a:stretch>
        </xdr:blipFill>
        <xdr:spPr>
          <a:xfrm>
            <a:off x="85724" y="2114514"/>
            <a:ext cx="457236" cy="457236"/>
          </a:xfrm>
          <a:prstGeom prst="rect">
            <a:avLst/>
          </a:prstGeom>
        </xdr:spPr>
      </xdr:pic>
      <xdr:pic>
        <xdr:nvPicPr>
          <xdr:cNvPr id="54" name="Picture 53">
            <a:hlinkClick xmlns:r="http://schemas.openxmlformats.org/officeDocument/2006/relationships" r:id="rId4" tooltip="Birds weight"/>
            <a:extLst>
              <a:ext uri="{FF2B5EF4-FFF2-40B4-BE49-F238E27FC236}">
                <a16:creationId xmlns:a16="http://schemas.microsoft.com/office/drawing/2014/main" id="{139F9E28-7D78-ECEB-4842-06C90A72250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14299" y="3780777"/>
            <a:ext cx="338786" cy="338786"/>
          </a:xfrm>
          <a:prstGeom prst="rect">
            <a:avLst/>
          </a:prstGeom>
        </xdr:spPr>
      </xdr:pic>
      <xdr:pic>
        <xdr:nvPicPr>
          <xdr:cNvPr id="55" name="Picture 54">
            <a:extLst>
              <a:ext uri="{FF2B5EF4-FFF2-40B4-BE49-F238E27FC236}">
                <a16:creationId xmlns:a16="http://schemas.microsoft.com/office/drawing/2014/main" id="{73190691-8822-C960-CF62-E8710FB5499F}"/>
              </a:ext>
            </a:extLst>
          </xdr:cNvPr>
          <xdr:cNvPicPr>
            <a:picLocks noChangeAspect="1"/>
          </xdr:cNvPicPr>
        </xdr:nvPicPr>
        <xdr:blipFill>
          <a:blip xmlns:r="http://schemas.openxmlformats.org/officeDocument/2006/relationships" r:embed="rId6" cstate="print">
            <a:lum bright="70000" contrast="-70000"/>
            <a:extLst>
              <a:ext uri="{28A0092B-C50C-407E-A947-70E740481C1C}">
                <a14:useLocalDpi xmlns:a14="http://schemas.microsoft.com/office/drawing/2010/main" val="0"/>
              </a:ext>
            </a:extLst>
          </a:blip>
          <a:stretch>
            <a:fillRect/>
          </a:stretch>
        </xdr:blipFill>
        <xdr:spPr>
          <a:xfrm>
            <a:off x="114299" y="2919375"/>
            <a:ext cx="428015" cy="428015"/>
          </a:xfrm>
          <a:prstGeom prst="rect">
            <a:avLst/>
          </a:prstGeom>
        </xdr:spPr>
      </xdr:pic>
      <xdr:pic>
        <xdr:nvPicPr>
          <xdr:cNvPr id="56" name="Picture 55">
            <a:hlinkClick xmlns:r="http://schemas.openxmlformats.org/officeDocument/2006/relationships" r:id="rId7" tooltip="Farm Records"/>
            <a:extLst>
              <a:ext uri="{FF2B5EF4-FFF2-40B4-BE49-F238E27FC236}">
                <a16:creationId xmlns:a16="http://schemas.microsoft.com/office/drawing/2014/main" id="{7E7A6FA2-9ACD-0BA0-1623-203AB8773C81}"/>
              </a:ext>
            </a:extLst>
          </xdr:cNvPr>
          <xdr:cNvPicPr>
            <a:picLocks noChangeAspect="1"/>
          </xdr:cNvPicPr>
        </xdr:nvPicPr>
        <xdr:blipFill rotWithShape="1">
          <a:blip xmlns:r="http://schemas.openxmlformats.org/officeDocument/2006/relationships" r:embed="rId8" cstate="print">
            <a:lum bright="70000" contrast="-70000"/>
            <a:extLst>
              <a:ext uri="{28A0092B-C50C-407E-A947-70E740481C1C}">
                <a14:useLocalDpi xmlns:a14="http://schemas.microsoft.com/office/drawing/2010/main" val="0"/>
              </a:ext>
            </a:extLst>
          </a:blip>
          <a:srcRect l="37495" t="39057" r="32626" b="31064"/>
          <a:stretch/>
        </xdr:blipFill>
        <xdr:spPr>
          <a:xfrm>
            <a:off x="114299" y="4552950"/>
            <a:ext cx="352425" cy="352425"/>
          </a:xfrm>
          <a:prstGeom prst="ellipse">
            <a:avLst/>
          </a:prstGeom>
        </xdr:spPr>
      </xdr:pic>
      <xdr:sp macro="" textlink="">
        <xdr:nvSpPr>
          <xdr:cNvPr id="57" name="TextBox 56">
            <a:extLst>
              <a:ext uri="{FF2B5EF4-FFF2-40B4-BE49-F238E27FC236}">
                <a16:creationId xmlns:a16="http://schemas.microsoft.com/office/drawing/2014/main" id="{CAB78A2B-FAD2-F5AE-015D-AD746CE11B34}"/>
              </a:ext>
            </a:extLst>
          </xdr:cNvPr>
          <xdr:cNvSpPr txBox="1"/>
        </xdr:nvSpPr>
        <xdr:spPr>
          <a:xfrm rot="16200000">
            <a:off x="-714375" y="6286500"/>
            <a:ext cx="21336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Pivottables</a:t>
            </a:r>
            <a:r>
              <a:rPr lang="en-US" sz="1100" b="1" baseline="0">
                <a:solidFill>
                  <a:schemeClr val="bg1"/>
                </a:solidFill>
              </a:rPr>
              <a:t> &amp; Equations </a:t>
            </a:r>
            <a:endParaRPr lang="en-US" sz="1100" b="1">
              <a:solidFill>
                <a:schemeClr val="bg1"/>
              </a:solidFill>
            </a:endParaRPr>
          </a:p>
        </xdr:txBody>
      </xdr:sp>
    </xdr:grpSp>
    <xdr:clientData/>
  </xdr:twoCellAnchor>
  <xdr:twoCellAnchor>
    <xdr:from>
      <xdr:col>0</xdr:col>
      <xdr:colOff>38100</xdr:colOff>
      <xdr:row>208</xdr:row>
      <xdr:rowOff>152400</xdr:rowOff>
    </xdr:from>
    <xdr:to>
      <xdr:col>0</xdr:col>
      <xdr:colOff>504860</xdr:colOff>
      <xdr:row>246</xdr:row>
      <xdr:rowOff>152400</xdr:rowOff>
    </xdr:to>
    <xdr:grpSp>
      <xdr:nvGrpSpPr>
        <xdr:cNvPr id="65" name="Group 64">
          <a:extLst>
            <a:ext uri="{FF2B5EF4-FFF2-40B4-BE49-F238E27FC236}">
              <a16:creationId xmlns:a16="http://schemas.microsoft.com/office/drawing/2014/main" id="{A60934CC-99C7-4971-BD4C-E58762C4C6E2}"/>
            </a:ext>
          </a:extLst>
        </xdr:cNvPr>
        <xdr:cNvGrpSpPr/>
      </xdr:nvGrpSpPr>
      <xdr:grpSpPr>
        <a:xfrm>
          <a:off x="38100" y="40271700"/>
          <a:ext cx="466760" cy="7353300"/>
          <a:chOff x="76200" y="180975"/>
          <a:chExt cx="466760" cy="7362825"/>
        </a:xfrm>
      </xdr:grpSpPr>
      <xdr:pic>
        <xdr:nvPicPr>
          <xdr:cNvPr id="66" name="Picture 65">
            <a:extLst>
              <a:ext uri="{FF2B5EF4-FFF2-40B4-BE49-F238E27FC236}">
                <a16:creationId xmlns:a16="http://schemas.microsoft.com/office/drawing/2014/main" id="{CD282AC0-72CC-63F4-823F-D9DB6D1CD1F6}"/>
              </a:ext>
            </a:extLst>
          </xdr:cNvPr>
          <xdr:cNvPicPr>
            <a:picLocks noChangeAspect="1"/>
          </xdr:cNvPicPr>
        </xdr:nvPicPr>
        <xdr:blipFill>
          <a:blip xmlns:r="http://schemas.openxmlformats.org/officeDocument/2006/relationships" r:embed="rId1" cstate="print">
            <a:lum bright="70000" contrast="-70000"/>
            <a:extLst>
              <a:ext uri="{28A0092B-C50C-407E-A947-70E740481C1C}">
                <a14:useLocalDpi xmlns:a14="http://schemas.microsoft.com/office/drawing/2010/main" val="0"/>
              </a:ext>
            </a:extLst>
          </a:blip>
          <a:stretch>
            <a:fillRect/>
          </a:stretch>
        </xdr:blipFill>
        <xdr:spPr>
          <a:xfrm>
            <a:off x="76200" y="180975"/>
            <a:ext cx="447675" cy="447675"/>
          </a:xfrm>
          <a:prstGeom prst="rect">
            <a:avLst/>
          </a:prstGeom>
        </xdr:spPr>
      </xdr:pic>
      <xdr:pic>
        <xdr:nvPicPr>
          <xdr:cNvPr id="67" name="Picture 66">
            <a:hlinkClick xmlns:r="http://schemas.openxmlformats.org/officeDocument/2006/relationships" r:id="rId2" tooltip="Main Dashboard"/>
            <a:extLst>
              <a:ext uri="{FF2B5EF4-FFF2-40B4-BE49-F238E27FC236}">
                <a16:creationId xmlns:a16="http://schemas.microsoft.com/office/drawing/2014/main" id="{D7D0FFF9-8057-1613-DFB9-7146A19F36B1}"/>
              </a:ext>
            </a:extLst>
          </xdr:cNvPr>
          <xdr:cNvPicPr>
            <a:picLocks noChangeAspect="1"/>
          </xdr:cNvPicPr>
        </xdr:nvPicPr>
        <xdr:blipFill>
          <a:blip xmlns:r="http://schemas.openxmlformats.org/officeDocument/2006/relationships" r:embed="rId3" cstate="print">
            <a:lum bright="70000" contrast="-70000"/>
            <a:extLst>
              <a:ext uri="{28A0092B-C50C-407E-A947-70E740481C1C}">
                <a14:useLocalDpi xmlns:a14="http://schemas.microsoft.com/office/drawing/2010/main" val="0"/>
              </a:ext>
            </a:extLst>
          </a:blip>
          <a:stretch>
            <a:fillRect/>
          </a:stretch>
        </xdr:blipFill>
        <xdr:spPr>
          <a:xfrm>
            <a:off x="85724" y="2114514"/>
            <a:ext cx="457236" cy="457236"/>
          </a:xfrm>
          <a:prstGeom prst="rect">
            <a:avLst/>
          </a:prstGeom>
        </xdr:spPr>
      </xdr:pic>
      <xdr:pic>
        <xdr:nvPicPr>
          <xdr:cNvPr id="68" name="Picture 67">
            <a:hlinkClick xmlns:r="http://schemas.openxmlformats.org/officeDocument/2006/relationships" r:id="rId4" tooltip="Birds weight"/>
            <a:extLst>
              <a:ext uri="{FF2B5EF4-FFF2-40B4-BE49-F238E27FC236}">
                <a16:creationId xmlns:a16="http://schemas.microsoft.com/office/drawing/2014/main" id="{DA4CFB89-3E51-20A2-0056-8DA5D04556F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14299" y="3780777"/>
            <a:ext cx="338786" cy="338786"/>
          </a:xfrm>
          <a:prstGeom prst="rect">
            <a:avLst/>
          </a:prstGeom>
        </xdr:spPr>
      </xdr:pic>
      <xdr:pic>
        <xdr:nvPicPr>
          <xdr:cNvPr id="69" name="Picture 68">
            <a:extLst>
              <a:ext uri="{FF2B5EF4-FFF2-40B4-BE49-F238E27FC236}">
                <a16:creationId xmlns:a16="http://schemas.microsoft.com/office/drawing/2014/main" id="{D13578C9-847C-2DA3-A743-C2ABB0DF9FBF}"/>
              </a:ext>
            </a:extLst>
          </xdr:cNvPr>
          <xdr:cNvPicPr>
            <a:picLocks noChangeAspect="1"/>
          </xdr:cNvPicPr>
        </xdr:nvPicPr>
        <xdr:blipFill>
          <a:blip xmlns:r="http://schemas.openxmlformats.org/officeDocument/2006/relationships" r:embed="rId6" cstate="print">
            <a:lum bright="70000" contrast="-70000"/>
            <a:extLst>
              <a:ext uri="{28A0092B-C50C-407E-A947-70E740481C1C}">
                <a14:useLocalDpi xmlns:a14="http://schemas.microsoft.com/office/drawing/2010/main" val="0"/>
              </a:ext>
            </a:extLst>
          </a:blip>
          <a:stretch>
            <a:fillRect/>
          </a:stretch>
        </xdr:blipFill>
        <xdr:spPr>
          <a:xfrm>
            <a:off x="114299" y="2919375"/>
            <a:ext cx="428015" cy="428015"/>
          </a:xfrm>
          <a:prstGeom prst="rect">
            <a:avLst/>
          </a:prstGeom>
        </xdr:spPr>
      </xdr:pic>
      <xdr:pic>
        <xdr:nvPicPr>
          <xdr:cNvPr id="70" name="Picture 69">
            <a:hlinkClick xmlns:r="http://schemas.openxmlformats.org/officeDocument/2006/relationships" r:id="rId7" tooltip="Farm Records"/>
            <a:extLst>
              <a:ext uri="{FF2B5EF4-FFF2-40B4-BE49-F238E27FC236}">
                <a16:creationId xmlns:a16="http://schemas.microsoft.com/office/drawing/2014/main" id="{453F245C-7E3D-0E08-645B-6FB36F65F631}"/>
              </a:ext>
            </a:extLst>
          </xdr:cNvPr>
          <xdr:cNvPicPr>
            <a:picLocks noChangeAspect="1"/>
          </xdr:cNvPicPr>
        </xdr:nvPicPr>
        <xdr:blipFill rotWithShape="1">
          <a:blip xmlns:r="http://schemas.openxmlformats.org/officeDocument/2006/relationships" r:embed="rId8" cstate="print">
            <a:lum bright="70000" contrast="-70000"/>
            <a:extLst>
              <a:ext uri="{28A0092B-C50C-407E-A947-70E740481C1C}">
                <a14:useLocalDpi xmlns:a14="http://schemas.microsoft.com/office/drawing/2010/main" val="0"/>
              </a:ext>
            </a:extLst>
          </a:blip>
          <a:srcRect l="37495" t="39057" r="32626" b="31064"/>
          <a:stretch/>
        </xdr:blipFill>
        <xdr:spPr>
          <a:xfrm>
            <a:off x="114299" y="4552950"/>
            <a:ext cx="352425" cy="352425"/>
          </a:xfrm>
          <a:prstGeom prst="ellipse">
            <a:avLst/>
          </a:prstGeom>
        </xdr:spPr>
      </xdr:pic>
      <xdr:sp macro="" textlink="">
        <xdr:nvSpPr>
          <xdr:cNvPr id="71" name="TextBox 70">
            <a:extLst>
              <a:ext uri="{FF2B5EF4-FFF2-40B4-BE49-F238E27FC236}">
                <a16:creationId xmlns:a16="http://schemas.microsoft.com/office/drawing/2014/main" id="{306F41BD-DD31-FD89-889D-E2776AA13FCB}"/>
              </a:ext>
            </a:extLst>
          </xdr:cNvPr>
          <xdr:cNvSpPr txBox="1"/>
        </xdr:nvSpPr>
        <xdr:spPr>
          <a:xfrm rot="16200000">
            <a:off x="-714375" y="6286500"/>
            <a:ext cx="21336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Pivottables</a:t>
            </a:r>
            <a:r>
              <a:rPr lang="en-US" sz="1100" b="1" baseline="0">
                <a:solidFill>
                  <a:schemeClr val="bg1"/>
                </a:solidFill>
              </a:rPr>
              <a:t> &amp; Equations </a:t>
            </a:r>
            <a:endParaRPr lang="en-US" sz="1100" b="1">
              <a:solidFill>
                <a:schemeClr val="bg1"/>
              </a:solidFill>
            </a:endParaRPr>
          </a:p>
        </xdr:txBody>
      </xdr:sp>
    </xdr:grpSp>
    <xdr:clientData/>
  </xdr:twoCellAnchor>
  <xdr:twoCellAnchor>
    <xdr:from>
      <xdr:col>0</xdr:col>
      <xdr:colOff>57150</xdr:colOff>
      <xdr:row>257</xdr:row>
      <xdr:rowOff>9525</xdr:rowOff>
    </xdr:from>
    <xdr:to>
      <xdr:col>0</xdr:col>
      <xdr:colOff>523910</xdr:colOff>
      <xdr:row>295</xdr:row>
      <xdr:rowOff>123825</xdr:rowOff>
    </xdr:to>
    <xdr:grpSp>
      <xdr:nvGrpSpPr>
        <xdr:cNvPr id="72" name="Group 71">
          <a:extLst>
            <a:ext uri="{FF2B5EF4-FFF2-40B4-BE49-F238E27FC236}">
              <a16:creationId xmlns:a16="http://schemas.microsoft.com/office/drawing/2014/main" id="{4E9856C5-4EED-4E3F-9E65-947C76DDE78C}"/>
            </a:ext>
          </a:extLst>
        </xdr:cNvPr>
        <xdr:cNvGrpSpPr/>
      </xdr:nvGrpSpPr>
      <xdr:grpSpPr>
        <a:xfrm>
          <a:off x="57150" y="49577625"/>
          <a:ext cx="466760" cy="7353300"/>
          <a:chOff x="76200" y="180975"/>
          <a:chExt cx="466760" cy="7362825"/>
        </a:xfrm>
      </xdr:grpSpPr>
      <xdr:pic>
        <xdr:nvPicPr>
          <xdr:cNvPr id="73" name="Picture 72">
            <a:extLst>
              <a:ext uri="{FF2B5EF4-FFF2-40B4-BE49-F238E27FC236}">
                <a16:creationId xmlns:a16="http://schemas.microsoft.com/office/drawing/2014/main" id="{AD4ADE7B-78CF-82E9-12E2-B4A839FA7013}"/>
              </a:ext>
            </a:extLst>
          </xdr:cNvPr>
          <xdr:cNvPicPr>
            <a:picLocks noChangeAspect="1"/>
          </xdr:cNvPicPr>
        </xdr:nvPicPr>
        <xdr:blipFill>
          <a:blip xmlns:r="http://schemas.openxmlformats.org/officeDocument/2006/relationships" r:embed="rId1" cstate="print">
            <a:lum bright="70000" contrast="-70000"/>
            <a:extLst>
              <a:ext uri="{28A0092B-C50C-407E-A947-70E740481C1C}">
                <a14:useLocalDpi xmlns:a14="http://schemas.microsoft.com/office/drawing/2010/main" val="0"/>
              </a:ext>
            </a:extLst>
          </a:blip>
          <a:stretch>
            <a:fillRect/>
          </a:stretch>
        </xdr:blipFill>
        <xdr:spPr>
          <a:xfrm>
            <a:off x="76200" y="180975"/>
            <a:ext cx="447675" cy="447675"/>
          </a:xfrm>
          <a:prstGeom prst="rect">
            <a:avLst/>
          </a:prstGeom>
        </xdr:spPr>
      </xdr:pic>
      <xdr:pic>
        <xdr:nvPicPr>
          <xdr:cNvPr id="74" name="Picture 73">
            <a:hlinkClick xmlns:r="http://schemas.openxmlformats.org/officeDocument/2006/relationships" r:id="rId2" tooltip="Main Dashboard"/>
            <a:extLst>
              <a:ext uri="{FF2B5EF4-FFF2-40B4-BE49-F238E27FC236}">
                <a16:creationId xmlns:a16="http://schemas.microsoft.com/office/drawing/2014/main" id="{04B91D4B-5EF0-D00E-3FF6-E9F641F409CC}"/>
              </a:ext>
            </a:extLst>
          </xdr:cNvPr>
          <xdr:cNvPicPr>
            <a:picLocks noChangeAspect="1"/>
          </xdr:cNvPicPr>
        </xdr:nvPicPr>
        <xdr:blipFill>
          <a:blip xmlns:r="http://schemas.openxmlformats.org/officeDocument/2006/relationships" r:embed="rId3" cstate="print">
            <a:lum bright="70000" contrast="-70000"/>
            <a:extLst>
              <a:ext uri="{28A0092B-C50C-407E-A947-70E740481C1C}">
                <a14:useLocalDpi xmlns:a14="http://schemas.microsoft.com/office/drawing/2010/main" val="0"/>
              </a:ext>
            </a:extLst>
          </a:blip>
          <a:stretch>
            <a:fillRect/>
          </a:stretch>
        </xdr:blipFill>
        <xdr:spPr>
          <a:xfrm>
            <a:off x="85724" y="2114514"/>
            <a:ext cx="457236" cy="457236"/>
          </a:xfrm>
          <a:prstGeom prst="rect">
            <a:avLst/>
          </a:prstGeom>
        </xdr:spPr>
      </xdr:pic>
      <xdr:pic>
        <xdr:nvPicPr>
          <xdr:cNvPr id="75" name="Picture 74">
            <a:hlinkClick xmlns:r="http://schemas.openxmlformats.org/officeDocument/2006/relationships" r:id="rId4" tooltip="Birds weight"/>
            <a:extLst>
              <a:ext uri="{FF2B5EF4-FFF2-40B4-BE49-F238E27FC236}">
                <a16:creationId xmlns:a16="http://schemas.microsoft.com/office/drawing/2014/main" id="{858F975E-29F8-6D46-66D4-9CB321BDCAB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14299" y="3780777"/>
            <a:ext cx="338786" cy="338786"/>
          </a:xfrm>
          <a:prstGeom prst="rect">
            <a:avLst/>
          </a:prstGeom>
        </xdr:spPr>
      </xdr:pic>
      <xdr:pic>
        <xdr:nvPicPr>
          <xdr:cNvPr id="76" name="Picture 75">
            <a:extLst>
              <a:ext uri="{FF2B5EF4-FFF2-40B4-BE49-F238E27FC236}">
                <a16:creationId xmlns:a16="http://schemas.microsoft.com/office/drawing/2014/main" id="{D15F8897-B04C-2A49-D771-3C63A906D0BF}"/>
              </a:ext>
            </a:extLst>
          </xdr:cNvPr>
          <xdr:cNvPicPr>
            <a:picLocks noChangeAspect="1"/>
          </xdr:cNvPicPr>
        </xdr:nvPicPr>
        <xdr:blipFill>
          <a:blip xmlns:r="http://schemas.openxmlformats.org/officeDocument/2006/relationships" r:embed="rId6" cstate="print">
            <a:lum bright="70000" contrast="-70000"/>
            <a:extLst>
              <a:ext uri="{28A0092B-C50C-407E-A947-70E740481C1C}">
                <a14:useLocalDpi xmlns:a14="http://schemas.microsoft.com/office/drawing/2010/main" val="0"/>
              </a:ext>
            </a:extLst>
          </a:blip>
          <a:stretch>
            <a:fillRect/>
          </a:stretch>
        </xdr:blipFill>
        <xdr:spPr>
          <a:xfrm>
            <a:off x="114299" y="2919375"/>
            <a:ext cx="428015" cy="428015"/>
          </a:xfrm>
          <a:prstGeom prst="rect">
            <a:avLst/>
          </a:prstGeom>
        </xdr:spPr>
      </xdr:pic>
      <xdr:pic>
        <xdr:nvPicPr>
          <xdr:cNvPr id="77" name="Picture 76">
            <a:hlinkClick xmlns:r="http://schemas.openxmlformats.org/officeDocument/2006/relationships" r:id="rId7" tooltip="Farm Records"/>
            <a:extLst>
              <a:ext uri="{FF2B5EF4-FFF2-40B4-BE49-F238E27FC236}">
                <a16:creationId xmlns:a16="http://schemas.microsoft.com/office/drawing/2014/main" id="{77406988-1441-1FF1-348D-14D178652FC2}"/>
              </a:ext>
            </a:extLst>
          </xdr:cNvPr>
          <xdr:cNvPicPr>
            <a:picLocks noChangeAspect="1"/>
          </xdr:cNvPicPr>
        </xdr:nvPicPr>
        <xdr:blipFill rotWithShape="1">
          <a:blip xmlns:r="http://schemas.openxmlformats.org/officeDocument/2006/relationships" r:embed="rId8" cstate="print">
            <a:lum bright="70000" contrast="-70000"/>
            <a:extLst>
              <a:ext uri="{28A0092B-C50C-407E-A947-70E740481C1C}">
                <a14:useLocalDpi xmlns:a14="http://schemas.microsoft.com/office/drawing/2010/main" val="0"/>
              </a:ext>
            </a:extLst>
          </a:blip>
          <a:srcRect l="37495" t="39057" r="32626" b="31064"/>
          <a:stretch/>
        </xdr:blipFill>
        <xdr:spPr>
          <a:xfrm>
            <a:off x="114299" y="4552950"/>
            <a:ext cx="352425" cy="352425"/>
          </a:xfrm>
          <a:prstGeom prst="ellipse">
            <a:avLst/>
          </a:prstGeom>
        </xdr:spPr>
      </xdr:pic>
      <xdr:sp macro="" textlink="">
        <xdr:nvSpPr>
          <xdr:cNvPr id="78" name="TextBox 77">
            <a:extLst>
              <a:ext uri="{FF2B5EF4-FFF2-40B4-BE49-F238E27FC236}">
                <a16:creationId xmlns:a16="http://schemas.microsoft.com/office/drawing/2014/main" id="{6917811C-8E7D-CEEC-313A-49D4C713506A}"/>
              </a:ext>
            </a:extLst>
          </xdr:cNvPr>
          <xdr:cNvSpPr txBox="1"/>
        </xdr:nvSpPr>
        <xdr:spPr>
          <a:xfrm rot="16200000">
            <a:off x="-714375" y="6286500"/>
            <a:ext cx="21336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Pivottables</a:t>
            </a:r>
            <a:r>
              <a:rPr lang="en-US" sz="1100" b="1" baseline="0">
                <a:solidFill>
                  <a:schemeClr val="bg1"/>
                </a:solidFill>
              </a:rPr>
              <a:t> &amp; Equations </a:t>
            </a:r>
            <a:endParaRPr lang="en-US" sz="1100" b="1">
              <a:solidFill>
                <a:schemeClr val="bg1"/>
              </a:solidFill>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85725</xdr:colOff>
      <xdr:row>1</xdr:row>
      <xdr:rowOff>28575</xdr:rowOff>
    </xdr:from>
    <xdr:to>
      <xdr:col>0</xdr:col>
      <xdr:colOff>552485</xdr:colOff>
      <xdr:row>25</xdr:row>
      <xdr:rowOff>180975</xdr:rowOff>
    </xdr:to>
    <xdr:grpSp>
      <xdr:nvGrpSpPr>
        <xdr:cNvPr id="2" name="Group 1">
          <a:extLst>
            <a:ext uri="{FF2B5EF4-FFF2-40B4-BE49-F238E27FC236}">
              <a16:creationId xmlns:a16="http://schemas.microsoft.com/office/drawing/2014/main" id="{765EB41E-B52B-4B5D-A20C-38513A3F27CD}"/>
            </a:ext>
          </a:extLst>
        </xdr:cNvPr>
        <xdr:cNvGrpSpPr/>
      </xdr:nvGrpSpPr>
      <xdr:grpSpPr>
        <a:xfrm>
          <a:off x="85725" y="419100"/>
          <a:ext cx="466760" cy="4724400"/>
          <a:chOff x="85725" y="419100"/>
          <a:chExt cx="466760" cy="4724400"/>
        </a:xfrm>
      </xdr:grpSpPr>
      <xdr:pic>
        <xdr:nvPicPr>
          <xdr:cNvPr id="4" name="Picture 3">
            <a:extLst>
              <a:ext uri="{FF2B5EF4-FFF2-40B4-BE49-F238E27FC236}">
                <a16:creationId xmlns:a16="http://schemas.microsoft.com/office/drawing/2014/main" id="{C866EB84-8C1F-2F3B-B107-2C3963D1B882}"/>
              </a:ext>
            </a:extLst>
          </xdr:cNvPr>
          <xdr:cNvPicPr>
            <a:picLocks noChangeAspect="1"/>
          </xdr:cNvPicPr>
        </xdr:nvPicPr>
        <xdr:blipFill>
          <a:blip xmlns:r="http://schemas.openxmlformats.org/officeDocument/2006/relationships" r:embed="rId1" cstate="print">
            <a:lum bright="70000" contrast="-70000"/>
            <a:extLst>
              <a:ext uri="{28A0092B-C50C-407E-A947-70E740481C1C}">
                <a14:useLocalDpi xmlns:a14="http://schemas.microsoft.com/office/drawing/2010/main" val="0"/>
              </a:ext>
            </a:extLst>
          </a:blip>
          <a:stretch>
            <a:fillRect/>
          </a:stretch>
        </xdr:blipFill>
        <xdr:spPr>
          <a:xfrm>
            <a:off x="85725" y="419100"/>
            <a:ext cx="447675" cy="447675"/>
          </a:xfrm>
          <a:prstGeom prst="rect">
            <a:avLst/>
          </a:prstGeom>
        </xdr:spPr>
      </xdr:pic>
      <xdr:pic>
        <xdr:nvPicPr>
          <xdr:cNvPr id="6" name="Picture 5">
            <a:hlinkClick xmlns:r="http://schemas.openxmlformats.org/officeDocument/2006/relationships" r:id="rId2" tooltip="Main Dashboard"/>
            <a:extLst>
              <a:ext uri="{FF2B5EF4-FFF2-40B4-BE49-F238E27FC236}">
                <a16:creationId xmlns:a16="http://schemas.microsoft.com/office/drawing/2014/main" id="{6ED15D96-75CC-9DBA-F7F9-D660E7651B82}"/>
              </a:ext>
            </a:extLst>
          </xdr:cNvPr>
          <xdr:cNvPicPr>
            <a:picLocks noChangeAspect="1"/>
          </xdr:cNvPicPr>
        </xdr:nvPicPr>
        <xdr:blipFill>
          <a:blip xmlns:r="http://schemas.openxmlformats.org/officeDocument/2006/relationships" r:embed="rId3" cstate="print">
            <a:lum bright="70000" contrast="-70000"/>
            <a:extLst>
              <a:ext uri="{28A0092B-C50C-407E-A947-70E740481C1C}">
                <a14:useLocalDpi xmlns:a14="http://schemas.microsoft.com/office/drawing/2010/main" val="0"/>
              </a:ext>
            </a:extLst>
          </a:blip>
          <a:stretch>
            <a:fillRect/>
          </a:stretch>
        </xdr:blipFill>
        <xdr:spPr>
          <a:xfrm>
            <a:off x="95249" y="2352639"/>
            <a:ext cx="457236" cy="457236"/>
          </a:xfrm>
          <a:prstGeom prst="rect">
            <a:avLst/>
          </a:prstGeom>
        </xdr:spPr>
      </xdr:pic>
      <xdr:pic>
        <xdr:nvPicPr>
          <xdr:cNvPr id="8" name="Picture 7">
            <a:hlinkClick xmlns:r="http://schemas.openxmlformats.org/officeDocument/2006/relationships" r:id="rId4" tooltip="Birds Weight"/>
            <a:extLst>
              <a:ext uri="{FF2B5EF4-FFF2-40B4-BE49-F238E27FC236}">
                <a16:creationId xmlns:a16="http://schemas.microsoft.com/office/drawing/2014/main" id="{44E86E8C-C8F3-DBF5-3B84-4DBA828838A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3824" y="4018902"/>
            <a:ext cx="338786" cy="338786"/>
          </a:xfrm>
          <a:prstGeom prst="rect">
            <a:avLst/>
          </a:prstGeom>
        </xdr:spPr>
      </xdr:pic>
      <xdr:pic>
        <xdr:nvPicPr>
          <xdr:cNvPr id="10" name="Picture 9">
            <a:extLst>
              <a:ext uri="{FF2B5EF4-FFF2-40B4-BE49-F238E27FC236}">
                <a16:creationId xmlns:a16="http://schemas.microsoft.com/office/drawing/2014/main" id="{7B82133F-1899-F0EA-9200-A28C73EFFDD6}"/>
              </a:ext>
            </a:extLst>
          </xdr:cNvPr>
          <xdr:cNvPicPr>
            <a:picLocks noChangeAspect="1"/>
          </xdr:cNvPicPr>
        </xdr:nvPicPr>
        <xdr:blipFill>
          <a:blip xmlns:r="http://schemas.openxmlformats.org/officeDocument/2006/relationships" r:embed="rId6" cstate="print">
            <a:lum bright="70000" contrast="-70000"/>
            <a:extLst>
              <a:ext uri="{28A0092B-C50C-407E-A947-70E740481C1C}">
                <a14:useLocalDpi xmlns:a14="http://schemas.microsoft.com/office/drawing/2010/main" val="0"/>
              </a:ext>
            </a:extLst>
          </a:blip>
          <a:stretch>
            <a:fillRect/>
          </a:stretch>
        </xdr:blipFill>
        <xdr:spPr>
          <a:xfrm>
            <a:off x="123824" y="3157500"/>
            <a:ext cx="428015" cy="428015"/>
          </a:xfrm>
          <a:prstGeom prst="rect">
            <a:avLst/>
          </a:prstGeom>
        </xdr:spPr>
      </xdr:pic>
      <xdr:pic>
        <xdr:nvPicPr>
          <xdr:cNvPr id="12" name="Picture 11">
            <a:hlinkClick xmlns:r="http://schemas.openxmlformats.org/officeDocument/2006/relationships" r:id="rId7" tooltip="Farm Records"/>
            <a:extLst>
              <a:ext uri="{FF2B5EF4-FFF2-40B4-BE49-F238E27FC236}">
                <a16:creationId xmlns:a16="http://schemas.microsoft.com/office/drawing/2014/main" id="{5F974963-DEAA-0C68-A593-04427B9C1B53}"/>
              </a:ext>
            </a:extLst>
          </xdr:cNvPr>
          <xdr:cNvPicPr>
            <a:picLocks noChangeAspect="1"/>
          </xdr:cNvPicPr>
        </xdr:nvPicPr>
        <xdr:blipFill rotWithShape="1">
          <a:blip xmlns:r="http://schemas.openxmlformats.org/officeDocument/2006/relationships" r:embed="rId8" cstate="print">
            <a:duotone>
              <a:schemeClr val="accent2">
                <a:shade val="45000"/>
                <a:satMod val="135000"/>
              </a:schemeClr>
              <a:prstClr val="white"/>
            </a:duotone>
            <a:extLst>
              <a:ext uri="{28A0092B-C50C-407E-A947-70E740481C1C}">
                <a14:useLocalDpi xmlns:a14="http://schemas.microsoft.com/office/drawing/2010/main" val="0"/>
              </a:ext>
            </a:extLst>
          </a:blip>
          <a:srcRect l="37495" t="39057" r="32626" b="31064"/>
          <a:stretch/>
        </xdr:blipFill>
        <xdr:spPr>
          <a:xfrm>
            <a:off x="123824" y="4791075"/>
            <a:ext cx="352425" cy="352425"/>
          </a:xfrm>
          <a:prstGeom prst="ellipse">
            <a:avLst/>
          </a:prstGeom>
        </xdr:spPr>
      </xdr:pic>
    </xdr:grpSp>
    <xdr:clientData/>
  </xdr:twoCellAnchor>
  <xdr:twoCellAnchor>
    <xdr:from>
      <xdr:col>0</xdr:col>
      <xdr:colOff>171450</xdr:colOff>
      <xdr:row>28</xdr:row>
      <xdr:rowOff>104775</xdr:rowOff>
    </xdr:from>
    <xdr:to>
      <xdr:col>0</xdr:col>
      <xdr:colOff>552450</xdr:colOff>
      <xdr:row>39</xdr:row>
      <xdr:rowOff>142875</xdr:rowOff>
    </xdr:to>
    <xdr:sp macro="" textlink="">
      <xdr:nvSpPr>
        <xdr:cNvPr id="13" name="TextBox 12">
          <a:extLst>
            <a:ext uri="{FF2B5EF4-FFF2-40B4-BE49-F238E27FC236}">
              <a16:creationId xmlns:a16="http://schemas.microsoft.com/office/drawing/2014/main" id="{6704696C-6F5D-C687-26FA-08936A603215}"/>
            </a:ext>
          </a:extLst>
        </xdr:cNvPr>
        <xdr:cNvSpPr txBox="1"/>
      </xdr:nvSpPr>
      <xdr:spPr>
        <a:xfrm rot="16200000">
          <a:off x="-704850" y="6515100"/>
          <a:ext cx="21336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Pivottables</a:t>
          </a:r>
          <a:r>
            <a:rPr lang="en-US" sz="1100" b="1" baseline="0">
              <a:solidFill>
                <a:schemeClr val="bg1"/>
              </a:solidFill>
            </a:rPr>
            <a:t> &amp; Equations </a:t>
          </a:r>
          <a:endParaRPr lang="en-US" sz="1100" b="1">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 refreshedDate="45102.620457175923" createdVersion="8" refreshedVersion="8" minRefreshableVersion="3" recordCount="8" xr:uid="{7E125E19-7DAF-414B-B627-C375564244CA}">
  <cacheSource type="worksheet">
    <worksheetSource ref="AA1:AC9" sheet="Records"/>
  </cacheSource>
  <cacheFields count="3">
    <cacheField name="Duration" numFmtId="0">
      <sharedItems count="2">
        <s v="Yearly"/>
        <s v="Monthly"/>
      </sharedItems>
    </cacheField>
    <cacheField name="Particulars" numFmtId="0">
      <sharedItems count="4">
        <s v="Revenue"/>
        <s v="Operational Profit"/>
        <s v="Expenditure"/>
        <s v="New Profit"/>
      </sharedItems>
    </cacheField>
    <cacheField name="Amount" numFmtId="167">
      <sharedItems containsSemiMixedTypes="0" containsString="0" containsNumber="1" containsInteger="1" minValue="11456000" maxValue="705558000"/>
    </cacheField>
  </cacheFields>
  <extLst>
    <ext xmlns:x14="http://schemas.microsoft.com/office/spreadsheetml/2009/9/main" uri="{725AE2AE-9491-48be-B2B4-4EB974FC3084}">
      <x14:pivotCacheDefinition pivotCacheId="80807275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 refreshedDate="45103.781307870369" createdVersion="8" refreshedVersion="8" minRefreshableVersion="3" recordCount="267" xr:uid="{CDBE05A2-8578-450E-921F-8B6CFF0789AD}">
  <cacheSource type="worksheet">
    <worksheetSource ref="CP1:CT268" sheet="Weight"/>
  </cacheSource>
  <cacheFields count="5">
    <cacheField name="Penhouse#" numFmtId="0">
      <sharedItems count="3">
        <s v="Penhouse#1"/>
        <s v="Penhouse#2"/>
        <s v="penhouse#3"/>
      </sharedItems>
    </cacheField>
    <cacheField name="Weeks" numFmtId="0">
      <sharedItems containsSemiMixedTypes="0" containsString="0" containsNumber="1" containsInteger="1" minValue="12" maxValue="100" count="89">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sharedItems>
    </cacheField>
    <cacheField name="Max" numFmtId="1">
      <sharedItems containsSemiMixedTypes="0" containsString="0" containsNumber="1" minValue="1961.2380952381" maxValue="2540"/>
    </cacheField>
    <cacheField name="Min" numFmtId="1">
      <sharedItems containsSemiMixedTypes="0" containsString="0" containsNumber="1" minValue="1020" maxValue="1731.63492063492"/>
    </cacheField>
    <cacheField name="Avg" numFmtId="1">
      <sharedItems containsSemiMixedTypes="0" containsString="0" containsNumber="1" minValue="1650.9" maxValue="2053.8809523809518"/>
    </cacheField>
  </cacheFields>
  <extLst>
    <ext xmlns:x14="http://schemas.microsoft.com/office/spreadsheetml/2009/9/main" uri="{725AE2AE-9491-48be-B2B4-4EB974FC3084}">
      <x14:pivotCacheDefinition pivotCacheId="4971117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 refreshedDate="45105.371698842595" createdVersion="8" refreshedVersion="8" minRefreshableVersion="3" recordCount="742" xr:uid="{A7E19F15-F5C6-4E4E-BDF3-FDEB4B796D0B}">
  <cacheSource type="worksheet">
    <worksheetSource ref="B1:X1048576" sheet="Records"/>
  </cacheSource>
  <cacheFields count="29">
    <cacheField name="Date" numFmtId="0">
      <sharedItems containsNonDate="0" containsDate="1" containsString="0" containsBlank="1" minDate="2020-01-01T00:00:00" maxDate="2022-01-01T00:00:00" count="732">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m/>
      </sharedItems>
      <fieldGroup par="28"/>
    </cacheField>
    <cacheField name="Year" numFmtId="0">
      <sharedItems containsString="0" containsBlank="1" containsNumber="1" containsInteger="1" minValue="2020" maxValue="2021"/>
    </cacheField>
    <cacheField name="Month" numFmtId="0">
      <sharedItems containsBlank="1" count="13">
        <s v="Jan"/>
        <s v="Feb"/>
        <s v="Mar"/>
        <s v="Apr"/>
        <s v="May"/>
        <s v="Jun"/>
        <s v="Jul"/>
        <s v="Aug"/>
        <s v="Sep"/>
        <s v="Oct"/>
        <s v="Nov"/>
        <s v="Dec"/>
        <m/>
      </sharedItems>
    </cacheField>
    <cacheField name="Day" numFmtId="0">
      <sharedItems containsString="0" containsBlank="1" containsNumber="1" containsInteger="1" minValue="1" maxValue="31" count="32">
        <n v="1"/>
        <n v="2"/>
        <n v="3"/>
        <n v="4"/>
        <n v="5"/>
        <n v="6"/>
        <n v="7"/>
        <n v="8"/>
        <n v="9"/>
        <n v="10"/>
        <n v="11"/>
        <n v="12"/>
        <n v="13"/>
        <n v="14"/>
        <n v="15"/>
        <n v="16"/>
        <n v="17"/>
        <n v="18"/>
        <n v="19"/>
        <n v="20"/>
        <n v="21"/>
        <n v="22"/>
        <n v="23"/>
        <n v="24"/>
        <n v="25"/>
        <n v="26"/>
        <n v="27"/>
        <n v="28"/>
        <n v="29"/>
        <n v="30"/>
        <n v="31"/>
        <m/>
      </sharedItems>
    </cacheField>
    <cacheField name="Flock Number" numFmtId="0">
      <sharedItems containsBlank="1" count="4">
        <s v="Flock 1"/>
        <s v="Flock 2"/>
        <s v="Flock 3"/>
        <m/>
      </sharedItems>
    </cacheField>
    <cacheField name="Pen House #" numFmtId="0">
      <sharedItems containsString="0" containsBlank="1" containsNumber="1" containsInteger="1" minValue="1" maxValue="3" count="4">
        <n v="2"/>
        <n v="3"/>
        <n v="1"/>
        <m/>
      </sharedItems>
    </cacheField>
    <cacheField name="Breed Name" numFmtId="0">
      <sharedItems containsBlank="1" count="4">
        <s v="Sussex"/>
        <s v="Leghorn"/>
        <s v="Plymouth Rock"/>
        <m/>
      </sharedItems>
    </cacheField>
    <cacheField name="Hatched Date" numFmtId="0">
      <sharedItems containsNonDate="0" containsDate="1" containsString="0" containsBlank="1" minDate="2019-10-01T00:00:00" maxDate="2021-10-01T00:00:00" count="680">
        <d v="2019-10-01T00:00:00"/>
        <d v="2019-10-02T00:00:00"/>
        <d v="2019-10-03T00:00:00"/>
        <d v="2019-10-04T00:00:00"/>
        <d v="2019-10-05T00:00:00"/>
        <d v="2019-10-08T00:00:00"/>
        <d v="2019-10-09T00:00:00"/>
        <d v="2019-10-10T00:00:00"/>
        <d v="2019-10-12T00:00:00"/>
        <d v="2019-10-13T00:00:00"/>
        <d v="2019-10-14T00:00:00"/>
        <d v="2019-10-16T00:00:00"/>
        <d v="2019-10-17T00:00:00"/>
        <d v="2019-10-19T00:00:00"/>
        <d v="2019-10-20T00:00:00"/>
        <d v="2019-10-21T00:00:00"/>
        <d v="2019-10-22T00:00:00"/>
        <d v="2019-10-24T00:00:00"/>
        <d v="2019-10-25T00:00:00"/>
        <d v="2019-10-26T00:00:00"/>
        <d v="2019-10-07T00:00:00"/>
        <d v="2019-10-28T00:00:00"/>
        <d v="2019-10-29T00:00:00"/>
        <d v="2019-10-30T00:00:00"/>
        <d v="2019-10-31T00:00:00"/>
        <d v="2019-11-01T00:00:00"/>
        <d v="2019-11-02T00:00:00"/>
        <d v="2019-11-03T00:00:00"/>
        <d v="2019-11-04T00:00:00"/>
        <d v="2019-11-05T00:00:00"/>
        <d v="2019-11-07T00:00:00"/>
        <d v="2019-11-08T00:00:00"/>
        <d v="2019-11-09T00:00:00"/>
        <d v="2019-11-10T00:00:00"/>
        <d v="2019-11-11T00:00:00"/>
        <d v="2019-11-13T00:00:00"/>
        <d v="2019-11-14T00:00:00"/>
        <d v="2019-11-16T00:00:00"/>
        <d v="2019-11-17T00:00:00"/>
        <d v="2019-11-18T00:00:00"/>
        <d v="2019-11-19T00:00:00"/>
        <d v="2019-11-20T00:00:00"/>
        <d v="2019-11-22T00:00:00"/>
        <d v="2019-11-23T00:00:00"/>
        <d v="2019-11-24T00:00:00"/>
        <d v="2019-11-25T00:00:00"/>
        <d v="2019-11-06T00:00:00"/>
        <d v="2019-11-27T00:00:00"/>
        <d v="2019-11-28T00:00:00"/>
        <d v="2019-11-29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1T00:00:00"/>
        <d v="2019-12-22T00:00:00"/>
        <d v="2019-12-23T00:00:00"/>
        <d v="2019-12-24T00:00:00"/>
        <d v="2019-12-25T00:00:00"/>
        <d v="2019-12-26T00:00:00"/>
        <d v="2019-12-27T00:00:00"/>
        <d v="2019-12-31T00:00:00"/>
        <d v="2020-01-12T00:00:00"/>
        <d v="2020-01-02T00:00:00"/>
        <d v="2020-01-03T00:00:00"/>
        <d v="2020-01-04T00:00:00"/>
        <d v="2020-01-05T00:00:00"/>
        <d v="2020-01-06T00:00:00"/>
        <d v="2020-01-07T00:00:00"/>
        <d v="2020-01-08T00:00:00"/>
        <d v="2020-01-09T00:00:00"/>
        <d v="2020-01-10T00:00:00"/>
        <d v="2020-01-11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3T00:00:00"/>
        <d v="2020-03-14T00:00:00"/>
        <d v="2020-03-15T00:00:00"/>
        <d v="2020-03-16T00:00:00"/>
        <d v="2020-03-18T00:00:00"/>
        <d v="2020-03-19T00:00:00"/>
        <d v="2020-03-20T00:00:00"/>
        <d v="2020-03-22T00:00:00"/>
        <d v="2020-03-23T00:00:00"/>
        <d v="2020-03-24T00:00:00"/>
        <d v="2020-03-25T00:00:00"/>
        <d v="2020-03-26T00:00:00"/>
        <d v="2020-03-28T00:00:00"/>
        <d v="2020-03-29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9T00:00:00"/>
        <d v="2020-07-12T00:00:00"/>
        <d v="2020-07-14T00:00:00"/>
        <d v="2020-07-15T00:00:00"/>
        <d v="2020-07-16T00:00:00"/>
        <d v="2020-07-18T00:00:00"/>
        <d v="2020-07-20T00:00:00"/>
        <d v="2020-07-21T00:00:00"/>
        <d v="2020-07-22T00:00:00"/>
        <d v="2020-07-23T00:00:00"/>
        <d v="2020-07-24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8T00:00:00"/>
        <d v="2020-08-11T00:00:00"/>
        <d v="2020-08-17T00:00:00"/>
        <d v="2020-08-13T00:00:00"/>
        <d v="2020-08-14T00:00:00"/>
        <d v="2020-08-15T00:00:00"/>
        <d v="2020-08-16T00:00:00"/>
        <d v="2020-08-19T00:00:00"/>
        <d v="2020-08-20T00:00:00"/>
        <d v="2020-08-21T00:00:00"/>
        <d v="2020-08-12T00:00:00"/>
        <d v="2020-08-23T00:00:00"/>
        <d v="2020-08-24T00:00:00"/>
        <d v="2020-08-25T00:00:00"/>
        <d v="2020-08-26T00:00:00"/>
        <d v="2020-08-27T00:00:00"/>
        <d v="2020-08-28T00:00:00"/>
        <d v="2020-08-29T00:00:00"/>
        <d v="2020-08-30T00:00:00"/>
        <d v="2020-08-31T00:00:00"/>
        <d v="2020-09-01T00:00:00"/>
        <d v="2020-09-02T00:00:00"/>
        <d v="2020-09-03T00:00:00"/>
        <d v="2020-09-04T00:00:00"/>
        <d v="2020-09-15T00:00:00"/>
        <d v="2020-09-06T00:00:00"/>
        <d v="2020-09-07T00:00:00"/>
        <d v="2020-09-08T00:00:00"/>
        <d v="2020-09-09T00:00:00"/>
        <d v="2020-09-10T00:00:00"/>
        <d v="2020-09-11T00:00:00"/>
        <d v="2020-09-12T00:00:00"/>
        <d v="2020-09-13T00:00:00"/>
        <d v="2020-09-14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25T00:00:00"/>
        <d v="2020-10-16T00:00:00"/>
        <d v="2020-10-18T00:00:00"/>
        <d v="2020-10-19T00:00:00"/>
        <d v="2020-10-20T00:00:00"/>
        <d v="2020-10-21T00:00:00"/>
        <d v="2020-10-22T00:00:00"/>
        <d v="2020-10-23T00:00:00"/>
        <d v="2020-10-24T00:00:00"/>
        <d v="2020-10-26T00:00:00"/>
        <d v="2020-10-27T00:00:00"/>
        <d v="2020-10-28T00:00:00"/>
        <d v="2020-10-29T00:00:00"/>
        <d v="2020-10-30T00:00:00"/>
        <d v="2020-10-31T00:00:00"/>
        <d v="2020-11-01T00:00:00"/>
        <d v="2020-11-02T00:00:00"/>
        <d v="2020-11-23T00:00:00"/>
        <d v="2020-11-04T00:00:00"/>
        <d v="2020-11-05T00:00:00"/>
        <d v="2020-11-06T00:00:00"/>
        <d v="2020-11-07T00:00:00"/>
        <d v="2020-11-08T00:00:00"/>
        <d v="2020-11-19T00:00:00"/>
        <d v="2020-11-10T00:00:00"/>
        <d v="2020-11-11T00:00:00"/>
        <d v="2020-11-12T00:00:00"/>
        <d v="2020-11-13T00:00:00"/>
        <d v="2020-11-14T00:00:00"/>
        <d v="2020-11-15T00:00:00"/>
        <d v="2020-11-16T00:00:00"/>
        <d v="2020-11-17T00:00:00"/>
        <d v="2020-11-18T00:00:00"/>
        <d v="2020-11-20T00:00:00"/>
        <d v="2020-11-21T00:00:00"/>
        <d v="2020-11-22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5T00:00:00"/>
        <d v="2021-02-16T00:00:00"/>
        <d v="2021-02-17T00:00:00"/>
        <d v="2021-02-18T00:00:00"/>
        <d v="2021-02-19T00:00:00"/>
        <d v="2021-02-20T00:00:00"/>
        <d v="2021-02-21T00:00:00"/>
        <d v="2021-02-23T00:00:00"/>
        <d v="2021-02-24T00:00:00"/>
        <d v="2021-02-25T00:00:00"/>
        <d v="2021-02-26T00:00:00"/>
        <d v="2021-02-27T00:00:00"/>
        <d v="2021-03-01T00:00:00"/>
        <d v="2021-03-02T00:00:00"/>
        <d v="2021-03-03T00:00:00"/>
        <d v="2021-03-04T00:00:00"/>
        <d v="2021-03-05T00:00:00"/>
        <d v="2021-03-06T00:00:00"/>
        <d v="2021-03-07T00:00:00"/>
        <d v="2021-03-28T00:00:00"/>
        <d v="2021-03-09T00:00:00"/>
        <d v="2021-03-10T00:00:00"/>
        <d v="2021-03-11T00:00:00"/>
        <d v="2021-03-12T00:00:00"/>
        <d v="2021-03-13T00:00:00"/>
        <d v="2021-03-14T00:00:00"/>
        <d v="2021-03-15T00:00:00"/>
        <d v="2021-03-16T00:00:00"/>
        <d v="2021-03-17T00:00:00"/>
        <d v="2021-03-18T00:00:00"/>
        <d v="2021-03-21T00:00:00"/>
        <d v="2021-03-20T00:00:00"/>
        <d v="2021-03-22T00:00:00"/>
        <d v="2021-03-23T00:00:00"/>
        <d v="2021-03-24T00:00:00"/>
        <d v="2021-03-25T00:00:00"/>
        <d v="2021-03-26T00:00:00"/>
        <d v="2021-03-27T00:00:00"/>
        <d v="2021-03-29T00:00:00"/>
        <d v="2021-03-30T00:00:00"/>
        <d v="2021-03-31T00:00:00"/>
        <d v="2021-04-01T00:00:00"/>
        <d v="2021-04-02T00:00:00"/>
        <d v="2021-04-03T00:00:00"/>
        <d v="2021-04-04T00:00:00"/>
        <d v="2021-04-05T00:00:00"/>
        <d v="2021-04-06T00:00:00"/>
        <d v="2021-04-07T00:00:00"/>
        <d v="2021-04-08T00:00:00"/>
        <d v="2021-04-29T00:00:00"/>
        <d v="2021-04-10T00:00:00"/>
        <d v="2021-04-11T00:00:00"/>
        <d v="2021-04-12T00:00:00"/>
        <d v="2021-04-13T00:00:00"/>
        <d v="2021-04-14T00:00:00"/>
        <d v="2021-04-15T00:00:00"/>
        <d v="2021-04-16T00:00:00"/>
        <d v="2021-04-17T00:00:00"/>
        <d v="2021-04-18T00:00:00"/>
        <d v="2021-04-19T00:00:00"/>
        <d v="2021-04-20T00:00:00"/>
        <d v="2021-04-21T00:00:00"/>
        <d v="2021-04-22T00:00:00"/>
        <d v="2021-04-24T00:00:00"/>
        <d v="2021-04-25T00:00:00"/>
        <d v="2021-04-26T00:00:00"/>
        <d v="2021-04-27T00:00:00"/>
        <d v="2021-04-30T00:00:00"/>
        <d v="2021-05-01T00:00:00"/>
        <d v="2021-05-02T00:00:00"/>
        <d v="2021-05-03T00:00:00"/>
        <d v="2021-05-04T00:00:00"/>
        <d v="2021-05-08T00:00:00"/>
        <d v="2021-05-06T00:00:00"/>
        <d v="2021-05-07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26T00:00:00"/>
        <d v="2021-06-17T00:00:00"/>
        <d v="2021-06-18T00:00:00"/>
        <d v="2021-06-19T00:00:00"/>
        <d v="2021-06-20T00:00:00"/>
        <d v="2021-06-21T00:00:00"/>
        <d v="2021-06-22T00:00:00"/>
        <d v="2021-06-23T00:00:00"/>
        <d v="2021-06-24T00:00:00"/>
        <d v="2021-06-27T00:00:00"/>
        <d v="2021-06-28T00:00:00"/>
        <d v="2021-06-29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1T00:00:00"/>
        <d v="2021-07-22T00:00:00"/>
        <d v="2021-07-23T00:00:00"/>
        <d v="2021-07-24T00:00:00"/>
        <d v="2021-07-25T00:00:00"/>
        <d v="2021-07-27T00:00:00"/>
        <d v="2021-07-28T00:00:00"/>
        <d v="2021-07-29T00:00:00"/>
        <d v="2021-07-30T00:00:00"/>
        <d v="2021-07-31T00:00:00"/>
        <d v="2021-08-01T00:00:00"/>
        <d v="2021-08-02T00:00:00"/>
        <d v="2021-08-03T00:00:00"/>
        <d v="2021-08-24T00:00:00"/>
        <d v="2021-08-05T00:00:00"/>
        <d v="2021-08-06T00:00:00"/>
        <d v="2021-08-07T00:00:00"/>
        <d v="2021-08-08T00:00:00"/>
        <d v="2021-08-19T00:00:00"/>
        <d v="2021-08-10T00:00:00"/>
        <d v="2021-08-11T00:00:00"/>
        <d v="2021-08-12T00:00:00"/>
        <d v="2021-08-13T00:00:00"/>
        <d v="2021-08-14T00:00:00"/>
        <d v="2021-08-15T00:00:00"/>
        <d v="2021-08-16T00:00:00"/>
        <d v="2021-08-17T00:00:00"/>
        <d v="2021-08-18T00:00:00"/>
        <d v="2021-08-20T00:00:00"/>
        <d v="2021-08-21T00:00:00"/>
        <d v="2021-08-22T00:00:00"/>
        <d v="2021-08-23T00:00:00"/>
        <d v="2021-08-25T00:00:00"/>
        <d v="2021-08-26T00:00:00"/>
        <d v="2021-08-27T00:00:00"/>
        <d v="2021-08-28T00:00:00"/>
        <d v="2021-08-09T00:00:00"/>
        <d v="2021-08-30T00:00:00"/>
        <d v="2021-08-31T00:00:00"/>
        <d v="2021-09-01T00:00:00"/>
        <d v="2021-09-02T00:00:00"/>
        <d v="2021-09-03T00:00:00"/>
        <d v="2021-09-04T00:00:00"/>
        <d v="2021-09-05T00:00:00"/>
        <d v="2021-09-06T00:00:00"/>
        <d v="2021-09-07T00:00:00"/>
        <d v="2021-09-08T00:00:00"/>
        <d v="2021-09-09T00:00:00"/>
        <d v="2021-09-10T00:00:00"/>
        <d v="2021-09-12T00:00:00"/>
        <d v="2021-09-13T00:00:00"/>
        <d v="2021-09-14T00:00:00"/>
        <d v="2021-09-15T00:00:00"/>
        <d v="2021-09-16T00:00:00"/>
        <d v="2021-09-18T00:00:00"/>
        <d v="2021-09-19T00:00:00"/>
        <d v="2021-09-20T00:00:00"/>
        <d v="2021-09-21T00:00:00"/>
        <d v="2021-09-22T00:00:00"/>
        <d v="2021-09-23T00:00:00"/>
        <d v="2021-09-24T00:00:00"/>
        <d v="2021-09-26T00:00:00"/>
        <d v="2021-09-27T00:00:00"/>
        <d v="2021-09-28T00:00:00"/>
        <d v="2021-09-11T00:00:00"/>
        <d v="2021-09-30T00:00:00"/>
        <m/>
      </sharedItems>
      <fieldGroup par="25"/>
    </cacheField>
    <cacheField name="Birds Age  Days" numFmtId="0">
      <sharedItems containsString="0" containsBlank="1" containsNumber="1" containsInteger="1" minValue="72" maxValue="119"/>
    </cacheField>
    <cacheField name="Birds Age  Weeks" numFmtId="0">
      <sharedItems containsString="0" containsBlank="1" containsNumber="1" minValue="10.285714285714286" maxValue="17"/>
    </cacheField>
    <cacheField name="Beginning Stock" numFmtId="165">
      <sharedItems containsString="0" containsBlank="1" containsNumber="1" minValue="9600" maxValue="22991.674676888299"/>
    </cacheField>
    <cacheField name="Total Mortality" numFmtId="0">
      <sharedItems containsString="0" containsBlank="1" containsNumber="1" containsInteger="1" minValue="0" maxValue="25"/>
    </cacheField>
    <cacheField name="Ending Stock" numFmtId="0">
      <sharedItems containsString="0" containsBlank="1" containsNumber="1" minValue="9591" maxValue="22989.674676888299"/>
    </cacheField>
    <cacheField name="Cumulative Mortatliy" numFmtId="0">
      <sharedItems containsString="0" containsBlank="1" containsNumber="1" containsInteger="1" minValue="15" maxValue="3677"/>
    </cacheField>
    <cacheField name="Cumulative Eggs" numFmtId="0">
      <sharedItems containsString="0" containsBlank="1" containsNumber="1" minValue="6990" maxValue="22491.674676888299"/>
    </cacheField>
    <cacheField name="Cumulative Egg Tray" numFmtId="0">
      <sharedItems containsString="0" containsBlank="1" containsNumber="1" minValue="233" maxValue="749.72248922961001" count="583">
        <n v="543.33333333333337"/>
        <n v="502.8"/>
        <n v="383.16666666666669"/>
        <n v="323.06666666666666"/>
        <n v="626.36666666666667"/>
        <n v="457.56666666666666"/>
        <n v="457.26666666666665"/>
        <n v="453.66666666666669"/>
        <n v="453.26666666666665"/>
        <n v="446.26666666666665"/>
        <n v="359.33333333333331"/>
        <n v="442.26666666666665"/>
        <n v="435.16666666666669"/>
        <n v="438.06666666666666"/>
        <n v="437.8"/>
        <n v="420.8"/>
        <n v="420.4"/>
        <n v="417"/>
        <n v="416.66666666666669"/>
        <n v="409.66666666666669"/>
        <n v="406"/>
        <n v="405.66666666666669"/>
        <n v="398.36666666666667"/>
        <n v="401.3"/>
        <n v="391.33333333333331"/>
        <n v="390.66666666666669"/>
        <n v="383.5"/>
        <n v="386.46666666666664"/>
        <n v="386.5"/>
        <n v="369.4"/>
        <n v="369.03333333333336"/>
        <n v="365.66666666666669"/>
        <n v="365.26666666666665"/>
        <n v="358.26666666666665"/>
        <n v="354.66666666666669"/>
        <n v="354.26666666666665"/>
        <n v="347.26666666666665"/>
        <n v="350.26666666666665"/>
        <n v="349.83333333333331"/>
        <n v="332.73333333333335"/>
        <n v="332.46666666666664"/>
        <n v="312.33333333333331"/>
        <n v="328.4"/>
        <n v="321.63333333333333"/>
        <n v="318"/>
        <n v="317.66666666666669"/>
        <n v="310.66666666666669"/>
        <n v="313.66666666666669"/>
        <n v="303.33333333333331"/>
        <n v="652.9666666666667"/>
        <n v="516.16666666666663"/>
        <n v="423"/>
        <n v="442.83333333333331"/>
        <n v="412.8"/>
        <n v="549.83333333333337"/>
        <n v="360.94680134680004"/>
        <n v="362.48234728234667"/>
        <n v="357.85122655122666"/>
        <n v="356.45343915344"/>
        <n v="358.22231842231668"/>
        <n v="353.39119769119668"/>
        <n v="358.56007696007669"/>
        <n v="360.39562289562332"/>
        <n v="345.56450216450332"/>
        <n v="347.30004810004664"/>
        <n v="345.96892736892664"/>
        <n v="347.60447330447334"/>
        <n v="342.77335257335329"/>
        <n v="341.47556517556666"/>
        <n v="343.27777777777663"/>
        <n v="338.47999037999"/>
        <n v="343.64886964886995"/>
        <n v="335.48441558441664"/>
        <n v="337.31996151996003"/>
        <n v="543.0333333333333"/>
        <n v="506.3"/>
        <n v="392.83333333333331"/>
        <n v="233"/>
        <n v="616.63333333333333"/>
        <n v="461"/>
        <n v="460.63333333333333"/>
        <n v="453.53333333333336"/>
        <n v="450"/>
        <n v="449.6"/>
        <n v="442.6"/>
        <n v="445.43333333333334"/>
        <n v="445.26666666666665"/>
        <n v="428.06666666666666"/>
        <n v="427.7"/>
        <n v="424.33333333333331"/>
        <n v="423.7"/>
        <n v="416.96666666666664"/>
        <n v="413.33333333333331"/>
        <n v="413"/>
        <n v="409"/>
        <n v="398.66666666666669"/>
        <n v="398.33333333333331"/>
        <n v="394.33333333333331"/>
        <n v="394"/>
        <n v="377"/>
        <n v="376.66666666666669"/>
        <n v="373"/>
        <n v="372.53333333333336"/>
        <n v="365.5"/>
        <n v="362"/>
        <n v="361.6"/>
        <n v="354.46666666666664"/>
        <n v="357.36666666666667"/>
        <n v="357.3"/>
        <n v="340.26666666666665"/>
        <n v="339.7"/>
        <n v="336.33333333333331"/>
        <n v="335.46666666666664"/>
        <n v="328.83333333333331"/>
        <n v="325.33333333333331"/>
        <n v="324.7"/>
        <n v="317.89999999999998"/>
        <n v="320.93333333333334"/>
        <n v="310.26666666666665"/>
        <n v="303.26666666666665"/>
        <n v="656.6"/>
        <n v="526.6"/>
        <n v="413.16666666666669"/>
        <n v="433.06666666666666"/>
        <n v="553.13333333333333"/>
        <n v="360.68013468013334"/>
        <n v="359.44901394901336"/>
        <n v="361.28455988456"/>
        <n v="361.62231842231665"/>
        <n v="363.45786435786334"/>
        <n v="348.32674362674334"/>
        <n v="350.09562289562331"/>
        <n v="348.96450216450336"/>
        <n v="350.46671476671332"/>
        <n v="345.46892736892664"/>
        <n v="344.47113997113996"/>
        <n v="346.14001924001997"/>
        <n v="324.54223184223332"/>
        <n v="346.3444444444433"/>
        <n v="340.24886964886997"/>
        <n v="335.41774891774998"/>
        <n v="340.58662818662668"/>
        <n v="726.6"/>
        <n v="629.93333333333328"/>
        <n v="443.26666666666665"/>
        <n v="516.66666666666663"/>
        <n v="553.06666666666672"/>
        <n v="599.79999999999995"/>
        <n v="583.33333333333337"/>
        <n v="603.06666666666672"/>
        <n v="483.3"/>
        <n v="631.66491242961661"/>
        <n v="652.81599482961667"/>
        <n v="657.30041056294999"/>
        <n v="678.45149296294994"/>
        <n v="696.26924202961334"/>
        <n v="717.05365776294661"/>
        <n v="731.40474016294331"/>
        <n v="749.72248922961001"/>
        <n v="348.80226070226001"/>
        <n v="343.93780663780666"/>
        <n v="349.47335257335334"/>
        <n v="343.01111111110998"/>
        <n v="338.37999037998998"/>
        <n v="286.91553631553666"/>
        <n v="312.08441558441666"/>
        <n v="330.58662818662668"/>
        <n v="716.6"/>
        <n v="633.33333333333337"/>
        <n v="446.6"/>
        <n v="516.5"/>
        <n v="550"/>
        <n v="619.79999999999995"/>
        <n v="583.13333333333333"/>
        <n v="606.4"/>
        <n v="493.3"/>
        <n v="621.66491242961661"/>
        <n v="642.81599482961667"/>
        <n v="660.63374389628336"/>
        <n v="681.78482629628331"/>
        <n v="695.96924202961338"/>
        <n v="714.08699109627992"/>
        <n v="734.73807349627668"/>
        <n v="749.38915589627663"/>
        <n v="549.9666666666667"/>
        <n v="500"/>
        <n v="386.63333333333333"/>
        <n v="316.53333333333336"/>
        <n v="623.26666666666665"/>
        <n v="470.93333333333334"/>
        <n v="453.93333333333334"/>
        <n v="453.43333333333334"/>
        <n v="449.4"/>
        <n v="442.36666666666667"/>
        <n v="439"/>
        <n v="438.36666666666667"/>
        <n v="431.63333333333333"/>
        <n v="434.63333333333333"/>
        <n v="434.33333333333331"/>
        <n v="417.33333333333331"/>
        <n v="402.33333333333331"/>
        <n v="402"/>
        <n v="395"/>
        <n v="398"/>
        <n v="387.66666666666669"/>
        <n v="387.2"/>
        <n v="380.16666666666669"/>
        <n v="383.1"/>
        <n v="382.93333333333334"/>
        <n v="365.8"/>
        <n v="365.36666666666667"/>
        <n v="354.36666666666667"/>
        <n v="351"/>
        <n v="350.13333333333333"/>
        <n v="343.5"/>
        <n v="346.4"/>
        <n v="346.03333333333336"/>
        <n v="329.23333333333335"/>
        <n v="328.93333333333334"/>
        <n v="324.93333333333334"/>
        <n v="317.93333333333334"/>
        <n v="314.33333333333331"/>
        <n v="313.93333333333334"/>
        <n v="306.83333333333331"/>
        <n v="309.73333333333335"/>
        <n v="650"/>
        <n v="519.79999999999995"/>
        <n v="416.4"/>
        <n v="439.96666666666664"/>
        <n v="426.66666666666669"/>
        <n v="546.66666666666663"/>
        <n v="360.98455988456004"/>
        <n v="356.08677248677333"/>
        <n v="354.95565175565002"/>
        <n v="356.45786435786334"/>
        <n v="351.46007696007666"/>
        <n v="356.59562289562331"/>
        <n v="358.79783549783667"/>
        <n v="343.8667147667133"/>
        <n v="345.66892736892663"/>
        <n v="346.24001924001999"/>
        <n v="341.40889850889999"/>
        <n v="339.97777777777662"/>
        <n v="546.6"/>
        <n v="499.93333333333334"/>
        <n v="389.93333333333334"/>
        <n v="316.66666666666669"/>
        <n v="619.73333333333335"/>
        <n v="460.8"/>
        <n v="463.8"/>
        <n v="463.4"/>
        <n v="446.63333333333333"/>
        <n v="446.33333333333331"/>
        <n v="442.66666666666669"/>
        <n v="442.33333333333331"/>
        <n v="435.33333333333331"/>
        <n v="431.66666666666669"/>
        <n v="430.96666666666664"/>
        <n v="423.83333333333331"/>
        <n v="427"/>
        <n v="426.5"/>
        <n v="409.46666666666664"/>
        <n v="409.5"/>
        <n v="405.36666666666667"/>
        <n v="398.56666666666666"/>
        <n v="394.6"/>
        <n v="387.6"/>
        <n v="390.6"/>
        <n v="380.33333333333331"/>
        <n v="379.93333333333334"/>
        <n v="372.83333333333331"/>
        <n v="375.73333333333335"/>
        <n v="375.46666666666664"/>
        <n v="358.46666666666664"/>
        <n v="358.06666666666666"/>
        <n v="354.33333333333331"/>
        <n v="347.33333333333331"/>
        <n v="343.66666666666669"/>
        <n v="343.33333333333331"/>
        <n v="336.03333333333336"/>
        <n v="338.96666666666664"/>
        <n v="338.5"/>
        <n v="321.66666666666669"/>
        <n v="317.63333333333333"/>
        <n v="310.53333333333336"/>
        <n v="307"/>
        <n v="306.60000000000002"/>
        <n v="649.93333333333328"/>
        <n v="523.1"/>
        <n v="436.4"/>
        <n v="416.36666666666667"/>
        <n v="533.26666666666665"/>
        <n v="370.64680134680003"/>
        <n v="356.08234728234669"/>
        <n v="357.91789321789332"/>
        <n v="358.28898508898334"/>
        <n v="353.45786435786334"/>
        <n v="351.96007696007666"/>
        <n v="353.79562289562335"/>
        <n v="354.13338143338001"/>
        <n v="355.96892736892664"/>
        <n v="341.13780663780665"/>
        <n v="342.97335257335334"/>
        <n v="343.17777777777667"/>
        <n v="338.31332371332331"/>
        <n v="336.98220298220332"/>
        <n v="338.75108225108329"/>
        <n v="333.78662818662667"/>
        <n v="549.70000000000005"/>
        <n v="386.6"/>
        <n v="316.36666666666667"/>
        <n v="622.83333333333337"/>
        <n v="470.46666666666664"/>
        <n v="453.83333333333331"/>
        <n v="453.4"/>
        <n v="449.56666666666666"/>
        <n v="438.6"/>
        <n v="431.6"/>
        <n v="434.6"/>
        <n v="434.26666666666665"/>
        <n v="417.16666666666669"/>
        <n v="416.73333333333335"/>
        <n v="405.73333333333335"/>
        <n v="387.03333333333336"/>
        <n v="379.96666666666664"/>
        <n v="382.83333333333331"/>
        <n v="382.66666666666669"/>
        <n v="365.13333333333333"/>
        <n v="308.06666666666666"/>
        <n v="350.6"/>
        <n v="343.6"/>
        <n v="346.6"/>
        <n v="346.26666666666665"/>
        <n v="329.26666666666665"/>
        <n v="324.73333333333335"/>
        <n v="317.8"/>
        <n v="313.73333333333335"/>
        <n v="306.96666666666664"/>
        <n v="286.66666666666669"/>
        <n v="520"/>
        <n v="439.7"/>
        <n v="426.3"/>
        <n v="546.16666666666663"/>
        <n v="360.61346801346667"/>
        <n v="360.75122655122669"/>
        <n v="356.28677248677337"/>
        <n v="356.49119769119665"/>
        <n v="351.8600769600767"/>
        <n v="357.06228956229"/>
        <n v="358.89783549783664"/>
        <n v="344.06671476671335"/>
        <n v="345.90226070225998"/>
        <n v="341.30889850889997"/>
        <n v="341.61332371332333"/>
        <n v="336.78220298220333"/>
        <n v="285.21774891774999"/>
        <n v="333.98662818662672"/>
        <n v="720"/>
        <n v="526.66666666666663"/>
        <n v="546.36666666666667"/>
        <n v="616.29999999999995"/>
        <n v="603"/>
        <n v="624.99824576294998"/>
        <n v="646.11599482961674"/>
        <n v="660.50041056295004"/>
        <n v="685.05149296294996"/>
        <n v="706.20257536294662"/>
        <n v="710.68699109627994"/>
        <n v="731.67140682960996"/>
        <n v="349.03559403559331"/>
        <n v="344.17113997114001"/>
        <n v="344.50889850889996"/>
        <n v="339.94444444444332"/>
        <n v="345.11332371332333"/>
        <n v="338.81774891774995"/>
        <n v="723.33333333333337"/>
        <n v="643.33333333333337"/>
        <n v="440"/>
        <n v="620"/>
        <n v="600"/>
        <n v="486.53333333333336"/>
        <n v="624.83157909628324"/>
        <n v="649.24932816295006"/>
        <n v="670.56707722961664"/>
        <n v="674.91815962961664"/>
        <n v="735.17140682960996"/>
        <n v="732.75582256294331"/>
        <n v="503.3"/>
        <n v="383.3"/>
        <n v="322.86666666666667"/>
        <n v="616.66666666666663"/>
        <n v="463.5"/>
        <n v="456.9"/>
        <n v="460.16666666666669"/>
        <n v="459.9"/>
        <n v="442.96666666666664"/>
        <n v="442.4"/>
        <n v="438.5"/>
        <n v="431.46666666666664"/>
        <n v="428"/>
        <n v="427.36666666666667"/>
        <n v="353.96666666666664"/>
        <n v="423.6"/>
        <n v="423.03333333333336"/>
        <n v="405.83333333333331"/>
        <n v="405.46666666666664"/>
        <n v="401.73333333333335"/>
        <n v="394.7"/>
        <n v="390.93333333333334"/>
        <n v="383.93333333333334"/>
        <n v="386.93333333333334"/>
        <n v="376.26666666666665"/>
        <n v="369.26666666666665"/>
        <n v="372.16666666666669"/>
        <n v="371.73333333333335"/>
        <n v="354.8"/>
        <n v="350.63333333333333"/>
        <n v="340"/>
        <n v="339.66666666666669"/>
        <n v="332.66666666666669"/>
        <n v="335.36666666666667"/>
        <n v="334.96666666666664"/>
        <n v="317.83333333333331"/>
        <n v="313.46666666666664"/>
        <n v="653.0333333333333"/>
        <n v="516.56666666666672"/>
        <n v="423.26666666666665"/>
        <n v="433.33333333333331"/>
        <n v="419.93333333333334"/>
        <n v="549.93333333333328"/>
        <n v="367.54680134680001"/>
        <n v="369.3823472823467"/>
        <n v="354.45122655122668"/>
        <n v="356.18677248677335"/>
        <n v="356.59119769119667"/>
        <n v="351.69341029341001"/>
        <n v="350.46228956228998"/>
        <n v="352.29783549783667"/>
        <n v="347.46671476671332"/>
        <n v="352.63559403559333"/>
        <n v="354.47113997113996"/>
        <n v="339.34001924002001"/>
        <n v="341.10889850889998"/>
        <n v="319.66666666666669"/>
        <n v="616.16666666666663"/>
        <n v="460.5"/>
        <n v="456.36666666666667"/>
        <n v="445.93333333333334"/>
        <n v="438.93333333333334"/>
        <n v="441.93333333333334"/>
        <n v="441.6"/>
        <n v="424.6"/>
        <n v="424.26666666666665"/>
        <n v="420.66666666666669"/>
        <n v="420.06666666666666"/>
        <n v="413.13333333333333"/>
        <n v="409.06666666666666"/>
        <n v="402.3"/>
        <n v="405.33333333333331"/>
        <n v="405"/>
        <n v="388"/>
        <n v="384"/>
        <n v="376.16666666666669"/>
        <n v="372.63333333333333"/>
        <n v="365.63333333333333"/>
        <n v="368.63333333333333"/>
        <n v="358.33333333333331"/>
        <n v="357.93333333333334"/>
        <n v="350.93333333333334"/>
        <n v="353.93333333333334"/>
        <n v="353.43333333333334"/>
        <n v="336.6"/>
        <n v="336.06666666666666"/>
        <n v="332.26666666666665"/>
        <n v="325.03333333333336"/>
        <n v="321.3"/>
        <n v="317.33333333333331"/>
        <n v="317"/>
        <n v="300"/>
        <n v="420"/>
        <n v="553.33333333333337"/>
        <n v="360.7468013468"/>
        <n v="365.98234728234667"/>
        <n v="357.95122655122668"/>
        <n v="359.55343915344002"/>
        <n v="354.88898508898336"/>
        <n v="359.92453102452998"/>
        <n v="361.66007696007665"/>
        <n v="347.09562289562331"/>
        <n v="348.89783549783664"/>
        <n v="344.54223184223332"/>
        <n v="339.67777777777667"/>
        <n v="345.04665704665666"/>
        <n v="313.58220298220328"/>
        <n v="332.08441558441666"/>
        <n v="333.91996151996005"/>
        <n v="503.26666666666665"/>
        <n v="383.26666666666665"/>
        <n v="453.3"/>
        <n v="449.33333333333331"/>
        <n v="449"/>
        <n v="432"/>
        <n v="414.7"/>
        <n v="427.16666666666669"/>
        <n v="420.33333333333331"/>
        <n v="416.13333333333333"/>
        <n v="412.4"/>
        <n v="412.03333333333336"/>
        <n v="395.23333333333335"/>
        <n v="394.93333333333334"/>
        <n v="361.3"/>
        <n v="361"/>
        <n v="344"/>
        <n v="339.36666666666667"/>
        <n v="332.3"/>
        <n v="329"/>
        <n v="328.33333333333331"/>
        <n v="321.16666666666669"/>
        <n v="324.13333333333333"/>
        <n v="324.16666666666669"/>
        <n v="307.06666666666666"/>
        <n v="306.7"/>
        <n v="653.26666666666665"/>
        <n v="516.6"/>
        <n v="436.6"/>
        <n v="416.6"/>
        <n v="556.6"/>
        <n v="362.51568061568003"/>
        <n v="357.75122655122669"/>
        <n v="362.9201058201067"/>
        <n v="364.68898508898332"/>
        <n v="350.09119769119667"/>
        <n v="347.26671476671333"/>
        <n v="519.9666666666667"/>
        <n v="426.16666666666669"/>
        <n v="546.13333333333333"/>
        <n v="360.78013468013336"/>
        <n v="356.35343915344004"/>
        <n v="356.72453102452999"/>
        <n v="351.89341029341"/>
        <n v="350.73338143337998"/>
        <n v="345.80226070226001"/>
        <n v="549.73333333333335"/>
        <n v="509.8"/>
        <n v="379.8"/>
        <n v="316.39999999999998"/>
        <n v="464.33333333333331"/>
        <n v="457.33333333333331"/>
        <n v="453.33333333333331"/>
        <n v="446.03333333333336"/>
        <n v="448.96666666666664"/>
        <n v="448.5"/>
        <n v="431.16666666666669"/>
        <n v="427.5"/>
        <n v="416.56666666666666"/>
        <n v="409.6"/>
        <n v="412.6"/>
        <n v="401.93333333333334"/>
        <n v="397.93333333333334"/>
        <n v="397.5"/>
        <n v="380.4"/>
        <n v="543.13333333333333"/>
        <n v="386.4"/>
        <n v="316.63333333333333"/>
        <n v="460.33333333333331"/>
        <n v="459.7"/>
        <n v="442.63333333333333"/>
        <n v="442.16666666666669"/>
        <n v="438.16666666666669"/>
        <n v="431.13333333333333"/>
        <n v="427.4"/>
        <n v="420.36666666666667"/>
        <n v="423.56666666666666"/>
        <n v="412.93333333333334"/>
        <n v="405.93333333333334"/>
        <n v="408.93333333333334"/>
        <n v="408.6"/>
        <n v="378.26666666666665"/>
        <n v="391.16666666666669"/>
        <n v="387.13333333333333"/>
        <n v="449.8"/>
        <n v="511.66666666666669"/>
        <m/>
      </sharedItems>
    </cacheField>
    <cacheField name="Egg Production%" numFmtId="0">
      <sharedItems containsString="0" containsBlank="1" containsNumber="1" minValue="0.6996996996996997" maxValue="0.99090826438767166" count="675">
        <n v="0.97110515341078341"/>
        <n v="0.97416688194265044"/>
        <n v="0.95831596498541061"/>
        <n v="0.96997598078462766"/>
        <n v="0.98946869569796214"/>
        <n v="0.95812103022265649"/>
        <n v="0.96483330988887328"/>
        <n v="0.96470087893393819"/>
        <n v="0.97142448921274471"/>
        <n v="0.96399769585253459"/>
        <n v="0.78240673537523586"/>
        <n v="0.97073456248170908"/>
        <n v="0.96311324234599782"/>
        <n v="0.97768189257550964"/>
        <n v="0.98500074996250186"/>
        <n v="0.95462794918330307"/>
        <n v="0.96186699206833437"/>
        <n v="0.9616419401952494"/>
        <n v="0.96899224806201545"/>
        <n v="0.96090695856137609"/>
        <n v="0.9605678233438486"/>
        <n v="0.96817820206841687"/>
        <n v="0.9598425829250663"/>
        <n v="0.97568684658400195"/>
        <n v="0.96032719836400815"/>
        <n v="0.96699669966996704"/>
        <n v="0.95835068721366101"/>
        <n v="0.9747771985875231"/>
        <n v="0.98304366256888509"/>
        <n v="0.9486389316897792"/>
        <n v="0.95678852303171724"/>
        <n v="0.95665823667916627"/>
        <n v="0.96478253213593945"/>
        <n v="0.95554765291607402"/>
        <n v="0.95528820254982938"/>
        <n v="0.96372869060573085"/>
        <n v="0.95420406667887891"/>
        <n v="0.97224278312361212"/>
        <n v="0.98129967274427299"/>
        <n v="0.94329994329994327"/>
        <n v="0.95226274584685888"/>
        <n v="0.90409108452335007"/>
        <n v="0.96098322278579784"/>
        <n v="0.95073406246920877"/>
        <n v="0.95019920318725104"/>
        <n v="0.95971802618328295"/>
        <n v="0.94908350305498979"/>
        <n v="0.96910401647785793"/>
        <n v="0.94880617245334165"/>
        <n v="0.97998899394667072"/>
        <n v="0.96872067563340636"/>
        <n v="0.97690531177829099"/>
        <n v="0.98516870596959583"/>
        <n v="0.95378927911275413"/>
        <n v="0.97057958223006768"/>
        <n v="0.95653865372260671"/>
        <n v="0.96452161519314472"/>
        <n v="0.95549834342101769"/>
        <n v="0.95550235366367364"/>
        <n v="0.96411484182697382"/>
        <n v="0.95496199845505991"/>
        <n v="0.97286738139822115"/>
        <n v="0.98183777833834018"/>
        <n v="0.94529009277000309"/>
        <n v="0.95420826688135685"/>
        <n v="0.95474225640957566"/>
        <n v="0.9630591944425676"/>
        <n v="0.95363157752465699"/>
        <n v="0.95417401578687133"/>
        <n v="0.96261099859791233"/>
        <n v="0.95307103041525432"/>
        <n v="0.97172336501477075"/>
        <n v="0.95267182892034008"/>
        <n v="0.96197573634974187"/>
        <n v="0.97022214281460306"/>
        <n v="0.98063141584350189"/>
        <n v="0.9833124739257405"/>
        <n v="0.6996996996996997"/>
        <n v="0.97368282541186379"/>
        <n v="0.96517551817991487"/>
        <n v="0.97186862648568817"/>
        <n v="0.96455409045796114"/>
        <n v="0.96442348906986708"/>
        <n v="0.97119815668202769"/>
        <n v="0.96371026273769778"/>
        <n v="0.97804288955573448"/>
        <n v="0.98524856173476916"/>
        <n v="0.95536378515101916"/>
        <n v="0.96249343635136153"/>
        <n v="0.96235258542485635"/>
        <n v="0.96949126687514298"/>
        <n v="0.96156507033592131"/>
        <n v="0.96131483060702383"/>
        <n v="0.96872556684910083"/>
        <n v="0.9761336515513126"/>
        <n v="0.9598715890850722"/>
        <n v="0.96761133603238869"/>
        <n v="0.95915032679738566"/>
        <n v="0.97526793075020612"/>
        <n v="0.98336106489184694"/>
        <n v="0.94962216624685136"/>
        <n v="0.9576271186440678"/>
        <n v="0.95771995891817874"/>
        <n v="0.96544574982722875"/>
        <n v="0.95638901003052768"/>
        <n v="0.95657535453184184"/>
        <n v="0.96443812233285919"/>
        <n v="0.955092509430573"/>
        <n v="0.97277923963342705"/>
        <n v="0.98168330433189854"/>
        <n v="0.94448556624722424"/>
        <n v="0.95323169020671594"/>
        <n v="0.95413711583924354"/>
        <n v="0.96177370030581044"/>
        <n v="0.95176073323685484"/>
        <n v="0.95200936402653136"/>
        <n v="0.96055615816980577"/>
        <n v="0.95018431802331371"/>
        <n v="0.96978243352135374"/>
        <n v="0.94927683845997146"/>
        <n v="0.95879686856201074"/>
        <n v="0.94790581371118987"/>
        <n v="0.984998499849985"/>
        <n v="0.98749843730466313"/>
        <n v="0.95382839553674492"/>
        <n v="0.96294100207530386"/>
        <n v="0.96198245344004929"/>
        <n v="0.97646228080498998"/>
        <n v="0.95583196516525071"/>
        <n v="0.95577209764422755"/>
        <n v="0.96440817810702351"/>
        <n v="0.95533163073580862"/>
        <n v="0.97309095954609526"/>
        <n v="0.98198804427198361"/>
        <n v="0.94570038601305673"/>
        <n v="0.95455730553280871"/>
        <n v="0.9557236739925048"/>
        <n v="0.96334983075739833"/>
        <n v="0.95397672324629723"/>
        <n v="0.95526030726825928"/>
        <n v="0.96290870174970045"/>
        <n v="0.90685775566437277"/>
        <n v="0.9719372641950671"/>
        <n v="0.95333946584803464"/>
        <n v="0.96229071140776723"/>
        <n v="0.95266286740069972"/>
        <n v="0.97147637931394026"/>
        <n v="0.99090826438767166"/>
        <n v="0.9692276130885219"/>
        <n v="0.963762864183215"/>
        <n v="0.96905282900906531"/>
        <n v="0.97645951035781542"/>
        <n v="0.94735179530378011"/>
        <n v="0.9725464043570079"/>
        <n v="0.97836902444300233"/>
        <n v="0.9666644442962864"/>
        <n v="0.98441554180960944"/>
        <n v="0.98989106604934718"/>
        <n v="0.97047100564522526"/>
        <n v="0.97602326103011428"/>
        <n v="0.97703362058107845"/>
        <n v="0.9817448373316171"/>
        <n v="0.97772048695551483"/>
        <n v="0.97867866433194395"/>
        <n v="0.96318137859703779"/>
        <n v="0.9537813091614249"/>
        <n v="0.97218152631227539"/>
        <n v="0.96258301892675613"/>
        <n v="0.95305781272438084"/>
        <n v="0.81145355703883615"/>
        <n v="0.88639088176167935"/>
        <n v="0.94295275862788053"/>
        <n v="0.97727066096917903"/>
        <n v="0.97445891886347313"/>
        <n v="0.97101029134657202"/>
        <n v="0.96874023132228826"/>
        <n v="0.971045197740113"/>
        <n v="0.97894071812151207"/>
        <n v="0.97221295987551404"/>
        <n v="0.98377676833225181"/>
        <n v="0.9866657777185146"/>
        <n v="0.96883108361921877"/>
        <n v="0.97472766512336795"/>
        <n v="0.97539250470435435"/>
        <n v="0.98081860882409144"/>
        <n v="0.97661264824957073"/>
        <n v="0.97768306363790192"/>
        <n v="0.98217638956441189"/>
        <n v="0.97824353503259587"/>
        <n v="0.98214179415441394"/>
        <n v="0.96780437447577261"/>
        <n v="0.96666388865738817"/>
        <n v="0.94997999199679872"/>
        <n v="0.98420886409095698"/>
        <n v="0.98604131769960912"/>
        <n v="0.95779997186664789"/>
        <n v="0.96454655037935189"/>
        <n v="0.97118570811122318"/>
        <n v="0.96369181613535693"/>
        <n v="0.96356453028972788"/>
        <n v="0.97048188325584828"/>
        <n v="0.96282251468510671"/>
        <n v="0.97750955843766396"/>
        <n v="0.9848828420256992"/>
        <n v="0.95426829268292679"/>
        <n v="0.96156802459646429"/>
        <n v="0.96124031007751942"/>
        <n v="0.96022275258552103"/>
        <n v="0.9678972712680578"/>
        <n v="0.95951417004048578"/>
        <n v="0.97549019607843135"/>
        <n v="0.95925437149455628"/>
        <n v="0.96671105193075901"/>
        <n v="0.95800083998320029"/>
        <n v="0.97456118036123129"/>
        <n v="0.98288843258042435"/>
        <n v="0.94815966822187658"/>
        <n v="0.95637378937265505"/>
        <n v="0.95607007659124921"/>
        <n v="0.95508040607312905"/>
        <n v="0.95596913300045394"/>
        <n v="0.96331621423330893"/>
        <n v="0.95372512725590008"/>
        <n v="0.97194163860830529"/>
        <n v="0.98109819487761085"/>
        <n v="0.94273169800515411"/>
        <n v="0.95177469135802473"/>
        <n v="0.95145252485864695"/>
        <n v="0.9605833661805282"/>
        <n v="0.95018928073321374"/>
        <n v="0.94983883964544724"/>
        <n v="0.95925850478712571"/>
        <n v="0.94848016486347242"/>
        <n v="0.96872393661384482"/>
        <n v="0.97529258777633288"/>
        <n v="0.97499062148305615"/>
        <n v="0.96151477832512311"/>
        <n v="0.97777613156530119"/>
        <n v="0.98461538461538467"/>
        <n v="0.96470588235294119"/>
        <n v="0.95586315616774487"/>
        <n v="0.95568739213588683"/>
        <n v="0.96437965276329474"/>
        <n v="0.95528769176612205"/>
        <n v="0.95643844127889421"/>
        <n v="0.96394361624457148"/>
        <n v="0.95472573792800675"/>
        <n v="0.97272198745578808"/>
        <n v="0.98175837426841017"/>
        <n v="0.94503481855211013"/>
        <n v="0.95400212692041109"/>
        <n v="0.95411376215431543"/>
        <n v="0.96291901711316796"/>
        <n v="0.95345488972838766"/>
        <n v="0.95344634176741849"/>
        <n v="0.97618764138587932"/>
        <n v="0.96773777261582139"/>
        <n v="0.9749958326387731"/>
        <n v="0.95047523761880937"/>
        <n v="0.97893850042122998"/>
        <n v="0.96509354928790836"/>
        <n v="0.97889404812157033"/>
        <n v="0.98581761452276273"/>
        <n v="0.95713979569969287"/>
        <n v="0.9640028797696184"/>
        <n v="0.96371552975326558"/>
        <n v="0.97073884418434531"/>
        <n v="0.96312684365781709"/>
        <n v="0.96346997991220895"/>
        <n v="0.96999024683021984"/>
        <n v="0.96216420734014374"/>
        <n v="0.97711670480549195"/>
        <n v="0.98460946517891501"/>
        <n v="0.95343061161130083"/>
        <n v="0.96089166992569419"/>
        <n v="0.96117424242424243"/>
        <n v="0.9681554016399968"/>
        <n v="0.9598619250220759"/>
        <n v="0.95966958211856168"/>
        <n v="0.96731492073868275"/>
        <n v="0.95877308707124009"/>
        <n v="0.97503744383424862"/>
        <n v="0.9581793752099429"/>
        <n v="0.96609594846584168"/>
        <n v="0.95721009841677362"/>
        <n v="0.97407535430349124"/>
        <n v="0.98255408234473129"/>
        <n v="0.94715518759908401"/>
        <n v="0.95552392812666787"/>
        <n v="0.95520244187090408"/>
        <n v="0.96373526745240257"/>
        <n v="0.95421245421245426"/>
        <n v="0.9537465309898242"/>
        <n v="0.96261682242990654"/>
        <n v="0.95274548719402707"/>
        <n v="0.97134396790524402"/>
        <n v="0.9806856591018831"/>
        <n v="0.94146341463414629"/>
        <n v="0.95029385396951893"/>
        <n v="0.95971396918118645"/>
        <n v="0.94906275468622658"/>
        <n v="0.94870210135970334"/>
        <n v="0.95832465096895192"/>
        <n v="0.97499749974997496"/>
        <n v="0.98124179328456196"/>
        <n v="0.961686413294353"/>
        <n v="0.97035280166024307"/>
        <n v="0.9615118158725271"/>
        <n v="0.94116954935874808"/>
        <n v="0.98233122527598526"/>
        <n v="0.94682015748804915"/>
        <n v="0.95550626360092628"/>
        <n v="0.96412127939479364"/>
        <n v="0.95497011067995896"/>
        <n v="0.95478714728429293"/>
        <n v="0.9636821528045908"/>
        <n v="0.95441672349776474"/>
        <n v="0.97253753566718915"/>
        <n v="0.98161607195676348"/>
        <n v="0.94461947867989782"/>
        <n v="0.95365736354400676"/>
        <n v="0.95399630107373157"/>
        <n v="0.96260051112634781"/>
        <n v="0.95304899679323962"/>
        <n v="0.95350138393842054"/>
        <n v="0.96213029392055982"/>
        <n v="0.95244254537928186"/>
        <n v="0.98213328568876179"/>
        <n v="0.96666111018503087"/>
        <n v="0.94995495946351716"/>
        <n v="0.9841980510929681"/>
        <n v="0.98602766522285878"/>
        <n v="0.95779106577558915"/>
        <n v="0.96454403630690677"/>
        <n v="0.96490601100707596"/>
        <n v="0.97119608266724278"/>
        <n v="0.97049712346953831"/>
        <n v="0.96281975014872101"/>
        <n v="0.97750787224471436"/>
        <n v="0.98488055639552463"/>
        <n v="0.95425085779641627"/>
        <n v="0.96154437778803259"/>
        <n v="0.96168760663874675"/>
        <n v="0.96871088861076349"/>
        <n v="0.96054292929292928"/>
        <n v="0.96029914869918054"/>
        <n v="0.9587798845836768"/>
        <n v="0.96669719423861455"/>
        <n v="0.95797966215648378"/>
        <n v="0.97454391175222743"/>
        <n v="0.98287671232876717"/>
        <n v="0.94811932555123213"/>
        <n v="0.95634712764099883"/>
        <n v="0.95640686922060769"/>
        <n v="0.82209571250667146"/>
        <n v="0.95492881110002725"/>
        <n v="0.96336325334310313"/>
        <n v="0.95373797187268694"/>
        <n v="0.97195737521031966"/>
        <n v="0.98111069134869666"/>
        <n v="0.94273716358083604"/>
        <n v="0.95173086299366161"/>
        <n v="0.9605600473279432"/>
        <n v="0.95016942395854098"/>
        <n v="0.9502216848045143"/>
        <n v="0.95923359152058707"/>
        <n v="0.94850139046245752"/>
        <n v="0.89583333333333337"/>
        <n v="0.97499999999999998"/>
        <n v="0.96153846153846156"/>
        <n v="0.97776295307983097"/>
        <n v="0.98460235583955658"/>
        <n v="0.96467471298204299"/>
        <n v="0.9558241605251836"/>
        <n v="0.95695955333875438"/>
        <n v="0.96435743475366131"/>
        <n v="0.95531166918718324"/>
        <n v="0.95583748376397104"/>
        <n v="0.96394686610864933"/>
        <n v="0.9547748787438145"/>
        <n v="0.97275666750751033"/>
        <n v="0.98176336425666766"/>
        <n v="0.94506501366702633"/>
        <n v="0.95403172911806711"/>
        <n v="0.95402568036501945"/>
        <n v="0.95344188741348135"/>
        <n v="0.95398141797094205"/>
        <n v="0.96243567006864161"/>
        <n v="0.95284560767382287"/>
        <n v="0.81054384987199468"/>
        <n v="0.95256022143968422"/>
        <n v="0.98181818181818181"/>
        <n v="0.97435897435897434"/>
        <n v="0.97826086956521741"/>
        <n v="0.98750000000000004"/>
        <n v="0.96468718733447123"/>
        <n v="0.97366896624361476"/>
        <n v="0.97303308312482628"/>
        <n v="0.97836668469442944"/>
        <n v="0.97407650453121275"/>
        <n v="0.97978111014158364"/>
        <n v="0.97538765951993367"/>
        <n v="0.98561257676410308"/>
        <n v="0.99064812131929558"/>
        <n v="0.97262849859966283"/>
        <n v="0.97772842615263567"/>
        <n v="0.97833810147384803"/>
        <n v="0.96320508651185011"/>
        <n v="0.95381119616604937"/>
        <n v="0.95383417630589418"/>
        <n v="0.96273963175142563"/>
        <n v="0.95326374824739046"/>
        <n v="0.97183997520725851"/>
        <n v="0.95287227502461802"/>
        <n v="0.96213746313627202"/>
        <n v="0.95246967043717734"/>
        <n v="0.98636363636363633"/>
        <n v="0.98974358974358978"/>
        <n v="0.95652173913043481"/>
        <n v="0.96875"/>
        <n v="0.97058823529411764"/>
        <n v="0.97894736842105268"/>
        <n v="0.97222222222222221"/>
        <n v="0.97328863415161671"/>
        <n v="0.97332622032542015"/>
        <n v="0.97401915472606693"/>
        <n v="0.98483123217149759"/>
        <n v="0.99015603294024923"/>
        <n v="0.97121963252383592"/>
        <n v="0.97723707309452901"/>
        <n v="0.98218670822254139"/>
        <n v="0.95648896335788047"/>
        <n v="0.97029585094350856"/>
        <n v="0.97419188334731277"/>
        <n v="0.9583298608217351"/>
        <n v="0.96995794111756461"/>
        <n v="0.97481294130045315"/>
        <n v="0.97203774903879758"/>
        <n v="0.96480608150911518"/>
        <n v="0.97873094647288195"/>
        <n v="0.9857112238336786"/>
        <n v="0.95680034559723526"/>
        <n v="0.96369445251234387"/>
        <n v="0.96391714850325694"/>
        <n v="0.97049059387679826"/>
        <n v="0.96280868789050877"/>
        <n v="0.96295185240737968"/>
        <n v="0.96974510248846535"/>
        <n v="0.80943669487003578"/>
        <n v="0.97693726937269376"/>
        <n v="0.98448529982158095"/>
        <n v="0.95303326810176126"/>
        <n v="0.96051800379027164"/>
        <n v="0.96060485475527257"/>
        <n v="0.96787664632187598"/>
        <n v="0.9594846446803339"/>
        <n v="0.95938547029500698"/>
        <n v="0.96701846965699212"/>
        <n v="0.9583957397237477"/>
        <n v="0.97480685253611021"/>
        <n v="0.95778945583997288"/>
        <n v="0.96577686516084871"/>
        <n v="0.95681464847123854"/>
        <n v="0.97383340601831658"/>
        <n v="0.98238195912614512"/>
        <n v="0.94663820704375667"/>
        <n v="0.95536200326619491"/>
        <n v="0.96336660866379709"/>
        <n v="0.95327102803738317"/>
        <n v="0.96222851746931071"/>
        <n v="0.95229007633587781"/>
        <n v="0.97104526590097484"/>
        <n v="0.98048590106351841"/>
        <n v="0.94079921065614203"/>
        <n v="0.95014955134596213"/>
        <n v="0.95108421583459402"/>
        <n v="0.95920032639738884"/>
        <n v="0.94870725604670558"/>
        <n v="0.97999099594817662"/>
        <n v="0.96874413952616112"/>
        <n v="0.97691952608093557"/>
        <n v="0.96310564528078235"/>
        <n v="0.96922603477458069"/>
        <n v="0.9705847746793741"/>
        <n v="0.97351321752872066"/>
        <n v="0.98227181452583046"/>
        <n v="0.94658850450510168"/>
        <n v="0.95529968369204754"/>
        <n v="0.9556659203016884"/>
        <n v="0.96395661218679984"/>
        <n v="0.95475441637375646"/>
        <n v="0.95468937166253631"/>
        <n v="0.96353337879821188"/>
        <n v="0.95422922611198191"/>
        <n v="0.97242410793514522"/>
        <n v="0.98153982622663261"/>
        <n v="0.94434240850128892"/>
        <n v="0.95341586097840958"/>
        <n v="0.954606433095186"/>
        <n v="0.95995995995995997"/>
        <n v="0.9736634184882802"/>
        <n v="0.96618694983931819"/>
        <n v="0.97186071051705947"/>
        <n v="0.9785576441998427"/>
        <n v="0.96421113271404912"/>
        <n v="0.97096821019015822"/>
        <n v="0.96341820310213633"/>
        <n v="0.97787284260215368"/>
        <n v="0.98512790005948836"/>
        <n v="0.95501574448942872"/>
        <n v="0.96220139098881163"/>
        <n v="0.96225695768204345"/>
        <n v="0.96923550223042609"/>
        <n v="0.96122227392585702"/>
        <n v="0.96135794743429281"/>
        <n v="0.96843434343434343"/>
        <n v="0.96021958787493034"/>
        <n v="0.9759229534510433"/>
        <n v="0.98380566801619429"/>
        <n v="0.9509803921568627"/>
        <n v="0.95912080592789939"/>
        <n v="0.96638372972518694"/>
        <n v="0.95757318625371235"/>
        <n v="0.95804794520547942"/>
        <n v="0.96545470247862508"/>
        <n v="0.95640422007149706"/>
        <n v="0.97358922440355666"/>
        <n v="0.95589542948603945"/>
        <n v="0.9640869096785778"/>
        <n v="0.95466086325716359"/>
        <n v="0.97252244000732735"/>
        <n v="0.98148662408590204"/>
        <n v="0.94391475042063933"/>
        <n v="0.95274995274995278"/>
        <n v="0.95310858561741951"/>
        <n v="0.9614197530864198"/>
        <n v="0.95122427080284855"/>
        <n v="0.95083259434427037"/>
        <n v="0.96015539396354221"/>
        <n v="0.94964753272910374"/>
        <n v="0.96945010183299385"/>
        <n v="0.97940267765190525"/>
        <n v="0.9375"/>
        <n v="0.96923076923076923"/>
        <n v="0.96296296296296291"/>
        <n v="0.97647058823529409"/>
        <n v="0.95583976704808005"/>
        <n v="0.97340300662442958"/>
        <n v="0.95593551621670891"/>
        <n v="0.96424294365709562"/>
        <n v="0.95514355228371728"/>
        <n v="0.97296745914009986"/>
        <n v="0.98190012867101895"/>
        <n v="0.94551828256016379"/>
        <n v="0.95440841064166915"/>
        <n v="0.95501603892917264"/>
        <n v="0.95409951841525431"/>
        <n v="0.96274310226574911"/>
        <n v="0.95322877365844516"/>
        <n v="0.97183468763462855"/>
        <n v="0.88687213422330169"/>
        <n v="0.94319544088083973"/>
        <n v="0.9524606321899004"/>
        <n v="0.97035361352541971"/>
        <n v="0.97419021809265716"/>
        <n v="0.95832638773128853"/>
        <n v="0.96511133172599628"/>
        <n v="0.97142653046646188"/>
        <n v="0.97822931785195932"/>
        <n v="0.9853694220921726"/>
        <n v="0.95575221238938057"/>
        <n v="0.92560077375195293"/>
        <n v="0.96331307674994371"/>
        <n v="0.96973136587211506"/>
        <n v="0.96186117467582"/>
        <n v="0.96267795305886883"/>
        <n v="0.96895374107420051"/>
        <n v="0.97632575757575757"/>
        <n v="0.98407770081999846"/>
        <n v="0.9518343100264911"/>
        <n v="0.9595076125688371"/>
        <n v="0.95930707631966006"/>
        <n v="0.95690858339148643"/>
        <n v="0.96477012506605597"/>
        <n v="0.97306760032318884"/>
        <n v="0.98186763372620123"/>
        <n v="0.94505494505494503"/>
        <n v="0.96219638975522159"/>
        <n v="0.95223994650874011"/>
        <n v="0.95316272332206664"/>
        <n v="0.96097560975609753"/>
        <n v="0.95066600888011843"/>
        <n v="0.97007182761372701"/>
        <n v="0.97984886649874059"/>
        <n v="0.93885038728088055"/>
        <n v="0.94845892176064328"/>
        <n v="0.94821298322392411"/>
        <n v="0.97999799979998004"/>
        <n v="0.96874609326165773"/>
        <n v="0.9703659801452067"/>
        <n v="0.96153254346822592"/>
        <n v="0.98235086480762446"/>
        <n v="0.95628523028642731"/>
        <n v="0.96452476170353318"/>
        <n v="0.95548645786282582"/>
        <n v="0.97318460484181046"/>
        <n v="0.98204775762763052"/>
        <n v="0.94595926591940194"/>
        <n v="0.95460269100573847"/>
        <n v="0.95420407273159802"/>
        <n v="0.95483008863584373"/>
        <n v="0.9749984374023376"/>
        <n v="0.9845976126299576"/>
        <n v="0.96467263306641549"/>
        <n v="0.9558436669559871"/>
        <n v="0.9563654568953458"/>
        <n v="0.95531965594716661"/>
        <n v="0.95532297807458244"/>
        <n v="0.96396959876404797"/>
        <n v="0.95477896899703529"/>
        <n v="0.95459077699910255"/>
        <n v="0.96337667577801755"/>
        <n v="0.95401904712868513"/>
        <n v="0.98213434969032876"/>
        <n v="0.98709177746224341"/>
        <n v="0.94997498749374687"/>
        <n v="0.94995996797437954"/>
        <n v="0.97373545976104003"/>
        <n v="0.97208653175157012"/>
        <n v="0.96483825597749651"/>
        <n v="0.96456413890857551"/>
        <n v="0.97142857142857142"/>
        <n v="0.96397954037893518"/>
        <n v="0.97821192533953083"/>
        <n v="0.98535335042109118"/>
        <n v="0.955719557195572"/>
        <n v="0.96278377372534429"/>
        <n v="0.96367457220054042"/>
        <n v="0.96975425330812859"/>
        <n v="0.96223367433274365"/>
        <n v="0.9689850352795224"/>
        <n v="0.96090084454175795"/>
        <n v="0.97633696166587791"/>
        <n v="0.9603755569700827"/>
        <n v="0.96789211751484994"/>
        <n v="0.97548619055401209"/>
        <n v="0.98350515463917521"/>
        <n v="0.95004995004995008"/>
        <n v="0.97022746218887701"/>
        <n v="0.9681166903317413"/>
        <n v="0.9666444296197465"/>
        <n v="0.94999499949995003"/>
        <n v="0.97368421052631582"/>
        <n v="0.97873848334514524"/>
        <n v="0.98570509613322854"/>
        <n v="0.95676921968441531"/>
        <n v="0.96367598982927716"/>
        <n v="0.9641288433382138"/>
        <n v="0.97046880767811006"/>
        <n v="0.96278100342414763"/>
        <n v="0.96287964004499438"/>
        <n v="0.96974739071244898"/>
        <n v="0.96186408359392872"/>
        <n v="0.97693549627123855"/>
        <n v="0.96138936269189024"/>
        <n v="0.96056160277646319"/>
        <n v="0.97612985359643534"/>
        <n v="0.98394605875742491"/>
        <n v="0.91901522513767409"/>
        <n v="0.95913363302002452"/>
        <n v="0.87691800032997858"/>
        <n v="0.96670551023805562"/>
        <n v="0.964270401600686"/>
        <n v="0.96894331523797506"/>
        <m/>
      </sharedItems>
    </cacheField>
    <cacheField name="Total Feed Intake(Kg)" numFmtId="0">
      <sharedItems containsString="0" containsBlank="1" containsNumber="1" minValue="1700" maxValue="2324.3712121211502"/>
    </cacheField>
    <cacheField name="Feed Conversion g/egg" numFmtId="0">
      <sharedItems containsString="0" containsBlank="1" containsNumber="1" minValue="8.2236005131236425" maxValue="29.214880255652503"/>
    </cacheField>
    <cacheField name="Feed Conversion cost(N)/egg" numFmtId="0">
      <sharedItems containsString="0" containsBlank="1" containsNumber="1" minValue="35.36148220643166" maxValue="125.62398509930576"/>
    </cacheField>
    <cacheField name="Total Stock(Trays)" numFmtId="0">
      <sharedItems containsString="0" containsBlank="1" containsNumber="1" minValue="319.7" maxValue="766.32248922960991"/>
    </cacheField>
    <cacheField name="Sales(Tray)" numFmtId="0">
      <sharedItems containsString="0" containsBlank="1" containsNumber="1" minValue="134.60000000000002" maxValue="748.05582256294326"/>
    </cacheField>
    <cacheField name="Closing Stock(Tray)" numFmtId="0">
      <sharedItems containsString="0" containsBlank="1" containsNumber="1" containsInteger="1" minValue="8" maxValue="189"/>
    </cacheField>
    <cacheField name="Months (Hatched Date)" numFmtId="0" databaseField="0">
      <fieldGroup base="7">
        <rangePr groupBy="months" startDate="2019-10-01T00:00:00" endDate="2021-10-01T00:00:00"/>
        <groupItems count="14">
          <s v="&lt;10/1/2019"/>
          <s v="Jan"/>
          <s v="Feb"/>
          <s v="Mar"/>
          <s v="Apr"/>
          <s v="May"/>
          <s v="Jun"/>
          <s v="Jul"/>
          <s v="Aug"/>
          <s v="Sep"/>
          <s v="Oct"/>
          <s v="Nov"/>
          <s v="Dec"/>
          <s v="&gt;10/1/2021"/>
        </groupItems>
      </fieldGroup>
    </cacheField>
    <cacheField name="Quarters (Hatched Date)" numFmtId="0" databaseField="0">
      <fieldGroup base="7">
        <rangePr groupBy="quarters" startDate="2019-10-01T00:00:00" endDate="2021-10-01T00:00:00"/>
        <groupItems count="6">
          <s v="&lt;10/1/2019"/>
          <s v="Qtr1"/>
          <s v="Qtr2"/>
          <s v="Qtr3"/>
          <s v="Qtr4"/>
          <s v="&gt;10/1/2021"/>
        </groupItems>
      </fieldGroup>
    </cacheField>
    <cacheField name="Years (Hatched Date)" numFmtId="0" databaseField="0">
      <fieldGroup base="7">
        <rangePr groupBy="years" startDate="2019-10-01T00:00:00" endDate="2021-10-01T00:00:00"/>
        <groupItems count="5">
          <s v="&lt;10/1/2019"/>
          <s v="2019"/>
          <s v="2020"/>
          <s v="2021"/>
          <s v="&gt;10/1/2021"/>
        </groupItems>
      </fieldGroup>
    </cacheField>
    <cacheField name="Months (Date)" numFmtId="0" databaseField="0">
      <fieldGroup base="0">
        <rangePr groupBy="months" startDate="2020-01-01T00:00:00" endDate="2022-01-01T00:00:00"/>
        <groupItems count="14">
          <s v="&lt;1/1/2020"/>
          <s v="Jan"/>
          <s v="Feb"/>
          <s v="Mar"/>
          <s v="Apr"/>
          <s v="May"/>
          <s v="Jun"/>
          <s v="Jul"/>
          <s v="Aug"/>
          <s v="Sep"/>
          <s v="Oct"/>
          <s v="Nov"/>
          <s v="Dec"/>
          <s v="&gt;1/1/2022"/>
        </groupItems>
      </fieldGroup>
    </cacheField>
    <cacheField name="Quarters (Date)" numFmtId="0" databaseField="0">
      <fieldGroup base="0">
        <rangePr groupBy="quarters" startDate="2020-01-01T00:00:00" endDate="2022-01-01T00:00:00"/>
        <groupItems count="6">
          <s v="&lt;1/1/2020"/>
          <s v="Qtr1"/>
          <s v="Qtr2"/>
          <s v="Qtr3"/>
          <s v="Qtr4"/>
          <s v="&gt;1/1/2022"/>
        </groupItems>
      </fieldGroup>
    </cacheField>
    <cacheField name="Years (Date)" numFmtId="0" databaseField="0">
      <fieldGroup base="0">
        <rangePr groupBy="years" startDate="2020-01-01T00:00:00" endDate="2022-01-01T00:00:00"/>
        <groupItems count="5">
          <s v="&lt;1/1/2020"/>
          <s v="2020"/>
          <s v="2021"/>
          <s v="2022"/>
          <s v="&gt;1/1/2022"/>
        </groupItems>
      </fieldGroup>
    </cacheField>
  </cacheFields>
  <extLst>
    <ext xmlns:x14="http://schemas.microsoft.com/office/spreadsheetml/2009/9/main" uri="{725AE2AE-9491-48be-B2B4-4EB974FC3084}">
      <x14:pivotCacheDefinition pivotCacheId="3906270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x v="0"/>
    <n v="705558000"/>
  </r>
  <r>
    <x v="1"/>
    <x v="0"/>
    <n v="58999000"/>
  </r>
  <r>
    <x v="0"/>
    <x v="1"/>
    <n v="142253000"/>
  </r>
  <r>
    <x v="1"/>
    <x v="1"/>
    <n v="11456000"/>
  </r>
  <r>
    <x v="0"/>
    <x v="2"/>
    <n v="567000000"/>
  </r>
  <r>
    <x v="1"/>
    <x v="2"/>
    <n v="47024000"/>
  </r>
  <r>
    <x v="0"/>
    <x v="3"/>
    <n v="139700000"/>
  </r>
  <r>
    <x v="1"/>
    <x v="3"/>
    <n v="11919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7">
  <r>
    <x v="0"/>
    <x v="0"/>
    <n v="2008.38095238095"/>
    <n v="1680"/>
    <n v="1891.7809523809522"/>
  </r>
  <r>
    <x v="0"/>
    <x v="1"/>
    <n v="1961.2380952381"/>
    <n v="1600"/>
    <n v="1873.8566666666663"/>
  </r>
  <r>
    <x v="0"/>
    <x v="2"/>
    <n v="2008.38095238095"/>
    <n v="1700"/>
    <n v="1904.3000000000009"/>
  </r>
  <r>
    <x v="0"/>
    <x v="3"/>
    <n v="2008.38095238095"/>
    <n v="1550"/>
    <n v="1893.4613061224497"/>
  </r>
  <r>
    <x v="0"/>
    <x v="4"/>
    <n v="2008.38095238095"/>
    <n v="1500"/>
    <n v="1881.0552380952377"/>
  </r>
  <r>
    <x v="0"/>
    <x v="5"/>
    <n v="2008.38095238095"/>
    <n v="1700"/>
    <n v="1890.0158503401365"/>
  </r>
  <r>
    <x v="0"/>
    <x v="6"/>
    <n v="2008.38095238095"/>
    <n v="1700"/>
    <n v="1893.0809523809519"/>
  </r>
  <r>
    <x v="0"/>
    <x v="7"/>
    <n v="2008.38095238095"/>
    <n v="1550"/>
    <n v="1889.7128571428577"/>
  </r>
  <r>
    <x v="0"/>
    <x v="8"/>
    <n v="1975.38095238095"/>
    <n v="1700"/>
    <n v="1894.3257142857162"/>
  </r>
  <r>
    <x v="0"/>
    <x v="9"/>
    <n v="2008.38095238095"/>
    <n v="1700"/>
    <n v="1892.4768707482999"/>
  </r>
  <r>
    <x v="0"/>
    <x v="10"/>
    <n v="2064.1038548752899"/>
    <n v="1700"/>
    <n v="1917.9719863945593"/>
  </r>
  <r>
    <x v="0"/>
    <x v="11"/>
    <n v="2008.38095238095"/>
    <n v="1700"/>
    <n v="1894.6309523809518"/>
  </r>
  <r>
    <x v="0"/>
    <x v="12"/>
    <n v="1970.6666666666999"/>
    <n v="1700"/>
    <n v="1883.7823809523823"/>
  </r>
  <r>
    <x v="0"/>
    <x v="13"/>
    <n v="1961.2380952381"/>
    <n v="1700"/>
    <n v="1877.6728571428584"/>
  </r>
  <r>
    <x v="0"/>
    <x v="14"/>
    <n v="2008.38095238095"/>
    <n v="1650"/>
    <n v="1891.0083673469396"/>
  </r>
  <r>
    <x v="0"/>
    <x v="15"/>
    <n v="1961.2380952381"/>
    <n v="1700"/>
    <n v="1875.409047619049"/>
  </r>
  <r>
    <x v="0"/>
    <x v="16"/>
    <n v="1975.38095238095"/>
    <n v="1670"/>
    <n v="1894.3257142857162"/>
  </r>
  <r>
    <x v="0"/>
    <x v="17"/>
    <n v="2008.38095238095"/>
    <n v="1700"/>
    <n v="1891.6771428571426"/>
  </r>
  <r>
    <x v="0"/>
    <x v="18"/>
    <n v="1961.2380952381"/>
    <n v="1700"/>
    <n v="1877.3899999999994"/>
  </r>
  <r>
    <x v="0"/>
    <x v="19"/>
    <n v="1961.2380952381"/>
    <n v="1485"/>
    <n v="1876.9976190476186"/>
  </r>
  <r>
    <x v="0"/>
    <x v="20"/>
    <n v="2008.38095238095"/>
    <n v="1700"/>
    <n v="1886.4345578231296"/>
  </r>
  <r>
    <x v="0"/>
    <x v="21"/>
    <n v="1961.2380952381"/>
    <n v="1700"/>
    <n v="1877.6728571428584"/>
  </r>
  <r>
    <x v="0"/>
    <x v="22"/>
    <n v="1975.38095238095"/>
    <n v="1700"/>
    <n v="1894.3257142857162"/>
  </r>
  <r>
    <x v="0"/>
    <x v="23"/>
    <n v="1961.2380952381"/>
    <n v="1700"/>
    <n v="1893.0809523809519"/>
  </r>
  <r>
    <x v="0"/>
    <x v="24"/>
    <n v="1975.38095238095"/>
    <n v="1700"/>
    <n v="1877.3899999999994"/>
  </r>
  <r>
    <x v="0"/>
    <x v="25"/>
    <n v="1961.2380952381"/>
    <n v="1700"/>
    <n v="1889.4728571428559"/>
  </r>
  <r>
    <x v="0"/>
    <x v="26"/>
    <n v="2008.38095238095"/>
    <n v="1700"/>
    <n v="1878.0971428571443"/>
  </r>
  <r>
    <x v="0"/>
    <x v="27"/>
    <n v="1961.2380952381"/>
    <n v="1700"/>
    <n v="1894.5614285714282"/>
  </r>
  <r>
    <x v="0"/>
    <x v="28"/>
    <n v="2008.38095238095"/>
    <n v="1700"/>
    <n v="1877.4371428571424"/>
  </r>
  <r>
    <x v="0"/>
    <x v="29"/>
    <n v="1975.38095238095"/>
    <n v="1700"/>
    <n v="1893.0809523809519"/>
  </r>
  <r>
    <x v="0"/>
    <x v="30"/>
    <n v="1961.2380952381"/>
    <n v="1700"/>
    <n v="1877.3899999999994"/>
  </r>
  <r>
    <x v="0"/>
    <x v="31"/>
    <n v="2008.38095238095"/>
    <n v="1700"/>
    <n v="1889.991428571429"/>
  </r>
  <r>
    <x v="0"/>
    <x v="32"/>
    <n v="2008.38095238095"/>
    <n v="1700"/>
    <n v="1894.9857142857138"/>
  </r>
  <r>
    <x v="0"/>
    <x v="33"/>
    <n v="2008.38095238095"/>
    <n v="1700"/>
    <n v="1877.3899999999994"/>
  </r>
  <r>
    <x v="0"/>
    <x v="34"/>
    <n v="1961.2380952381"/>
    <n v="1700"/>
    <n v="1889.8499999999992"/>
  </r>
  <r>
    <x v="0"/>
    <x v="35"/>
    <n v="1961.2380952381"/>
    <n v="1700"/>
    <n v="1889.5200000000007"/>
  </r>
  <r>
    <x v="0"/>
    <x v="36"/>
    <n v="1975.38095238095"/>
    <n v="1700"/>
    <n v="1893.0809523809519"/>
  </r>
  <r>
    <x v="0"/>
    <x v="37"/>
    <n v="1961.2380952381"/>
    <n v="1700"/>
    <n v="1877.3899999999994"/>
  </r>
  <r>
    <x v="0"/>
    <x v="38"/>
    <n v="2008.38095238095"/>
    <n v="1700"/>
    <n v="1877.4371428571424"/>
  </r>
  <r>
    <x v="0"/>
    <x v="39"/>
    <n v="1961.2380952381"/>
    <n v="1700"/>
    <n v="1892.5204761904758"/>
  </r>
  <r>
    <x v="0"/>
    <x v="40"/>
    <n v="1975.38095238095"/>
    <n v="1700"/>
    <n v="1877.3899999999994"/>
  </r>
  <r>
    <x v="0"/>
    <x v="41"/>
    <n v="2008.38095238095"/>
    <n v="1700"/>
    <n v="1889.567142857142"/>
  </r>
  <r>
    <x v="0"/>
    <x v="42"/>
    <n v="1975.38095238095"/>
    <n v="1700"/>
    <n v="1876.9185714285711"/>
  </r>
  <r>
    <x v="0"/>
    <x v="43"/>
    <n v="1961.2380952381"/>
    <n v="1700"/>
    <n v="1893.7599999999998"/>
  </r>
  <r>
    <x v="0"/>
    <x v="44"/>
    <n v="1961.2380952381"/>
    <n v="1700"/>
    <n v="1893.0809523809519"/>
  </r>
  <r>
    <x v="0"/>
    <x v="45"/>
    <n v="1961.2380952381"/>
    <n v="1700"/>
    <n v="1894.9857142857138"/>
  </r>
  <r>
    <x v="0"/>
    <x v="46"/>
    <n v="2008.38095238095"/>
    <n v="1700"/>
    <n v="1877.4371428571424"/>
  </r>
  <r>
    <x v="0"/>
    <x v="47"/>
    <n v="1961.2380952381"/>
    <n v="1700"/>
    <n v="1877.3899999999994"/>
  </r>
  <r>
    <x v="0"/>
    <x v="48"/>
    <n v="2008.38095238095"/>
    <n v="1700"/>
    <n v="1877.3899999999994"/>
  </r>
  <r>
    <x v="0"/>
    <x v="49"/>
    <n v="1961.2380952381"/>
    <n v="1700"/>
    <n v="1891.8771428571417"/>
  </r>
  <r>
    <x v="0"/>
    <x v="50"/>
    <n v="2008.38095238095"/>
    <n v="1700"/>
    <n v="1877.6257142857139"/>
  </r>
  <r>
    <x v="0"/>
    <x v="51"/>
    <n v="2008.38095238095"/>
    <n v="1700"/>
    <n v="1893.0809523809519"/>
  </r>
  <r>
    <x v="0"/>
    <x v="52"/>
    <n v="2000"/>
    <n v="1700"/>
    <n v="1877.3899999999994"/>
  </r>
  <r>
    <x v="0"/>
    <x v="53"/>
    <n v="1961.2380952381"/>
    <n v="1700"/>
    <n v="1891.8771428571417"/>
  </r>
  <r>
    <x v="0"/>
    <x v="54"/>
    <n v="2008.38095238095"/>
    <n v="1700"/>
    <n v="1889.3314285714275"/>
  </r>
  <r>
    <x v="0"/>
    <x v="55"/>
    <n v="2008.38095238095"/>
    <n v="1700"/>
    <n v="1879.1728571428569"/>
  </r>
  <r>
    <x v="0"/>
    <x v="56"/>
    <n v="2008.38095238095"/>
    <n v="1700"/>
    <n v="1877.3899999999994"/>
  </r>
  <r>
    <x v="0"/>
    <x v="57"/>
    <n v="2008.38095238095"/>
    <n v="1700"/>
    <n v="1891.8771428571417"/>
  </r>
  <r>
    <x v="0"/>
    <x v="58"/>
    <n v="1961.2380952381"/>
    <n v="1700"/>
    <n v="1891.8771428571417"/>
  </r>
  <r>
    <x v="0"/>
    <x v="59"/>
    <n v="2008.38095238095"/>
    <n v="1700"/>
    <n v="1888.1390476190481"/>
  </r>
  <r>
    <x v="0"/>
    <x v="60"/>
    <n v="1994.2380952381"/>
    <n v="1700"/>
    <n v="1893.0809523809519"/>
  </r>
  <r>
    <x v="0"/>
    <x v="61"/>
    <n v="2008.38095238095"/>
    <n v="1700"/>
    <n v="1877.3899999999994"/>
  </r>
  <r>
    <x v="0"/>
    <x v="62"/>
    <n v="2008.38095238095"/>
    <n v="1700"/>
    <n v="1893.0809523809519"/>
  </r>
  <r>
    <x v="0"/>
    <x v="63"/>
    <n v="1961.2380952381"/>
    <n v="1700"/>
    <n v="1895.3628571428569"/>
  </r>
  <r>
    <x v="0"/>
    <x v="64"/>
    <n v="2008.38095238095"/>
    <n v="1700"/>
    <n v="1889.7085714285704"/>
  </r>
  <r>
    <x v="0"/>
    <x v="65"/>
    <n v="2008.38095238095"/>
    <n v="1700"/>
    <n v="1893.0809523809519"/>
  </r>
  <r>
    <x v="0"/>
    <x v="66"/>
    <n v="1961.2380952381"/>
    <n v="1700"/>
    <n v="1877.3899999999994"/>
  </r>
  <r>
    <x v="0"/>
    <x v="67"/>
    <n v="1975.38095238095"/>
    <n v="1700"/>
    <n v="1891.8771428571417"/>
  </r>
  <r>
    <x v="0"/>
    <x v="68"/>
    <n v="1961.2380952381"/>
    <n v="1700"/>
    <n v="1893.0809523809519"/>
  </r>
  <r>
    <x v="0"/>
    <x v="69"/>
    <n v="2008.38095238095"/>
    <n v="1700"/>
    <n v="1877.3899999999994"/>
  </r>
  <r>
    <x v="0"/>
    <x v="70"/>
    <n v="1961.2380952381"/>
    <n v="1700"/>
    <n v="1890.7457142857133"/>
  </r>
  <r>
    <x v="0"/>
    <x v="71"/>
    <n v="2008.38095238095"/>
    <n v="1700"/>
    <n v="1877.3899999999994"/>
  </r>
  <r>
    <x v="0"/>
    <x v="72"/>
    <n v="1975.38095238095"/>
    <n v="1700"/>
    <n v="1893.0809523809519"/>
  </r>
  <r>
    <x v="0"/>
    <x v="73"/>
    <n v="1961.2380952381"/>
    <n v="1700"/>
    <n v="1893.9957142857138"/>
  </r>
  <r>
    <x v="0"/>
    <x v="74"/>
    <n v="2008.38095238095"/>
    <n v="1700"/>
    <n v="1890.4157142857148"/>
  </r>
  <r>
    <x v="0"/>
    <x v="75"/>
    <n v="2008.38095238095"/>
    <n v="1700"/>
    <n v="1877.3899999999994"/>
  </r>
  <r>
    <x v="0"/>
    <x v="76"/>
    <n v="2008.38095238095"/>
    <n v="1700"/>
    <n v="1893.0809523809519"/>
  </r>
  <r>
    <x v="0"/>
    <x v="77"/>
    <n v="1961.2380952381"/>
    <n v="1700"/>
    <n v="1895.3628571428569"/>
  </r>
  <r>
    <x v="0"/>
    <x v="78"/>
    <n v="1961.2380952381"/>
    <n v="1700"/>
    <n v="1897.7699999999991"/>
  </r>
  <r>
    <x v="0"/>
    <x v="79"/>
    <n v="1975.38095238095"/>
    <n v="1700"/>
    <n v="1893.0809523809519"/>
  </r>
  <r>
    <x v="0"/>
    <x v="80"/>
    <n v="1961.2380952381"/>
    <n v="1700"/>
    <n v="1893.9014285714281"/>
  </r>
  <r>
    <x v="0"/>
    <x v="81"/>
    <n v="2008.38095238095"/>
    <n v="1700"/>
    <n v="1890.6985714285704"/>
  </r>
  <r>
    <x v="0"/>
    <x v="82"/>
    <n v="1961.2380952381"/>
    <n v="1700"/>
    <n v="1893.0809523809519"/>
  </r>
  <r>
    <x v="0"/>
    <x v="83"/>
    <n v="1975.38095238095"/>
    <n v="1700"/>
    <n v="1893.9957142857138"/>
  </r>
  <r>
    <x v="0"/>
    <x v="84"/>
    <n v="2008.38095238095"/>
    <n v="1700"/>
    <n v="1890.4157142857148"/>
  </r>
  <r>
    <x v="0"/>
    <x v="85"/>
    <n v="1975.38095238095"/>
    <n v="1700"/>
    <n v="1893.0809523809519"/>
  </r>
  <r>
    <x v="0"/>
    <x v="86"/>
    <n v="2008.38095238095"/>
    <n v="1700"/>
    <n v="1895.3628571428569"/>
  </r>
  <r>
    <x v="0"/>
    <x v="87"/>
    <n v="2008.38095238095"/>
    <n v="1700"/>
    <n v="1893.9014285714281"/>
  </r>
  <r>
    <x v="0"/>
    <x v="88"/>
    <n v="2008.38095238095"/>
    <n v="1700"/>
    <n v="1890.6985714285704"/>
  </r>
  <r>
    <x v="1"/>
    <x v="0"/>
    <n v="2501.0714285714298"/>
    <n v="1020"/>
    <n v="1948.3657142857141"/>
  </r>
  <r>
    <x v="1"/>
    <x v="1"/>
    <n v="2476.6666666666702"/>
    <n v="1380"/>
    <n v="1909.1515798319335"/>
  </r>
  <r>
    <x v="1"/>
    <x v="2"/>
    <n v="1975.38095238095"/>
    <n v="1700"/>
    <n v="1894.3257142857162"/>
  </r>
  <r>
    <x v="1"/>
    <x v="3"/>
    <n v="2008.38095238095"/>
    <n v="1700"/>
    <n v="1892.4768707482999"/>
  </r>
  <r>
    <x v="1"/>
    <x v="4"/>
    <n v="2064.1038548752899"/>
    <n v="1700"/>
    <n v="1917.9719863945593"/>
  </r>
  <r>
    <x v="1"/>
    <x v="5"/>
    <n v="2008.38095238095"/>
    <n v="1700"/>
    <n v="1894.6309523809518"/>
  </r>
  <r>
    <x v="1"/>
    <x v="6"/>
    <n v="2008.38095238095"/>
    <n v="1700"/>
    <n v="1893.0809523809519"/>
  </r>
  <r>
    <x v="1"/>
    <x v="7"/>
    <n v="1975.38095238095"/>
    <n v="1700"/>
    <n v="1893.9957142857138"/>
  </r>
  <r>
    <x v="1"/>
    <x v="8"/>
    <n v="2008.38095238095"/>
    <n v="1700"/>
    <n v="1890.4157142857148"/>
  </r>
  <r>
    <x v="1"/>
    <x v="9"/>
    <n v="2008.38095238095"/>
    <n v="1700"/>
    <n v="1893.0809523809519"/>
  </r>
  <r>
    <x v="1"/>
    <x v="10"/>
    <n v="1994.2380952381"/>
    <n v="1700"/>
    <n v="1895.3628571428569"/>
  </r>
  <r>
    <x v="1"/>
    <x v="11"/>
    <n v="1975.38095238095"/>
    <n v="1700"/>
    <n v="1893.9014285714281"/>
  </r>
  <r>
    <x v="1"/>
    <x v="12"/>
    <n v="2008.38095238095"/>
    <n v="1700"/>
    <n v="1890.6985714285704"/>
  </r>
  <r>
    <x v="1"/>
    <x v="13"/>
    <n v="2008.38095238095"/>
    <n v="1020"/>
    <n v="1891.7809523809522"/>
  </r>
  <r>
    <x v="1"/>
    <x v="14"/>
    <n v="2008.38095238095"/>
    <n v="1380"/>
    <n v="1873.8566666666663"/>
  </r>
  <r>
    <x v="1"/>
    <x v="15"/>
    <n v="2008.38095238095"/>
    <n v="1700"/>
    <n v="1904.3000000000009"/>
  </r>
  <r>
    <x v="1"/>
    <x v="16"/>
    <n v="2008.38095238095"/>
    <n v="1700"/>
    <n v="1893.4613061224497"/>
  </r>
  <r>
    <x v="1"/>
    <x v="17"/>
    <n v="2008.38095238095"/>
    <n v="1700"/>
    <n v="1881.0552380952377"/>
  </r>
  <r>
    <x v="1"/>
    <x v="18"/>
    <n v="2008.38095238095"/>
    <n v="1700"/>
    <n v="1890.0158503401365"/>
  </r>
  <r>
    <x v="1"/>
    <x v="19"/>
    <n v="2064.1038548752899"/>
    <n v="1700"/>
    <n v="1893.0809523809519"/>
  </r>
  <r>
    <x v="1"/>
    <x v="20"/>
    <n v="2008.38095238095"/>
    <n v="1700"/>
    <n v="1917.9719863945593"/>
  </r>
  <r>
    <x v="1"/>
    <x v="21"/>
    <n v="2008.38095238095"/>
    <n v="1700"/>
    <n v="1894.6309523809518"/>
  </r>
  <r>
    <x v="1"/>
    <x v="22"/>
    <n v="1975.38095238095"/>
    <n v="1700"/>
    <n v="1893.0809523809519"/>
  </r>
  <r>
    <x v="1"/>
    <x v="23"/>
    <n v="2287"/>
    <n v="1700"/>
    <n v="1893.9957142857138"/>
  </r>
  <r>
    <x v="1"/>
    <x v="24"/>
    <n v="2476.6666666666702"/>
    <n v="1700"/>
    <n v="1890.4157142857148"/>
  </r>
  <r>
    <x v="1"/>
    <x v="25"/>
    <n v="2190"/>
    <n v="1700"/>
    <n v="1893.0809523809519"/>
  </r>
  <r>
    <x v="1"/>
    <x v="26"/>
    <n v="2008.38095238095"/>
    <n v="1020"/>
    <n v="1895.3628571428569"/>
  </r>
  <r>
    <x v="1"/>
    <x v="27"/>
    <n v="2064.1038548752899"/>
    <n v="1380"/>
    <n v="1893.9014285714281"/>
  </r>
  <r>
    <x v="1"/>
    <x v="28"/>
    <n v="2008.38095238095"/>
    <n v="1700"/>
    <n v="1890.6985714285704"/>
  </r>
  <r>
    <x v="1"/>
    <x v="29"/>
    <n v="2008.38095238095"/>
    <n v="1700"/>
    <n v="1891.7809523809522"/>
  </r>
  <r>
    <x v="1"/>
    <x v="30"/>
    <n v="2008.38095238095"/>
    <n v="1700"/>
    <n v="1650.9"/>
  </r>
  <r>
    <x v="1"/>
    <x v="31"/>
    <n v="2050"/>
    <n v="1700"/>
    <n v="2045"/>
  </r>
  <r>
    <x v="1"/>
    <x v="32"/>
    <n v="2008.38095238095"/>
    <n v="1700"/>
    <n v="2053.8809523809518"/>
  </r>
  <r>
    <x v="1"/>
    <x v="33"/>
    <n v="1975.38095238095"/>
    <n v="1700"/>
    <n v="1963.4618836982563"/>
  </r>
  <r>
    <x v="1"/>
    <x v="34"/>
    <n v="1994.2380952381"/>
    <n v="1700"/>
    <n v="1877.3899999999994"/>
  </r>
  <r>
    <x v="1"/>
    <x v="35"/>
    <n v="2008.38095238095"/>
    <n v="1700"/>
    <n v="1889.4728571428559"/>
  </r>
  <r>
    <x v="1"/>
    <x v="36"/>
    <n v="2008.38095238095"/>
    <n v="1700"/>
    <n v="1878.0971428571443"/>
  </r>
  <r>
    <x v="1"/>
    <x v="37"/>
    <n v="2470"/>
    <n v="1700"/>
    <n v="1894.5614285714282"/>
  </r>
  <r>
    <x v="1"/>
    <x v="38"/>
    <n v="2540"/>
    <n v="1700"/>
    <n v="1877.4371428571424"/>
  </r>
  <r>
    <x v="1"/>
    <x v="39"/>
    <n v="2540"/>
    <n v="1020"/>
    <n v="1893.0809523809519"/>
  </r>
  <r>
    <x v="1"/>
    <x v="40"/>
    <n v="2008.38095238095"/>
    <n v="1380"/>
    <n v="1890.4157142857148"/>
  </r>
  <r>
    <x v="1"/>
    <x v="41"/>
    <n v="2008.38095238095"/>
    <n v="1700"/>
    <n v="1893.0809523809519"/>
  </r>
  <r>
    <x v="1"/>
    <x v="42"/>
    <n v="2064.1038548752899"/>
    <n v="1700"/>
    <n v="1895.3628571428569"/>
  </r>
  <r>
    <x v="1"/>
    <x v="43"/>
    <n v="2010"/>
    <n v="1700"/>
    <n v="1893.9014285714281"/>
  </r>
  <r>
    <x v="1"/>
    <x v="44"/>
    <n v="2040"/>
    <n v="1020"/>
    <n v="1761"/>
  </r>
  <r>
    <x v="1"/>
    <x v="45"/>
    <n v="2540"/>
    <n v="1380"/>
    <n v="1899.8"/>
  </r>
  <r>
    <x v="1"/>
    <x v="46"/>
    <n v="1994.2380952381"/>
    <n v="1700"/>
    <n v="1912.45"/>
  </r>
  <r>
    <x v="1"/>
    <x v="47"/>
    <n v="2008.38095238095"/>
    <n v="1700"/>
    <n v="1941.85"/>
  </r>
  <r>
    <x v="1"/>
    <x v="48"/>
    <n v="2008.38095238095"/>
    <n v="1700"/>
    <n v="1892.4768707482999"/>
  </r>
  <r>
    <x v="1"/>
    <x v="49"/>
    <n v="2470"/>
    <n v="1700"/>
    <n v="1917.9719863945593"/>
  </r>
  <r>
    <x v="1"/>
    <x v="50"/>
    <n v="2540"/>
    <n v="1700"/>
    <n v="1894.6309523809518"/>
  </r>
  <r>
    <x v="1"/>
    <x v="51"/>
    <n v="2540"/>
    <n v="1700"/>
    <n v="1893.0809523809519"/>
  </r>
  <r>
    <x v="1"/>
    <x v="52"/>
    <n v="2008.38095238095"/>
    <n v="1700"/>
    <n v="1893.9957142857138"/>
  </r>
  <r>
    <x v="1"/>
    <x v="53"/>
    <n v="2008.38095238095"/>
    <n v="1700"/>
    <n v="1890.4157142857148"/>
  </r>
  <r>
    <x v="1"/>
    <x v="54"/>
    <n v="2064.1038548752899"/>
    <n v="1700"/>
    <n v="1892.4768707482999"/>
  </r>
  <r>
    <x v="1"/>
    <x v="55"/>
    <n v="2010"/>
    <n v="1700"/>
    <n v="1917.9719863945593"/>
  </r>
  <r>
    <x v="1"/>
    <x v="56"/>
    <n v="2040"/>
    <n v="1700"/>
    <n v="1894.6309523809518"/>
  </r>
  <r>
    <x v="1"/>
    <x v="57"/>
    <n v="2540"/>
    <n v="1020"/>
    <n v="1893.0809523809519"/>
  </r>
  <r>
    <x v="1"/>
    <x v="58"/>
    <n v="2287"/>
    <n v="1380"/>
    <n v="1893.9957142857138"/>
  </r>
  <r>
    <x v="1"/>
    <x v="59"/>
    <n v="2476.6666666666702"/>
    <n v="1700"/>
    <n v="1890.4157142857148"/>
  </r>
  <r>
    <x v="1"/>
    <x v="60"/>
    <n v="2190"/>
    <n v="1700"/>
    <n v="1948.3657142857141"/>
  </r>
  <r>
    <x v="1"/>
    <x v="61"/>
    <n v="2008.38095238095"/>
    <n v="1700"/>
    <n v="1909.1515798319335"/>
  </r>
  <r>
    <x v="1"/>
    <x v="62"/>
    <n v="2064.1038548752899"/>
    <n v="1700"/>
    <n v="1894.3257142857162"/>
  </r>
  <r>
    <x v="1"/>
    <x v="63"/>
    <n v="2008.38095238091"/>
    <n v="1700"/>
    <n v="1892.4768707482999"/>
  </r>
  <r>
    <x v="1"/>
    <x v="64"/>
    <n v="2008.38095238091"/>
    <n v="1700"/>
    <n v="1917.9719863945593"/>
  </r>
  <r>
    <x v="1"/>
    <x v="65"/>
    <n v="2008.38095238095"/>
    <n v="1700"/>
    <n v="1894.6309523809518"/>
  </r>
  <r>
    <x v="1"/>
    <x v="66"/>
    <n v="2050"/>
    <n v="1700"/>
    <n v="1893.0809523809519"/>
  </r>
  <r>
    <x v="1"/>
    <x v="67"/>
    <n v="2008.38095238095"/>
    <n v="1700"/>
    <n v="1929.5"/>
  </r>
  <r>
    <x v="1"/>
    <x v="68"/>
    <n v="1975.38095238095"/>
    <n v="1700"/>
    <n v="1929.5"/>
  </r>
  <r>
    <x v="1"/>
    <x v="69"/>
    <n v="2008.38095238095"/>
    <n v="1700"/>
    <n v="1877.3899999999994"/>
  </r>
  <r>
    <x v="1"/>
    <x v="70"/>
    <n v="2064.1038548752899"/>
    <n v="1020"/>
    <n v="1893.0809523809519"/>
  </r>
  <r>
    <x v="1"/>
    <x v="71"/>
    <n v="2008.38095238091"/>
    <n v="1380"/>
    <n v="1895.3628571428569"/>
  </r>
  <r>
    <x v="1"/>
    <x v="72"/>
    <n v="2008.38095238091"/>
    <n v="1700"/>
    <n v="1889.7085714285704"/>
  </r>
  <r>
    <x v="1"/>
    <x v="73"/>
    <n v="2008.38095238095"/>
    <n v="1700"/>
    <n v="1893.0809523809519"/>
  </r>
  <r>
    <x v="1"/>
    <x v="74"/>
    <n v="2050"/>
    <n v="1700"/>
    <n v="1877.3899999999994"/>
  </r>
  <r>
    <x v="1"/>
    <x v="75"/>
    <n v="2008.38095238095"/>
    <n v="1700"/>
    <n v="1891.8771428571417"/>
  </r>
  <r>
    <x v="1"/>
    <x v="76"/>
    <n v="1975.38095238095"/>
    <n v="1700"/>
    <n v="1893.0809523809519"/>
  </r>
  <r>
    <x v="1"/>
    <x v="77"/>
    <n v="1994.2380952381"/>
    <n v="1700"/>
    <n v="1877.3899999999994"/>
  </r>
  <r>
    <x v="1"/>
    <x v="78"/>
    <n v="2008.38095238095"/>
    <n v="1700"/>
    <n v="1890.7457142857133"/>
  </r>
  <r>
    <x v="1"/>
    <x v="79"/>
    <n v="2008.38095238095"/>
    <n v="1700"/>
    <n v="1917.9719863945593"/>
  </r>
  <r>
    <x v="1"/>
    <x v="80"/>
    <n v="2470"/>
    <n v="1700"/>
    <n v="1894.6309523809518"/>
  </r>
  <r>
    <x v="1"/>
    <x v="81"/>
    <n v="2540"/>
    <n v="1700"/>
    <n v="1893.0809523809519"/>
  </r>
  <r>
    <x v="1"/>
    <x v="82"/>
    <n v="2540"/>
    <n v="1700"/>
    <n v="1929.5"/>
  </r>
  <r>
    <x v="1"/>
    <x v="83"/>
    <n v="2008.38095238095"/>
    <n v="1020"/>
    <n v="1929.5"/>
  </r>
  <r>
    <x v="1"/>
    <x v="84"/>
    <n v="2008.38095238091"/>
    <n v="1380"/>
    <n v="1877.3899999999994"/>
  </r>
  <r>
    <x v="1"/>
    <x v="85"/>
    <n v="1965.7278911564599"/>
    <n v="1700"/>
    <n v="1893.9957142857138"/>
  </r>
  <r>
    <x v="1"/>
    <x v="86"/>
    <n v="2064.1038548752899"/>
    <n v="1700"/>
    <n v="1890.4157142857148"/>
  </r>
  <r>
    <x v="1"/>
    <x v="87"/>
    <n v="2008.38095238091"/>
    <n v="1700"/>
    <n v="1877.3899999999994"/>
  </r>
  <r>
    <x v="1"/>
    <x v="88"/>
    <n v="2008.38095238091"/>
    <n v="1020"/>
    <n v="1893.0809523809519"/>
  </r>
  <r>
    <x v="2"/>
    <x v="0"/>
    <n v="1975.38095238095"/>
    <n v="1700"/>
    <n v="1894.5614285714282"/>
  </r>
  <r>
    <x v="2"/>
    <x v="1"/>
    <n v="1961.2380952381"/>
    <n v="1700"/>
    <n v="1877.4371428571424"/>
  </r>
  <r>
    <x v="2"/>
    <x v="2"/>
    <n v="2190"/>
    <n v="1700"/>
    <n v="1896.7828571428568"/>
  </r>
  <r>
    <x v="2"/>
    <x v="3"/>
    <n v="1961.2380952381"/>
    <n v="1700"/>
    <n v="1877.3899999999994"/>
  </r>
  <r>
    <x v="2"/>
    <x v="4"/>
    <n v="2008.38095238095"/>
    <n v="1700"/>
    <n v="1889.991428571429"/>
  </r>
  <r>
    <x v="2"/>
    <x v="5"/>
    <n v="1975.38095238095"/>
    <n v="1700"/>
    <n v="1894.9857142857138"/>
  </r>
  <r>
    <x v="2"/>
    <x v="6"/>
    <n v="1961.2380952381"/>
    <n v="1700"/>
    <n v="1877.3899999999994"/>
  </r>
  <r>
    <x v="2"/>
    <x v="7"/>
    <n v="2008.38095238095"/>
    <n v="1700"/>
    <n v="1889.8499999999992"/>
  </r>
  <r>
    <x v="2"/>
    <x v="8"/>
    <n v="2050"/>
    <n v="1700"/>
    <n v="1890.6200000000006"/>
  </r>
  <r>
    <x v="2"/>
    <x v="9"/>
    <n v="2008.38095238095"/>
    <n v="1700"/>
    <n v="1893.0809523809519"/>
  </r>
  <r>
    <x v="2"/>
    <x v="10"/>
    <n v="1961.2380952381"/>
    <n v="1700"/>
    <n v="1877.3899999999994"/>
  </r>
  <r>
    <x v="2"/>
    <x v="11"/>
    <n v="1994.2380952381"/>
    <n v="1700"/>
    <n v="1895.3628571428569"/>
  </r>
  <r>
    <x v="2"/>
    <x v="12"/>
    <n v="1975.38095238095"/>
    <n v="1700"/>
    <n v="1893.9014285714281"/>
  </r>
  <r>
    <x v="2"/>
    <x v="13"/>
    <n v="2008.38095238095"/>
    <n v="1700"/>
    <n v="1890.6985714285704"/>
  </r>
  <r>
    <x v="2"/>
    <x v="14"/>
    <n v="2470"/>
    <n v="1680"/>
    <n v="1898.2357142857136"/>
  </r>
  <r>
    <x v="2"/>
    <x v="15"/>
    <n v="2040"/>
    <n v="1330"/>
    <n v="1650.9"/>
  </r>
  <r>
    <x v="2"/>
    <x v="16"/>
    <n v="2540"/>
    <n v="1550"/>
    <n v="2045"/>
  </r>
  <r>
    <x v="2"/>
    <x v="17"/>
    <n v="2540"/>
    <n v="1255"/>
    <n v="2053.8809523809518"/>
  </r>
  <r>
    <x v="2"/>
    <x v="18"/>
    <n v="1994.2380952381"/>
    <n v="1550"/>
    <n v="1892.1933333333332"/>
  </r>
  <r>
    <x v="2"/>
    <x v="19"/>
    <n v="1975.38095238095"/>
    <n v="1700"/>
    <n v="1893.9014285714281"/>
  </r>
  <r>
    <x v="2"/>
    <x v="20"/>
    <n v="2008.38095238095"/>
    <n v="1700"/>
    <n v="1890.6985714285704"/>
  </r>
  <r>
    <x v="2"/>
    <x v="21"/>
    <n v="2010"/>
    <n v="1680"/>
    <n v="1893.588571428571"/>
  </r>
  <r>
    <x v="2"/>
    <x v="22"/>
    <n v="2040"/>
    <n v="1330"/>
    <n v="1650.9"/>
  </r>
  <r>
    <x v="2"/>
    <x v="23"/>
    <n v="2540"/>
    <n v="1550"/>
    <n v="2045"/>
  </r>
  <r>
    <x v="2"/>
    <x v="24"/>
    <n v="2540"/>
    <n v="1255"/>
    <n v="2053.8809523809518"/>
  </r>
  <r>
    <x v="2"/>
    <x v="25"/>
    <n v="1975.38095238095"/>
    <n v="1700"/>
    <n v="1893.9957142857138"/>
  </r>
  <r>
    <x v="2"/>
    <x v="26"/>
    <n v="2030"/>
    <n v="1480"/>
    <n v="1886.620952380953"/>
  </r>
  <r>
    <x v="2"/>
    <x v="27"/>
    <n v="2008.38095238095"/>
    <n v="1700"/>
    <n v="1892.4768707482999"/>
  </r>
  <r>
    <x v="2"/>
    <x v="28"/>
    <n v="2064.1038548752899"/>
    <n v="1700"/>
    <n v="1917.9719863945593"/>
  </r>
  <r>
    <x v="2"/>
    <x v="29"/>
    <n v="2020"/>
    <n v="1700"/>
    <n v="1895.9309523809518"/>
  </r>
  <r>
    <x v="2"/>
    <x v="30"/>
    <n v="2008.38095238095"/>
    <n v="1550"/>
    <n v="1890.3357142857139"/>
  </r>
  <r>
    <x v="2"/>
    <x v="31"/>
    <n v="1975.38095238095"/>
    <n v="1700"/>
    <n v="1893.9957142857138"/>
  </r>
  <r>
    <x v="2"/>
    <x v="32"/>
    <n v="2008.38095238095"/>
    <n v="1665"/>
    <n v="1888.1947619047623"/>
  </r>
  <r>
    <x v="2"/>
    <x v="33"/>
    <n v="2501.0714285714298"/>
    <n v="1020"/>
    <n v="1948.3657142857141"/>
  </r>
  <r>
    <x v="2"/>
    <x v="34"/>
    <n v="1961.2380952381"/>
    <n v="1600"/>
    <n v="1874.5928571428565"/>
  </r>
  <r>
    <x v="2"/>
    <x v="35"/>
    <n v="2008.38095238095"/>
    <n v="1700"/>
    <n v="1904.3000000000009"/>
  </r>
  <r>
    <x v="2"/>
    <x v="36"/>
    <n v="2008.38095238095"/>
    <n v="1550"/>
    <n v="1893.4613061224497"/>
  </r>
  <r>
    <x v="2"/>
    <x v="37"/>
    <n v="2225"/>
    <n v="1500"/>
    <n v="1884.7771428571425"/>
  </r>
  <r>
    <x v="2"/>
    <x v="38"/>
    <n v="2060"/>
    <n v="1700"/>
    <n v="1892.2763265306128"/>
  </r>
  <r>
    <x v="2"/>
    <x v="39"/>
    <n v="2008.38095238095"/>
    <n v="1700"/>
    <n v="1893.0809523809519"/>
  </r>
  <r>
    <x v="2"/>
    <x v="40"/>
    <n v="2064.1038548752899"/>
    <n v="1700"/>
    <n v="1917.9719863945593"/>
  </r>
  <r>
    <x v="2"/>
    <x v="41"/>
    <n v="2008.38095238095"/>
    <n v="1700"/>
    <n v="1894.6309523809518"/>
  </r>
  <r>
    <x v="2"/>
    <x v="42"/>
    <n v="2300"/>
    <n v="1700"/>
    <n v="1897.6942857142851"/>
  </r>
  <r>
    <x v="2"/>
    <x v="43"/>
    <n v="1975.38095238095"/>
    <n v="1700"/>
    <n v="1893.9957142857138"/>
  </r>
  <r>
    <x v="2"/>
    <x v="44"/>
    <n v="2027.2820256991299"/>
    <n v="1731.63492063492"/>
    <n v="1900.957684353742"/>
  </r>
  <r>
    <x v="2"/>
    <x v="45"/>
    <n v="2046.7099841956599"/>
    <n v="1717.6810966810999"/>
    <n v="1902.3054520717387"/>
  </r>
  <r>
    <x v="2"/>
    <x v="46"/>
    <n v="2066.1379426921799"/>
    <n v="1703.72727272727"/>
    <n v="1903.6532197897329"/>
  </r>
  <r>
    <x v="2"/>
    <x v="47"/>
    <n v="2085.5659011887101"/>
    <n v="1689.7734487734499"/>
    <n v="1905.0009875077312"/>
  </r>
  <r>
    <x v="2"/>
    <x v="48"/>
    <n v="2104.9938596852398"/>
    <n v="1675.81962481962"/>
    <n v="1906.3487552257261"/>
  </r>
  <r>
    <x v="2"/>
    <x v="49"/>
    <n v="2124.42181818177"/>
    <n v="1661.8658008658001"/>
    <n v="1907.6965229437233"/>
  </r>
  <r>
    <x v="2"/>
    <x v="50"/>
    <n v="2143.8497766782898"/>
    <n v="1647.91197691198"/>
    <n v="1909.0442906617204"/>
  </r>
  <r>
    <x v="2"/>
    <x v="51"/>
    <n v="2163.27773517482"/>
    <n v="1632.87243867244"/>
    <n v="1910.3920583797153"/>
  </r>
  <r>
    <x v="2"/>
    <x v="52"/>
    <n v="2182.7056936713502"/>
    <n v="1616.8329004329"/>
    <n v="1911.7398260977116"/>
  </r>
  <r>
    <x v="2"/>
    <x v="53"/>
    <n v="2202.13365216788"/>
    <n v="1600.7933621933601"/>
    <n v="1913.0875938157087"/>
  </r>
  <r>
    <x v="2"/>
    <x v="54"/>
    <n v="2221.5616106644002"/>
    <n v="1584.7538239538201"/>
    <n v="1914.4353615337036"/>
  </r>
  <r>
    <x v="2"/>
    <x v="55"/>
    <n v="2240.9895691609299"/>
    <n v="1568.7142857142901"/>
    <n v="1915.7831292517001"/>
  </r>
  <r>
    <x v="2"/>
    <x v="56"/>
    <n v="2260.4175276574601"/>
    <n v="1552.6747474747499"/>
    <n v="1917.1308969696956"/>
  </r>
  <r>
    <x v="2"/>
    <x v="57"/>
    <n v="2279.8454861539799"/>
    <n v="1536.6352092352099"/>
    <n v="1918.4786646876933"/>
  </r>
  <r>
    <x v="2"/>
    <x v="58"/>
    <n v="1961.2380952381"/>
    <n v="1600"/>
    <n v="1873.8566666666663"/>
  </r>
  <r>
    <x v="2"/>
    <x v="59"/>
    <n v="2008.38095238095"/>
    <n v="1700"/>
    <n v="1904.3000000000009"/>
  </r>
  <r>
    <x v="2"/>
    <x v="60"/>
    <n v="2008.38095238095"/>
    <n v="1550"/>
    <n v="1893.4613061224497"/>
  </r>
  <r>
    <x v="2"/>
    <x v="61"/>
    <n v="2008.38095238095"/>
    <n v="1500"/>
    <n v="1881.0552380952377"/>
  </r>
  <r>
    <x v="2"/>
    <x v="62"/>
    <n v="2260"/>
    <n v="1700"/>
    <n v="1893.852040816327"/>
  </r>
  <r>
    <x v="2"/>
    <x v="63"/>
    <n v="2008.38095238095"/>
    <n v="1700"/>
    <n v="1893.0809523809519"/>
  </r>
  <r>
    <x v="2"/>
    <x v="64"/>
    <n v="2064.1038548752899"/>
    <n v="1700"/>
    <n v="1917.9719863945593"/>
  </r>
  <r>
    <x v="2"/>
    <x v="65"/>
    <n v="2008.38095238095"/>
    <n v="1700"/>
    <n v="1894.6309523809518"/>
  </r>
  <r>
    <x v="2"/>
    <x v="66"/>
    <n v="2250"/>
    <n v="1700"/>
    <n v="1897.2414285714281"/>
  </r>
  <r>
    <x v="2"/>
    <x v="67"/>
    <n v="1975.38095238095"/>
    <n v="1700"/>
    <n v="1893.9957142857138"/>
  </r>
  <r>
    <x v="2"/>
    <x v="68"/>
    <n v="2027.2820256991299"/>
    <n v="1731.63492063492"/>
    <n v="1900.957684353742"/>
  </r>
  <r>
    <x v="2"/>
    <x v="69"/>
    <n v="2046.7099841956599"/>
    <n v="1717.6810966810999"/>
    <n v="1902.3054520717387"/>
  </r>
  <r>
    <x v="2"/>
    <x v="70"/>
    <n v="2066.1379426921799"/>
    <n v="1703.72727272727"/>
    <n v="1903.6532197897329"/>
  </r>
  <r>
    <x v="2"/>
    <x v="71"/>
    <n v="2085.5659011887101"/>
    <n v="1689.7734487734499"/>
    <n v="1905.0009875077312"/>
  </r>
  <r>
    <x v="2"/>
    <x v="72"/>
    <n v="2104.9938596852398"/>
    <n v="1675.81962481962"/>
    <n v="1906.3487552257261"/>
  </r>
  <r>
    <x v="2"/>
    <x v="73"/>
    <n v="2124.42181818177"/>
    <n v="1661.8658008658001"/>
    <n v="1907.6965229437233"/>
  </r>
  <r>
    <x v="2"/>
    <x v="74"/>
    <n v="2143.8497766782898"/>
    <n v="1647.91197691198"/>
    <n v="1909.0442906617204"/>
  </r>
  <r>
    <x v="2"/>
    <x v="75"/>
    <n v="2163.27773517482"/>
    <n v="1632.87243867244"/>
    <n v="1910.3920583797153"/>
  </r>
  <r>
    <x v="2"/>
    <x v="76"/>
    <n v="2182.7056936713502"/>
    <n v="1616.8329004329"/>
    <n v="1911.7398260977116"/>
  </r>
  <r>
    <x v="2"/>
    <x v="77"/>
    <n v="2202.13365216788"/>
    <n v="1600.7933621933601"/>
    <n v="1913.0875938157087"/>
  </r>
  <r>
    <x v="2"/>
    <x v="78"/>
    <n v="2221.5616106644002"/>
    <n v="1584.7538239538201"/>
    <n v="1914.4353615337036"/>
  </r>
  <r>
    <x v="2"/>
    <x v="79"/>
    <n v="2240.9895691609299"/>
    <n v="1568.7142857142901"/>
    <n v="1915.7831292517001"/>
  </r>
  <r>
    <x v="2"/>
    <x v="80"/>
    <n v="2260.4175276574601"/>
    <n v="1552.6747474747499"/>
    <n v="1917.1308969696956"/>
  </r>
  <r>
    <x v="2"/>
    <x v="81"/>
    <n v="2279.8454861539799"/>
    <n v="1536.6352092352099"/>
    <n v="1918.4786646876933"/>
  </r>
  <r>
    <x v="2"/>
    <x v="82"/>
    <n v="2008.38095238095"/>
    <n v="1700"/>
    <n v="1893.0809523809519"/>
  </r>
  <r>
    <x v="2"/>
    <x v="83"/>
    <n v="1975.38095238095"/>
    <n v="1700"/>
    <n v="1893.9957142857138"/>
  </r>
  <r>
    <x v="2"/>
    <x v="84"/>
    <n v="2008.38095238095"/>
    <n v="1700"/>
    <n v="1890.4157142857148"/>
  </r>
  <r>
    <x v="2"/>
    <x v="85"/>
    <n v="1961.2380952381"/>
    <n v="1700"/>
    <n v="1877.3899999999994"/>
  </r>
  <r>
    <x v="2"/>
    <x v="86"/>
    <n v="2008.38095238095"/>
    <n v="1700"/>
    <n v="1893.0809523809519"/>
  </r>
  <r>
    <x v="2"/>
    <x v="87"/>
    <n v="2017.80952380952"/>
    <n v="1707.07142857143"/>
    <n v="1884.778095238094"/>
  </r>
  <r>
    <x v="2"/>
    <x v="88"/>
    <n v="2082.0714285714298"/>
    <n v="1651.3285714285701"/>
    <n v="1883.201095238094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2">
  <r>
    <x v="0"/>
    <n v="2020"/>
    <x v="0"/>
    <x v="0"/>
    <x v="0"/>
    <x v="0"/>
    <x v="0"/>
    <x v="0"/>
    <n v="92"/>
    <n v="13.142857142857142"/>
    <n v="16800"/>
    <n v="15"/>
    <n v="16785"/>
    <n v="15"/>
    <n v="16300"/>
    <x v="0"/>
    <x v="0"/>
    <n v="1993"/>
    <n v="12.226993865030675"/>
    <n v="52.576073619631899"/>
    <n v="559.5"/>
    <n v="459.5"/>
    <n v="100"/>
  </r>
  <r>
    <x v="1"/>
    <n v="2020"/>
    <x v="0"/>
    <x v="1"/>
    <x v="1"/>
    <x v="1"/>
    <x v="1"/>
    <x v="1"/>
    <n v="92"/>
    <n v="13.142857142857142"/>
    <n v="15500"/>
    <n v="16"/>
    <n v="15484"/>
    <n v="31"/>
    <n v="15084"/>
    <x v="1"/>
    <x v="1"/>
    <n v="1719"/>
    <n v="11.39618138424821"/>
    <n v="49.003579952267302"/>
    <n v="516.13333333333333"/>
    <n v="366.13333333333333"/>
    <n v="150"/>
  </r>
  <r>
    <x v="2"/>
    <n v="2020"/>
    <x v="0"/>
    <x v="2"/>
    <x v="2"/>
    <x v="2"/>
    <x v="2"/>
    <x v="2"/>
    <n v="92"/>
    <n v="13.142857142857142"/>
    <n v="12000"/>
    <n v="5"/>
    <n v="11995"/>
    <n v="36"/>
    <n v="11495"/>
    <x v="2"/>
    <x v="2"/>
    <n v="1946"/>
    <n v="16.929099608525444"/>
    <n v="72.795128316659401"/>
    <n v="399.83333333333331"/>
    <n v="349.83333333333331"/>
    <n v="50"/>
  </r>
  <r>
    <x v="3"/>
    <n v="2020"/>
    <x v="0"/>
    <x v="3"/>
    <x v="0"/>
    <x v="0"/>
    <x v="0"/>
    <x v="3"/>
    <n v="92"/>
    <n v="13.142857142857142"/>
    <n v="10000"/>
    <n v="8"/>
    <n v="9992"/>
    <n v="44"/>
    <n v="9692"/>
    <x v="3"/>
    <x v="3"/>
    <n v="1840"/>
    <n v="18.984729673957904"/>
    <n v="81.634337598018988"/>
    <n v="333.06666666666666"/>
    <n v="278.06666666666666"/>
    <n v="55"/>
  </r>
  <r>
    <x v="4"/>
    <n v="2020"/>
    <x v="0"/>
    <x v="4"/>
    <x v="1"/>
    <x v="1"/>
    <x v="1"/>
    <x v="4"/>
    <n v="92"/>
    <n v="13.142857142857142"/>
    <n v="19000"/>
    <n v="9"/>
    <n v="18991"/>
    <n v="53"/>
    <n v="18791"/>
    <x v="4"/>
    <x v="4"/>
    <n v="1900"/>
    <n v="10.111223458038422"/>
    <n v="43.478260869565212"/>
    <n v="633.0333333333333"/>
    <n v="614.0333333333333"/>
    <n v="19"/>
  </r>
  <r>
    <x v="5"/>
    <n v="2020"/>
    <x v="0"/>
    <x v="5"/>
    <x v="2"/>
    <x v="2"/>
    <x v="2"/>
    <x v="0"/>
    <n v="97"/>
    <n v="13.857142857142858"/>
    <n v="14330"/>
    <n v="3"/>
    <n v="14327"/>
    <n v="56"/>
    <n v="13727"/>
    <x v="5"/>
    <x v="5"/>
    <n v="1800"/>
    <n v="13.112843301522547"/>
    <n v="56.385226196546952"/>
    <n v="477.56666666666666"/>
    <n v="377.56666666666666"/>
    <n v="100"/>
  </r>
  <r>
    <x v="6"/>
    <n v="2020"/>
    <x v="0"/>
    <x v="6"/>
    <x v="0"/>
    <x v="0"/>
    <x v="0"/>
    <x v="2"/>
    <n v="96"/>
    <n v="13.714285714285714"/>
    <n v="14220"/>
    <n v="2"/>
    <n v="14218"/>
    <n v="58"/>
    <n v="13718"/>
    <x v="6"/>
    <x v="6"/>
    <n v="1800"/>
    <n v="13.121446274967196"/>
    <n v="56.422218982358942"/>
    <n v="473.93333333333334"/>
    <n v="353.93333333333334"/>
    <n v="120"/>
  </r>
  <r>
    <x v="7"/>
    <n v="2020"/>
    <x v="0"/>
    <x v="7"/>
    <x v="1"/>
    <x v="1"/>
    <x v="1"/>
    <x v="5"/>
    <n v="92"/>
    <n v="13.142857142857142"/>
    <n v="14110"/>
    <n v="2"/>
    <n v="14108"/>
    <n v="60"/>
    <n v="13610"/>
    <x v="7"/>
    <x v="7"/>
    <n v="1700"/>
    <n v="12.490815576781777"/>
    <n v="53.710506980161639"/>
    <n v="470.26666666666665"/>
    <n v="382.26666666666665"/>
    <n v="88"/>
  </r>
  <r>
    <x v="8"/>
    <n v="2020"/>
    <x v="0"/>
    <x v="8"/>
    <x v="2"/>
    <x v="2"/>
    <x v="2"/>
    <x v="6"/>
    <n v="92"/>
    <n v="13.142857142857142"/>
    <n v="14000"/>
    <n v="2"/>
    <n v="13998"/>
    <n v="62"/>
    <n v="13598"/>
    <x v="8"/>
    <x v="8"/>
    <n v="1705.9642857142901"/>
    <n v="12.545699997898883"/>
    <n v="53.94650999096519"/>
    <n v="466.6"/>
    <n v="389.6"/>
    <n v="77"/>
  </r>
  <r>
    <x v="9"/>
    <n v="2020"/>
    <x v="0"/>
    <x v="9"/>
    <x v="0"/>
    <x v="0"/>
    <x v="0"/>
    <x v="7"/>
    <n v="92"/>
    <n v="13.142857142857142"/>
    <n v="13890"/>
    <n v="2"/>
    <n v="13888"/>
    <n v="64"/>
    <n v="13388"/>
    <x v="9"/>
    <x v="9"/>
    <n v="1852.3452380952399"/>
    <n v="13.835862250487301"/>
    <n v="59.494207677095389"/>
    <n v="462.93333333333334"/>
    <n v="372.93333333333334"/>
    <n v="90"/>
  </r>
  <r>
    <x v="10"/>
    <n v="2020"/>
    <x v="0"/>
    <x v="10"/>
    <x v="0"/>
    <x v="1"/>
    <x v="1"/>
    <x v="0"/>
    <n v="102"/>
    <n v="14.571428571428571"/>
    <n v="13780"/>
    <n v="2"/>
    <n v="13778"/>
    <n v="66"/>
    <n v="10780"/>
    <x v="10"/>
    <x v="10"/>
    <n v="1918.7261904761899"/>
    <n v="17.79894425302588"/>
    <n v="76.535460288011279"/>
    <n v="459.26666666666665"/>
    <n v="270.26666666666665"/>
    <n v="189"/>
  </r>
  <r>
    <x v="11"/>
    <n v="2020"/>
    <x v="0"/>
    <x v="11"/>
    <x v="1"/>
    <x v="2"/>
    <x v="2"/>
    <x v="8"/>
    <n v="92"/>
    <n v="13.142857142857142"/>
    <n v="13670"/>
    <n v="2"/>
    <n v="13668"/>
    <n v="68"/>
    <n v="13268"/>
    <x v="11"/>
    <x v="11"/>
    <n v="1885.1071428571399"/>
    <n v="14.207922391145161"/>
    <n v="61.094066281924185"/>
    <n v="455.6"/>
    <n v="423.6"/>
    <n v="32"/>
  </r>
  <r>
    <x v="12"/>
    <n v="2020"/>
    <x v="0"/>
    <x v="12"/>
    <x v="2"/>
    <x v="0"/>
    <x v="0"/>
    <x v="9"/>
    <n v="92"/>
    <n v="13.142857142857142"/>
    <n v="13560"/>
    <n v="5"/>
    <n v="13555"/>
    <n v="73"/>
    <n v="13055"/>
    <x v="12"/>
    <x v="12"/>
    <n v="1751.4880952381"/>
    <n v="13.416224398606664"/>
    <n v="57.689764914008649"/>
    <n v="451.83333333333331"/>
    <n v="336.83333333333331"/>
    <n v="115"/>
  </r>
  <r>
    <x v="13"/>
    <n v="2020"/>
    <x v="0"/>
    <x v="13"/>
    <x v="0"/>
    <x v="1"/>
    <x v="1"/>
    <x v="10"/>
    <n v="92"/>
    <n v="13.142857142857142"/>
    <n v="13450"/>
    <n v="8"/>
    <n v="13442"/>
    <n v="81"/>
    <n v="13142"/>
    <x v="13"/>
    <x v="13"/>
    <n v="1817.86904761905"/>
    <n v="13.832514439347511"/>
    <n v="59.479812089194297"/>
    <n v="448.06666666666666"/>
    <n v="371.06666666666666"/>
    <n v="77"/>
  </r>
  <r>
    <x v="14"/>
    <n v="2020"/>
    <x v="0"/>
    <x v="14"/>
    <x v="1"/>
    <x v="2"/>
    <x v="2"/>
    <x v="4"/>
    <n v="102"/>
    <n v="14.571428571428571"/>
    <n v="13340"/>
    <n v="6"/>
    <n v="13334"/>
    <n v="87"/>
    <n v="13134"/>
    <x v="14"/>
    <x v="14"/>
    <n v="1884.25"/>
    <n v="14.346352977006243"/>
    <n v="61.68931780112684"/>
    <n v="444.46666666666664"/>
    <n v="356.46666666666664"/>
    <n v="88"/>
  </r>
  <r>
    <x v="15"/>
    <n v="2020"/>
    <x v="0"/>
    <x v="15"/>
    <x v="2"/>
    <x v="0"/>
    <x v="0"/>
    <x v="11"/>
    <n v="92"/>
    <n v="13.142857142857142"/>
    <n v="13230"/>
    <n v="6"/>
    <n v="13224"/>
    <n v="93"/>
    <n v="12624"/>
    <x v="15"/>
    <x v="15"/>
    <n v="1950.63095238095"/>
    <n v="15.451766099342127"/>
    <n v="66.442594227171142"/>
    <n v="440.8"/>
    <n v="341.8"/>
    <n v="99"/>
  </r>
  <r>
    <x v="16"/>
    <n v="2020"/>
    <x v="0"/>
    <x v="16"/>
    <x v="0"/>
    <x v="1"/>
    <x v="1"/>
    <x v="12"/>
    <n v="92"/>
    <n v="13.142857142857142"/>
    <n v="13120"/>
    <n v="8"/>
    <n v="13112"/>
    <n v="101"/>
    <n v="12612"/>
    <x v="16"/>
    <x v="16"/>
    <n v="1717.0119047619"/>
    <n v="13.61411278751903"/>
    <n v="58.540684986331826"/>
    <n v="437.06666666666666"/>
    <n v="367.06666666666666"/>
    <n v="70"/>
  </r>
  <r>
    <x v="17"/>
    <n v="2020"/>
    <x v="0"/>
    <x v="17"/>
    <x v="1"/>
    <x v="2"/>
    <x v="2"/>
    <x v="5"/>
    <n v="102"/>
    <n v="14.571428571428571"/>
    <n v="13010"/>
    <n v="1"/>
    <n v="13009"/>
    <n v="102"/>
    <n v="12510"/>
    <x v="17"/>
    <x v="17"/>
    <n v="1983.3928571428501"/>
    <n v="15.854459289711032"/>
    <n v="68.174174945757443"/>
    <n v="433.63333333333333"/>
    <n v="372.63333333333333"/>
    <n v="61"/>
  </r>
  <r>
    <x v="18"/>
    <n v="2020"/>
    <x v="0"/>
    <x v="18"/>
    <x v="2"/>
    <x v="0"/>
    <x v="0"/>
    <x v="13"/>
    <n v="92"/>
    <n v="13.142857142857142"/>
    <n v="12900"/>
    <n v="0"/>
    <n v="12900"/>
    <n v="102"/>
    <n v="12500"/>
    <x v="18"/>
    <x v="18"/>
    <n v="1949.7738095238001"/>
    <n v="15.598190476190402"/>
    <n v="67.072219047618731"/>
    <n v="430"/>
    <n v="369"/>
    <n v="61"/>
  </r>
  <r>
    <x v="19"/>
    <n v="2020"/>
    <x v="0"/>
    <x v="19"/>
    <x v="0"/>
    <x v="1"/>
    <x v="1"/>
    <x v="14"/>
    <n v="92"/>
    <n v="13.142857142857142"/>
    <n v="12790"/>
    <n v="0"/>
    <n v="12790"/>
    <n v="102"/>
    <n v="12290"/>
    <x v="19"/>
    <x v="19"/>
    <n v="1916.1547619047601"/>
    <n v="15.59116974698747"/>
    <n v="67.042029912046118"/>
    <n v="426.33333333333331"/>
    <n v="338.33333333333331"/>
    <n v="88"/>
  </r>
  <r>
    <x v="20"/>
    <n v="2020"/>
    <x v="0"/>
    <x v="20"/>
    <x v="0"/>
    <x v="2"/>
    <x v="2"/>
    <x v="15"/>
    <n v="92"/>
    <n v="13.142857142857142"/>
    <n v="12680"/>
    <n v="0"/>
    <n v="12680"/>
    <n v="102"/>
    <n v="12180"/>
    <x v="20"/>
    <x v="20"/>
    <n v="1882.5357142857099"/>
    <n v="15.455958245367075"/>
    <n v="66.460620455078413"/>
    <n v="422.66666666666669"/>
    <n v="272.66666666666669"/>
    <n v="150"/>
  </r>
  <r>
    <x v="21"/>
    <n v="2020"/>
    <x v="0"/>
    <x v="21"/>
    <x v="1"/>
    <x v="0"/>
    <x v="0"/>
    <x v="16"/>
    <n v="92"/>
    <n v="13.142857142857142"/>
    <n v="12570"/>
    <n v="0"/>
    <n v="12570"/>
    <n v="102"/>
    <n v="12170"/>
    <x v="21"/>
    <x v="21"/>
    <n v="1884.05952380952"/>
    <n v="15.481179324646835"/>
    <n v="66.569071095981386"/>
    <n v="419"/>
    <n v="399"/>
    <n v="20"/>
  </r>
  <r>
    <x v="22"/>
    <n v="2020"/>
    <x v="0"/>
    <x v="22"/>
    <x v="2"/>
    <x v="1"/>
    <x v="1"/>
    <x v="8"/>
    <n v="103"/>
    <n v="14.714285714285714"/>
    <n v="12460"/>
    <n v="9"/>
    <n v="12451"/>
    <n v="111"/>
    <n v="11951"/>
    <x v="22"/>
    <x v="22"/>
    <n v="1886.8820346320299"/>
    <n v="15.788486608920005"/>
    <n v="67.890492418356018"/>
    <n v="415.03333333333336"/>
    <n v="400.03333333333336"/>
    <n v="15"/>
  </r>
  <r>
    <x v="23"/>
    <n v="2020"/>
    <x v="0"/>
    <x v="23"/>
    <x v="0"/>
    <x v="2"/>
    <x v="2"/>
    <x v="17"/>
    <n v="92"/>
    <n v="13.142857142857142"/>
    <n v="12350"/>
    <n v="11"/>
    <n v="12339"/>
    <n v="122"/>
    <n v="12039"/>
    <x v="23"/>
    <x v="23"/>
    <n v="1889.70454545454"/>
    <n v="15.696524175218373"/>
    <n v="67.495053953438997"/>
    <n v="411.3"/>
    <n v="393.3"/>
    <n v="18"/>
  </r>
  <r>
    <x v="24"/>
    <n v="2020"/>
    <x v="0"/>
    <x v="24"/>
    <x v="1"/>
    <x v="0"/>
    <x v="0"/>
    <x v="18"/>
    <n v="92"/>
    <n v="13.142857142857142"/>
    <n v="12240"/>
    <n v="15"/>
    <n v="12225"/>
    <n v="137"/>
    <n v="11740"/>
    <x v="24"/>
    <x v="24"/>
    <n v="1892.52705627705"/>
    <n v="16.120332676976577"/>
    <n v="69.317430510999273"/>
    <n v="407.5"/>
    <n v="399.5"/>
    <n v="8"/>
  </r>
  <r>
    <x v="25"/>
    <n v="2020"/>
    <x v="0"/>
    <x v="25"/>
    <x v="2"/>
    <x v="1"/>
    <x v="1"/>
    <x v="19"/>
    <n v="92"/>
    <n v="13.142857142857142"/>
    <n v="12130"/>
    <n v="10"/>
    <n v="12120"/>
    <n v="147"/>
    <n v="11720"/>
    <x v="25"/>
    <x v="25"/>
    <n v="1895.3495670995601"/>
    <n v="16.171924633955292"/>
    <n v="69.539275926007761"/>
    <n v="404"/>
    <n v="352"/>
    <n v="52"/>
  </r>
  <r>
    <x v="26"/>
    <n v="2020"/>
    <x v="0"/>
    <x v="26"/>
    <x v="0"/>
    <x v="2"/>
    <x v="2"/>
    <x v="20"/>
    <n v="112"/>
    <n v="16"/>
    <n v="12020"/>
    <n v="15"/>
    <n v="12005"/>
    <n v="162"/>
    <n v="11505"/>
    <x v="26"/>
    <x v="26"/>
    <n v="1898.17207792207"/>
    <n v="16.49867082070465"/>
    <n v="70.944284529029986"/>
    <n v="400.16666666666669"/>
    <n v="345.16666666666669"/>
    <n v="55"/>
  </r>
  <r>
    <x v="27"/>
    <n v="2020"/>
    <x v="0"/>
    <x v="27"/>
    <x v="1"/>
    <x v="0"/>
    <x v="0"/>
    <x v="21"/>
    <n v="92"/>
    <n v="13.142857142857142"/>
    <n v="11910"/>
    <n v="16"/>
    <n v="11894"/>
    <n v="178"/>
    <n v="11594"/>
    <x v="27"/>
    <x v="27"/>
    <n v="1900.9945887445799"/>
    <n v="16.396365264314127"/>
    <n v="70.504370636550746"/>
    <n v="396.46666666666664"/>
    <n v="296.46666666666664"/>
    <n v="100"/>
  </r>
  <r>
    <x v="28"/>
    <n v="2020"/>
    <x v="0"/>
    <x v="28"/>
    <x v="0"/>
    <x v="1"/>
    <x v="1"/>
    <x v="22"/>
    <n v="92"/>
    <n v="13.142857142857142"/>
    <n v="11800"/>
    <n v="5"/>
    <n v="11795"/>
    <n v="183"/>
    <n v="11595"/>
    <x v="28"/>
    <x v="28"/>
    <n v="1903.8170995670901"/>
    <n v="16.419293657327209"/>
    <n v="70.602962726507002"/>
    <n v="393.16666666666669"/>
    <n v="243.16666666666669"/>
    <n v="150"/>
  </r>
  <r>
    <x v="29"/>
    <n v="2020"/>
    <x v="0"/>
    <x v="29"/>
    <x v="1"/>
    <x v="2"/>
    <x v="2"/>
    <x v="23"/>
    <n v="92"/>
    <n v="13.142857142857142"/>
    <n v="11690"/>
    <n v="8"/>
    <n v="11682"/>
    <n v="191"/>
    <n v="11082"/>
    <x v="29"/>
    <x v="29"/>
    <n v="1906.6396103896"/>
    <n v="17.204833156376104"/>
    <n v="73.98078257241724"/>
    <n v="389.4"/>
    <n v="289.39999999999998"/>
    <n v="100"/>
  </r>
  <r>
    <x v="30"/>
    <n v="2020"/>
    <x v="0"/>
    <x v="30"/>
    <x v="2"/>
    <x v="0"/>
    <x v="0"/>
    <x v="24"/>
    <n v="92"/>
    <n v="13.142857142857142"/>
    <n v="11580"/>
    <n v="9"/>
    <n v="11571"/>
    <n v="200"/>
    <n v="11071"/>
    <x v="30"/>
    <x v="30"/>
    <n v="1909.4621212121101"/>
    <n v="17.247422285359139"/>
    <n v="74.163915827044292"/>
    <n v="385.7"/>
    <n v="285.7"/>
    <n v="100"/>
  </r>
  <r>
    <x v="31"/>
    <n v="2020"/>
    <x v="1"/>
    <x v="0"/>
    <x v="0"/>
    <x v="1"/>
    <x v="1"/>
    <x v="25"/>
    <n v="92"/>
    <n v="13.142857142857142"/>
    <n v="11470"/>
    <n v="3"/>
    <n v="11467"/>
    <n v="203"/>
    <n v="10970"/>
    <x v="31"/>
    <x v="31"/>
    <n v="1912.28463203462"/>
    <n v="17.4319474205526"/>
    <n v="74.957373908376184"/>
    <n v="382.23333333333335"/>
    <n v="232.23333333333335"/>
    <n v="150"/>
  </r>
  <r>
    <x v="32"/>
    <n v="2020"/>
    <x v="1"/>
    <x v="1"/>
    <x v="1"/>
    <x v="2"/>
    <x v="2"/>
    <x v="26"/>
    <n v="92"/>
    <n v="13.142857142857142"/>
    <n v="11360"/>
    <n v="2"/>
    <n v="11358"/>
    <n v="205"/>
    <n v="10958"/>
    <x v="32"/>
    <x v="32"/>
    <n v="1915.1071428571299"/>
    <n v="17.476794514118723"/>
    <n v="75.150216410710499"/>
    <n v="378.6"/>
    <n v="328.6"/>
    <n v="50"/>
  </r>
  <r>
    <x v="33"/>
    <n v="2020"/>
    <x v="1"/>
    <x v="2"/>
    <x v="2"/>
    <x v="0"/>
    <x v="0"/>
    <x v="27"/>
    <n v="92"/>
    <n v="13.142857142857142"/>
    <n v="11250"/>
    <n v="2"/>
    <n v="11248"/>
    <n v="207"/>
    <n v="10748"/>
    <x v="33"/>
    <x v="33"/>
    <n v="1917.9296536796401"/>
    <n v="17.844525992553404"/>
    <n v="76.731461767979638"/>
    <n v="374.93333333333334"/>
    <n v="319.93333333333334"/>
    <n v="55"/>
  </r>
  <r>
    <x v="34"/>
    <n v="2020"/>
    <x v="1"/>
    <x v="3"/>
    <x v="0"/>
    <x v="1"/>
    <x v="1"/>
    <x v="28"/>
    <n v="92"/>
    <n v="13.142857142857142"/>
    <n v="11140"/>
    <n v="2"/>
    <n v="11138"/>
    <n v="209"/>
    <n v="10640"/>
    <x v="34"/>
    <x v="34"/>
    <n v="1920.75216450216"/>
    <n v="18.052181997200751"/>
    <n v="77.624382587963225"/>
    <n v="371.26666666666665"/>
    <n v="352.26666666666665"/>
    <n v="19"/>
  </r>
  <r>
    <x v="35"/>
    <n v="2020"/>
    <x v="1"/>
    <x v="4"/>
    <x v="1"/>
    <x v="2"/>
    <x v="2"/>
    <x v="29"/>
    <n v="92"/>
    <n v="13.142857142857142"/>
    <n v="11030"/>
    <n v="2"/>
    <n v="11028"/>
    <n v="211"/>
    <n v="10628"/>
    <x v="35"/>
    <x v="35"/>
    <n v="1923.5746753246699"/>
    <n v="18.099121898049209"/>
    <n v="77.826224161611592"/>
    <n v="367.6"/>
    <n v="267.60000000000002"/>
    <n v="100"/>
  </r>
  <r>
    <x v="36"/>
    <n v="2020"/>
    <x v="1"/>
    <x v="5"/>
    <x v="2"/>
    <x v="0"/>
    <x v="0"/>
    <x v="27"/>
    <n v="95"/>
    <n v="13.571428571428571"/>
    <n v="10920"/>
    <n v="2"/>
    <n v="10918"/>
    <n v="213"/>
    <n v="10418"/>
    <x v="36"/>
    <x v="36"/>
    <n v="1926.39718614718"/>
    <n v="18.49104613310789"/>
    <n v="79.511498372363917"/>
    <n v="363.93333333333334"/>
    <n v="243.93333333333334"/>
    <n v="120"/>
  </r>
  <r>
    <x v="37"/>
    <n v="2020"/>
    <x v="1"/>
    <x v="6"/>
    <x v="0"/>
    <x v="1"/>
    <x v="1"/>
    <x v="30"/>
    <n v="92"/>
    <n v="13.142857142857142"/>
    <n v="10810"/>
    <n v="2"/>
    <n v="10808"/>
    <n v="215"/>
    <n v="10508"/>
    <x v="37"/>
    <x v="37"/>
    <n v="1929.2196969696899"/>
    <n v="18.359532708124192"/>
    <n v="78.945990644934028"/>
    <n v="360.26666666666665"/>
    <n v="272.26666666666665"/>
    <n v="88"/>
  </r>
  <r>
    <x v="38"/>
    <n v="2020"/>
    <x v="1"/>
    <x v="7"/>
    <x v="0"/>
    <x v="2"/>
    <x v="2"/>
    <x v="31"/>
    <n v="92"/>
    <n v="13.142857142857142"/>
    <n v="10700"/>
    <n v="5"/>
    <n v="10695"/>
    <n v="220"/>
    <n v="10495"/>
    <x v="38"/>
    <x v="38"/>
    <n v="1932.0422077922001"/>
    <n v="18.409168249568367"/>
    <n v="79.159423473143974"/>
    <n v="356.5"/>
    <n v="279.5"/>
    <n v="77"/>
  </r>
  <r>
    <x v="39"/>
    <n v="2020"/>
    <x v="1"/>
    <x v="8"/>
    <x v="1"/>
    <x v="0"/>
    <x v="0"/>
    <x v="32"/>
    <n v="92"/>
    <n v="13.142857142857142"/>
    <n v="10590"/>
    <n v="8"/>
    <n v="10582"/>
    <n v="228"/>
    <n v="9982"/>
    <x v="39"/>
    <x v="39"/>
    <n v="1934.86471861471"/>
    <n v="19.383537553743839"/>
    <n v="83.349211481098507"/>
    <n v="352.73333333333335"/>
    <n v="262.73333333333335"/>
    <n v="90"/>
  </r>
  <r>
    <x v="40"/>
    <n v="2020"/>
    <x v="1"/>
    <x v="9"/>
    <x v="2"/>
    <x v="1"/>
    <x v="1"/>
    <x v="33"/>
    <n v="92"/>
    <n v="13.142857142857142"/>
    <n v="10480"/>
    <n v="6"/>
    <n v="10474"/>
    <n v="234"/>
    <n v="9974"/>
    <x v="40"/>
    <x v="40"/>
    <n v="1937.6872294372199"/>
    <n v="19.427383491449969"/>
    <n v="83.537749013234858"/>
    <n v="349.13333333333333"/>
    <n v="160.13333333333333"/>
    <n v="189"/>
  </r>
  <r>
    <x v="41"/>
    <n v="2020"/>
    <x v="1"/>
    <x v="10"/>
    <x v="0"/>
    <x v="2"/>
    <x v="2"/>
    <x v="34"/>
    <n v="92"/>
    <n v="13.142857142857142"/>
    <n v="10370"/>
    <n v="6"/>
    <n v="10364"/>
    <n v="240"/>
    <n v="9370"/>
    <x v="41"/>
    <x v="41"/>
    <n v="1940.5097402597301"/>
    <n v="20.709815797862646"/>
    <n v="89.052207930809374"/>
    <n v="345.46666666666664"/>
    <n v="313.46666666666664"/>
    <n v="32"/>
  </r>
  <r>
    <x v="42"/>
    <n v="2020"/>
    <x v="1"/>
    <x v="11"/>
    <x v="1"/>
    <x v="0"/>
    <x v="0"/>
    <x v="26"/>
    <n v="102"/>
    <n v="14.571428571428571"/>
    <n v="10260"/>
    <n v="8"/>
    <n v="10252"/>
    <n v="248"/>
    <n v="9852"/>
    <x v="42"/>
    <x v="42"/>
    <n v="1943.33225108224"/>
    <n v="19.725256304123427"/>
    <n v="84.818602107730726"/>
    <n v="341.73333333333335"/>
    <n v="226.73333333333335"/>
    <n v="115"/>
  </r>
  <r>
    <x v="43"/>
    <n v="2020"/>
    <x v="1"/>
    <x v="12"/>
    <x v="2"/>
    <x v="1"/>
    <x v="1"/>
    <x v="35"/>
    <n v="92"/>
    <n v="13.142857142857142"/>
    <n v="10150"/>
    <n v="1"/>
    <n v="10149"/>
    <n v="249"/>
    <n v="9649"/>
    <x v="43"/>
    <x v="43"/>
    <n v="1946.1547619047501"/>
    <n v="20.169496962428752"/>
    <n v="86.728836938443635"/>
    <n v="338.3"/>
    <n v="261.3"/>
    <n v="77"/>
  </r>
  <r>
    <x v="44"/>
    <n v="2020"/>
    <x v="1"/>
    <x v="13"/>
    <x v="0"/>
    <x v="2"/>
    <x v="2"/>
    <x v="36"/>
    <n v="92"/>
    <n v="13.142857142857142"/>
    <n v="10040"/>
    <n v="0"/>
    <n v="10040"/>
    <n v="249"/>
    <n v="9540"/>
    <x v="44"/>
    <x v="44"/>
    <n v="1948.97727272726"/>
    <n v="20.429531160663103"/>
    <n v="87.846983990851342"/>
    <n v="334.66666666666669"/>
    <n v="246.66666666666669"/>
    <n v="88"/>
  </r>
  <r>
    <x v="45"/>
    <n v="2020"/>
    <x v="1"/>
    <x v="14"/>
    <x v="1"/>
    <x v="0"/>
    <x v="0"/>
    <x v="29"/>
    <n v="102"/>
    <n v="14.571428571428571"/>
    <n v="9930"/>
    <n v="0"/>
    <n v="9930"/>
    <n v="249"/>
    <n v="9530"/>
    <x v="45"/>
    <x v="45"/>
    <n v="1951.7997835497699"/>
    <n v="20.480585346797163"/>
    <n v="88.0665169912278"/>
    <n v="331"/>
    <n v="232"/>
    <n v="99"/>
  </r>
  <r>
    <x v="46"/>
    <n v="2020"/>
    <x v="1"/>
    <x v="15"/>
    <x v="2"/>
    <x v="1"/>
    <x v="1"/>
    <x v="37"/>
    <n v="92"/>
    <n v="13.142857142857142"/>
    <n v="9820"/>
    <n v="0"/>
    <n v="9820"/>
    <n v="249"/>
    <n v="9320"/>
    <x v="46"/>
    <x v="46"/>
    <n v="1954.6222943722801"/>
    <n v="20.972342214294851"/>
    <n v="90.181071521467857"/>
    <n v="327.33333333333331"/>
    <n v="257.33333333333331"/>
    <n v="70"/>
  </r>
  <r>
    <x v="47"/>
    <n v="2020"/>
    <x v="1"/>
    <x v="16"/>
    <x v="0"/>
    <x v="2"/>
    <x v="2"/>
    <x v="38"/>
    <n v="92"/>
    <n v="13.142857142857142"/>
    <n v="9710"/>
    <n v="0"/>
    <n v="9710"/>
    <n v="249"/>
    <n v="9410"/>
    <x v="47"/>
    <x v="47"/>
    <n v="1957.44480519479"/>
    <n v="20.801751383579063"/>
    <n v="89.447530949389972"/>
    <n v="323.66666666666669"/>
    <n v="262.66666666666669"/>
    <n v="61"/>
  </r>
  <r>
    <x v="48"/>
    <n v="2020"/>
    <x v="1"/>
    <x v="17"/>
    <x v="0"/>
    <x v="0"/>
    <x v="0"/>
    <x v="39"/>
    <n v="92"/>
    <n v="13.142857142857142"/>
    <n v="9600"/>
    <n v="9"/>
    <n v="9591"/>
    <n v="258"/>
    <n v="9100"/>
    <x v="48"/>
    <x v="48"/>
    <n v="1960.2673160172999"/>
    <n v="21.541399077113187"/>
    <n v="92.628016031586696"/>
    <n v="319.7"/>
    <n v="258.7"/>
    <n v="61"/>
  </r>
  <r>
    <x v="49"/>
    <n v="2020"/>
    <x v="1"/>
    <x v="18"/>
    <x v="1"/>
    <x v="1"/>
    <x v="1"/>
    <x v="40"/>
    <n v="92"/>
    <n v="13.142857142857142"/>
    <n v="20000"/>
    <n v="11"/>
    <n v="19989"/>
    <n v="269"/>
    <n v="19589"/>
    <x v="49"/>
    <x v="49"/>
    <n v="1963.08982683981"/>
    <n v="10.021388671396243"/>
    <n v="43.091971287003844"/>
    <n v="666.3"/>
    <n v="578.29999999999995"/>
    <n v="88"/>
  </r>
  <r>
    <x v="50"/>
    <n v="2020"/>
    <x v="1"/>
    <x v="19"/>
    <x v="2"/>
    <x v="2"/>
    <x v="2"/>
    <x v="41"/>
    <n v="92"/>
    <n v="13.142857142857142"/>
    <n v="16000"/>
    <n v="15"/>
    <n v="15985"/>
    <n v="284"/>
    <n v="15485"/>
    <x v="50"/>
    <x v="50"/>
    <n v="1965.9123376623199"/>
    <n v="12.695591460525154"/>
    <n v="54.591043280258162"/>
    <n v="532.83333333333337"/>
    <n v="382.83333333333337"/>
    <n v="150"/>
  </r>
  <r>
    <x v="51"/>
    <n v="2020"/>
    <x v="1"/>
    <x v="20"/>
    <x v="0"/>
    <x v="0"/>
    <x v="0"/>
    <x v="41"/>
    <n v="93"/>
    <n v="13.285714285714286"/>
    <n v="13000"/>
    <n v="10"/>
    <n v="12990"/>
    <n v="294"/>
    <n v="12690"/>
    <x v="51"/>
    <x v="51"/>
    <n v="1968.7348484848301"/>
    <n v="15.514064999880457"/>
    <n v="66.710479499485956"/>
    <n v="433"/>
    <n v="413"/>
    <n v="20"/>
  </r>
  <r>
    <x v="52"/>
    <n v="2020"/>
    <x v="1"/>
    <x v="21"/>
    <x v="1"/>
    <x v="1"/>
    <x v="1"/>
    <x v="42"/>
    <n v="92"/>
    <n v="13.142857142857142"/>
    <n v="13500"/>
    <n v="15"/>
    <n v="13485"/>
    <n v="309"/>
    <n v="13285"/>
    <x v="52"/>
    <x v="52"/>
    <n v="1971.55735930734"/>
    <n v="14.840476923653293"/>
    <n v="63.814050771709155"/>
    <n v="449.5"/>
    <n v="434.5"/>
    <n v="15"/>
  </r>
  <r>
    <x v="53"/>
    <n v="2020"/>
    <x v="1"/>
    <x v="22"/>
    <x v="2"/>
    <x v="2"/>
    <x v="2"/>
    <x v="43"/>
    <n v="92"/>
    <n v="13.142857142857142"/>
    <n v="13000"/>
    <n v="16"/>
    <n v="12984"/>
    <n v="325"/>
    <n v="12384"/>
    <x v="53"/>
    <x v="53"/>
    <n v="1974.3798701298499"/>
    <n v="15.942989907379278"/>
    <n v="68.55485660173089"/>
    <n v="432.8"/>
    <n v="414.8"/>
    <n v="18"/>
  </r>
  <r>
    <x v="54"/>
    <n v="2020"/>
    <x v="1"/>
    <x v="23"/>
    <x v="0"/>
    <x v="0"/>
    <x v="0"/>
    <x v="44"/>
    <n v="92"/>
    <n v="13.142857142857142"/>
    <n v="17000"/>
    <n v="5"/>
    <n v="16995"/>
    <n v="330"/>
    <n v="16495"/>
    <x v="54"/>
    <x v="54"/>
    <n v="1977.20238095236"/>
    <n v="11.986677059426251"/>
    <n v="51.542711355532873"/>
    <n v="566.5"/>
    <n v="558.5"/>
    <n v="8"/>
  </r>
  <r>
    <x v="55"/>
    <n v="2020"/>
    <x v="1"/>
    <x v="24"/>
    <x v="1"/>
    <x v="1"/>
    <x v="1"/>
    <x v="45"/>
    <n v="92"/>
    <n v="13.142857142857142"/>
    <n v="11328.404040404001"/>
    <n v="8"/>
    <n v="11320.404040404001"/>
    <n v="338"/>
    <n v="10828.404040404001"/>
    <x v="55"/>
    <x v="55"/>
    <n v="1980.02489177488"/>
    <n v="18.285472950462665"/>
    <n v="78.627533686989452"/>
    <n v="377.34680134680002"/>
    <n v="325.34680134680002"/>
    <n v="52"/>
  </r>
  <r>
    <x v="56"/>
    <n v="2020"/>
    <x v="1"/>
    <x v="25"/>
    <x v="0"/>
    <x v="2"/>
    <x v="2"/>
    <x v="46"/>
    <n v="112"/>
    <n v="16"/>
    <n v="11283.470418470401"/>
    <n v="9"/>
    <n v="11274.470418470401"/>
    <n v="347"/>
    <n v="10874.470418470401"/>
    <x v="56"/>
    <x v="56"/>
    <n v="1982.8474025973901"/>
    <n v="18.233967506403836"/>
    <n v="78.406060277536497"/>
    <n v="375.81568061568004"/>
    <n v="320.81568061568004"/>
    <n v="55"/>
  </r>
  <r>
    <x v="57"/>
    <n v="2020"/>
    <x v="1"/>
    <x v="26"/>
    <x v="1"/>
    <x v="0"/>
    <x v="0"/>
    <x v="47"/>
    <n v="92"/>
    <n v="13.142857142857142"/>
    <n v="11238.5367965368"/>
    <n v="3"/>
    <n v="11235.5367965368"/>
    <n v="350"/>
    <n v="10735.5367965368"/>
    <x v="57"/>
    <x v="57"/>
    <n v="1985.6699134199"/>
    <n v="18.496233127908997"/>
    <n v="79.533802450008679"/>
    <n v="374.51789321789335"/>
    <n v="274.51789321789335"/>
    <n v="100"/>
  </r>
  <r>
    <x v="58"/>
    <n v="2020"/>
    <x v="1"/>
    <x v="27"/>
    <x v="2"/>
    <x v="1"/>
    <x v="1"/>
    <x v="48"/>
    <n v="92"/>
    <n v="13.142857142857142"/>
    <n v="11193.6031746032"/>
    <n v="2"/>
    <n v="11191.6031746032"/>
    <n v="352"/>
    <n v="10693.6031746032"/>
    <x v="58"/>
    <x v="58"/>
    <n v="1988.4924242424099"/>
    <n v="18.595158168623509"/>
    <n v="79.95918012508109"/>
    <n v="373.05343915344002"/>
    <n v="358.05343915344002"/>
    <n v="15"/>
  </r>
  <r>
    <x v="59"/>
    <n v="2020"/>
    <x v="1"/>
    <x v="28"/>
    <x v="0"/>
    <x v="2"/>
    <x v="2"/>
    <x v="49"/>
    <n v="92"/>
    <n v="13.142857142857142"/>
    <n v="11148.6695526695"/>
    <n v="2"/>
    <n v="11146.6695526695"/>
    <n v="354"/>
    <n v="10746.6695526695"/>
    <x v="59"/>
    <x v="59"/>
    <n v="1991.3149350649201"/>
    <n v="18.529600499070639"/>
    <n v="79.677282146003748"/>
    <n v="371.55565175564999"/>
    <n v="271.55565175564999"/>
    <n v="100"/>
  </r>
  <r>
    <x v="60"/>
    <n v="2020"/>
    <x v="2"/>
    <x v="0"/>
    <x v="1"/>
    <x v="0"/>
    <x v="0"/>
    <x v="41"/>
    <n v="102"/>
    <n v="14.571428571428571"/>
    <n v="11103.7359307359"/>
    <n v="2"/>
    <n v="11101.7359307359"/>
    <n v="356"/>
    <n v="10601.7359307359"/>
    <x v="60"/>
    <x v="60"/>
    <n v="1994.13744588743"/>
    <n v="18.809537031630352"/>
    <n v="80.881009236010513"/>
    <n v="370.05786435786337"/>
    <n v="270.05786435786337"/>
    <n v="100"/>
  </r>
  <r>
    <x v="61"/>
    <n v="2020"/>
    <x v="2"/>
    <x v="1"/>
    <x v="2"/>
    <x v="1"/>
    <x v="1"/>
    <x v="50"/>
    <n v="92"/>
    <n v="13.142857142857142"/>
    <n v="11058.8023088023"/>
    <n v="2"/>
    <n v="11056.8023088023"/>
    <n v="358"/>
    <n v="10756.8023088023"/>
    <x v="61"/>
    <x v="61"/>
    <n v="1996.9599567099399"/>
    <n v="18.564624498823651"/>
    <n v="79.827885344941691"/>
    <n v="368.56007696007669"/>
    <n v="218.56007696007669"/>
    <n v="150"/>
  </r>
  <r>
    <x v="62"/>
    <n v="2020"/>
    <x v="2"/>
    <x v="2"/>
    <x v="0"/>
    <x v="2"/>
    <x v="2"/>
    <x v="51"/>
    <n v="92"/>
    <n v="13.142857142857142"/>
    <n v="11013.8686868687"/>
    <n v="2"/>
    <n v="11011.8686868687"/>
    <n v="360"/>
    <n v="10811.8686868687"/>
    <x v="62"/>
    <x v="62"/>
    <n v="1999.78246753245"/>
    <n v="18.496177908276287"/>
    <n v="79.533565005588031"/>
    <n v="367.06228956229"/>
    <n v="317.06228956229"/>
    <n v="50"/>
  </r>
  <r>
    <x v="63"/>
    <n v="2020"/>
    <x v="2"/>
    <x v="3"/>
    <x v="1"/>
    <x v="0"/>
    <x v="0"/>
    <x v="52"/>
    <n v="92"/>
    <n v="13.142857142857142"/>
    <n v="10968.9350649351"/>
    <n v="2"/>
    <n v="10966.9350649351"/>
    <n v="362"/>
    <n v="10366.9350649351"/>
    <x v="63"/>
    <x v="63"/>
    <n v="2002.6049783549599"/>
    <n v="19.317232777202669"/>
    <n v="83.064100941971475"/>
    <n v="365.56450216450332"/>
    <n v="295.56450216450332"/>
    <n v="70"/>
  </r>
  <r>
    <x v="64"/>
    <n v="2020"/>
    <x v="2"/>
    <x v="4"/>
    <x v="2"/>
    <x v="1"/>
    <x v="1"/>
    <x v="53"/>
    <n v="92"/>
    <n v="13.142857142857142"/>
    <n v="10924.0014430014"/>
    <n v="5"/>
    <n v="10919.0014430014"/>
    <n v="367"/>
    <n v="10419.0014430014"/>
    <x v="64"/>
    <x v="64"/>
    <n v="2005.4274891774701"/>
    <n v="19.247789724844946"/>
    <n v="82.765495816833266"/>
    <n v="363.96671476671332"/>
    <n v="302.96671476671332"/>
    <n v="61"/>
  </r>
  <r>
    <x v="65"/>
    <n v="2020"/>
    <x v="2"/>
    <x v="5"/>
    <x v="0"/>
    <x v="2"/>
    <x v="2"/>
    <x v="54"/>
    <n v="92"/>
    <n v="13.142857142857142"/>
    <n v="10879.0678210678"/>
    <n v="8"/>
    <n v="10871.0678210678"/>
    <n v="375"/>
    <n v="10379.0678210678"/>
    <x v="65"/>
    <x v="65"/>
    <n v="2008.24999999998"/>
    <n v="19.349040151019757"/>
    <n v="83.200872649384948"/>
    <n v="362.36892736892668"/>
    <n v="301.36892736892668"/>
    <n v="61"/>
  </r>
  <r>
    <x v="66"/>
    <n v="2020"/>
    <x v="2"/>
    <x v="6"/>
    <x v="0"/>
    <x v="0"/>
    <x v="0"/>
    <x v="55"/>
    <n v="92"/>
    <n v="13.142857142857142"/>
    <n v="10834.1341991342"/>
    <n v="6"/>
    <n v="10828.1341991342"/>
    <n v="381"/>
    <n v="10428.1341991342"/>
    <x v="66"/>
    <x v="66"/>
    <n v="2011.0725108224899"/>
    <n v="19.285065500878002"/>
    <n v="82.925781653775402"/>
    <n v="360.93780663780666"/>
    <n v="272.93780663780666"/>
    <n v="88"/>
  </r>
  <r>
    <x v="67"/>
    <n v="2020"/>
    <x v="2"/>
    <x v="7"/>
    <x v="1"/>
    <x v="1"/>
    <x v="1"/>
    <x v="56"/>
    <n v="92"/>
    <n v="13.142857142857142"/>
    <n v="10789.2005772006"/>
    <n v="6"/>
    <n v="10783.2005772006"/>
    <n v="387"/>
    <n v="10283.2005772006"/>
    <x v="67"/>
    <x v="67"/>
    <n v="2013.895021645"/>
    <n v="19.58432111214584"/>
    <n v="84.212580782227107"/>
    <n v="359.44001924001998"/>
    <n v="209.44001924001998"/>
    <n v="150"/>
  </r>
  <r>
    <x v="68"/>
    <n v="2020"/>
    <x v="2"/>
    <x v="8"/>
    <x v="2"/>
    <x v="2"/>
    <x v="2"/>
    <x v="57"/>
    <n v="92"/>
    <n v="13.142857142857142"/>
    <n v="10744.266955267"/>
    <n v="8"/>
    <n v="10736.266955267"/>
    <n v="395"/>
    <n v="10244.266955267"/>
    <x v="68"/>
    <x v="68"/>
    <n v="2016.71753246751"/>
    <n v="19.686303971516796"/>
    <n v="84.651107077522227"/>
    <n v="357.87556517556663"/>
    <n v="337.87556517556663"/>
    <n v="20"/>
  </r>
  <r>
    <x v="69"/>
    <n v="2020"/>
    <x v="2"/>
    <x v="9"/>
    <x v="0"/>
    <x v="0"/>
    <x v="0"/>
    <x v="58"/>
    <n v="92"/>
    <n v="13.142857142857142"/>
    <n v="10699.333333333299"/>
    <n v="1"/>
    <n v="10698.333333333299"/>
    <n v="396"/>
    <n v="10298.333333333299"/>
    <x v="69"/>
    <x v="69"/>
    <n v="2019.5400432900201"/>
    <n v="19.610358083411814"/>
    <n v="84.324539758670795"/>
    <n v="356.61111111111001"/>
    <n v="341.61111111111001"/>
    <n v="15"/>
  </r>
  <r>
    <x v="70"/>
    <n v="2020"/>
    <x v="2"/>
    <x v="10"/>
    <x v="1"/>
    <x v="1"/>
    <x v="1"/>
    <x v="59"/>
    <n v="92"/>
    <n v="13.142857142857142"/>
    <n v="10654.399711399699"/>
    <n v="0"/>
    <n v="10654.399711399699"/>
    <n v="396"/>
    <n v="10154.399711399699"/>
    <x v="70"/>
    <x v="70"/>
    <n v="2022.36255411253"/>
    <n v="19.916121204507558"/>
    <n v="85.639321179382492"/>
    <n v="355.14665704665663"/>
    <n v="337.14665704665663"/>
    <n v="18"/>
  </r>
  <r>
    <x v="71"/>
    <n v="2020"/>
    <x v="2"/>
    <x v="11"/>
    <x v="2"/>
    <x v="2"/>
    <x v="2"/>
    <x v="60"/>
    <n v="92"/>
    <n v="13.142857142857142"/>
    <n v="10609.466089466099"/>
    <n v="0"/>
    <n v="10609.466089466099"/>
    <n v="396"/>
    <n v="10309.466089466099"/>
    <x v="71"/>
    <x v="71"/>
    <n v="2025.1850649350399"/>
    <n v="19.643937400447079"/>
    <n v="84.468930821922442"/>
    <n v="353.64886964886995"/>
    <n v="345.64886964886995"/>
    <n v="8"/>
  </r>
  <r>
    <x v="72"/>
    <n v="2020"/>
    <x v="2"/>
    <x v="12"/>
    <x v="0"/>
    <x v="0"/>
    <x v="0"/>
    <x v="61"/>
    <n v="92"/>
    <n v="13.142857142857142"/>
    <n v="10564.532467532499"/>
    <n v="0"/>
    <n v="10564.532467532499"/>
    <n v="396"/>
    <n v="10064.532467532499"/>
    <x v="72"/>
    <x v="72"/>
    <n v="2028.0075757575501"/>
    <n v="20.1500425608419"/>
    <n v="86.645183011620162"/>
    <n v="352.15108225108332"/>
    <n v="300.15108225108332"/>
    <n v="52"/>
  </r>
  <r>
    <x v="73"/>
    <n v="2020"/>
    <x v="2"/>
    <x v="13"/>
    <x v="1"/>
    <x v="1"/>
    <x v="1"/>
    <x v="62"/>
    <n v="92"/>
    <n v="13.142857142857142"/>
    <n v="10519.598845598801"/>
    <n v="0"/>
    <n v="10519.598845598801"/>
    <n v="396"/>
    <n v="10119.598845598801"/>
    <x v="73"/>
    <x v="73"/>
    <n v="2030.83008658006"/>
    <n v="20.068286476230284"/>
    <n v="86.293631847790223"/>
    <n v="350.65329485329335"/>
    <n v="295.65329485329335"/>
    <n v="55"/>
  </r>
  <r>
    <x v="74"/>
    <n v="2020"/>
    <x v="2"/>
    <x v="14"/>
    <x v="2"/>
    <x v="2"/>
    <x v="2"/>
    <x v="63"/>
    <n v="92"/>
    <n v="13.142857142857142"/>
    <n v="16800"/>
    <n v="9"/>
    <n v="16791"/>
    <n v="405"/>
    <n v="16291"/>
    <x v="74"/>
    <x v="74"/>
    <n v="2033.6525974025701"/>
    <n v="12.483288916595484"/>
    <n v="53.678142341360576"/>
    <n v="559.70000000000005"/>
    <n v="459.70000000000005"/>
    <n v="100"/>
  </r>
  <r>
    <x v="75"/>
    <n v="2020"/>
    <x v="2"/>
    <x v="15"/>
    <x v="0"/>
    <x v="0"/>
    <x v="0"/>
    <x v="64"/>
    <n v="92"/>
    <n v="13.142857142857142"/>
    <n v="15500"/>
    <n v="11"/>
    <n v="15489"/>
    <n v="416"/>
    <n v="15189"/>
    <x v="75"/>
    <x v="75"/>
    <n v="2036.47510822508"/>
    <n v="13.407565397492132"/>
    <n v="57.652531209216164"/>
    <n v="516.29999999999995"/>
    <n v="366.29999999999995"/>
    <n v="150"/>
  </r>
  <r>
    <x v="76"/>
    <n v="2020"/>
    <x v="2"/>
    <x v="16"/>
    <x v="0"/>
    <x v="1"/>
    <x v="1"/>
    <x v="65"/>
    <n v="92"/>
    <n v="13.142857142857142"/>
    <n v="12000"/>
    <n v="15"/>
    <n v="11985"/>
    <n v="431"/>
    <n v="11785"/>
    <x v="76"/>
    <x v="76"/>
    <n v="2039.2976190475999"/>
    <n v="17.304180051316081"/>
    <n v="74.407974220659142"/>
    <n v="399.5"/>
    <n v="299.5"/>
    <n v="100"/>
  </r>
  <r>
    <x v="77"/>
    <n v="2020"/>
    <x v="2"/>
    <x v="17"/>
    <x v="1"/>
    <x v="2"/>
    <x v="2"/>
    <x v="66"/>
    <n v="92"/>
    <n v="13.142857142857142"/>
    <n v="10000"/>
    <n v="10"/>
    <n v="9990"/>
    <n v="441"/>
    <n v="6990"/>
    <x v="77"/>
    <x v="77"/>
    <n v="2042.1201298701101"/>
    <n v="29.214880255652503"/>
    <n v="125.62398509930576"/>
    <n v="333"/>
    <n v="233"/>
    <n v="100"/>
  </r>
  <r>
    <x v="78"/>
    <n v="2020"/>
    <x v="2"/>
    <x v="18"/>
    <x v="2"/>
    <x v="0"/>
    <x v="0"/>
    <x v="67"/>
    <n v="92"/>
    <n v="13.142857142857142"/>
    <n v="19000"/>
    <n v="1"/>
    <n v="18999"/>
    <n v="442"/>
    <n v="18499"/>
    <x v="78"/>
    <x v="78"/>
    <n v="2044.94264069262"/>
    <n v="11.054341535718795"/>
    <n v="47.533668603590812"/>
    <n v="633.29999999999995"/>
    <n v="483.29999999999995"/>
    <n v="150"/>
  </r>
  <r>
    <x v="79"/>
    <n v="2020"/>
    <x v="2"/>
    <x v="19"/>
    <x v="0"/>
    <x v="1"/>
    <x v="1"/>
    <x v="68"/>
    <n v="92"/>
    <n v="13.142857142857142"/>
    <n v="14330"/>
    <n v="1"/>
    <n v="14329"/>
    <n v="443"/>
    <n v="13830"/>
    <x v="79"/>
    <x v="79"/>
    <n v="2047.7651515151299"/>
    <n v="14.80668945419472"/>
    <n v="63.668764653037293"/>
    <n v="477.63333333333333"/>
    <n v="427.63333333333333"/>
    <n v="50"/>
  </r>
  <r>
    <x v="80"/>
    <n v="2020"/>
    <x v="2"/>
    <x v="20"/>
    <x v="1"/>
    <x v="2"/>
    <x v="2"/>
    <x v="54"/>
    <n v="107"/>
    <n v="15.285714285714286"/>
    <n v="14220"/>
    <n v="1"/>
    <n v="14219"/>
    <n v="444"/>
    <n v="13819"/>
    <x v="80"/>
    <x v="80"/>
    <n v="2050.5876623376398"/>
    <n v="14.838900516228669"/>
    <n v="63.807272219783279"/>
    <n v="473.96666666666664"/>
    <n v="403.96666666666664"/>
    <n v="70"/>
  </r>
  <r>
    <x v="81"/>
    <n v="2020"/>
    <x v="2"/>
    <x v="21"/>
    <x v="2"/>
    <x v="0"/>
    <x v="0"/>
    <x v="69"/>
    <n v="92"/>
    <n v="13.142857142857142"/>
    <n v="14110"/>
    <n v="4"/>
    <n v="14106"/>
    <n v="448"/>
    <n v="13606"/>
    <x v="81"/>
    <x v="81"/>
    <n v="2053.41017316015"/>
    <n v="15.091946002940983"/>
    <n v="64.895367812646228"/>
    <n v="470.2"/>
    <n v="409.2"/>
    <n v="61"/>
  </r>
  <r>
    <x v="82"/>
    <n v="2020"/>
    <x v="2"/>
    <x v="22"/>
    <x v="0"/>
    <x v="1"/>
    <x v="1"/>
    <x v="70"/>
    <n v="92"/>
    <n v="13.142857142857142"/>
    <n v="14000"/>
    <n v="2"/>
    <n v="13998"/>
    <n v="450"/>
    <n v="13500"/>
    <x v="82"/>
    <x v="82"/>
    <n v="2056.2326839826601"/>
    <n v="15.23135321468637"/>
    <n v="65.494818823151391"/>
    <n v="466.6"/>
    <n v="405.6"/>
    <n v="61"/>
  </r>
  <r>
    <x v="83"/>
    <n v="2020"/>
    <x v="2"/>
    <x v="23"/>
    <x v="1"/>
    <x v="2"/>
    <x v="2"/>
    <x v="71"/>
    <n v="92"/>
    <n v="13.142857142857142"/>
    <n v="13890"/>
    <n v="2"/>
    <n v="13888"/>
    <n v="452"/>
    <n v="13488"/>
    <x v="83"/>
    <x v="83"/>
    <n v="2059.0551948051698"/>
    <n v="15.265830329219824"/>
    <n v="65.643070415645241"/>
    <n v="462.93333333333334"/>
    <n v="444.93333333333334"/>
    <n v="18"/>
  </r>
  <r>
    <x v="84"/>
    <n v="2020"/>
    <x v="2"/>
    <x v="24"/>
    <x v="0"/>
    <x v="0"/>
    <x v="0"/>
    <x v="72"/>
    <n v="92"/>
    <n v="13.142857142857142"/>
    <n v="13780"/>
    <n v="2"/>
    <n v="13778"/>
    <n v="454"/>
    <n v="13278"/>
    <x v="84"/>
    <x v="84"/>
    <n v="2061.8777056276799"/>
    <n v="15.528526175837323"/>
    <n v="66.772662556100485"/>
    <n v="459.26666666666665"/>
    <n v="451.26666666666665"/>
    <n v="8"/>
  </r>
  <r>
    <x v="85"/>
    <n v="2020"/>
    <x v="2"/>
    <x v="25"/>
    <x v="1"/>
    <x v="1"/>
    <x v="1"/>
    <x v="73"/>
    <n v="92"/>
    <n v="13.142857142857142"/>
    <n v="13670"/>
    <n v="7"/>
    <n v="13663"/>
    <n v="461"/>
    <n v="13363"/>
    <x v="85"/>
    <x v="85"/>
    <n v="2064.7002164501901"/>
    <n v="15.450873429994687"/>
    <n v="66.438755748977144"/>
    <n v="455.43333333333334"/>
    <n v="403.43333333333334"/>
    <n v="52"/>
  </r>
  <r>
    <x v="86"/>
    <n v="2020"/>
    <x v="2"/>
    <x v="26"/>
    <x v="2"/>
    <x v="2"/>
    <x v="2"/>
    <x v="74"/>
    <n v="92"/>
    <n v="13.142857142857142"/>
    <n v="13560"/>
    <n v="2"/>
    <n v="13558"/>
    <n v="463"/>
    <n v="13358"/>
    <x v="86"/>
    <x v="86"/>
    <n v="2067.5227272727002"/>
    <n v="15.477786549428808"/>
    <n v="66.554482162543877"/>
    <n v="451.93333333333334"/>
    <n v="396.93333333333334"/>
    <n v="55"/>
  </r>
  <r>
    <x v="87"/>
    <n v="2020"/>
    <x v="2"/>
    <x v="27"/>
    <x v="0"/>
    <x v="0"/>
    <x v="0"/>
    <x v="75"/>
    <n v="92"/>
    <n v="13.142857142857142"/>
    <n v="13450"/>
    <n v="8"/>
    <n v="13442"/>
    <n v="471"/>
    <n v="12842"/>
    <x v="87"/>
    <x v="87"/>
    <n v="2070.3452380952099"/>
    <n v="16.121672933306417"/>
    <n v="69.323193613217597"/>
    <n v="448.06666666666666"/>
    <n v="348.06666666666666"/>
    <n v="100"/>
  </r>
  <r>
    <x v="88"/>
    <n v="2020"/>
    <x v="2"/>
    <x v="28"/>
    <x v="1"/>
    <x v="1"/>
    <x v="1"/>
    <x v="57"/>
    <n v="112"/>
    <n v="16"/>
    <n v="13340"/>
    <n v="9"/>
    <n v="13331"/>
    <n v="480"/>
    <n v="12831"/>
    <x v="88"/>
    <x v="88"/>
    <n v="2073.16774891772"/>
    <n v="16.15749161341844"/>
    <n v="69.47721393769929"/>
    <n v="444.36666666666667"/>
    <n v="294.36666666666667"/>
    <n v="150"/>
  </r>
  <r>
    <x v="89"/>
    <n v="2020"/>
    <x v="2"/>
    <x v="29"/>
    <x v="2"/>
    <x v="2"/>
    <x v="2"/>
    <x v="58"/>
    <n v="112"/>
    <n v="16"/>
    <n v="13230"/>
    <n v="2"/>
    <n v="13228"/>
    <n v="482"/>
    <n v="12730"/>
    <x v="89"/>
    <x v="89"/>
    <n v="2075.9902597402302"/>
    <n v="16.307857499923252"/>
    <n v="70.123787249669974"/>
    <n v="440.93333333333334"/>
    <n v="340.93333333333334"/>
    <n v="100"/>
  </r>
  <r>
    <x v="90"/>
    <n v="2020"/>
    <x v="2"/>
    <x v="30"/>
    <x v="0"/>
    <x v="0"/>
    <x v="0"/>
    <x v="65"/>
    <n v="106"/>
    <n v="15.142857142857142"/>
    <n v="13120"/>
    <n v="9"/>
    <n v="13111"/>
    <n v="491"/>
    <n v="12711"/>
    <x v="90"/>
    <x v="90"/>
    <n v="2078.8127705627398"/>
    <n v="16.354439230294545"/>
    <n v="70.324088690266535"/>
    <n v="437.03333333333336"/>
    <n v="337.03333333333336"/>
    <n v="100"/>
  </r>
  <r>
    <x v="91"/>
    <n v="2020"/>
    <x v="3"/>
    <x v="0"/>
    <x v="1"/>
    <x v="1"/>
    <x v="1"/>
    <x v="76"/>
    <n v="92"/>
    <n v="13.142857142857142"/>
    <n v="13010"/>
    <n v="1"/>
    <n v="13009"/>
    <n v="492"/>
    <n v="12509"/>
    <x v="91"/>
    <x v="91"/>
    <n v="2081.63528138525"/>
    <n v="16.641100658607801"/>
    <n v="71.556732832013537"/>
    <n v="433.63333333333333"/>
    <n v="283.63333333333333"/>
    <n v="150"/>
  </r>
  <r>
    <x v="92"/>
    <n v="2020"/>
    <x v="3"/>
    <x v="1"/>
    <x v="2"/>
    <x v="2"/>
    <x v="2"/>
    <x v="77"/>
    <n v="81"/>
    <n v="11.571428571428571"/>
    <n v="12900"/>
    <n v="1"/>
    <n v="12899"/>
    <n v="493"/>
    <n v="12400"/>
    <x v="92"/>
    <x v="92"/>
    <n v="2084.4577922077601"/>
    <n v="16.810143485546455"/>
    <n v="72.283616987849754"/>
    <n v="429.96666666666664"/>
    <n v="379.96666666666664"/>
    <n v="50"/>
  </r>
  <r>
    <x v="93"/>
    <n v="2020"/>
    <x v="3"/>
    <x v="2"/>
    <x v="0"/>
    <x v="0"/>
    <x v="0"/>
    <x v="78"/>
    <n v="92"/>
    <n v="13.142857142857142"/>
    <n v="12790"/>
    <n v="0"/>
    <n v="12790"/>
    <n v="493"/>
    <n v="12390"/>
    <x v="93"/>
    <x v="93"/>
    <n v="2087.2803030302698"/>
    <n v="16.846491549881112"/>
    <n v="72.43991366448877"/>
    <n v="426.33333333333331"/>
    <n v="356.33333333333331"/>
    <n v="70"/>
  </r>
  <r>
    <x v="94"/>
    <n v="2020"/>
    <x v="3"/>
    <x v="3"/>
    <x v="0"/>
    <x v="1"/>
    <x v="1"/>
    <x v="79"/>
    <n v="92"/>
    <n v="13.142857142857142"/>
    <n v="12680"/>
    <n v="0"/>
    <n v="12680"/>
    <n v="493"/>
    <n v="12180"/>
    <x v="20"/>
    <x v="20"/>
    <n v="2090.1028138527799"/>
    <n v="17.160121624407058"/>
    <n v="73.788522984950347"/>
    <n v="422.66666666666669"/>
    <n v="361.66666666666669"/>
    <n v="61"/>
  </r>
  <r>
    <x v="95"/>
    <n v="2020"/>
    <x v="3"/>
    <x v="4"/>
    <x v="1"/>
    <x v="2"/>
    <x v="2"/>
    <x v="80"/>
    <n v="92"/>
    <n v="13.142857142857142"/>
    <n v="12570"/>
    <n v="0"/>
    <n v="12570"/>
    <n v="493"/>
    <n v="12270"/>
    <x v="94"/>
    <x v="94"/>
    <n v="2092.9253246753001"/>
    <n v="17.057256109823147"/>
    <n v="73.346201272239526"/>
    <n v="419"/>
    <n v="358"/>
    <n v="61"/>
  </r>
  <r>
    <x v="96"/>
    <n v="2020"/>
    <x v="3"/>
    <x v="5"/>
    <x v="2"/>
    <x v="0"/>
    <x v="0"/>
    <x v="81"/>
    <n v="92"/>
    <n v="13.142857142857142"/>
    <n v="12460"/>
    <n v="0"/>
    <n v="12460"/>
    <n v="493"/>
    <n v="11960"/>
    <x v="95"/>
    <x v="95"/>
    <n v="2095.7478354978098"/>
    <n v="17.522975213192389"/>
    <n v="75.348793416727275"/>
    <n v="415.33333333333331"/>
    <n v="397.33333333333331"/>
    <n v="18"/>
  </r>
  <r>
    <x v="97"/>
    <n v="2020"/>
    <x v="3"/>
    <x v="6"/>
    <x v="0"/>
    <x v="1"/>
    <x v="1"/>
    <x v="82"/>
    <n v="92"/>
    <n v="13.142857142857142"/>
    <n v="12350"/>
    <n v="0"/>
    <n v="12350"/>
    <n v="493"/>
    <n v="11950"/>
    <x v="96"/>
    <x v="96"/>
    <n v="2098.5703463203199"/>
    <n v="17.561258128203512"/>
    <n v="75.513409951275094"/>
    <n v="411.66666666666669"/>
    <n v="403.66666666666669"/>
    <n v="8"/>
  </r>
  <r>
    <x v="98"/>
    <n v="2020"/>
    <x v="3"/>
    <x v="7"/>
    <x v="1"/>
    <x v="2"/>
    <x v="2"/>
    <x v="83"/>
    <n v="92"/>
    <n v="13.142857142857142"/>
    <n v="12240"/>
    <n v="0"/>
    <n v="12240"/>
    <n v="493"/>
    <n v="11740"/>
    <x v="24"/>
    <x v="97"/>
    <n v="2101.3928571428301"/>
    <n v="17.899428084691909"/>
    <n v="76.967540764175212"/>
    <n v="408"/>
    <n v="356"/>
    <n v="52"/>
  </r>
  <r>
    <x v="99"/>
    <n v="2020"/>
    <x v="3"/>
    <x v="8"/>
    <x v="2"/>
    <x v="0"/>
    <x v="0"/>
    <x v="84"/>
    <n v="92"/>
    <n v="13.142857142857142"/>
    <n v="12130"/>
    <n v="0"/>
    <n v="12130"/>
    <n v="493"/>
    <n v="11830"/>
    <x v="97"/>
    <x v="98"/>
    <n v="2104.2153679653402"/>
    <n v="17.78711215524379"/>
    <n v="76.484582267548291"/>
    <n v="404.33333333333331"/>
    <n v="349.33333333333331"/>
    <n v="55"/>
  </r>
  <r>
    <x v="100"/>
    <n v="2020"/>
    <x v="3"/>
    <x v="9"/>
    <x v="0"/>
    <x v="1"/>
    <x v="1"/>
    <x v="85"/>
    <n v="92"/>
    <n v="13.142857142857142"/>
    <n v="12020"/>
    <n v="0"/>
    <n v="12020"/>
    <n v="493"/>
    <n v="11820"/>
    <x v="98"/>
    <x v="99"/>
    <n v="2107.0378787878499"/>
    <n v="17.826039583653554"/>
    <n v="76.651970209710271"/>
    <n v="400.66666666666669"/>
    <n v="300.66666666666669"/>
    <n v="100"/>
  </r>
  <r>
    <x v="101"/>
    <n v="2020"/>
    <x v="3"/>
    <x v="10"/>
    <x v="1"/>
    <x v="2"/>
    <x v="2"/>
    <x v="86"/>
    <n v="92"/>
    <n v="13.142857142857142"/>
    <n v="11910"/>
    <n v="0"/>
    <n v="11910"/>
    <n v="493"/>
    <n v="11310"/>
    <x v="99"/>
    <x v="100"/>
    <n v="2109.86038961036"/>
    <n v="18.654822189304689"/>
    <n v="80.215735414010155"/>
    <n v="397"/>
    <n v="247"/>
    <n v="150"/>
  </r>
  <r>
    <x v="102"/>
    <n v="2020"/>
    <x v="3"/>
    <x v="11"/>
    <x v="2"/>
    <x v="0"/>
    <x v="0"/>
    <x v="87"/>
    <n v="92"/>
    <n v="13.142857142857142"/>
    <n v="11800"/>
    <n v="0"/>
    <n v="11800"/>
    <n v="493"/>
    <n v="11300"/>
    <x v="100"/>
    <x v="101"/>
    <n v="2112.6829004328702"/>
    <n v="18.696308853388231"/>
    <n v="80.394128069569391"/>
    <n v="393.33333333333331"/>
    <n v="293.33333333333331"/>
    <n v="100"/>
  </r>
  <r>
    <x v="103"/>
    <n v="2020"/>
    <x v="3"/>
    <x v="12"/>
    <x v="0"/>
    <x v="1"/>
    <x v="1"/>
    <x v="77"/>
    <n v="92"/>
    <n v="13.142857142857142"/>
    <n v="11690"/>
    <n v="6"/>
    <n v="11684"/>
    <n v="499"/>
    <n v="11190"/>
    <x v="101"/>
    <x v="102"/>
    <n v="2115.5054112553798"/>
    <n v="18.905320922746913"/>
    <n v="81.292879967811729"/>
    <n v="389.46666666666664"/>
    <n v="239.46666666666664"/>
    <n v="150"/>
  </r>
  <r>
    <x v="104"/>
    <n v="2020"/>
    <x v="3"/>
    <x v="13"/>
    <x v="0"/>
    <x v="2"/>
    <x v="2"/>
    <x v="88"/>
    <n v="92"/>
    <n v="13.142857142857142"/>
    <n v="11580"/>
    <n v="4"/>
    <n v="11576"/>
    <n v="503"/>
    <n v="11176"/>
    <x v="102"/>
    <x v="103"/>
    <n v="2118.32792207789"/>
    <n v="18.954258429472887"/>
    <n v="81.503311246733404"/>
    <n v="385.86666666666667"/>
    <n v="335.86666666666667"/>
    <n v="50"/>
  </r>
  <r>
    <x v="105"/>
    <n v="2020"/>
    <x v="3"/>
    <x v="14"/>
    <x v="1"/>
    <x v="0"/>
    <x v="0"/>
    <x v="89"/>
    <n v="92"/>
    <n v="13.142857142857142"/>
    <n v="11470"/>
    <n v="5"/>
    <n v="11465"/>
    <n v="508"/>
    <n v="10965"/>
    <x v="103"/>
    <x v="104"/>
    <n v="2121.1504329004001"/>
    <n v="19.344737190154127"/>
    <n v="83.18236991766274"/>
    <n v="382.16666666666669"/>
    <n v="327.16666666666669"/>
    <n v="55"/>
  </r>
  <r>
    <x v="106"/>
    <n v="2020"/>
    <x v="3"/>
    <x v="15"/>
    <x v="2"/>
    <x v="1"/>
    <x v="1"/>
    <x v="90"/>
    <n v="92"/>
    <n v="13.142857142857142"/>
    <n v="11360"/>
    <n v="7"/>
    <n v="11353"/>
    <n v="515"/>
    <n v="10860"/>
    <x v="104"/>
    <x v="105"/>
    <n v="2123.9729437229098"/>
    <n v="19.557761912733977"/>
    <n v="84.098376224756095"/>
    <n v="378.43333333333334"/>
    <n v="359.43333333333334"/>
    <n v="19"/>
  </r>
  <r>
    <x v="107"/>
    <n v="2020"/>
    <x v="3"/>
    <x v="16"/>
    <x v="0"/>
    <x v="2"/>
    <x v="2"/>
    <x v="91"/>
    <n v="92"/>
    <n v="13.142857142857142"/>
    <n v="11250"/>
    <n v="2"/>
    <n v="11248"/>
    <n v="517"/>
    <n v="10848"/>
    <x v="105"/>
    <x v="106"/>
    <n v="2126.7954545454199"/>
    <n v="19.6054153258243"/>
    <n v="84.303285901044489"/>
    <n v="374.93333333333334"/>
    <n v="274.93333333333334"/>
    <n v="100"/>
  </r>
  <r>
    <x v="108"/>
    <n v="2020"/>
    <x v="3"/>
    <x v="17"/>
    <x v="1"/>
    <x v="0"/>
    <x v="0"/>
    <x v="92"/>
    <n v="92"/>
    <n v="13.142857142857142"/>
    <n v="11140"/>
    <n v="6"/>
    <n v="11134"/>
    <n v="523"/>
    <n v="10634"/>
    <x v="106"/>
    <x v="107"/>
    <n v="2129.6179653679301"/>
    <n v="20.026499580288977"/>
    <n v="86.1139481952426"/>
    <n v="371.13333333333333"/>
    <n v="251.13333333333333"/>
    <n v="120"/>
  </r>
  <r>
    <x v="109"/>
    <n v="2020"/>
    <x v="3"/>
    <x v="18"/>
    <x v="2"/>
    <x v="1"/>
    <x v="1"/>
    <x v="93"/>
    <n v="92"/>
    <n v="13.142857142857142"/>
    <n v="11030"/>
    <n v="9"/>
    <n v="11021"/>
    <n v="532"/>
    <n v="10721"/>
    <x v="107"/>
    <x v="108"/>
    <n v="2132.4404761904402"/>
    <n v="19.890313181517026"/>
    <n v="85.528346680523214"/>
    <n v="367.36666666666667"/>
    <n v="279.36666666666667"/>
    <n v="88"/>
  </r>
  <r>
    <x v="110"/>
    <n v="2020"/>
    <x v="3"/>
    <x v="19"/>
    <x v="0"/>
    <x v="2"/>
    <x v="2"/>
    <x v="94"/>
    <n v="92"/>
    <n v="13.142857142857142"/>
    <n v="10920"/>
    <n v="1"/>
    <n v="10919"/>
    <n v="533"/>
    <n v="10719"/>
    <x v="108"/>
    <x v="109"/>
    <n v="2135.2629870129499"/>
    <n v="19.920356255368503"/>
    <n v="85.657531898084557"/>
    <n v="363.96666666666664"/>
    <n v="286.96666666666664"/>
    <n v="77"/>
  </r>
  <r>
    <x v="111"/>
    <n v="2020"/>
    <x v="3"/>
    <x v="20"/>
    <x v="1"/>
    <x v="0"/>
    <x v="0"/>
    <x v="95"/>
    <n v="92"/>
    <n v="13.142857142857142"/>
    <n v="10810"/>
    <n v="2"/>
    <n v="10808"/>
    <n v="535"/>
    <n v="10208"/>
    <x v="109"/>
    <x v="110"/>
    <n v="2138.08549783546"/>
    <n v="20.945194923936718"/>
    <n v="90.06433817292789"/>
    <n v="360.26666666666665"/>
    <n v="260.26666666666665"/>
    <n v="100"/>
  </r>
  <r>
    <x v="112"/>
    <n v="2020"/>
    <x v="3"/>
    <x v="21"/>
    <x v="0"/>
    <x v="1"/>
    <x v="1"/>
    <x v="96"/>
    <n v="92"/>
    <n v="13.142857142857142"/>
    <n v="10700"/>
    <n v="9"/>
    <n v="10691"/>
    <n v="544"/>
    <n v="10191"/>
    <x v="110"/>
    <x v="111"/>
    <n v="2140.9080086579702"/>
    <n v="21.007830523579337"/>
    <n v="90.333671251391138"/>
    <n v="356.36666666666667"/>
    <n v="206.36666666666667"/>
    <n v="150"/>
  </r>
  <r>
    <x v="113"/>
    <n v="2020"/>
    <x v="3"/>
    <x v="22"/>
    <x v="1"/>
    <x v="2"/>
    <x v="2"/>
    <x v="97"/>
    <n v="92"/>
    <n v="13.142857142857142"/>
    <n v="10590"/>
    <n v="15"/>
    <n v="10575"/>
    <n v="559"/>
    <n v="10090"/>
    <x v="111"/>
    <x v="112"/>
    <n v="2143.7305194804799"/>
    <n v="21.246090381372447"/>
    <n v="91.358188639901513"/>
    <n v="352.5"/>
    <n v="302.5"/>
    <n v="50"/>
  </r>
  <r>
    <x v="114"/>
    <n v="2020"/>
    <x v="3"/>
    <x v="23"/>
    <x v="2"/>
    <x v="0"/>
    <x v="0"/>
    <x v="98"/>
    <n v="92"/>
    <n v="13.142857142857142"/>
    <n v="10480"/>
    <n v="16"/>
    <n v="10464"/>
    <n v="575"/>
    <n v="10064"/>
    <x v="112"/>
    <x v="113"/>
    <n v="2146.55303030299"/>
    <n v="21.329024545935908"/>
    <n v="91.714805547524406"/>
    <n v="348.8"/>
    <n v="293.8"/>
    <n v="55"/>
  </r>
  <r>
    <x v="115"/>
    <n v="2020"/>
    <x v="3"/>
    <x v="24"/>
    <x v="0"/>
    <x v="1"/>
    <x v="1"/>
    <x v="99"/>
    <n v="92"/>
    <n v="13.142857142857142"/>
    <n v="10370"/>
    <n v="5"/>
    <n v="10365"/>
    <n v="580"/>
    <n v="9865"/>
    <x v="113"/>
    <x v="114"/>
    <n v="2149.3755411255001"/>
    <n v="21.787891952615308"/>
    <n v="93.68793539624582"/>
    <n v="345.5"/>
    <n v="326.5"/>
    <n v="19"/>
  </r>
  <r>
    <x v="116"/>
    <n v="2020"/>
    <x v="3"/>
    <x v="25"/>
    <x v="1"/>
    <x v="2"/>
    <x v="2"/>
    <x v="100"/>
    <n v="92"/>
    <n v="13.142857142857142"/>
    <n v="10260"/>
    <n v="8"/>
    <n v="10252"/>
    <n v="588"/>
    <n v="9760"/>
    <x v="114"/>
    <x v="115"/>
    <n v="2152.1980519480098"/>
    <n v="22.051209548647641"/>
    <n v="94.820201059184853"/>
    <n v="341.73333333333335"/>
    <n v="241.73333333333335"/>
    <n v="100"/>
  </r>
  <r>
    <x v="117"/>
    <n v="2020"/>
    <x v="3"/>
    <x v="26"/>
    <x v="2"/>
    <x v="0"/>
    <x v="0"/>
    <x v="101"/>
    <n v="92"/>
    <n v="13.142857142857142"/>
    <n v="10150"/>
    <n v="9"/>
    <n v="10141"/>
    <n v="597"/>
    <n v="9741"/>
    <x v="115"/>
    <x v="116"/>
    <n v="2155.02056277053"/>
    <n v="22.123196414849911"/>
    <n v="95.129744583854617"/>
    <n v="338.03333333333336"/>
    <n v="218.03333333333336"/>
    <n v="120"/>
  </r>
  <r>
    <x v="118"/>
    <n v="2020"/>
    <x v="3"/>
    <x v="27"/>
    <x v="0"/>
    <x v="1"/>
    <x v="1"/>
    <x v="102"/>
    <n v="92"/>
    <n v="13.142857142857142"/>
    <n v="10040"/>
    <n v="3"/>
    <n v="10037"/>
    <n v="600"/>
    <n v="9537"/>
    <x v="116"/>
    <x v="117"/>
    <n v="2157.8430735930401"/>
    <n v="22.626015241617282"/>
    <n v="97.291865538954312"/>
    <n v="334.56666666666666"/>
    <n v="246.56666666666666"/>
    <n v="88"/>
  </r>
  <r>
    <x v="119"/>
    <n v="2020"/>
    <x v="3"/>
    <x v="28"/>
    <x v="1"/>
    <x v="2"/>
    <x v="2"/>
    <x v="103"/>
    <n v="92"/>
    <n v="13.142857142857142"/>
    <n v="9930"/>
    <n v="2"/>
    <n v="9928"/>
    <n v="602"/>
    <n v="9628"/>
    <x v="117"/>
    <x v="118"/>
    <n v="2160.6655844155498"/>
    <n v="22.441478857660467"/>
    <n v="96.498359087940003"/>
    <n v="330.93333333333334"/>
    <n v="253.93333333333334"/>
    <n v="77"/>
  </r>
  <r>
    <x v="120"/>
    <n v="2020"/>
    <x v="3"/>
    <x v="29"/>
    <x v="2"/>
    <x v="0"/>
    <x v="0"/>
    <x v="104"/>
    <n v="92"/>
    <n v="13.142857142857142"/>
    <n v="9820"/>
    <n v="2"/>
    <n v="9818"/>
    <n v="604"/>
    <n v="9320"/>
    <x v="46"/>
    <x v="119"/>
    <n v="2163.4880952380599"/>
    <n v="23.21339157980751"/>
    <n v="99.81758379317229"/>
    <n v="327.26666666666665"/>
    <n v="237.26666666666665"/>
    <n v="90"/>
  </r>
  <r>
    <x v="121"/>
    <n v="2020"/>
    <x v="4"/>
    <x v="0"/>
    <x v="0"/>
    <x v="1"/>
    <x v="1"/>
    <x v="105"/>
    <n v="92"/>
    <n v="13.142857142857142"/>
    <n v="9710"/>
    <n v="2"/>
    <n v="9708"/>
    <n v="606"/>
    <n v="9308"/>
    <x v="118"/>
    <x v="120"/>
    <n v="2166.3106060605701"/>
    <n v="23.273642093474109"/>
    <n v="100.07666100193866"/>
    <n v="323.60000000000002"/>
    <n v="134.60000000000002"/>
    <n v="189"/>
  </r>
  <r>
    <x v="122"/>
    <n v="2020"/>
    <x v="4"/>
    <x v="1"/>
    <x v="0"/>
    <x v="2"/>
    <x v="2"/>
    <x v="106"/>
    <n v="92"/>
    <n v="13.142857142857142"/>
    <n v="9600"/>
    <n v="2"/>
    <n v="9598"/>
    <n v="608"/>
    <n v="9098"/>
    <x v="119"/>
    <x v="121"/>
    <n v="2169.1331168830802"/>
    <n v="23.841867628963293"/>
    <n v="102.52003080454216"/>
    <n v="319.93333333333334"/>
    <n v="287.93333333333334"/>
    <n v="32"/>
  </r>
  <r>
    <x v="123"/>
    <n v="2020"/>
    <x v="4"/>
    <x v="2"/>
    <x v="1"/>
    <x v="0"/>
    <x v="0"/>
    <x v="107"/>
    <n v="92"/>
    <n v="13.142857142857142"/>
    <n v="20000"/>
    <n v="2"/>
    <n v="19998"/>
    <n v="610"/>
    <n v="19698"/>
    <x v="120"/>
    <x v="122"/>
    <n v="2171.9556277055899"/>
    <n v="11.026274889357243"/>
    <n v="47.412982024236143"/>
    <n v="666.6"/>
    <n v="551.6"/>
    <n v="115"/>
  </r>
  <r>
    <x v="124"/>
    <n v="2020"/>
    <x v="4"/>
    <x v="3"/>
    <x v="2"/>
    <x v="1"/>
    <x v="1"/>
    <x v="108"/>
    <n v="92"/>
    <n v="13.142857142857142"/>
    <n v="16000"/>
    <n v="2"/>
    <n v="15998"/>
    <n v="612"/>
    <n v="15798"/>
    <x v="121"/>
    <x v="123"/>
    <n v="2174.7781385281"/>
    <n v="13.766161150323459"/>
    <n v="59.194492946390874"/>
    <n v="533.26666666666665"/>
    <n v="456.26666666666665"/>
    <n v="77"/>
  </r>
  <r>
    <x v="125"/>
    <n v="2020"/>
    <x v="4"/>
    <x v="4"/>
    <x v="0"/>
    <x v="2"/>
    <x v="2"/>
    <x v="109"/>
    <n v="92"/>
    <n v="13.142857142857142"/>
    <n v="13000"/>
    <n v="5"/>
    <n v="12995"/>
    <n v="617"/>
    <n v="12395"/>
    <x v="122"/>
    <x v="124"/>
    <n v="2177.6006493506102"/>
    <n v="17.56837958330464"/>
    <n v="75.544032208209956"/>
    <n v="433.16666666666669"/>
    <n v="345.16666666666669"/>
    <n v="88"/>
  </r>
  <r>
    <x v="126"/>
    <n v="2020"/>
    <x v="4"/>
    <x v="5"/>
    <x v="1"/>
    <x v="0"/>
    <x v="0"/>
    <x v="110"/>
    <n v="92"/>
    <n v="13.142857142857142"/>
    <n v="13500"/>
    <n v="8"/>
    <n v="13492"/>
    <n v="625"/>
    <n v="12992"/>
    <x v="123"/>
    <x v="125"/>
    <n v="2180.4231601731199"/>
    <n v="16.782813732859605"/>
    <n v="72.1660990512963"/>
    <n v="449.73333333333335"/>
    <n v="350.73333333333335"/>
    <n v="99"/>
  </r>
  <r>
    <x v="127"/>
    <n v="2020"/>
    <x v="4"/>
    <x v="6"/>
    <x v="2"/>
    <x v="1"/>
    <x v="1"/>
    <x v="111"/>
    <n v="92"/>
    <n v="13.142857142857142"/>
    <n v="13000"/>
    <n v="6"/>
    <n v="12994"/>
    <n v="631"/>
    <n v="12500"/>
    <x v="18"/>
    <x v="126"/>
    <n v="2183.24567099563"/>
    <n v="17.46596536796504"/>
    <n v="75.103651082249669"/>
    <n v="433.13333333333333"/>
    <n v="363.13333333333333"/>
    <n v="70"/>
  </r>
  <r>
    <x v="128"/>
    <n v="2020"/>
    <x v="4"/>
    <x v="7"/>
    <x v="0"/>
    <x v="2"/>
    <x v="2"/>
    <x v="112"/>
    <n v="92"/>
    <n v="13.142857142857142"/>
    <n v="17000"/>
    <n v="6"/>
    <n v="16994"/>
    <n v="637"/>
    <n v="16594"/>
    <x v="124"/>
    <x v="127"/>
    <n v="2186.0681818181401"/>
    <n v="13.173847064108353"/>
    <n v="56.647542375665914"/>
    <n v="566.4666666666667"/>
    <n v="505.4666666666667"/>
    <n v="61"/>
  </r>
  <r>
    <x v="129"/>
    <n v="2020"/>
    <x v="4"/>
    <x v="8"/>
    <x v="1"/>
    <x v="0"/>
    <x v="0"/>
    <x v="113"/>
    <n v="92"/>
    <n v="13.142857142857142"/>
    <n v="11328.404040404001"/>
    <n v="8"/>
    <n v="11320.404040404001"/>
    <n v="645"/>
    <n v="10820.404040404001"/>
    <x v="125"/>
    <x v="128"/>
    <n v="2188.8906926406498"/>
    <n v="20.229287968057459"/>
    <n v="86.985938262647068"/>
    <n v="377.34680134680002"/>
    <n v="316.34680134680002"/>
    <n v="61"/>
  </r>
  <r>
    <x v="130"/>
    <n v="2020"/>
    <x v="4"/>
    <x v="9"/>
    <x v="2"/>
    <x v="1"/>
    <x v="1"/>
    <x v="114"/>
    <n v="92"/>
    <n v="13.142857142857142"/>
    <n v="11283.470418470401"/>
    <n v="1"/>
    <n v="11282.470418470401"/>
    <n v="646"/>
    <n v="10783.470418470401"/>
    <x v="126"/>
    <x v="129"/>
    <n v="2191.71320346316"/>
    <n v="20.324748141461932"/>
    <n v="87.396417008286306"/>
    <n v="376.08234728234669"/>
    <n v="288.08234728234669"/>
    <n v="88"/>
  </r>
  <r>
    <x v="131"/>
    <n v="2020"/>
    <x v="4"/>
    <x v="10"/>
    <x v="0"/>
    <x v="2"/>
    <x v="2"/>
    <x v="115"/>
    <n v="92"/>
    <n v="13.142857142857142"/>
    <n v="11238.5367965368"/>
    <n v="0"/>
    <n v="11238.5367965368"/>
    <n v="646"/>
    <n v="10838.5367965368"/>
    <x v="127"/>
    <x v="130"/>
    <n v="2194.5357142856701"/>
    <n v="20.247527461334837"/>
    <n v="87.064368083739794"/>
    <n v="374.61789321789337"/>
    <n v="224.61789321789337"/>
    <n v="150"/>
  </r>
  <r>
    <x v="132"/>
    <n v="2020"/>
    <x v="4"/>
    <x v="11"/>
    <x v="0"/>
    <x v="0"/>
    <x v="0"/>
    <x v="116"/>
    <n v="92"/>
    <n v="13.142857142857142"/>
    <n v="11193.6031746032"/>
    <n v="0"/>
    <n v="11193.6031746032"/>
    <n v="646"/>
    <n v="10693.6031746032"/>
    <x v="58"/>
    <x v="131"/>
    <n v="2197.3582251081798"/>
    <n v="20.548342679545108"/>
    <n v="88.35787352204396"/>
    <n v="373.12010582010669"/>
    <n v="353.12010582010669"/>
    <n v="20"/>
  </r>
  <r>
    <x v="133"/>
    <n v="2020"/>
    <x v="4"/>
    <x v="12"/>
    <x v="1"/>
    <x v="1"/>
    <x v="1"/>
    <x v="117"/>
    <n v="92"/>
    <n v="13.142857142857142"/>
    <n v="11148.6695526695"/>
    <n v="0"/>
    <n v="11148.6695526695"/>
    <n v="646"/>
    <n v="10848.6695526695"/>
    <x v="128"/>
    <x v="132"/>
    <n v="2200.1807359306899"/>
    <n v="20.280650316142204"/>
    <n v="87.20679635941147"/>
    <n v="371.62231842231665"/>
    <n v="356.62231842231665"/>
    <n v="15"/>
  </r>
  <r>
    <x v="134"/>
    <n v="2020"/>
    <x v="4"/>
    <x v="13"/>
    <x v="2"/>
    <x v="2"/>
    <x v="2"/>
    <x v="118"/>
    <n v="92"/>
    <n v="13.142857142857142"/>
    <n v="11103.7359307359"/>
    <n v="0"/>
    <n v="11103.7359307359"/>
    <n v="646"/>
    <n v="10903.7359307359"/>
    <x v="129"/>
    <x v="133"/>
    <n v="2203.0032467532001"/>
    <n v="20.204114082984013"/>
    <n v="86.877690556831254"/>
    <n v="370.12453102453003"/>
    <n v="352.12453102453003"/>
    <n v="18"/>
  </r>
  <r>
    <x v="135"/>
    <n v="2020"/>
    <x v="4"/>
    <x v="14"/>
    <x v="0"/>
    <x v="0"/>
    <x v="0"/>
    <x v="119"/>
    <n v="92"/>
    <n v="13.142857142857142"/>
    <n v="11058.8023088023"/>
    <n v="9"/>
    <n v="11049.8023088023"/>
    <n v="655"/>
    <n v="10449.8023088023"/>
    <x v="130"/>
    <x v="134"/>
    <n v="2205.8257575757102"/>
    <n v="21.108779787323364"/>
    <n v="90.767753085490455"/>
    <n v="368.32674362674334"/>
    <n v="360.32674362674334"/>
    <n v="8"/>
  </r>
  <r>
    <x v="136"/>
    <n v="2020"/>
    <x v="4"/>
    <x v="15"/>
    <x v="1"/>
    <x v="1"/>
    <x v="1"/>
    <x v="120"/>
    <n v="92"/>
    <n v="13.142857142857142"/>
    <n v="11013.8686868687"/>
    <n v="11"/>
    <n v="11002.8686868687"/>
    <n v="666"/>
    <n v="10502.8686868687"/>
    <x v="131"/>
    <x v="135"/>
    <n v="2208.6482683982199"/>
    <n v="21.029000116507227"/>
    <n v="90.424700500981075"/>
    <n v="366.76228956228999"/>
    <n v="314.76228956228999"/>
    <n v="52"/>
  </r>
  <r>
    <x v="137"/>
    <n v="2020"/>
    <x v="4"/>
    <x v="16"/>
    <x v="2"/>
    <x v="2"/>
    <x v="2"/>
    <x v="121"/>
    <n v="92"/>
    <n v="13.142857142857142"/>
    <n v="10968.9350649351"/>
    <n v="15"/>
    <n v="10953.9350649351"/>
    <n v="681"/>
    <n v="10468.9350649351"/>
    <x v="132"/>
    <x v="136"/>
    <n v="2211.47077922074"/>
    <n v="21.124123566568798"/>
    <n v="90.833731336245833"/>
    <n v="365.13116883116999"/>
    <n v="310.13116883116999"/>
    <n v="55"/>
  </r>
  <r>
    <x v="138"/>
    <n v="2020"/>
    <x v="4"/>
    <x v="17"/>
    <x v="0"/>
    <x v="0"/>
    <x v="0"/>
    <x v="122"/>
    <n v="92"/>
    <n v="13.142857142857142"/>
    <n v="10924.0014430014"/>
    <n v="10"/>
    <n v="10914.0014430014"/>
    <n v="691"/>
    <n v="10514.0014430014"/>
    <x v="133"/>
    <x v="137"/>
    <n v="2214.2932900432502"/>
    <n v="21.060424064495304"/>
    <n v="90.5598234773298"/>
    <n v="363.80004810004664"/>
    <n v="263.80004810004664"/>
    <n v="100"/>
  </r>
  <r>
    <x v="139"/>
    <n v="2020"/>
    <x v="4"/>
    <x v="18"/>
    <x v="1"/>
    <x v="1"/>
    <x v="1"/>
    <x v="123"/>
    <n v="92"/>
    <n v="13.142857142857142"/>
    <n v="10879.0678210678"/>
    <n v="15"/>
    <n v="10864.0678210678"/>
    <n v="706"/>
    <n v="10364.0678210678"/>
    <x v="134"/>
    <x v="138"/>
    <n v="2217.1158008657599"/>
    <n v="21.392332037415525"/>
    <n v="91.987027760886747"/>
    <n v="362.13559403559333"/>
    <n v="212.13559403559333"/>
    <n v="150"/>
  </r>
  <r>
    <x v="140"/>
    <n v="2020"/>
    <x v="4"/>
    <x v="19"/>
    <x v="0"/>
    <x v="2"/>
    <x v="2"/>
    <x v="124"/>
    <n v="92"/>
    <n v="13.142857142857142"/>
    <n v="10834.1341991342"/>
    <n v="16"/>
    <n v="10818.1341991342"/>
    <n v="722"/>
    <n v="10334.1341991342"/>
    <x v="135"/>
    <x v="139"/>
    <n v="2219.93831168827"/>
    <n v="21.481609091879779"/>
    <n v="92.370919095083053"/>
    <n v="360.60447330447334"/>
    <n v="260.60447330447334"/>
    <n v="100"/>
  </r>
  <r>
    <x v="141"/>
    <n v="2020"/>
    <x v="4"/>
    <x v="20"/>
    <x v="1"/>
    <x v="0"/>
    <x v="0"/>
    <x v="125"/>
    <n v="92"/>
    <n v="13.142857142857142"/>
    <n v="10789.2005772006"/>
    <n v="5"/>
    <n v="10784.2005772006"/>
    <n v="727"/>
    <n v="10384.2005772006"/>
    <x v="136"/>
    <x v="140"/>
    <n v="2222.7608225107801"/>
    <n v="21.405218495018687"/>
    <n v="92.042439528580346"/>
    <n v="359.47335257335334"/>
    <n v="259.47335257335334"/>
    <n v="100"/>
  </r>
  <r>
    <x v="142"/>
    <n v="2020"/>
    <x v="4"/>
    <x v="21"/>
    <x v="2"/>
    <x v="1"/>
    <x v="1"/>
    <x v="126"/>
    <n v="92"/>
    <n v="13.142857142857142"/>
    <n v="10744.266955267"/>
    <n v="8"/>
    <n v="10736.266955267"/>
    <n v="735"/>
    <n v="9736.2669552669995"/>
    <x v="137"/>
    <x v="141"/>
    <n v="2225.5833333332898"/>
    <n v="22.858692592948291"/>
    <n v="98.292378149677646"/>
    <n v="357.87556517556663"/>
    <n v="207.87556517556663"/>
    <n v="150"/>
  </r>
  <r>
    <x v="143"/>
    <n v="2020"/>
    <x v="4"/>
    <x v="22"/>
    <x v="0"/>
    <x v="2"/>
    <x v="2"/>
    <x v="127"/>
    <n v="92"/>
    <n v="13.142857142857142"/>
    <n v="10699.333333333299"/>
    <n v="9"/>
    <n v="10690.333333333299"/>
    <n v="744"/>
    <n v="10390.333333333299"/>
    <x v="138"/>
    <x v="142"/>
    <n v="2228.4058441558"/>
    <n v="21.446913902240613"/>
    <n v="92.221729779634629"/>
    <n v="356.3444444444433"/>
    <n v="306.3444444444433"/>
    <n v="50"/>
  </r>
  <r>
    <x v="144"/>
    <n v="2020"/>
    <x v="4"/>
    <x v="23"/>
    <x v="1"/>
    <x v="0"/>
    <x v="0"/>
    <x v="128"/>
    <n v="92"/>
    <n v="13.142857142857142"/>
    <n v="10654.399711399699"/>
    <n v="3"/>
    <n v="10651.399711399699"/>
    <n v="747"/>
    <n v="10154.399711399699"/>
    <x v="70"/>
    <x v="143"/>
    <n v="2231.2283549783101"/>
    <n v="21.973020743643289"/>
    <n v="94.483989197666133"/>
    <n v="355.04665704665666"/>
    <n v="300.04665704665666"/>
    <n v="55"/>
  </r>
  <r>
    <x v="145"/>
    <n v="2020"/>
    <x v="4"/>
    <x v="24"/>
    <x v="2"/>
    <x v="1"/>
    <x v="1"/>
    <x v="129"/>
    <n v="92"/>
    <n v="13.142857142857142"/>
    <n v="10609.466089466099"/>
    <n v="2"/>
    <n v="10607.466089466099"/>
    <n v="749"/>
    <n v="10207.466089466099"/>
    <x v="139"/>
    <x v="144"/>
    <n v="2234.0508658008198"/>
    <n v="21.886439261417834"/>
    <n v="94.111688824096689"/>
    <n v="353.58220298220328"/>
    <n v="334.58220298220328"/>
    <n v="19"/>
  </r>
  <r>
    <x v="146"/>
    <n v="2020"/>
    <x v="4"/>
    <x v="25"/>
    <x v="0"/>
    <x v="2"/>
    <x v="2"/>
    <x v="130"/>
    <n v="92"/>
    <n v="13.142857142857142"/>
    <n v="10564.532467532499"/>
    <n v="2"/>
    <n v="10562.532467532499"/>
    <n v="751"/>
    <n v="10062.532467532499"/>
    <x v="140"/>
    <x v="145"/>
    <n v="2236.8733766233299"/>
    <n v="22.229725805514331"/>
    <n v="95.587820963711621"/>
    <n v="352.08441558441666"/>
    <n v="252.08441558441666"/>
    <n v="100"/>
  </r>
  <r>
    <x v="147"/>
    <n v="2020"/>
    <x v="4"/>
    <x v="26"/>
    <x v="1"/>
    <x v="0"/>
    <x v="0"/>
    <x v="131"/>
    <n v="92"/>
    <n v="13.142857142857142"/>
    <n v="10519.598845598801"/>
    <n v="2"/>
    <n v="10517.598845598801"/>
    <n v="753"/>
    <n v="10217.598845598801"/>
    <x v="141"/>
    <x v="146"/>
    <n v="2239.6958874458401"/>
    <n v="21.919982583878621"/>
    <n v="94.255925110678064"/>
    <n v="350.58662818662668"/>
    <n v="230.58662818662668"/>
    <n v="120"/>
  </r>
  <r>
    <x v="148"/>
    <n v="2020"/>
    <x v="4"/>
    <x v="27"/>
    <x v="2"/>
    <x v="1"/>
    <x v="1"/>
    <x v="132"/>
    <n v="92"/>
    <n v="13.142857142857142"/>
    <n v="22000"/>
    <n v="2"/>
    <n v="21998"/>
    <n v="755"/>
    <n v="21798"/>
    <x v="142"/>
    <x v="147"/>
    <n v="2242.5183982683502"/>
    <n v="10.287725471457703"/>
    <n v="44.237219527268124"/>
    <n v="733.26666666666665"/>
    <n v="645.26666666666665"/>
    <n v="88"/>
  </r>
  <r>
    <x v="149"/>
    <n v="2020"/>
    <x v="4"/>
    <x v="28"/>
    <x v="0"/>
    <x v="2"/>
    <x v="2"/>
    <x v="133"/>
    <n v="92"/>
    <n v="13.142857142857142"/>
    <n v="19500"/>
    <n v="2"/>
    <n v="19498"/>
    <n v="757"/>
    <n v="18898"/>
    <x v="143"/>
    <x v="148"/>
    <n v="2245.3409090908599"/>
    <n v="11.881367917720711"/>
    <n v="51.089882046199058"/>
    <n v="649.93333333333328"/>
    <n v="572.93333333333328"/>
    <n v="77"/>
  </r>
  <r>
    <x v="150"/>
    <n v="2020"/>
    <x v="4"/>
    <x v="29"/>
    <x v="0"/>
    <x v="0"/>
    <x v="0"/>
    <x v="134"/>
    <n v="92"/>
    <n v="13.142857142857142"/>
    <n v="13800"/>
    <n v="2"/>
    <n v="13798"/>
    <n v="759"/>
    <n v="13298"/>
    <x v="144"/>
    <x v="149"/>
    <n v="2248.16341991337"/>
    <n v="16.906026619892991"/>
    <n v="72.695914465539857"/>
    <n v="459.93333333333334"/>
    <n v="369.93333333333334"/>
    <n v="90"/>
  </r>
  <r>
    <x v="151"/>
    <n v="2020"/>
    <x v="4"/>
    <x v="30"/>
    <x v="1"/>
    <x v="1"/>
    <x v="1"/>
    <x v="135"/>
    <n v="92"/>
    <n v="13.142857142857142"/>
    <n v="16000"/>
    <n v="5"/>
    <n v="15995"/>
    <n v="764"/>
    <n v="15500"/>
    <x v="145"/>
    <x v="150"/>
    <n v="2250.9859307358802"/>
    <n v="14.522489875715355"/>
    <n v="62.446706465576021"/>
    <n v="533.16666666666663"/>
    <n v="344.16666666666663"/>
    <n v="189"/>
  </r>
  <r>
    <x v="152"/>
    <n v="2020"/>
    <x v="5"/>
    <x v="0"/>
    <x v="2"/>
    <x v="2"/>
    <x v="2"/>
    <x v="136"/>
    <n v="92"/>
    <n v="13.142857142857142"/>
    <n v="17000"/>
    <n v="8"/>
    <n v="16992"/>
    <n v="772"/>
    <n v="16592"/>
    <x v="146"/>
    <x v="151"/>
    <n v="2253.8084415583899"/>
    <n v="13.583705650665319"/>
    <n v="58.409934297860872"/>
    <n v="566.4"/>
    <n v="534.4"/>
    <n v="32"/>
  </r>
  <r>
    <x v="153"/>
    <n v="2020"/>
    <x v="5"/>
    <x v="1"/>
    <x v="0"/>
    <x v="0"/>
    <x v="0"/>
    <x v="137"/>
    <n v="92"/>
    <n v="13.142857142857142"/>
    <n v="19000"/>
    <n v="6"/>
    <n v="18994"/>
    <n v="778"/>
    <n v="17994"/>
    <x v="147"/>
    <x v="152"/>
    <n v="2256.6309523809"/>
    <n v="12.541018963992997"/>
    <n v="53.926381545169882"/>
    <n v="633.13333333333333"/>
    <n v="518.13333333333333"/>
    <n v="115"/>
  </r>
  <r>
    <x v="154"/>
    <n v="2020"/>
    <x v="5"/>
    <x v="2"/>
    <x v="1"/>
    <x v="1"/>
    <x v="1"/>
    <x v="138"/>
    <n v="92"/>
    <n v="13.142857142857142"/>
    <n v="18000"/>
    <n v="6"/>
    <n v="17994"/>
    <n v="784"/>
    <n v="17500"/>
    <x v="148"/>
    <x v="153"/>
    <n v="2259.4534632034101"/>
    <n v="12.91116264687663"/>
    <n v="55.517999381569503"/>
    <n v="599.79999999999995"/>
    <n v="522.79999999999995"/>
    <n v="77"/>
  </r>
  <r>
    <x v="155"/>
    <n v="2020"/>
    <x v="5"/>
    <x v="3"/>
    <x v="2"/>
    <x v="2"/>
    <x v="2"/>
    <x v="139"/>
    <n v="92"/>
    <n v="13.142857142857142"/>
    <n v="18500"/>
    <n v="8"/>
    <n v="18492"/>
    <n v="792"/>
    <n v="18092"/>
    <x v="149"/>
    <x v="154"/>
    <n v="2262.2759740259198"/>
    <n v="12.504289045024983"/>
    <n v="53.768442893607421"/>
    <n v="616.4"/>
    <n v="528.4"/>
    <n v="88"/>
  </r>
  <r>
    <x v="156"/>
    <n v="2020"/>
    <x v="5"/>
    <x v="4"/>
    <x v="0"/>
    <x v="0"/>
    <x v="0"/>
    <x v="140"/>
    <n v="92"/>
    <n v="13.142857142857142"/>
    <n v="15000"/>
    <n v="1"/>
    <n v="14999"/>
    <n v="793"/>
    <n v="14499"/>
    <x v="150"/>
    <x v="155"/>
    <n v="2265.09848484843"/>
    <n v="15.622446271111318"/>
    <n v="67.176518965778669"/>
    <n v="499.96666666666664"/>
    <n v="400.96666666666664"/>
    <n v="99"/>
  </r>
  <r>
    <x v="157"/>
    <n v="2020"/>
    <x v="5"/>
    <x v="5"/>
    <x v="1"/>
    <x v="1"/>
    <x v="1"/>
    <x v="141"/>
    <n v="92"/>
    <n v="13.142857142857142"/>
    <n v="19249.947372888499"/>
    <n v="0"/>
    <n v="19249.947372888499"/>
    <n v="793"/>
    <n v="18949.947372888499"/>
    <x v="151"/>
    <x v="156"/>
    <n v="2267.9209956709501"/>
    <n v="11.967954058361356"/>
    <n v="51.462202450953825"/>
    <n v="641.66491242961661"/>
    <n v="571.66491242961661"/>
    <n v="70"/>
  </r>
  <r>
    <x v="158"/>
    <n v="2020"/>
    <x v="5"/>
    <x v="6"/>
    <x v="2"/>
    <x v="2"/>
    <x v="2"/>
    <x v="142"/>
    <n v="92"/>
    <n v="13.142857142857142"/>
    <n v="19784.479844888501"/>
    <n v="0"/>
    <n v="19784.479844888501"/>
    <n v="793"/>
    <n v="19584.479844888501"/>
    <x v="152"/>
    <x v="157"/>
    <n v="2270.7435064934598"/>
    <n v="11.594607181186474"/>
    <n v="49.856810879101836"/>
    <n v="659.48266149628341"/>
    <n v="598.48266149628341"/>
    <n v="61"/>
  </r>
  <r>
    <x v="159"/>
    <n v="2020"/>
    <x v="5"/>
    <x v="7"/>
    <x v="0"/>
    <x v="0"/>
    <x v="0"/>
    <x v="143"/>
    <n v="92"/>
    <n v="13.142857142857142"/>
    <n v="20319.0123168885"/>
    <n v="0"/>
    <n v="20319.0123168885"/>
    <n v="793"/>
    <n v="19719.0123168885"/>
    <x v="153"/>
    <x v="158"/>
    <n v="2273.5660173159699"/>
    <n v="11.529816913643067"/>
    <n v="49.578212728665186"/>
    <n v="677.30041056294999"/>
    <n v="616.30041056294999"/>
    <n v="61"/>
  </r>
  <r>
    <x v="160"/>
    <n v="2020"/>
    <x v="5"/>
    <x v="8"/>
    <x v="0"/>
    <x v="1"/>
    <x v="1"/>
    <x v="144"/>
    <n v="92"/>
    <n v="13.142857142857142"/>
    <n v="20853.544788888499"/>
    <n v="0"/>
    <n v="20853.544788888499"/>
    <n v="793"/>
    <n v="20353.544788888499"/>
    <x v="154"/>
    <x v="159"/>
    <n v="2276.3885281384801"/>
    <n v="11.184236219045326"/>
    <n v="48.092215741894897"/>
    <n v="695.11815962961668"/>
    <n v="607.11815962961668"/>
    <n v="88"/>
  </r>
  <r>
    <x v="161"/>
    <n v="2020"/>
    <x v="5"/>
    <x v="9"/>
    <x v="1"/>
    <x v="2"/>
    <x v="2"/>
    <x v="145"/>
    <n v="92"/>
    <n v="13.142857142857142"/>
    <n v="21388.0772608884"/>
    <n v="9"/>
    <n v="21379.0772608884"/>
    <n v="802"/>
    <n v="20888.0772608884"/>
    <x v="155"/>
    <x v="160"/>
    <n v="2279.2110389609902"/>
    <n v="10.911540638681323"/>
    <n v="46.919624746329688"/>
    <n v="712.63590869628001"/>
    <n v="562.63590869628001"/>
    <n v="150"/>
  </r>
  <r>
    <x v="162"/>
    <n v="2020"/>
    <x v="5"/>
    <x v="10"/>
    <x v="2"/>
    <x v="0"/>
    <x v="0"/>
    <x v="146"/>
    <n v="92"/>
    <n v="13.142857142857142"/>
    <n v="21922.609732888399"/>
    <n v="11"/>
    <n v="21911.609732888399"/>
    <n v="813"/>
    <n v="21511.609732888399"/>
    <x v="156"/>
    <x v="161"/>
    <n v="2282.0335497834999"/>
    <n v="10.608381139857578"/>
    <n v="45.616038901387583"/>
    <n v="730.38699109627998"/>
    <n v="710.38699109627998"/>
    <n v="20"/>
  </r>
  <r>
    <x v="163"/>
    <n v="2020"/>
    <x v="5"/>
    <x v="11"/>
    <x v="0"/>
    <x v="1"/>
    <x v="1"/>
    <x v="137"/>
    <n v="102"/>
    <n v="14.571428571428571"/>
    <n v="22457.1422048883"/>
    <n v="15"/>
    <n v="22442.1422048883"/>
    <n v="828"/>
    <n v="21942.1422048883"/>
    <x v="157"/>
    <x v="162"/>
    <n v="2284.85606060601"/>
    <n v="10.413094761991776"/>
    <n v="44.776307476564632"/>
    <n v="748.07140682960994"/>
    <n v="733.07140682960994"/>
    <n v="15"/>
  </r>
  <r>
    <x v="164"/>
    <n v="2020"/>
    <x v="5"/>
    <x v="12"/>
    <x v="1"/>
    <x v="2"/>
    <x v="2"/>
    <x v="147"/>
    <n v="92"/>
    <n v="13.142857142857142"/>
    <n v="22991.674676888299"/>
    <n v="10"/>
    <n v="22981.674676888299"/>
    <n v="838"/>
    <n v="22491.674676888299"/>
    <x v="158"/>
    <x v="163"/>
    <n v="2287.6785714285202"/>
    <n v="10.171223816336198"/>
    <n v="43.736262410245651"/>
    <n v="766.05582256294326"/>
    <n v="748.05582256294326"/>
    <n v="18"/>
  </r>
  <r>
    <x v="165"/>
    <n v="2020"/>
    <x v="5"/>
    <x v="13"/>
    <x v="2"/>
    <x v="0"/>
    <x v="0"/>
    <x v="148"/>
    <n v="92"/>
    <n v="13.142857142857142"/>
    <n v="10879.0678210678"/>
    <n v="15"/>
    <n v="10864.0678210678"/>
    <n v="853"/>
    <n v="10464.0678210678"/>
    <x v="159"/>
    <x v="164"/>
    <n v="2290.5010822510299"/>
    <n v="21.889203332947215"/>
    <n v="94.123574331673026"/>
    <n v="362.13559403559333"/>
    <n v="354.13559403559333"/>
    <n v="8"/>
  </r>
  <r>
    <x v="166"/>
    <n v="2020"/>
    <x v="5"/>
    <x v="14"/>
    <x v="0"/>
    <x v="1"/>
    <x v="1"/>
    <x v="149"/>
    <n v="92"/>
    <n v="13.142857142857142"/>
    <n v="10834.1341991342"/>
    <n v="16"/>
    <n v="10818.1341991342"/>
    <n v="869"/>
    <n v="10318.1341991342"/>
    <x v="160"/>
    <x v="165"/>
    <n v="2293.32359307354"/>
    <n v="22.226146208352031"/>
    <n v="95.572428695913729"/>
    <n v="360.60447330447334"/>
    <n v="308.60447330447334"/>
    <n v="52"/>
  </r>
  <r>
    <x v="167"/>
    <n v="2020"/>
    <x v="5"/>
    <x v="15"/>
    <x v="1"/>
    <x v="2"/>
    <x v="2"/>
    <x v="150"/>
    <n v="92"/>
    <n v="13.142857142857142"/>
    <n v="10789.2005772006"/>
    <n v="5"/>
    <n v="10784.2005772006"/>
    <n v="874"/>
    <n v="10484.2005772006"/>
    <x v="161"/>
    <x v="166"/>
    <n v="2296.1461038960501"/>
    <n v="21.90101273805606"/>
    <n v="94.174354773641056"/>
    <n v="359.47335257335334"/>
    <n v="304.47335257335334"/>
    <n v="55"/>
  </r>
  <r>
    <x v="168"/>
    <n v="2020"/>
    <x v="5"/>
    <x v="16"/>
    <x v="0"/>
    <x v="0"/>
    <x v="0"/>
    <x v="142"/>
    <n v="102"/>
    <n v="14.571428571428571"/>
    <n v="10744.266955267"/>
    <n v="8"/>
    <n v="10736.266955267"/>
    <n v="882"/>
    <n v="10244.266955267"/>
    <x v="68"/>
    <x v="68"/>
    <n v="2298.9686147185598"/>
    <n v="22.441514114746546"/>
    <n v="96.49851069341014"/>
    <n v="357.87556517556663"/>
    <n v="257.87556517556663"/>
    <n v="100"/>
  </r>
  <r>
    <x v="169"/>
    <n v="2020"/>
    <x v="5"/>
    <x v="17"/>
    <x v="1"/>
    <x v="1"/>
    <x v="1"/>
    <x v="151"/>
    <n v="92"/>
    <n v="13.142857142857142"/>
    <n v="10699.333333333299"/>
    <n v="9"/>
    <n v="10690.333333333299"/>
    <n v="891"/>
    <n v="10290.333333333299"/>
    <x v="162"/>
    <x v="167"/>
    <n v="2301.79112554107"/>
    <n v="22.368479727327372"/>
    <n v="96.184462827507701"/>
    <n v="356.3444444444433"/>
    <n v="341.3444444444433"/>
    <n v="15"/>
  </r>
  <r>
    <x v="170"/>
    <n v="2020"/>
    <x v="5"/>
    <x v="18"/>
    <x v="2"/>
    <x v="2"/>
    <x v="2"/>
    <x v="152"/>
    <n v="92"/>
    <n v="13.142857142857142"/>
    <n v="10654.399711399699"/>
    <n v="3"/>
    <n v="10651.399711399699"/>
    <n v="894"/>
    <n v="10151.399711399699"/>
    <x v="163"/>
    <x v="168"/>
    <n v="2304.6136363635801"/>
    <n v="22.702422344532174"/>
    <n v="97.620416081488344"/>
    <n v="355.04665704665666"/>
    <n v="255.04665704665666"/>
    <n v="100"/>
  </r>
  <r>
    <x v="171"/>
    <n v="2020"/>
    <x v="5"/>
    <x v="19"/>
    <x v="0"/>
    <x v="0"/>
    <x v="0"/>
    <x v="153"/>
    <n v="92"/>
    <n v="13.142857142857142"/>
    <n v="10609.466089466099"/>
    <n v="2"/>
    <n v="10607.466089466099"/>
    <n v="896"/>
    <n v="8607.4660894660992"/>
    <x v="164"/>
    <x v="169"/>
    <n v="1993"/>
    <n v="23.154317185623917"/>
    <n v="99.563563898182835"/>
    <n v="353.58220298220328"/>
    <n v="253.58220298220328"/>
    <n v="100"/>
  </r>
  <r>
    <x v="172"/>
    <n v="2020"/>
    <x v="5"/>
    <x v="20"/>
    <x v="1"/>
    <x v="1"/>
    <x v="1"/>
    <x v="149"/>
    <n v="98"/>
    <n v="14"/>
    <n v="10564.532467532499"/>
    <n v="2"/>
    <n v="10562.532467532499"/>
    <n v="898"/>
    <n v="9362.5324675324991"/>
    <x v="165"/>
    <x v="170"/>
    <n v="1719"/>
    <n v="18.360416970100434"/>
    <n v="78.949792971431862"/>
    <n v="352.08441558441666"/>
    <n v="202.08441558441666"/>
    <n v="150"/>
  </r>
  <r>
    <x v="173"/>
    <n v="2020"/>
    <x v="5"/>
    <x v="21"/>
    <x v="2"/>
    <x v="2"/>
    <x v="2"/>
    <x v="154"/>
    <n v="92"/>
    <n v="13.142857142857142"/>
    <n v="10519.598845598801"/>
    <n v="2"/>
    <n v="10517.598845598801"/>
    <n v="900"/>
    <n v="9917.5988455988008"/>
    <x v="166"/>
    <x v="171"/>
    <n v="1946"/>
    <n v="19.621684949110332"/>
    <n v="84.37324528117442"/>
    <n v="350.58662818662668"/>
    <n v="300.58662818662668"/>
    <n v="50"/>
  </r>
  <r>
    <x v="174"/>
    <n v="2020"/>
    <x v="5"/>
    <x v="22"/>
    <x v="0"/>
    <x v="0"/>
    <x v="0"/>
    <x v="155"/>
    <n v="92"/>
    <n v="13.142857142857142"/>
    <n v="22000"/>
    <n v="2"/>
    <n v="21998"/>
    <n v="902"/>
    <n v="21498"/>
    <x v="167"/>
    <x v="172"/>
    <n v="1840"/>
    <n v="8.5589357149502288"/>
    <n v="36.803423574285979"/>
    <n v="733.26666666666665"/>
    <n v="663.26666666666665"/>
    <n v="70"/>
  </r>
  <r>
    <x v="175"/>
    <n v="2020"/>
    <x v="5"/>
    <x v="23"/>
    <x v="1"/>
    <x v="1"/>
    <x v="1"/>
    <x v="156"/>
    <n v="92"/>
    <n v="13.142857142857142"/>
    <n v="19500"/>
    <n v="2"/>
    <n v="19498"/>
    <n v="904"/>
    <n v="19000"/>
    <x v="168"/>
    <x v="173"/>
    <n v="1900"/>
    <n v="10"/>
    <n v="43"/>
    <n v="649.93333333333328"/>
    <n v="588.93333333333328"/>
    <n v="61"/>
  </r>
  <r>
    <x v="176"/>
    <n v="2020"/>
    <x v="5"/>
    <x v="24"/>
    <x v="2"/>
    <x v="2"/>
    <x v="2"/>
    <x v="157"/>
    <n v="92"/>
    <n v="13.142857142857142"/>
    <n v="13800"/>
    <n v="2"/>
    <n v="13798"/>
    <n v="906"/>
    <n v="13398"/>
    <x v="169"/>
    <x v="174"/>
    <n v="1800"/>
    <n v="13.434841021047918"/>
    <n v="57.769816390506044"/>
    <n v="459.93333333333334"/>
    <n v="398.93333333333334"/>
    <n v="61"/>
  </r>
  <r>
    <x v="177"/>
    <n v="2020"/>
    <x v="5"/>
    <x v="25"/>
    <x v="0"/>
    <x v="0"/>
    <x v="0"/>
    <x v="158"/>
    <n v="92"/>
    <n v="13.142857142857142"/>
    <n v="16000"/>
    <n v="5"/>
    <n v="15995"/>
    <n v="911"/>
    <n v="15495"/>
    <x v="170"/>
    <x v="175"/>
    <n v="1800"/>
    <n v="11.616650532429816"/>
    <n v="49.951597289448209"/>
    <n v="533.16666666666663"/>
    <n v="445.16666666666663"/>
    <n v="88"/>
  </r>
  <r>
    <x v="178"/>
    <n v="2020"/>
    <x v="5"/>
    <x v="26"/>
    <x v="0"/>
    <x v="1"/>
    <x v="1"/>
    <x v="142"/>
    <n v="112"/>
    <n v="16"/>
    <n v="17000"/>
    <n v="8"/>
    <n v="16992"/>
    <n v="919"/>
    <n v="16500"/>
    <x v="171"/>
    <x v="176"/>
    <n v="1700"/>
    <n v="10.303030303030303"/>
    <n v="44.303030303030297"/>
    <n v="566.4"/>
    <n v="416.4"/>
    <n v="150"/>
  </r>
  <r>
    <x v="179"/>
    <n v="2020"/>
    <x v="5"/>
    <x v="27"/>
    <x v="1"/>
    <x v="2"/>
    <x v="2"/>
    <x v="159"/>
    <n v="92"/>
    <n v="13.142857142857142"/>
    <n v="19000"/>
    <n v="6"/>
    <n v="18994"/>
    <n v="925"/>
    <n v="18594"/>
    <x v="172"/>
    <x v="177"/>
    <n v="1705.9642857142901"/>
    <n v="9.1748106147912782"/>
    <n v="39.451685643602495"/>
    <n v="633.13333333333333"/>
    <n v="613.13333333333333"/>
    <n v="20"/>
  </r>
  <r>
    <x v="180"/>
    <n v="2020"/>
    <x v="5"/>
    <x v="28"/>
    <x v="2"/>
    <x v="0"/>
    <x v="0"/>
    <x v="160"/>
    <n v="92"/>
    <n v="13.142857142857142"/>
    <n v="18000"/>
    <n v="6"/>
    <n v="17994"/>
    <n v="931"/>
    <n v="17494"/>
    <x v="173"/>
    <x v="178"/>
    <n v="1852.3452380952399"/>
    <n v="10.588460261205213"/>
    <n v="45.530379123182414"/>
    <n v="599.79999999999995"/>
    <n v="584.79999999999995"/>
    <n v="15"/>
  </r>
  <r>
    <x v="181"/>
    <n v="2020"/>
    <x v="5"/>
    <x v="29"/>
    <x v="0"/>
    <x v="1"/>
    <x v="1"/>
    <x v="150"/>
    <n v="106"/>
    <n v="15.142857142857142"/>
    <n v="18500"/>
    <n v="8"/>
    <n v="18492"/>
    <n v="939"/>
    <n v="18192"/>
    <x v="174"/>
    <x v="179"/>
    <n v="1918.7261904761899"/>
    <n v="10.547087678519073"/>
    <n v="45.352477017632012"/>
    <n v="616.4"/>
    <n v="598.4"/>
    <n v="18"/>
  </r>
  <r>
    <x v="182"/>
    <n v="2020"/>
    <x v="6"/>
    <x v="0"/>
    <x v="1"/>
    <x v="2"/>
    <x v="2"/>
    <x v="161"/>
    <n v="92"/>
    <n v="13.142857142857142"/>
    <n v="15000"/>
    <n v="1"/>
    <n v="14999"/>
    <n v="940"/>
    <n v="14799"/>
    <x v="175"/>
    <x v="180"/>
    <n v="1885.1071428571399"/>
    <n v="12.738071105190485"/>
    <n v="54.773705752319081"/>
    <n v="499.96666666666664"/>
    <n v="491.96666666666664"/>
    <n v="8"/>
  </r>
  <r>
    <x v="183"/>
    <n v="2020"/>
    <x v="6"/>
    <x v="1"/>
    <x v="2"/>
    <x v="0"/>
    <x v="0"/>
    <x v="162"/>
    <n v="92"/>
    <n v="13.142857142857142"/>
    <n v="19249.947372888499"/>
    <n v="0"/>
    <n v="19249.947372888499"/>
    <n v="940"/>
    <n v="18649.947372888499"/>
    <x v="176"/>
    <x v="181"/>
    <n v="1751.4880952381"/>
    <n v="9.391383579903529"/>
    <n v="40.382949393585172"/>
    <n v="641.66491242961661"/>
    <n v="589.66491242961661"/>
    <n v="52"/>
  </r>
  <r>
    <x v="184"/>
    <n v="2020"/>
    <x v="6"/>
    <x v="2"/>
    <x v="0"/>
    <x v="1"/>
    <x v="1"/>
    <x v="163"/>
    <n v="92"/>
    <n v="13.142857142857142"/>
    <n v="19784.479844888501"/>
    <n v="0"/>
    <n v="19784.479844888501"/>
    <n v="940"/>
    <n v="19284.479844888501"/>
    <x v="177"/>
    <x v="182"/>
    <n v="1817.86904761905"/>
    <n v="9.4265910319634063"/>
    <n v="40.534341437442649"/>
    <n v="659.48266149628341"/>
    <n v="604.48266149628341"/>
    <n v="55"/>
  </r>
  <r>
    <x v="185"/>
    <n v="2020"/>
    <x v="6"/>
    <x v="3"/>
    <x v="1"/>
    <x v="2"/>
    <x v="2"/>
    <x v="164"/>
    <n v="92"/>
    <n v="13.142857142857142"/>
    <n v="20319.0123168885"/>
    <n v="0"/>
    <n v="20319.0123168885"/>
    <n v="940"/>
    <n v="19819.0123168885"/>
    <x v="178"/>
    <x v="183"/>
    <n v="1884.25"/>
    <n v="9.5072850749195119"/>
    <n v="40.881325822153897"/>
    <n v="677.30041056294999"/>
    <n v="577.30041056294999"/>
    <n v="100"/>
  </r>
  <r>
    <x v="186"/>
    <n v="2020"/>
    <x v="6"/>
    <x v="4"/>
    <x v="2"/>
    <x v="0"/>
    <x v="0"/>
    <x v="165"/>
    <n v="92"/>
    <n v="13.142857142857142"/>
    <n v="20853.544788888499"/>
    <n v="0"/>
    <n v="20853.544788888499"/>
    <n v="940"/>
    <n v="20453.544788888499"/>
    <x v="179"/>
    <x v="184"/>
    <n v="1950.63095238095"/>
    <n v="9.5368845474679826"/>
    <n v="41.008603554112327"/>
    <n v="695.11815962961668"/>
    <n v="545.11815962961668"/>
    <n v="150"/>
  </r>
  <r>
    <x v="187"/>
    <n v="2020"/>
    <x v="6"/>
    <x v="5"/>
    <x v="0"/>
    <x v="1"/>
    <x v="1"/>
    <x v="166"/>
    <n v="92"/>
    <n v="13.142857142857142"/>
    <n v="21388.0772608884"/>
    <n v="9"/>
    <n v="21379.0772608884"/>
    <n v="949"/>
    <n v="20879.0772608884"/>
    <x v="180"/>
    <x v="185"/>
    <n v="1717.0119047619"/>
    <n v="8.2236005131236425"/>
    <n v="35.36148220643166"/>
    <n v="712.63590869628001"/>
    <n v="612.63590869628001"/>
    <n v="100"/>
  </r>
  <r>
    <x v="188"/>
    <n v="2020"/>
    <x v="6"/>
    <x v="6"/>
    <x v="0"/>
    <x v="2"/>
    <x v="2"/>
    <x v="167"/>
    <n v="92"/>
    <n v="13.142857142857142"/>
    <n v="21922.609732888399"/>
    <n v="11"/>
    <n v="21911.609732888399"/>
    <n v="960"/>
    <n v="21422.609732888399"/>
    <x v="181"/>
    <x v="186"/>
    <n v="1983.3928571428501"/>
    <n v="9.2584091381635343"/>
    <n v="39.811159294103199"/>
    <n v="730.38699109627998"/>
    <n v="630.38699109627998"/>
    <n v="100"/>
  </r>
  <r>
    <x v="189"/>
    <n v="2020"/>
    <x v="6"/>
    <x v="7"/>
    <x v="1"/>
    <x v="0"/>
    <x v="0"/>
    <x v="168"/>
    <n v="92"/>
    <n v="13.142857142857142"/>
    <n v="22457.1422048883"/>
    <n v="15"/>
    <n v="22442.1422048883"/>
    <n v="975"/>
    <n v="22042.1422048883"/>
    <x v="182"/>
    <x v="187"/>
    <n v="1949.7738095238001"/>
    <n v="8.8456638715060905"/>
    <n v="38.036354647476188"/>
    <n v="748.07140682960994"/>
    <n v="598.07140682960994"/>
    <n v="150"/>
  </r>
  <r>
    <x v="190"/>
    <n v="2020"/>
    <x v="6"/>
    <x v="8"/>
    <x v="2"/>
    <x v="1"/>
    <x v="1"/>
    <x v="169"/>
    <n v="92"/>
    <n v="13.142857142857142"/>
    <n v="22991.674676888299"/>
    <n v="10"/>
    <n v="22981.674676888299"/>
    <n v="985"/>
    <n v="22481.674676888299"/>
    <x v="183"/>
    <x v="188"/>
    <n v="1916.1547619047601"/>
    <n v="8.523185169450981"/>
    <n v="36.649696228639215"/>
    <n v="766.05582256294326"/>
    <n v="716.05582256294326"/>
    <n v="50"/>
  </r>
  <r>
    <x v="191"/>
    <n v="2020"/>
    <x v="6"/>
    <x v="9"/>
    <x v="0"/>
    <x v="2"/>
    <x v="2"/>
    <x v="170"/>
    <n v="92"/>
    <n v="13.142857142857142"/>
    <n v="16800"/>
    <n v="1"/>
    <n v="16799"/>
    <n v="986"/>
    <n v="16499"/>
    <x v="184"/>
    <x v="189"/>
    <n v="1882.5357142857099"/>
    <n v="11.409998874390629"/>
    <n v="49.062995159879705"/>
    <n v="559.9666666666667"/>
    <n v="489.9666666666667"/>
    <n v="70"/>
  </r>
  <r>
    <x v="192"/>
    <n v="2020"/>
    <x v="6"/>
    <x v="10"/>
    <x v="1"/>
    <x v="0"/>
    <x v="0"/>
    <x v="171"/>
    <n v="92"/>
    <n v="13.142857142857142"/>
    <n v="15500"/>
    <n v="1"/>
    <n v="15499"/>
    <n v="987"/>
    <n v="15000"/>
    <x v="185"/>
    <x v="190"/>
    <n v="1884.05952380952"/>
    <n v="12.560396825396799"/>
    <n v="54.009706349206233"/>
    <n v="516.63333333333333"/>
    <n v="455.63333333333333"/>
    <n v="61"/>
  </r>
  <r>
    <x v="193"/>
    <n v="2020"/>
    <x v="6"/>
    <x v="11"/>
    <x v="2"/>
    <x v="1"/>
    <x v="1"/>
    <x v="172"/>
    <n v="92"/>
    <n v="13.142857142857142"/>
    <n v="12000"/>
    <n v="1"/>
    <n v="11999"/>
    <n v="988"/>
    <n v="11599"/>
    <x v="186"/>
    <x v="191"/>
    <n v="1886.8820346320299"/>
    <n v="16.267626818105267"/>
    <n v="69.950795317852652"/>
    <n v="399.96666666666664"/>
    <n v="338.96666666666664"/>
    <n v="61"/>
  </r>
  <r>
    <x v="194"/>
    <n v="2020"/>
    <x v="6"/>
    <x v="12"/>
    <x v="0"/>
    <x v="2"/>
    <x v="2"/>
    <x v="173"/>
    <n v="92"/>
    <n v="13.142857142857142"/>
    <n v="10000"/>
    <n v="4"/>
    <n v="9996"/>
    <n v="992"/>
    <n v="9496"/>
    <x v="187"/>
    <x v="192"/>
    <n v="1889.70454545454"/>
    <n v="19.900005744045284"/>
    <n v="85.570024699394722"/>
    <n v="333.2"/>
    <n v="315.2"/>
    <n v="18"/>
  </r>
  <r>
    <x v="195"/>
    <n v="2020"/>
    <x v="6"/>
    <x v="13"/>
    <x v="1"/>
    <x v="0"/>
    <x v="0"/>
    <x v="174"/>
    <n v="92"/>
    <n v="13.142857142857142"/>
    <n v="19000"/>
    <n v="2"/>
    <n v="18998"/>
    <n v="994"/>
    <n v="18698"/>
    <x v="188"/>
    <x v="193"/>
    <n v="1892.52705627705"/>
    <n v="10.121548060097604"/>
    <n v="43.522656658419699"/>
    <n v="633.26666666666665"/>
    <n v="625.26666666666665"/>
    <n v="8"/>
  </r>
  <r>
    <x v="196"/>
    <n v="2020"/>
    <x v="6"/>
    <x v="14"/>
    <x v="0"/>
    <x v="1"/>
    <x v="1"/>
    <x v="175"/>
    <n v="92"/>
    <n v="13.142857142857142"/>
    <n v="14330"/>
    <n v="2"/>
    <n v="14328"/>
    <n v="996"/>
    <n v="14128"/>
    <x v="189"/>
    <x v="194"/>
    <n v="1895.3495670995601"/>
    <n v="13.415554693513309"/>
    <n v="57.686885182107225"/>
    <n v="477.6"/>
    <n v="425.6"/>
    <n v="52"/>
  </r>
  <r>
    <x v="197"/>
    <n v="2020"/>
    <x v="6"/>
    <x v="15"/>
    <x v="1"/>
    <x v="2"/>
    <x v="2"/>
    <x v="176"/>
    <n v="92"/>
    <n v="13.142857142857142"/>
    <n v="14220"/>
    <n v="2"/>
    <n v="14218"/>
    <n v="998"/>
    <n v="13618"/>
    <x v="190"/>
    <x v="195"/>
    <n v="1898.17207792207"/>
    <n v="13.938699353224187"/>
    <n v="59.936407218864005"/>
    <n v="473.93333333333334"/>
    <n v="418.93333333333334"/>
    <n v="55"/>
  </r>
  <r>
    <x v="198"/>
    <n v="2020"/>
    <x v="6"/>
    <x v="16"/>
    <x v="2"/>
    <x v="0"/>
    <x v="0"/>
    <x v="177"/>
    <n v="92"/>
    <n v="13.142857142857142"/>
    <n v="14110"/>
    <n v="7"/>
    <n v="14103"/>
    <n v="1005"/>
    <n v="13603"/>
    <x v="191"/>
    <x v="196"/>
    <n v="1900.9945887445799"/>
    <n v="13.974818707230609"/>
    <n v="60.091720441091617"/>
    <n v="470.1"/>
    <n v="370.1"/>
    <n v="100"/>
  </r>
  <r>
    <x v="199"/>
    <n v="2020"/>
    <x v="6"/>
    <x v="17"/>
    <x v="0"/>
    <x v="1"/>
    <x v="1"/>
    <x v="178"/>
    <n v="92"/>
    <n v="13.142857142857142"/>
    <n v="14000"/>
    <n v="2"/>
    <n v="13998"/>
    <n v="1007"/>
    <n v="13500"/>
    <x v="82"/>
    <x v="82"/>
    <n v="1903.8170995670901"/>
    <n v="14.102348885682149"/>
    <n v="60.640100208433239"/>
    <n v="466.6"/>
    <n v="316.60000000000002"/>
    <n v="150"/>
  </r>
  <r>
    <x v="200"/>
    <n v="2020"/>
    <x v="6"/>
    <x v="18"/>
    <x v="1"/>
    <x v="2"/>
    <x v="2"/>
    <x v="179"/>
    <n v="92"/>
    <n v="13.142857142857142"/>
    <n v="13890"/>
    <n v="8"/>
    <n v="13882"/>
    <n v="1015"/>
    <n v="13482"/>
    <x v="192"/>
    <x v="197"/>
    <n v="1906.6396103896"/>
    <n v="14.142112523287347"/>
    <n v="60.811083850135589"/>
    <n v="462.73333333333335"/>
    <n v="362.73333333333335"/>
    <n v="100"/>
  </r>
  <r>
    <x v="201"/>
    <n v="2020"/>
    <x v="6"/>
    <x v="19"/>
    <x v="2"/>
    <x v="0"/>
    <x v="0"/>
    <x v="180"/>
    <n v="92"/>
    <n v="13.142857142857142"/>
    <n v="13780"/>
    <n v="9"/>
    <n v="13771"/>
    <n v="1024"/>
    <n v="13271"/>
    <x v="193"/>
    <x v="198"/>
    <n v="1909.4621212121101"/>
    <n v="14.388230888494538"/>
    <n v="61.869392820526514"/>
    <n v="459.03333333333336"/>
    <n v="359.03333333333336"/>
    <n v="100"/>
  </r>
  <r>
    <x v="202"/>
    <n v="2020"/>
    <x v="6"/>
    <x v="20"/>
    <x v="0"/>
    <x v="1"/>
    <x v="1"/>
    <x v="181"/>
    <n v="92"/>
    <n v="13.142857142857142"/>
    <n v="13670"/>
    <n v="2"/>
    <n v="13668"/>
    <n v="1026"/>
    <n v="13170"/>
    <x v="194"/>
    <x v="199"/>
    <n v="1912.28463203462"/>
    <n v="14.520004799047989"/>
    <n v="62.436020635906353"/>
    <n v="455.6"/>
    <n v="305.60000000000002"/>
    <n v="150"/>
  </r>
  <r>
    <x v="203"/>
    <n v="2020"/>
    <x v="6"/>
    <x v="21"/>
    <x v="1"/>
    <x v="2"/>
    <x v="2"/>
    <x v="182"/>
    <n v="92"/>
    <n v="13.142857142857142"/>
    <n v="13560"/>
    <n v="9"/>
    <n v="13551"/>
    <n v="1035"/>
    <n v="13151"/>
    <x v="195"/>
    <x v="200"/>
    <n v="1915.1071428571299"/>
    <n v="14.562445006897802"/>
    <n v="62.618513529660547"/>
    <n v="451.7"/>
    <n v="401.7"/>
    <n v="50"/>
  </r>
  <r>
    <x v="204"/>
    <n v="2020"/>
    <x v="6"/>
    <x v="22"/>
    <x v="2"/>
    <x v="0"/>
    <x v="0"/>
    <x v="183"/>
    <n v="92"/>
    <n v="13.142857142857142"/>
    <n v="13450"/>
    <n v="1"/>
    <n v="13449"/>
    <n v="1036"/>
    <n v="12949"/>
    <x v="196"/>
    <x v="201"/>
    <n v="1917.9296536796401"/>
    <n v="14.811411334308749"/>
    <n v="63.68906873752762"/>
    <n v="448.3"/>
    <n v="378.3"/>
    <n v="70"/>
  </r>
  <r>
    <x v="205"/>
    <n v="2020"/>
    <x v="6"/>
    <x v="23"/>
    <x v="0"/>
    <x v="1"/>
    <x v="1"/>
    <x v="184"/>
    <n v="92"/>
    <n v="13.142857142857142"/>
    <n v="13340"/>
    <n v="1"/>
    <n v="13339"/>
    <n v="1037"/>
    <n v="13039"/>
    <x v="197"/>
    <x v="202"/>
    <n v="1920.75216450216"/>
    <n v="14.730824177484163"/>
    <n v="63.342543963181896"/>
    <n v="444.63333333333333"/>
    <n v="383.63333333333333"/>
    <n v="61"/>
  </r>
  <r>
    <x v="206"/>
    <n v="2020"/>
    <x v="6"/>
    <x v="24"/>
    <x v="0"/>
    <x v="2"/>
    <x v="2"/>
    <x v="185"/>
    <n v="92"/>
    <n v="13.142857142857142"/>
    <n v="13230"/>
    <n v="0"/>
    <n v="13230"/>
    <n v="1037"/>
    <n v="13030"/>
    <x v="198"/>
    <x v="203"/>
    <n v="1923.5746753246699"/>
    <n v="14.762660593435685"/>
    <n v="63.479440551773443"/>
    <n v="441"/>
    <n v="380"/>
    <n v="61"/>
  </r>
  <r>
    <x v="207"/>
    <n v="2020"/>
    <x v="6"/>
    <x v="25"/>
    <x v="1"/>
    <x v="0"/>
    <x v="0"/>
    <x v="186"/>
    <n v="92"/>
    <n v="13.142857142857142"/>
    <n v="13120"/>
    <n v="0"/>
    <n v="13120"/>
    <n v="1037"/>
    <n v="12520"/>
    <x v="199"/>
    <x v="204"/>
    <n v="1926.39718614718"/>
    <n v="15.386558994785783"/>
    <n v="66.162203677578873"/>
    <n v="437.33333333333331"/>
    <n v="419.33333333333331"/>
    <n v="18"/>
  </r>
  <r>
    <x v="208"/>
    <n v="2020"/>
    <x v="6"/>
    <x v="26"/>
    <x v="2"/>
    <x v="1"/>
    <x v="1"/>
    <x v="187"/>
    <n v="92"/>
    <n v="13.142857142857142"/>
    <n v="13010"/>
    <n v="0"/>
    <n v="13010"/>
    <n v="1037"/>
    <n v="12510"/>
    <x v="17"/>
    <x v="205"/>
    <n v="1929.2196969696899"/>
    <n v="15.421420439405995"/>
    <n v="66.312107889445784"/>
    <n v="433.66666666666669"/>
    <n v="425.66666666666669"/>
    <n v="8"/>
  </r>
  <r>
    <x v="209"/>
    <n v="2020"/>
    <x v="6"/>
    <x v="27"/>
    <x v="0"/>
    <x v="2"/>
    <x v="2"/>
    <x v="188"/>
    <n v="92"/>
    <n v="13.142857142857142"/>
    <n v="12900"/>
    <n v="0"/>
    <n v="12900"/>
    <n v="1037"/>
    <n v="12400"/>
    <x v="92"/>
    <x v="206"/>
    <n v="1932.0422077922001"/>
    <n v="15.580985546711291"/>
    <n v="66.998237850858544"/>
    <n v="430"/>
    <n v="378"/>
    <n v="52"/>
  </r>
  <r>
    <x v="210"/>
    <n v="2020"/>
    <x v="6"/>
    <x v="28"/>
    <x v="1"/>
    <x v="0"/>
    <x v="0"/>
    <x v="189"/>
    <n v="92"/>
    <n v="13.142857142857142"/>
    <n v="12790"/>
    <n v="0"/>
    <n v="12790"/>
    <n v="1037"/>
    <n v="12390"/>
    <x v="93"/>
    <x v="93"/>
    <n v="1934.86471861471"/>
    <n v="15.616341554598145"/>
    <n v="67.150268684772016"/>
    <n v="426.33333333333331"/>
    <n v="371.33333333333331"/>
    <n v="55"/>
  </r>
  <r>
    <x v="211"/>
    <n v="2020"/>
    <x v="6"/>
    <x v="29"/>
    <x v="2"/>
    <x v="1"/>
    <x v="1"/>
    <x v="190"/>
    <n v="92"/>
    <n v="13.142857142857142"/>
    <n v="12680"/>
    <n v="0"/>
    <n v="12680"/>
    <n v="1037"/>
    <n v="12180"/>
    <x v="20"/>
    <x v="20"/>
    <n v="1937.6872294372199"/>
    <n v="15.908762146446797"/>
    <n v="68.40767722972123"/>
    <n v="422.66666666666669"/>
    <n v="322.66666666666669"/>
    <n v="100"/>
  </r>
  <r>
    <x v="212"/>
    <n v="2020"/>
    <x v="6"/>
    <x v="30"/>
    <x v="0"/>
    <x v="2"/>
    <x v="2"/>
    <x v="191"/>
    <n v="92"/>
    <n v="13.142857142857142"/>
    <n v="12570"/>
    <n v="0"/>
    <n v="12570"/>
    <n v="1037"/>
    <n v="12070"/>
    <x v="200"/>
    <x v="207"/>
    <n v="1940.5097402597301"/>
    <n v="16.077131236617483"/>
    <n v="69.131664317455176"/>
    <n v="419"/>
    <n v="269"/>
    <n v="150"/>
  </r>
  <r>
    <x v="213"/>
    <n v="2020"/>
    <x v="7"/>
    <x v="0"/>
    <x v="1"/>
    <x v="0"/>
    <x v="0"/>
    <x v="192"/>
    <n v="92"/>
    <n v="13.142857142857142"/>
    <n v="12460"/>
    <n v="0"/>
    <n v="12460"/>
    <n v="1037"/>
    <n v="12060"/>
    <x v="201"/>
    <x v="208"/>
    <n v="1943.33225108224"/>
    <n v="16.113866095209286"/>
    <n v="69.289624209399932"/>
    <n v="415.33333333333331"/>
    <n v="315.33333333333331"/>
    <n v="100"/>
  </r>
  <r>
    <x v="214"/>
    <n v="2020"/>
    <x v="7"/>
    <x v="1"/>
    <x v="2"/>
    <x v="1"/>
    <x v="1"/>
    <x v="193"/>
    <n v="92"/>
    <n v="13.142857142857142"/>
    <n v="12350"/>
    <n v="0"/>
    <n v="12350"/>
    <n v="1037"/>
    <n v="11850"/>
    <x v="202"/>
    <x v="209"/>
    <n v="1946.1547619047501"/>
    <n v="16.423246935905066"/>
    <n v="70.61996182439178"/>
    <n v="411.66666666666669"/>
    <n v="261.66666666666669"/>
    <n v="150"/>
  </r>
  <r>
    <x v="215"/>
    <n v="2020"/>
    <x v="7"/>
    <x v="2"/>
    <x v="0"/>
    <x v="2"/>
    <x v="2"/>
    <x v="194"/>
    <n v="92"/>
    <n v="13.142857142857142"/>
    <n v="12240"/>
    <n v="0"/>
    <n v="12240"/>
    <n v="1037"/>
    <n v="11940"/>
    <x v="203"/>
    <x v="210"/>
    <n v="1948.97727272726"/>
    <n v="16.323092736409215"/>
    <n v="70.189298766559617"/>
    <n v="408"/>
    <n v="358"/>
    <n v="50"/>
  </r>
  <r>
    <x v="216"/>
    <n v="2020"/>
    <x v="7"/>
    <x v="3"/>
    <x v="0"/>
    <x v="0"/>
    <x v="0"/>
    <x v="195"/>
    <n v="92"/>
    <n v="13.142857142857142"/>
    <n v="12130"/>
    <n v="6"/>
    <n v="12124"/>
    <n v="1043"/>
    <n v="11630"/>
    <x v="204"/>
    <x v="211"/>
    <n v="1951.7997835497699"/>
    <n v="16.782457296214702"/>
    <n v="72.164566373723218"/>
    <n v="404.13333333333333"/>
    <n v="349.13333333333333"/>
    <n v="55"/>
  </r>
  <r>
    <x v="217"/>
    <n v="2020"/>
    <x v="7"/>
    <x v="4"/>
    <x v="1"/>
    <x v="1"/>
    <x v="1"/>
    <x v="196"/>
    <n v="92"/>
    <n v="13.142857142857142"/>
    <n v="12020"/>
    <n v="4"/>
    <n v="12016"/>
    <n v="1047"/>
    <n v="11616"/>
    <x v="205"/>
    <x v="212"/>
    <n v="1954.6222943722801"/>
    <n v="16.826982561744835"/>
    <n v="72.35602501550278"/>
    <n v="400.53333333333336"/>
    <n v="381.53333333333336"/>
    <n v="19"/>
  </r>
  <r>
    <x v="218"/>
    <n v="2020"/>
    <x v="7"/>
    <x v="5"/>
    <x v="2"/>
    <x v="2"/>
    <x v="2"/>
    <x v="197"/>
    <n v="92"/>
    <n v="13.142857142857142"/>
    <n v="11910"/>
    <n v="5"/>
    <n v="11905"/>
    <n v="1052"/>
    <n v="11405"/>
    <x v="206"/>
    <x v="213"/>
    <n v="1957.44480519479"/>
    <n v="17.163040817139763"/>
    <n v="73.80107551370098"/>
    <n v="396.83333333333331"/>
    <n v="296.83333333333331"/>
    <n v="100"/>
  </r>
  <r>
    <x v="219"/>
    <n v="2020"/>
    <x v="7"/>
    <x v="6"/>
    <x v="0"/>
    <x v="0"/>
    <x v="0"/>
    <x v="198"/>
    <n v="92"/>
    <n v="13.142857142857142"/>
    <n v="11800"/>
    <n v="7"/>
    <n v="11793"/>
    <n v="1059"/>
    <n v="11493"/>
    <x v="207"/>
    <x v="214"/>
    <n v="1960.2673160172999"/>
    <n v="17.05618477349082"/>
    <n v="73.341594526010525"/>
    <n v="393.1"/>
    <n v="273.10000000000002"/>
    <n v="120"/>
  </r>
  <r>
    <x v="220"/>
    <n v="2020"/>
    <x v="7"/>
    <x v="7"/>
    <x v="1"/>
    <x v="1"/>
    <x v="1"/>
    <x v="199"/>
    <n v="92"/>
    <n v="13.142857142857142"/>
    <n v="11690"/>
    <n v="2"/>
    <n v="11688"/>
    <n v="1061"/>
    <n v="11488"/>
    <x v="208"/>
    <x v="215"/>
    <n v="1963.08982683981"/>
    <n v="17.088177462045699"/>
    <n v="73.479163086796504"/>
    <n v="389.6"/>
    <n v="301.60000000000002"/>
    <n v="88"/>
  </r>
  <r>
    <x v="221"/>
    <n v="2020"/>
    <x v="7"/>
    <x v="8"/>
    <x v="2"/>
    <x v="2"/>
    <x v="2"/>
    <x v="200"/>
    <n v="92"/>
    <n v="13.142857142857142"/>
    <n v="11580"/>
    <n v="6"/>
    <n v="11574"/>
    <n v="1067"/>
    <n v="10974"/>
    <x v="209"/>
    <x v="216"/>
    <n v="1965.9123376623199"/>
    <n v="17.914273169877166"/>
    <n v="77.031374630471817"/>
    <n v="385.8"/>
    <n v="308.8"/>
    <n v="77"/>
  </r>
  <r>
    <x v="222"/>
    <n v="2020"/>
    <x v="7"/>
    <x v="9"/>
    <x v="0"/>
    <x v="0"/>
    <x v="0"/>
    <x v="201"/>
    <n v="92"/>
    <n v="13.142857142857142"/>
    <n v="11470"/>
    <n v="9"/>
    <n v="11461"/>
    <n v="1076"/>
    <n v="10961"/>
    <x v="210"/>
    <x v="217"/>
    <n v="1968.7348484848301"/>
    <n v="17.961270399460176"/>
    <n v="77.233462717678748"/>
    <n v="382.03333333333336"/>
    <n v="282.03333333333336"/>
    <n v="100"/>
  </r>
  <r>
    <x v="223"/>
    <n v="2020"/>
    <x v="7"/>
    <x v="10"/>
    <x v="1"/>
    <x v="1"/>
    <x v="1"/>
    <x v="202"/>
    <n v="92"/>
    <n v="13.142857142857142"/>
    <n v="11360"/>
    <n v="1"/>
    <n v="11359"/>
    <n v="1077"/>
    <n v="10860"/>
    <x v="104"/>
    <x v="218"/>
    <n v="1971.55735930734"/>
    <n v="18.154303492701104"/>
    <n v="78.063505018614748"/>
    <n v="378.63333333333333"/>
    <n v="228.63333333333333"/>
    <n v="150"/>
  </r>
  <r>
    <x v="224"/>
    <n v="2020"/>
    <x v="7"/>
    <x v="11"/>
    <x v="0"/>
    <x v="2"/>
    <x v="2"/>
    <x v="203"/>
    <n v="92"/>
    <n v="13.142857142857142"/>
    <n v="11250"/>
    <n v="2"/>
    <n v="11248"/>
    <n v="1079"/>
    <n v="10848"/>
    <x v="105"/>
    <x v="106"/>
    <n v="1974.3798701298499"/>
    <n v="18.200404407539178"/>
    <n v="78.261738952418469"/>
    <n v="374.93333333333334"/>
    <n v="324.93333333333334"/>
    <n v="50"/>
  </r>
  <r>
    <x v="225"/>
    <n v="2020"/>
    <x v="7"/>
    <x v="12"/>
    <x v="1"/>
    <x v="0"/>
    <x v="0"/>
    <x v="204"/>
    <n v="92"/>
    <n v="13.142857142857142"/>
    <n v="11140"/>
    <n v="9"/>
    <n v="11131"/>
    <n v="1088"/>
    <n v="10631"/>
    <x v="211"/>
    <x v="219"/>
    <n v="1977.20238095236"/>
    <n v="18.598460925146835"/>
    <n v="79.973381978131385"/>
    <n v="371.03333333333336"/>
    <n v="316.03333333333336"/>
    <n v="55"/>
  </r>
  <r>
    <x v="226"/>
    <n v="2020"/>
    <x v="7"/>
    <x v="13"/>
    <x v="2"/>
    <x v="1"/>
    <x v="1"/>
    <x v="205"/>
    <n v="92"/>
    <n v="13.142857142857142"/>
    <n v="11030"/>
    <n v="15"/>
    <n v="11015"/>
    <n v="1103"/>
    <n v="10530"/>
    <x v="212"/>
    <x v="220"/>
    <n v="1980.02489177488"/>
    <n v="18.803655192543967"/>
    <n v="80.855717327939061"/>
    <n v="367.16666666666669"/>
    <n v="348.16666666666669"/>
    <n v="19"/>
  </r>
  <r>
    <x v="227"/>
    <n v="2020"/>
    <x v="7"/>
    <x v="14"/>
    <x v="0"/>
    <x v="2"/>
    <x v="2"/>
    <x v="206"/>
    <n v="92"/>
    <n v="13.142857142857142"/>
    <n v="10920"/>
    <n v="16"/>
    <n v="10904"/>
    <n v="1119"/>
    <n v="10504"/>
    <x v="213"/>
    <x v="221"/>
    <n v="1982.8474025973901"/>
    <n v="18.877069712465634"/>
    <n v="81.171399763602224"/>
    <n v="363.46666666666664"/>
    <n v="263.46666666666664"/>
    <n v="100"/>
  </r>
  <r>
    <x v="228"/>
    <n v="2020"/>
    <x v="7"/>
    <x v="15"/>
    <x v="1"/>
    <x v="0"/>
    <x v="0"/>
    <x v="207"/>
    <n v="92"/>
    <n v="13.142857142857142"/>
    <n v="10810"/>
    <n v="5"/>
    <n v="10805"/>
    <n v="1124"/>
    <n v="10305"/>
    <x v="214"/>
    <x v="222"/>
    <n v="1985.6699134199"/>
    <n v="19.26899479301213"/>
    <n v="82.856677609952158"/>
    <n v="360.16666666666669"/>
    <n v="240.16666666666669"/>
    <n v="120"/>
  </r>
  <r>
    <x v="229"/>
    <n v="2020"/>
    <x v="7"/>
    <x v="16"/>
    <x v="2"/>
    <x v="1"/>
    <x v="1"/>
    <x v="208"/>
    <n v="92"/>
    <n v="13.142857142857142"/>
    <n v="10700"/>
    <n v="8"/>
    <n v="10692"/>
    <n v="1132"/>
    <n v="10392"/>
    <x v="215"/>
    <x v="223"/>
    <n v="1988.4924242424099"/>
    <n v="19.134838570461991"/>
    <n v="82.279805852986556"/>
    <n v="356.4"/>
    <n v="268.39999999999998"/>
    <n v="88"/>
  </r>
  <r>
    <x v="230"/>
    <n v="2020"/>
    <x v="7"/>
    <x v="17"/>
    <x v="0"/>
    <x v="2"/>
    <x v="2"/>
    <x v="209"/>
    <n v="92"/>
    <n v="13.142857142857142"/>
    <n v="10590"/>
    <n v="9"/>
    <n v="10581"/>
    <n v="1141"/>
    <n v="10381"/>
    <x v="216"/>
    <x v="224"/>
    <n v="1991.3149350649201"/>
    <n v="19.182303584095173"/>
    <n v="82.483905411609243"/>
    <n v="352.7"/>
    <n v="275.7"/>
    <n v="77"/>
  </r>
  <r>
    <x v="231"/>
    <n v="2020"/>
    <x v="7"/>
    <x v="18"/>
    <x v="1"/>
    <x v="0"/>
    <x v="0"/>
    <x v="210"/>
    <n v="92"/>
    <n v="13.142857142857142"/>
    <n v="10480"/>
    <n v="3"/>
    <n v="10477"/>
    <n v="1144"/>
    <n v="9877"/>
    <x v="217"/>
    <x v="225"/>
    <n v="1994.13744588743"/>
    <n v="20.189707865621443"/>
    <n v="86.815743822172209"/>
    <n v="349.23333333333335"/>
    <n v="259.23333333333335"/>
    <n v="90"/>
  </r>
  <r>
    <x v="232"/>
    <n v="2020"/>
    <x v="7"/>
    <x v="19"/>
    <x v="2"/>
    <x v="1"/>
    <x v="1"/>
    <x v="211"/>
    <n v="92"/>
    <n v="13.142857142857142"/>
    <n v="10370"/>
    <n v="2"/>
    <n v="10368"/>
    <n v="1146"/>
    <n v="9868"/>
    <x v="218"/>
    <x v="226"/>
    <n v="1996.9599567099399"/>
    <n v="20.236724328232061"/>
    <n v="87.017914611397856"/>
    <n v="345.6"/>
    <n v="156.60000000000002"/>
    <n v="189"/>
  </r>
  <r>
    <x v="233"/>
    <n v="2020"/>
    <x v="7"/>
    <x v="20"/>
    <x v="0"/>
    <x v="2"/>
    <x v="2"/>
    <x v="212"/>
    <n v="92"/>
    <n v="13.142857142857142"/>
    <n v="10260"/>
    <n v="2"/>
    <n v="10258"/>
    <n v="1148"/>
    <n v="9760"/>
    <x v="114"/>
    <x v="227"/>
    <n v="1999.78246753245"/>
    <n v="20.489574462422645"/>
    <n v="88.105170188417375"/>
    <n v="341.93333333333334"/>
    <n v="309.93333333333334"/>
    <n v="32"/>
  </r>
  <r>
    <x v="234"/>
    <n v="2020"/>
    <x v="7"/>
    <x v="21"/>
    <x v="0"/>
    <x v="0"/>
    <x v="0"/>
    <x v="213"/>
    <n v="92"/>
    <n v="13.142857142857142"/>
    <n v="10150"/>
    <n v="2"/>
    <n v="10148"/>
    <n v="1150"/>
    <n v="9748"/>
    <x v="219"/>
    <x v="228"/>
    <n v="2002.6049783549599"/>
    <n v="20.543752342582685"/>
    <n v="88.338135073105548"/>
    <n v="338.26666666666665"/>
    <n v="223.26666666666665"/>
    <n v="115"/>
  </r>
  <r>
    <x v="235"/>
    <n v="2020"/>
    <x v="7"/>
    <x v="22"/>
    <x v="1"/>
    <x v="1"/>
    <x v="1"/>
    <x v="214"/>
    <n v="92"/>
    <n v="13.142857142857142"/>
    <n v="10040"/>
    <n v="2"/>
    <n v="10038"/>
    <n v="1152"/>
    <n v="9538"/>
    <x v="220"/>
    <x v="229"/>
    <n v="2005.4274891774701"/>
    <n v="21.025660402363911"/>
    <n v="90.410339730164822"/>
    <n v="334.6"/>
    <n v="257.60000000000002"/>
    <n v="77"/>
  </r>
  <r>
    <x v="236"/>
    <n v="2020"/>
    <x v="7"/>
    <x v="23"/>
    <x v="2"/>
    <x v="2"/>
    <x v="2"/>
    <x v="215"/>
    <n v="92"/>
    <n v="13.142857142857142"/>
    <n v="9930"/>
    <n v="2"/>
    <n v="9928"/>
    <n v="1154"/>
    <n v="9430"/>
    <x v="221"/>
    <x v="230"/>
    <n v="2008.24999999998"/>
    <n v="21.296394485683773"/>
    <n v="91.574496288440216"/>
    <n v="330.93333333333334"/>
    <n v="242.93333333333334"/>
    <n v="88"/>
  </r>
  <r>
    <x v="237"/>
    <n v="2020"/>
    <x v="7"/>
    <x v="24"/>
    <x v="0"/>
    <x v="0"/>
    <x v="0"/>
    <x v="216"/>
    <n v="92"/>
    <n v="13.142857142857142"/>
    <n v="9820"/>
    <n v="2"/>
    <n v="9818"/>
    <n v="1156"/>
    <n v="9418"/>
    <x v="222"/>
    <x v="231"/>
    <n v="2011.0725108224899"/>
    <n v="21.353498734577297"/>
    <n v="91.820044558682369"/>
    <n v="327.26666666666665"/>
    <n v="228.26666666666665"/>
    <n v="99"/>
  </r>
  <r>
    <x v="238"/>
    <n v="2020"/>
    <x v="7"/>
    <x v="25"/>
    <x v="1"/>
    <x v="1"/>
    <x v="1"/>
    <x v="217"/>
    <n v="92"/>
    <n v="13.142857142857142"/>
    <n v="9710"/>
    <n v="5"/>
    <n v="9705"/>
    <n v="1161"/>
    <n v="9205"/>
    <x v="223"/>
    <x v="232"/>
    <n v="2013.895021645"/>
    <n v="21.878272913036394"/>
    <n v="94.076573526056492"/>
    <n v="323.5"/>
    <n v="253.5"/>
    <n v="70"/>
  </r>
  <r>
    <x v="239"/>
    <n v="2020"/>
    <x v="7"/>
    <x v="26"/>
    <x v="2"/>
    <x v="2"/>
    <x v="2"/>
    <x v="218"/>
    <n v="92"/>
    <n v="13.142857142857142"/>
    <n v="9600"/>
    <n v="8"/>
    <n v="9592"/>
    <n v="1169"/>
    <n v="9292"/>
    <x v="224"/>
    <x v="233"/>
    <n v="2016.71753246751"/>
    <n v="21.703804697239669"/>
    <n v="93.326360198130573"/>
    <n v="319.73333333333335"/>
    <n v="258.73333333333335"/>
    <n v="61"/>
  </r>
  <r>
    <x v="240"/>
    <n v="2020"/>
    <x v="7"/>
    <x v="27"/>
    <x v="0"/>
    <x v="0"/>
    <x v="0"/>
    <x v="219"/>
    <n v="92"/>
    <n v="13.142857142857142"/>
    <n v="20000"/>
    <n v="6"/>
    <n v="19994"/>
    <n v="1175"/>
    <n v="19500"/>
    <x v="225"/>
    <x v="234"/>
    <n v="2019.5400432900201"/>
    <n v="10.356615606615486"/>
    <n v="44.533447108446587"/>
    <n v="666.4666666666667"/>
    <n v="605.4666666666667"/>
    <n v="61"/>
  </r>
  <r>
    <x v="241"/>
    <n v="2020"/>
    <x v="7"/>
    <x v="28"/>
    <x v="1"/>
    <x v="1"/>
    <x v="1"/>
    <x v="220"/>
    <n v="92"/>
    <n v="13.142857142857142"/>
    <n v="16000"/>
    <n v="6"/>
    <n v="15994"/>
    <n v="1181"/>
    <n v="15594"/>
    <x v="226"/>
    <x v="235"/>
    <n v="2022.36255411253"/>
    <n v="12.968850545803065"/>
    <n v="55.766057346953176"/>
    <n v="533.13333333333333"/>
    <n v="445.13333333333333"/>
    <n v="88"/>
  </r>
  <r>
    <x v="242"/>
    <n v="2020"/>
    <x v="7"/>
    <x v="29"/>
    <x v="2"/>
    <x v="2"/>
    <x v="2"/>
    <x v="221"/>
    <n v="92"/>
    <n v="13.142857142857142"/>
    <n v="13000"/>
    <n v="8"/>
    <n v="12992"/>
    <n v="1189"/>
    <n v="12492"/>
    <x v="227"/>
    <x v="236"/>
    <n v="2025.1850649350399"/>
    <n v="16.211856107389046"/>
    <n v="69.710981261772901"/>
    <n v="433.06666666666666"/>
    <n v="283.06666666666666"/>
    <n v="150"/>
  </r>
  <r>
    <x v="243"/>
    <n v="2020"/>
    <x v="7"/>
    <x v="30"/>
    <x v="0"/>
    <x v="0"/>
    <x v="0"/>
    <x v="222"/>
    <n v="92"/>
    <n v="13.142857142857142"/>
    <n v="13500"/>
    <n v="1"/>
    <n v="13499"/>
    <n v="1190"/>
    <n v="13199"/>
    <x v="228"/>
    <x v="237"/>
    <n v="2028.0075757575501"/>
    <n v="15.364857760114782"/>
    <n v="66.06888836849356"/>
    <n v="449.96666666666664"/>
    <n v="429.96666666666664"/>
    <n v="20"/>
  </r>
  <r>
    <x v="244"/>
    <n v="2020"/>
    <x v="8"/>
    <x v="0"/>
    <x v="0"/>
    <x v="1"/>
    <x v="1"/>
    <x v="223"/>
    <n v="92"/>
    <n v="13.142857142857142"/>
    <n v="13000"/>
    <n v="0"/>
    <n v="13000"/>
    <n v="1190"/>
    <n v="12800"/>
    <x v="229"/>
    <x v="238"/>
    <n v="2030.83008658006"/>
    <n v="15.865860051406719"/>
    <n v="68.223198221048889"/>
    <n v="433.33333333333331"/>
    <n v="418.33333333333331"/>
    <n v="15"/>
  </r>
  <r>
    <x v="245"/>
    <n v="2020"/>
    <x v="8"/>
    <x v="1"/>
    <x v="1"/>
    <x v="2"/>
    <x v="2"/>
    <x v="224"/>
    <n v="92"/>
    <n v="13.142857142857142"/>
    <n v="17000"/>
    <n v="0"/>
    <n v="17000"/>
    <n v="1190"/>
    <n v="16400"/>
    <x v="230"/>
    <x v="239"/>
    <n v="2033.6525974025701"/>
    <n v="12.400320715869331"/>
    <n v="53.321379078238117"/>
    <n v="566.66666666666663"/>
    <n v="548.66666666666663"/>
    <n v="18"/>
  </r>
  <r>
    <x v="246"/>
    <n v="2020"/>
    <x v="8"/>
    <x v="2"/>
    <x v="2"/>
    <x v="0"/>
    <x v="0"/>
    <x v="225"/>
    <n v="92"/>
    <n v="13.142857142857142"/>
    <n v="11328.404040404001"/>
    <n v="0"/>
    <n v="11328.404040404001"/>
    <n v="1190"/>
    <n v="10828.404040404001"/>
    <x v="55"/>
    <x v="240"/>
    <n v="2036.47510822508"/>
    <n v="18.806789076454709"/>
    <n v="80.869193028755248"/>
    <n v="377.61346801346667"/>
    <n v="369.61346801346667"/>
    <n v="8"/>
  </r>
  <r>
    <x v="247"/>
    <n v="2020"/>
    <x v="8"/>
    <x v="3"/>
    <x v="0"/>
    <x v="1"/>
    <x v="1"/>
    <x v="226"/>
    <n v="92"/>
    <n v="13.142857142857142"/>
    <n v="11283.470418470401"/>
    <n v="0"/>
    <n v="11283.470418470401"/>
    <n v="1190"/>
    <n v="10783.470418470401"/>
    <x v="126"/>
    <x v="241"/>
    <n v="2039.2976190475999"/>
    <n v="18.911329469171648"/>
    <n v="81.318716717438079"/>
    <n v="376.11568061567999"/>
    <n v="324.11568061567999"/>
    <n v="52"/>
  </r>
  <r>
    <x v="248"/>
    <n v="2020"/>
    <x v="8"/>
    <x v="4"/>
    <x v="1"/>
    <x v="2"/>
    <x v="2"/>
    <x v="227"/>
    <n v="92"/>
    <n v="13.142857142857142"/>
    <n v="11238.5367965368"/>
    <n v="9"/>
    <n v="11229.5367965368"/>
    <n v="1199"/>
    <n v="10829.5367965368"/>
    <x v="231"/>
    <x v="242"/>
    <n v="2042.1201298701101"/>
    <n v="18.856948069313212"/>
    <n v="81.084876698046813"/>
    <n v="374.31789321789336"/>
    <n v="319.31789321789336"/>
    <n v="55"/>
  </r>
  <r>
    <x v="249"/>
    <n v="2020"/>
    <x v="8"/>
    <x v="5"/>
    <x v="2"/>
    <x v="0"/>
    <x v="0"/>
    <x v="228"/>
    <n v="92"/>
    <n v="13.142857142857142"/>
    <n v="11193.6031746032"/>
    <n v="11"/>
    <n v="11182.6031746032"/>
    <n v="1210"/>
    <n v="10682.6031746032"/>
    <x v="232"/>
    <x v="243"/>
    <n v="2044.94264069262"/>
    <n v="19.142737095713361"/>
    <n v="82.313769511567443"/>
    <n v="372.75343915344001"/>
    <n v="272.75343915344001"/>
    <n v="100"/>
  </r>
  <r>
    <x v="250"/>
    <n v="2020"/>
    <x v="8"/>
    <x v="6"/>
    <x v="0"/>
    <x v="1"/>
    <x v="1"/>
    <x v="229"/>
    <n v="92"/>
    <n v="13.142857142857142"/>
    <n v="11148.6695526695"/>
    <n v="15"/>
    <n v="11133.6695526695"/>
    <n v="1225"/>
    <n v="10648.6695526695"/>
    <x v="233"/>
    <x v="244"/>
    <n v="2047.7651515151299"/>
    <n v="19.230244129434727"/>
    <n v="82.690049756569323"/>
    <n v="371.12231842231665"/>
    <n v="221.12231842231665"/>
    <n v="150"/>
  </r>
  <r>
    <x v="251"/>
    <n v="2020"/>
    <x v="8"/>
    <x v="7"/>
    <x v="1"/>
    <x v="2"/>
    <x v="2"/>
    <x v="230"/>
    <n v="92"/>
    <n v="13.142857142857142"/>
    <n v="11103.7359307359"/>
    <n v="10"/>
    <n v="11093.7359307359"/>
    <n v="1235"/>
    <n v="10693.7359307359"/>
    <x v="234"/>
    <x v="245"/>
    <n v="2050.5876623376398"/>
    <n v="19.175596588689341"/>
    <n v="82.455065331364167"/>
    <n v="369.79119769119666"/>
    <n v="269.79119769119666"/>
    <n v="100"/>
  </r>
  <r>
    <x v="252"/>
    <n v="2020"/>
    <x v="8"/>
    <x v="8"/>
    <x v="0"/>
    <x v="0"/>
    <x v="0"/>
    <x v="231"/>
    <n v="92"/>
    <n v="13.142857142857142"/>
    <n v="11058.8023088023"/>
    <n v="15"/>
    <n v="11043.8023088023"/>
    <n v="1250"/>
    <n v="10543.8023088023"/>
    <x v="235"/>
    <x v="246"/>
    <n v="2053.41017316015"/>
    <n v="19.475044324815329"/>
    <n v="83.742690596705913"/>
    <n v="368.12674362674335"/>
    <n v="268.12674362674335"/>
    <n v="100"/>
  </r>
  <r>
    <x v="253"/>
    <n v="2020"/>
    <x v="8"/>
    <x v="9"/>
    <x v="1"/>
    <x v="1"/>
    <x v="1"/>
    <x v="232"/>
    <n v="92"/>
    <n v="13.142857142857142"/>
    <n v="11013.8686868687"/>
    <n v="16"/>
    <n v="10997.8686868687"/>
    <n v="1266"/>
    <n v="10697.8686868687"/>
    <x v="236"/>
    <x v="247"/>
    <n v="2056.2326839826601"/>
    <n v="19.220956474317369"/>
    <n v="82.650112839564684"/>
    <n v="366.59562289562331"/>
    <n v="216.59562289562331"/>
    <n v="150"/>
  </r>
  <r>
    <x v="254"/>
    <n v="2020"/>
    <x v="8"/>
    <x v="10"/>
    <x v="2"/>
    <x v="2"/>
    <x v="2"/>
    <x v="233"/>
    <n v="92"/>
    <n v="13.142857142857142"/>
    <n v="10968.9350649351"/>
    <n v="5"/>
    <n v="10963.9350649351"/>
    <n v="1271"/>
    <n v="10763.9350649351"/>
    <x v="237"/>
    <x v="248"/>
    <n v="2059.0551948051698"/>
    <n v="19.129204908647271"/>
    <n v="82.255581107183261"/>
    <n v="365.46450216450336"/>
    <n v="315.46450216450336"/>
    <n v="50"/>
  </r>
  <r>
    <x v="255"/>
    <n v="2020"/>
    <x v="8"/>
    <x v="11"/>
    <x v="0"/>
    <x v="0"/>
    <x v="0"/>
    <x v="234"/>
    <n v="92"/>
    <n v="13.142857142857142"/>
    <n v="10924.0014430014"/>
    <n v="8"/>
    <n v="10916.0014430014"/>
    <n v="1279"/>
    <n v="10316.0014430014"/>
    <x v="238"/>
    <x v="249"/>
    <n v="2061.8777056276799"/>
    <n v="19.987179306052759"/>
    <n v="85.944871016026866"/>
    <n v="363.8667147667133"/>
    <n v="308.8667147667133"/>
    <n v="55"/>
  </r>
  <r>
    <x v="256"/>
    <n v="2020"/>
    <x v="8"/>
    <x v="12"/>
    <x v="1"/>
    <x v="1"/>
    <x v="1"/>
    <x v="235"/>
    <n v="92"/>
    <n v="13.142857142857142"/>
    <n v="10879.0678210678"/>
    <n v="9"/>
    <n v="10870.0678210678"/>
    <n v="1288"/>
    <n v="10370.0678210678"/>
    <x v="239"/>
    <x v="250"/>
    <n v="2064.7002164501901"/>
    <n v="19.910190097846332"/>
    <n v="85.613817420739224"/>
    <n v="362.33559403559332"/>
    <n v="343.33559403559332"/>
    <n v="19"/>
  </r>
  <r>
    <x v="257"/>
    <n v="2020"/>
    <x v="8"/>
    <x v="13"/>
    <x v="2"/>
    <x v="2"/>
    <x v="2"/>
    <x v="236"/>
    <n v="92"/>
    <n v="13.142857142857142"/>
    <n v="10834.1341991342"/>
    <n v="3"/>
    <n v="10831.1341991342"/>
    <n v="1291"/>
    <n v="10334.1341991342"/>
    <x v="135"/>
    <x v="251"/>
    <n v="2067.5227272727002"/>
    <n v="20.006733872741062"/>
    <n v="86.028955652786564"/>
    <n v="361.03780663780668"/>
    <n v="261.03780663780668"/>
    <n v="100"/>
  </r>
  <r>
    <x v="258"/>
    <n v="2020"/>
    <x v="8"/>
    <x v="14"/>
    <x v="0"/>
    <x v="0"/>
    <x v="0"/>
    <x v="237"/>
    <n v="92"/>
    <n v="13.142857142857142"/>
    <n v="10789.2005772006"/>
    <n v="2"/>
    <n v="10787.2005772006"/>
    <n v="1293"/>
    <n v="10387.2005772006"/>
    <x v="240"/>
    <x v="252"/>
    <n v="2070.3452380952099"/>
    <n v="19.931695962813283"/>
    <n v="85.706292640097118"/>
    <n v="359.5733525733533"/>
    <n v="239.5733525733533"/>
    <n v="120"/>
  </r>
  <r>
    <x v="259"/>
    <n v="2020"/>
    <x v="8"/>
    <x v="15"/>
    <x v="1"/>
    <x v="1"/>
    <x v="1"/>
    <x v="238"/>
    <n v="92"/>
    <n v="13.142857142857142"/>
    <n v="10744.266955267"/>
    <n v="2"/>
    <n v="10742.266955267"/>
    <n v="1295"/>
    <n v="10242.266955267"/>
    <x v="241"/>
    <x v="253"/>
    <n v="2073.16774891772"/>
    <n v="20.24129773195973"/>
    <n v="87.037580247426831"/>
    <n v="358.07556517556662"/>
    <n v="270.07556517556662"/>
    <n v="88"/>
  </r>
  <r>
    <x v="260"/>
    <n v="2020"/>
    <x v="8"/>
    <x v="16"/>
    <x v="2"/>
    <x v="2"/>
    <x v="2"/>
    <x v="239"/>
    <n v="92"/>
    <n v="13.142857142857142"/>
    <n v="10699.333333333299"/>
    <n v="2"/>
    <n v="10697.333333333299"/>
    <n v="1297"/>
    <n v="10199.333333333299"/>
    <x v="242"/>
    <x v="254"/>
    <n v="2075.9902597402302"/>
    <n v="20.354176022029908"/>
    <n v="87.522956894728594"/>
    <n v="356.57777777777665"/>
    <n v="279.57777777777665"/>
    <n v="77"/>
  </r>
  <r>
    <x v="261"/>
    <n v="2020"/>
    <x v="8"/>
    <x v="17"/>
    <x v="0"/>
    <x v="0"/>
    <x v="0"/>
    <x v="240"/>
    <n v="92"/>
    <n v="13.142857142857142"/>
    <n v="16800"/>
    <n v="2"/>
    <n v="16798"/>
    <n v="1299"/>
    <n v="16398"/>
    <x v="243"/>
    <x v="255"/>
    <n v="2078.8127705627398"/>
    <n v="12.677233629483716"/>
    <n v="54.512104606779978"/>
    <n v="559.93333333333328"/>
    <n v="469.93333333333328"/>
    <n v="90"/>
  </r>
  <r>
    <x v="262"/>
    <n v="2020"/>
    <x v="8"/>
    <x v="18"/>
    <x v="0"/>
    <x v="1"/>
    <x v="1"/>
    <x v="241"/>
    <n v="92"/>
    <n v="13.142857142857142"/>
    <n v="15500"/>
    <n v="2"/>
    <n v="15498"/>
    <n v="1301"/>
    <n v="14998"/>
    <x v="244"/>
    <x v="256"/>
    <n v="2081.63528138525"/>
    <n v="13.879419131785905"/>
    <n v="59.681502266679388"/>
    <n v="516.6"/>
    <n v="327.60000000000002"/>
    <n v="189"/>
  </r>
  <r>
    <x v="263"/>
    <n v="2020"/>
    <x v="8"/>
    <x v="19"/>
    <x v="1"/>
    <x v="2"/>
    <x v="2"/>
    <x v="242"/>
    <n v="92"/>
    <n v="13.142857142857142"/>
    <n v="12000"/>
    <n v="2"/>
    <n v="11998"/>
    <n v="1303"/>
    <n v="11698"/>
    <x v="245"/>
    <x v="257"/>
    <n v="2084.4577922077601"/>
    <n v="17.818924535884427"/>
    <n v="76.621375504303032"/>
    <n v="399.93333333333334"/>
    <n v="367.93333333333334"/>
    <n v="32"/>
  </r>
  <r>
    <x v="264"/>
    <n v="2020"/>
    <x v="8"/>
    <x v="20"/>
    <x v="2"/>
    <x v="0"/>
    <x v="0"/>
    <x v="243"/>
    <n v="92"/>
    <n v="13.142857142857142"/>
    <n v="10000"/>
    <n v="5"/>
    <n v="9995"/>
    <n v="1308"/>
    <n v="9500"/>
    <x v="246"/>
    <x v="258"/>
    <n v="2087.2803030302698"/>
    <n v="21.971371610844947"/>
    <n v="94.476897926633271"/>
    <n v="333.16666666666669"/>
    <n v="218.16666666666669"/>
    <n v="115"/>
  </r>
  <r>
    <x v="265"/>
    <n v="2020"/>
    <x v="8"/>
    <x v="21"/>
    <x v="0"/>
    <x v="1"/>
    <x v="1"/>
    <x v="244"/>
    <n v="92"/>
    <n v="13.142857142857142"/>
    <n v="19000"/>
    <n v="8"/>
    <n v="18992"/>
    <n v="1316"/>
    <n v="18592"/>
    <x v="247"/>
    <x v="259"/>
    <n v="2090.1028138527799"/>
    <n v="11.241947148519685"/>
    <n v="48.340372738634642"/>
    <n v="633.06666666666672"/>
    <n v="556.06666666666672"/>
    <n v="77"/>
  </r>
  <r>
    <x v="266"/>
    <n v="2020"/>
    <x v="8"/>
    <x v="22"/>
    <x v="1"/>
    <x v="2"/>
    <x v="2"/>
    <x v="245"/>
    <n v="92"/>
    <n v="13.142857142857142"/>
    <n v="14330"/>
    <n v="6"/>
    <n v="14324"/>
    <n v="1322"/>
    <n v="13824"/>
    <x v="248"/>
    <x v="260"/>
    <n v="2092.9253246753001"/>
    <n v="15.13979546206091"/>
    <n v="65.101120486861916"/>
    <n v="477.46666666666664"/>
    <n v="389.46666666666664"/>
    <n v="88"/>
  </r>
  <r>
    <x v="267"/>
    <n v="2020"/>
    <x v="8"/>
    <x v="23"/>
    <x v="2"/>
    <x v="0"/>
    <x v="0"/>
    <x v="246"/>
    <n v="92"/>
    <n v="13.142857142857142"/>
    <n v="14220"/>
    <n v="6"/>
    <n v="14214"/>
    <n v="1328"/>
    <n v="13914"/>
    <x v="249"/>
    <x v="261"/>
    <n v="2095.7478354978098"/>
    <n v="15.062152044687435"/>
    <n v="64.767253792155969"/>
    <n v="473.8"/>
    <n v="374.8"/>
    <n v="99"/>
  </r>
  <r>
    <x v="268"/>
    <n v="2020"/>
    <x v="8"/>
    <x v="24"/>
    <x v="0"/>
    <x v="1"/>
    <x v="1"/>
    <x v="247"/>
    <n v="92"/>
    <n v="13.142857142857142"/>
    <n v="14110"/>
    <n v="8"/>
    <n v="14102"/>
    <n v="1336"/>
    <n v="13902"/>
    <x v="250"/>
    <x v="262"/>
    <n v="2098.5703463203199"/>
    <n v="15.095456382681052"/>
    <n v="64.910462445528523"/>
    <n v="470.06666666666666"/>
    <n v="400.06666666666666"/>
    <n v="70"/>
  </r>
  <r>
    <x v="269"/>
    <n v="2020"/>
    <x v="8"/>
    <x v="25"/>
    <x v="1"/>
    <x v="2"/>
    <x v="2"/>
    <x v="248"/>
    <n v="92"/>
    <n v="13.142857142857142"/>
    <n v="14000"/>
    <n v="1"/>
    <n v="13999"/>
    <n v="1337"/>
    <n v="13399"/>
    <x v="251"/>
    <x v="263"/>
    <n v="2101.3928571428301"/>
    <n v="15.683206635889469"/>
    <n v="67.43778853432471"/>
    <n v="466.63333333333333"/>
    <n v="405.63333333333333"/>
    <n v="61"/>
  </r>
  <r>
    <x v="270"/>
    <n v="2020"/>
    <x v="8"/>
    <x v="26"/>
    <x v="2"/>
    <x v="0"/>
    <x v="0"/>
    <x v="249"/>
    <n v="92"/>
    <n v="13.142857142857142"/>
    <n v="13890"/>
    <n v="0"/>
    <n v="13890"/>
    <n v="1337"/>
    <n v="13390"/>
    <x v="252"/>
    <x v="264"/>
    <n v="2104.2153679653402"/>
    <n v="15.71482724395325"/>
    <n v="67.573757148998979"/>
    <n v="463"/>
    <n v="402"/>
    <n v="61"/>
  </r>
  <r>
    <x v="271"/>
    <n v="2020"/>
    <x v="8"/>
    <x v="27"/>
    <x v="0"/>
    <x v="1"/>
    <x v="1"/>
    <x v="250"/>
    <n v="92"/>
    <n v="13.142857142857142"/>
    <n v="13780"/>
    <n v="0"/>
    <n v="13780"/>
    <n v="1337"/>
    <n v="13280"/>
    <x v="253"/>
    <x v="265"/>
    <n v="2107.0378787878499"/>
    <n v="15.866249087257906"/>
    <n v="68.224871075208995"/>
    <n v="459.33333333333331"/>
    <n v="371.33333333333331"/>
    <n v="88"/>
  </r>
  <r>
    <x v="272"/>
    <n v="2020"/>
    <x v="8"/>
    <x v="28"/>
    <x v="0"/>
    <x v="2"/>
    <x v="2"/>
    <x v="251"/>
    <n v="92"/>
    <n v="13.142857142857142"/>
    <n v="13670"/>
    <n v="0"/>
    <n v="13670"/>
    <n v="1337"/>
    <n v="13270"/>
    <x v="254"/>
    <x v="266"/>
    <n v="2109.86038961036"/>
    <n v="15.899475430371968"/>
    <n v="68.367744350599466"/>
    <n v="455.66666666666669"/>
    <n v="305.66666666666669"/>
    <n v="150"/>
  </r>
  <r>
    <x v="273"/>
    <n v="2020"/>
    <x v="8"/>
    <x v="29"/>
    <x v="1"/>
    <x v="0"/>
    <x v="0"/>
    <x v="252"/>
    <n v="92"/>
    <n v="13.142857142857142"/>
    <n v="13560"/>
    <n v="0"/>
    <n v="13560"/>
    <n v="1337"/>
    <n v="13060"/>
    <x v="255"/>
    <x v="267"/>
    <n v="2112.6829004328702"/>
    <n v="16.176745026285374"/>
    <n v="69.560003613027106"/>
    <n v="452"/>
    <n v="432"/>
    <n v="20"/>
  </r>
  <r>
    <x v="274"/>
    <n v="2020"/>
    <x v="9"/>
    <x v="0"/>
    <x v="2"/>
    <x v="1"/>
    <x v="1"/>
    <x v="253"/>
    <n v="92"/>
    <n v="13.142857142857142"/>
    <n v="13450"/>
    <n v="9"/>
    <n v="13441"/>
    <n v="1346"/>
    <n v="12950"/>
    <x v="256"/>
    <x v="268"/>
    <n v="2115.5054112553798"/>
    <n v="16.335949121663162"/>
    <n v="70.244581223151599"/>
    <n v="448.03333333333336"/>
    <n v="433.03333333333336"/>
    <n v="15"/>
  </r>
  <r>
    <x v="275"/>
    <n v="2020"/>
    <x v="9"/>
    <x v="1"/>
    <x v="0"/>
    <x v="2"/>
    <x v="2"/>
    <x v="254"/>
    <n v="92"/>
    <n v="13.142857142857142"/>
    <n v="13340"/>
    <n v="11"/>
    <n v="13329"/>
    <n v="1357"/>
    <n v="12929"/>
    <x v="257"/>
    <x v="269"/>
    <n v="2118.32792207789"/>
    <n v="16.384313729429113"/>
    <n v="70.452549036545179"/>
    <n v="444.3"/>
    <n v="426.3"/>
    <n v="18"/>
  </r>
  <r>
    <x v="276"/>
    <n v="2020"/>
    <x v="9"/>
    <x v="2"/>
    <x v="1"/>
    <x v="0"/>
    <x v="0"/>
    <x v="255"/>
    <n v="92"/>
    <n v="13.142857142857142"/>
    <n v="13230"/>
    <n v="15"/>
    <n v="13215"/>
    <n v="1372"/>
    <n v="12715"/>
    <x v="258"/>
    <x v="270"/>
    <n v="2121.1504329004001"/>
    <n v="16.682268445933151"/>
    <n v="71.733754317512549"/>
    <n v="440.5"/>
    <n v="432.5"/>
    <n v="8"/>
  </r>
  <r>
    <x v="277"/>
    <n v="2020"/>
    <x v="9"/>
    <x v="3"/>
    <x v="2"/>
    <x v="1"/>
    <x v="1"/>
    <x v="256"/>
    <n v="92"/>
    <n v="13.142857142857142"/>
    <n v="13120"/>
    <n v="10"/>
    <n v="13110"/>
    <n v="1382"/>
    <n v="12810"/>
    <x v="259"/>
    <x v="271"/>
    <n v="2123.9729437229098"/>
    <n v="16.580585040772132"/>
    <n v="71.296515675320165"/>
    <n v="437"/>
    <n v="385"/>
    <n v="52"/>
  </r>
  <r>
    <x v="278"/>
    <n v="2020"/>
    <x v="9"/>
    <x v="4"/>
    <x v="0"/>
    <x v="2"/>
    <x v="2"/>
    <x v="257"/>
    <n v="92"/>
    <n v="13.142857142857142"/>
    <n v="13010"/>
    <n v="15"/>
    <n v="12995"/>
    <n v="1397"/>
    <n v="12795"/>
    <x v="260"/>
    <x v="272"/>
    <n v="2126.7954545454199"/>
    <n v="16.622082489608598"/>
    <n v="71.474954705316975"/>
    <n v="433.16666666666669"/>
    <n v="378.16666666666669"/>
    <n v="55"/>
  </r>
  <r>
    <x v="279"/>
    <n v="2020"/>
    <x v="9"/>
    <x v="5"/>
    <x v="1"/>
    <x v="0"/>
    <x v="0"/>
    <x v="258"/>
    <n v="92"/>
    <n v="13.142857142857142"/>
    <n v="12900"/>
    <n v="16"/>
    <n v="12884"/>
    <n v="1413"/>
    <n v="12284"/>
    <x v="261"/>
    <x v="273"/>
    <n v="2129.6179653679301"/>
    <n v="17.336518767241373"/>
    <n v="74.547030699137892"/>
    <n v="429.46666666666664"/>
    <n v="329.46666666666664"/>
    <n v="100"/>
  </r>
  <r>
    <x v="280"/>
    <n v="2020"/>
    <x v="9"/>
    <x v="6"/>
    <x v="0"/>
    <x v="1"/>
    <x v="1"/>
    <x v="259"/>
    <n v="92"/>
    <n v="13.142857142857142"/>
    <n v="12790"/>
    <n v="5"/>
    <n v="12785"/>
    <n v="1418"/>
    <n v="12285"/>
    <x v="262"/>
    <x v="274"/>
    <n v="2132.4404761904402"/>
    <n v="17.358082834273016"/>
    <n v="74.639756187373962"/>
    <n v="426.16666666666669"/>
    <n v="411.16666666666669"/>
    <n v="15"/>
  </r>
  <r>
    <x v="281"/>
    <n v="2020"/>
    <x v="9"/>
    <x v="7"/>
    <x v="1"/>
    <x v="2"/>
    <x v="2"/>
    <x v="260"/>
    <n v="92"/>
    <n v="13.142857142857142"/>
    <n v="12680"/>
    <n v="8"/>
    <n v="12672"/>
    <n v="1426"/>
    <n v="12180"/>
    <x v="20"/>
    <x v="275"/>
    <n v="2135.2629870129499"/>
    <n v="17.530894803061987"/>
    <n v="75.382847653166536"/>
    <n v="422.4"/>
    <n v="322.39999999999998"/>
    <n v="100"/>
  </r>
  <r>
    <x v="282"/>
    <n v="2020"/>
    <x v="9"/>
    <x v="8"/>
    <x v="2"/>
    <x v="0"/>
    <x v="0"/>
    <x v="261"/>
    <n v="92"/>
    <n v="13.142857142857142"/>
    <n v="12570"/>
    <n v="9"/>
    <n v="12561"/>
    <n v="1435"/>
    <n v="12161"/>
    <x v="263"/>
    <x v="276"/>
    <n v="2138.08549783546"/>
    <n v="17.58149410275027"/>
    <n v="75.600424641826152"/>
    <n v="418.7"/>
    <n v="318.7"/>
    <n v="100"/>
  </r>
  <r>
    <x v="283"/>
    <n v="2020"/>
    <x v="9"/>
    <x v="9"/>
    <x v="0"/>
    <x v="1"/>
    <x v="1"/>
    <x v="262"/>
    <n v="92"/>
    <n v="13.142857142857142"/>
    <n v="12460"/>
    <n v="3"/>
    <n v="12457"/>
    <n v="1438"/>
    <n v="11957"/>
    <x v="264"/>
    <x v="277"/>
    <n v="2140.9080086579702"/>
    <n v="17.905059870017311"/>
    <n v="76.991757441074441"/>
    <n v="415.23333333333335"/>
    <n v="265.23333333333335"/>
    <n v="150"/>
  </r>
  <r>
    <x v="284"/>
    <n v="2020"/>
    <x v="9"/>
    <x v="10"/>
    <x v="1"/>
    <x v="2"/>
    <x v="2"/>
    <x v="263"/>
    <n v="84"/>
    <n v="12"/>
    <n v="12350"/>
    <n v="2"/>
    <n v="12348"/>
    <n v="1440"/>
    <n v="11850"/>
    <x v="202"/>
    <x v="278"/>
    <n v="2143.7305194804799"/>
    <n v="18.09055290700827"/>
    <n v="77.789377500135558"/>
    <n v="411.6"/>
    <n v="361.6"/>
    <n v="50"/>
  </r>
  <r>
    <x v="285"/>
    <n v="2020"/>
    <x v="9"/>
    <x v="11"/>
    <x v="2"/>
    <x v="0"/>
    <x v="0"/>
    <x v="264"/>
    <n v="92"/>
    <n v="13.142857142857142"/>
    <n v="12240"/>
    <n v="2"/>
    <n v="12238"/>
    <n v="1442"/>
    <n v="11838"/>
    <x v="265"/>
    <x v="279"/>
    <n v="2146.55303030299"/>
    <n v="18.132733825840429"/>
    <n v="77.970755451113845"/>
    <n v="407.93333333333334"/>
    <n v="337.93333333333334"/>
    <n v="70"/>
  </r>
  <r>
    <x v="286"/>
    <n v="2020"/>
    <x v="9"/>
    <x v="12"/>
    <x v="0"/>
    <x v="1"/>
    <x v="1"/>
    <x v="263"/>
    <n v="86"/>
    <n v="12.285714285714286"/>
    <n v="12130"/>
    <n v="2"/>
    <n v="12128"/>
    <n v="1444"/>
    <n v="11628"/>
    <x v="266"/>
    <x v="280"/>
    <n v="2149.3755411255001"/>
    <n v="18.484481777825078"/>
    <n v="79.483271644647829"/>
    <n v="404.26666666666665"/>
    <n v="343.26666666666665"/>
    <n v="61"/>
  </r>
  <r>
    <x v="287"/>
    <n v="2020"/>
    <x v="9"/>
    <x v="13"/>
    <x v="1"/>
    <x v="2"/>
    <x v="2"/>
    <x v="265"/>
    <n v="92"/>
    <n v="13.142857142857142"/>
    <n v="12020"/>
    <n v="2"/>
    <n v="12018"/>
    <n v="1446"/>
    <n v="11718"/>
    <x v="267"/>
    <x v="281"/>
    <n v="2152.1980519480098"/>
    <n v="18.366598838948711"/>
    <n v="78.976375007479461"/>
    <n v="400.6"/>
    <n v="339.6"/>
    <n v="61"/>
  </r>
  <r>
    <x v="288"/>
    <n v="2020"/>
    <x v="9"/>
    <x v="14"/>
    <x v="2"/>
    <x v="0"/>
    <x v="0"/>
    <x v="266"/>
    <n v="92"/>
    <n v="13.142857142857142"/>
    <n v="11910"/>
    <n v="2"/>
    <n v="11908"/>
    <n v="1448"/>
    <n v="11410"/>
    <x v="268"/>
    <x v="282"/>
    <n v="2155.02056277053"/>
    <n v="18.887121496674233"/>
    <n v="81.214622435699198"/>
    <n v="396.93333333333334"/>
    <n v="308.93333333333334"/>
    <n v="88"/>
  </r>
  <r>
    <x v="289"/>
    <n v="2020"/>
    <x v="9"/>
    <x v="15"/>
    <x v="0"/>
    <x v="1"/>
    <x v="1"/>
    <x v="267"/>
    <n v="92"/>
    <n v="13.142857142857142"/>
    <n v="11800"/>
    <n v="2"/>
    <n v="11798"/>
    <n v="1450"/>
    <n v="11398"/>
    <x v="269"/>
    <x v="283"/>
    <n v="2157.8430735930401"/>
    <n v="18.931769377022636"/>
    <n v="81.406608321197339"/>
    <n v="393.26666666666665"/>
    <n v="243.26666666666665"/>
    <n v="150"/>
  </r>
  <r>
    <x v="290"/>
    <n v="2020"/>
    <x v="9"/>
    <x v="16"/>
    <x v="0"/>
    <x v="2"/>
    <x v="2"/>
    <x v="259"/>
    <n v="102"/>
    <n v="14.571428571428571"/>
    <n v="11690"/>
    <n v="5"/>
    <n v="11685"/>
    <n v="1455"/>
    <n v="11185"/>
    <x v="270"/>
    <x v="284"/>
    <n v="2160.6655844155498"/>
    <n v="19.317528693925343"/>
    <n v="83.065373383878978"/>
    <n v="389.5"/>
    <n v="369.5"/>
    <n v="20"/>
  </r>
  <r>
    <x v="291"/>
    <n v="2020"/>
    <x v="9"/>
    <x v="17"/>
    <x v="1"/>
    <x v="0"/>
    <x v="0"/>
    <x v="268"/>
    <n v="92"/>
    <n v="13.142857142857142"/>
    <n v="11580"/>
    <n v="8"/>
    <n v="11572"/>
    <n v="1463"/>
    <n v="11272"/>
    <x v="271"/>
    <x v="285"/>
    <n v="2163.4880952380599"/>
    <n v="19.193471391395139"/>
    <n v="82.531926982999096"/>
    <n v="385.73333333333335"/>
    <n v="370.73333333333335"/>
    <n v="15"/>
  </r>
  <r>
    <x v="292"/>
    <n v="2020"/>
    <x v="9"/>
    <x v="18"/>
    <x v="2"/>
    <x v="1"/>
    <x v="1"/>
    <x v="263"/>
    <n v="92"/>
    <n v="13.142857142857142"/>
    <n v="11470"/>
    <n v="6"/>
    <n v="11464"/>
    <n v="1469"/>
    <n v="11264"/>
    <x v="272"/>
    <x v="286"/>
    <n v="2166.3106060605701"/>
    <n v="19.232160920282048"/>
    <n v="82.698291957212803"/>
    <n v="382.13333333333333"/>
    <n v="364.13333333333333"/>
    <n v="18"/>
  </r>
  <r>
    <x v="293"/>
    <n v="2020"/>
    <x v="9"/>
    <x v="19"/>
    <x v="0"/>
    <x v="2"/>
    <x v="2"/>
    <x v="269"/>
    <n v="92"/>
    <n v="13.142857142857142"/>
    <n v="11360"/>
    <n v="6"/>
    <n v="11354"/>
    <n v="1475"/>
    <n v="10754"/>
    <x v="273"/>
    <x v="287"/>
    <n v="2169.1331168830802"/>
    <n v="20.170477188795612"/>
    <n v="86.733051911821121"/>
    <n v="378.46666666666664"/>
    <n v="370.46666666666664"/>
    <n v="8"/>
  </r>
  <r>
    <x v="294"/>
    <n v="2020"/>
    <x v="9"/>
    <x v="20"/>
    <x v="1"/>
    <x v="0"/>
    <x v="0"/>
    <x v="270"/>
    <n v="92"/>
    <n v="13.142857142857142"/>
    <n v="11250"/>
    <n v="8"/>
    <n v="11242"/>
    <n v="1483"/>
    <n v="10742"/>
    <x v="274"/>
    <x v="288"/>
    <n v="2171.9556277055899"/>
    <n v="20.219285307257401"/>
    <n v="86.942926821206825"/>
    <n v="374.73333333333335"/>
    <n v="322.73333333333335"/>
    <n v="52"/>
  </r>
  <r>
    <x v="295"/>
    <n v="2020"/>
    <x v="9"/>
    <x v="21"/>
    <x v="2"/>
    <x v="1"/>
    <x v="1"/>
    <x v="271"/>
    <n v="92"/>
    <n v="13.142857142857142"/>
    <n v="11140"/>
    <n v="1"/>
    <n v="11139"/>
    <n v="1484"/>
    <n v="10640"/>
    <x v="34"/>
    <x v="289"/>
    <n v="2174.7781385281"/>
    <n v="20.439644159098684"/>
    <n v="87.890469884124343"/>
    <n v="371.3"/>
    <n v="316.3"/>
    <n v="55"/>
  </r>
  <r>
    <x v="296"/>
    <n v="2020"/>
    <x v="9"/>
    <x v="22"/>
    <x v="0"/>
    <x v="2"/>
    <x v="2"/>
    <x v="272"/>
    <n v="92"/>
    <n v="13.142857142857142"/>
    <n v="11030"/>
    <n v="0"/>
    <n v="11030"/>
    <n v="1484"/>
    <n v="10630"/>
    <x v="275"/>
    <x v="290"/>
    <n v="2177.6006493506102"/>
    <n v="20.485424735189184"/>
    <n v="88.087326361313487"/>
    <n v="367.66666666666669"/>
    <n v="267.66666666666669"/>
    <n v="100"/>
  </r>
  <r>
    <x v="297"/>
    <n v="2020"/>
    <x v="9"/>
    <x v="23"/>
    <x v="1"/>
    <x v="0"/>
    <x v="0"/>
    <x v="273"/>
    <n v="92"/>
    <n v="13.142857142857142"/>
    <n v="10920"/>
    <n v="0"/>
    <n v="10920"/>
    <n v="1484"/>
    <n v="10420"/>
    <x v="276"/>
    <x v="291"/>
    <n v="2180.4231601731199"/>
    <n v="20.9253662204714"/>
    <n v="89.979074748027017"/>
    <n v="364"/>
    <n v="214"/>
    <n v="150"/>
  </r>
  <r>
    <x v="298"/>
    <n v="2020"/>
    <x v="9"/>
    <x v="24"/>
    <x v="2"/>
    <x v="1"/>
    <x v="1"/>
    <x v="266"/>
    <n v="102"/>
    <n v="14.571428571428571"/>
    <n v="10810"/>
    <n v="0"/>
    <n v="10810"/>
    <n v="1484"/>
    <n v="10310"/>
    <x v="277"/>
    <x v="292"/>
    <n v="2183.24567099563"/>
    <n v="21.176000688609406"/>
    <n v="91.056802961020438"/>
    <n v="360.33333333333331"/>
    <n v="260.33333333333331"/>
    <n v="100"/>
  </r>
  <r>
    <x v="299"/>
    <n v="2020"/>
    <x v="9"/>
    <x v="25"/>
    <x v="0"/>
    <x v="2"/>
    <x v="2"/>
    <x v="274"/>
    <n v="92"/>
    <n v="13.142857142857142"/>
    <n v="10700"/>
    <n v="0"/>
    <n v="10700"/>
    <n v="1484"/>
    <n v="10300"/>
    <x v="278"/>
    <x v="293"/>
    <n v="2186.0681818181401"/>
    <n v="21.223962930273206"/>
    <n v="91.26304060017479"/>
    <n v="356.66666666666669"/>
    <n v="256.66666666666669"/>
    <n v="100"/>
  </r>
  <r>
    <x v="300"/>
    <n v="2020"/>
    <x v="9"/>
    <x v="26"/>
    <x v="0"/>
    <x v="0"/>
    <x v="0"/>
    <x v="275"/>
    <n v="92"/>
    <n v="13.142857142857142"/>
    <n v="10590"/>
    <n v="9"/>
    <n v="10581"/>
    <n v="1493"/>
    <n v="10081"/>
    <x v="279"/>
    <x v="294"/>
    <n v="2188.8906926406498"/>
    <n v="21.713031372290942"/>
    <n v="93.366034900851048"/>
    <n v="352.7"/>
    <n v="202.7"/>
    <n v="150"/>
  </r>
  <r>
    <x v="301"/>
    <n v="2020"/>
    <x v="9"/>
    <x v="27"/>
    <x v="1"/>
    <x v="1"/>
    <x v="1"/>
    <x v="276"/>
    <n v="92"/>
    <n v="13.142857142857142"/>
    <n v="10480"/>
    <n v="11"/>
    <n v="10469"/>
    <n v="1504"/>
    <n v="10169"/>
    <x v="280"/>
    <x v="295"/>
    <n v="2191.71320346316"/>
    <n v="21.552888223651884"/>
    <n v="92.677419361703102"/>
    <n v="348.96666666666664"/>
    <n v="298.96666666666664"/>
    <n v="50"/>
  </r>
  <r>
    <x v="302"/>
    <n v="2020"/>
    <x v="9"/>
    <x v="28"/>
    <x v="2"/>
    <x v="2"/>
    <x v="2"/>
    <x v="277"/>
    <n v="92"/>
    <n v="13.142857142857142"/>
    <n v="10370"/>
    <n v="15"/>
    <n v="10355"/>
    <n v="1519"/>
    <n v="10155"/>
    <x v="281"/>
    <x v="296"/>
    <n v="2194.5357142856701"/>
    <n v="21.610396004782569"/>
    <n v="92.924702820565045"/>
    <n v="345.16666666666669"/>
    <n v="275.16666666666669"/>
    <n v="70"/>
  </r>
  <r>
    <x v="303"/>
    <n v="2020"/>
    <x v="9"/>
    <x v="29"/>
    <x v="0"/>
    <x v="0"/>
    <x v="0"/>
    <x v="278"/>
    <n v="92"/>
    <n v="13.142857142857142"/>
    <n v="10260"/>
    <n v="10"/>
    <n v="10250"/>
    <n v="1529"/>
    <n v="9650"/>
    <x v="282"/>
    <x v="297"/>
    <n v="2197.3582251081798"/>
    <n v="22.770551555525181"/>
    <n v="97.913371688758275"/>
    <n v="341.66666666666669"/>
    <n v="280.66666666666669"/>
    <n v="61"/>
  </r>
  <r>
    <x v="304"/>
    <n v="2020"/>
    <x v="9"/>
    <x v="30"/>
    <x v="1"/>
    <x v="1"/>
    <x v="1"/>
    <x v="279"/>
    <n v="92"/>
    <n v="13.142857142857142"/>
    <n v="10150"/>
    <n v="1"/>
    <n v="10149"/>
    <n v="1530"/>
    <n v="9649"/>
    <x v="43"/>
    <x v="43"/>
    <n v="2200.1807359306899"/>
    <n v="22.802163290814487"/>
    <n v="98.049302150502285"/>
    <n v="338.3"/>
    <n v="277.3"/>
    <n v="61"/>
  </r>
  <r>
    <x v="305"/>
    <n v="2020"/>
    <x v="10"/>
    <x v="0"/>
    <x v="2"/>
    <x v="2"/>
    <x v="2"/>
    <x v="280"/>
    <n v="92"/>
    <n v="13.142857142857142"/>
    <n v="10040"/>
    <n v="1"/>
    <n v="10039"/>
    <n v="1531"/>
    <n v="9540"/>
    <x v="44"/>
    <x v="298"/>
    <n v="2203.0032467532001"/>
    <n v="23.092277219635221"/>
    <n v="99.296792044431442"/>
    <n v="334.63333333333333"/>
    <n v="316.63333333333333"/>
    <n v="18"/>
  </r>
  <r>
    <x v="306"/>
    <n v="2020"/>
    <x v="10"/>
    <x v="1"/>
    <x v="0"/>
    <x v="0"/>
    <x v="0"/>
    <x v="281"/>
    <n v="92"/>
    <n v="13.142857142857142"/>
    <n v="9930"/>
    <n v="1"/>
    <n v="9929"/>
    <n v="1532"/>
    <n v="9529"/>
    <x v="283"/>
    <x v="299"/>
    <n v="2205.8257575757102"/>
    <n v="23.14855449234663"/>
    <n v="99.538784317090503"/>
    <n v="330.96666666666664"/>
    <n v="322.96666666666664"/>
    <n v="8"/>
  </r>
  <r>
    <x v="307"/>
    <n v="2020"/>
    <x v="10"/>
    <x v="2"/>
    <x v="1"/>
    <x v="1"/>
    <x v="1"/>
    <x v="282"/>
    <n v="92"/>
    <n v="13.142857142857142"/>
    <n v="9820"/>
    <n v="4"/>
    <n v="9816"/>
    <n v="1536"/>
    <n v="9316"/>
    <x v="284"/>
    <x v="300"/>
    <n v="2208.6482683982199"/>
    <n v="23.708117951891584"/>
    <n v="101.9449071931338"/>
    <n v="327.2"/>
    <n v="275.2"/>
    <n v="52"/>
  </r>
  <r>
    <x v="308"/>
    <n v="2020"/>
    <x v="10"/>
    <x v="3"/>
    <x v="0"/>
    <x v="2"/>
    <x v="2"/>
    <x v="283"/>
    <n v="92"/>
    <n v="13.142857142857142"/>
    <n v="9710"/>
    <n v="2"/>
    <n v="9708"/>
    <n v="1538"/>
    <n v="9210"/>
    <x v="285"/>
    <x v="301"/>
    <n v="2211.47077922074"/>
    <n v="24.011626267326168"/>
    <n v="103.24999294950251"/>
    <n v="323.60000000000002"/>
    <n v="268.60000000000002"/>
    <n v="55"/>
  </r>
  <r>
    <x v="309"/>
    <n v="2020"/>
    <x v="10"/>
    <x v="4"/>
    <x v="1"/>
    <x v="0"/>
    <x v="0"/>
    <x v="284"/>
    <n v="92"/>
    <n v="13.142857142857142"/>
    <n v="9600"/>
    <n v="2"/>
    <n v="9598"/>
    <n v="1540"/>
    <n v="9198"/>
    <x v="286"/>
    <x v="302"/>
    <n v="2214.2932900432502"/>
    <n v="24.073638726280173"/>
    <n v="103.51664652300474"/>
    <n v="319.93333333333334"/>
    <n v="219.93333333333334"/>
    <n v="100"/>
  </r>
  <r>
    <x v="310"/>
    <n v="2020"/>
    <x v="10"/>
    <x v="5"/>
    <x v="2"/>
    <x v="1"/>
    <x v="1"/>
    <x v="285"/>
    <n v="92"/>
    <n v="13.142857142857142"/>
    <n v="20000"/>
    <n v="2"/>
    <n v="19998"/>
    <n v="1542"/>
    <n v="19498"/>
    <x v="287"/>
    <x v="303"/>
    <n v="2217.1158008657599"/>
    <n v="11.3709908752988"/>
    <n v="48.895260763784833"/>
    <n v="666.6"/>
    <n v="516.6"/>
    <n v="150"/>
  </r>
  <r>
    <x v="311"/>
    <n v="2020"/>
    <x v="10"/>
    <x v="6"/>
    <x v="0"/>
    <x v="2"/>
    <x v="2"/>
    <x v="286"/>
    <n v="92"/>
    <n v="13.142857142857142"/>
    <n v="16000"/>
    <n v="7"/>
    <n v="15993"/>
    <n v="1549"/>
    <n v="15693"/>
    <x v="288"/>
    <x v="304"/>
    <n v="2219.93831168827"/>
    <n v="14.146041621667431"/>
    <n v="60.827978973169948"/>
    <n v="533.1"/>
    <n v="433.1"/>
    <n v="100"/>
  </r>
  <r>
    <x v="312"/>
    <n v="2020"/>
    <x v="10"/>
    <x v="7"/>
    <x v="1"/>
    <x v="0"/>
    <x v="0"/>
    <x v="287"/>
    <n v="92"/>
    <n v="13.142857142857142"/>
    <n v="13000"/>
    <n v="2"/>
    <n v="12998"/>
    <n v="1551"/>
    <n v="12500"/>
    <x v="18"/>
    <x v="305"/>
    <n v="2222.7608225107801"/>
    <n v="17.78208658008624"/>
    <n v="76.462972294370829"/>
    <n v="433.26666666666665"/>
    <n v="333.26666666666665"/>
    <n v="100"/>
  </r>
  <r>
    <x v="313"/>
    <n v="2020"/>
    <x v="10"/>
    <x v="8"/>
    <x v="2"/>
    <x v="1"/>
    <x v="1"/>
    <x v="288"/>
    <n v="92"/>
    <n v="13.142857142857142"/>
    <n v="13500"/>
    <n v="8"/>
    <n v="13492"/>
    <n v="1559"/>
    <n v="13092"/>
    <x v="289"/>
    <x v="306"/>
    <n v="2225.5833333332898"/>
    <n v="16.999567165698821"/>
    <n v="73.098138812504928"/>
    <n v="449.73333333333335"/>
    <n v="299.73333333333335"/>
    <n v="150"/>
  </r>
  <r>
    <x v="314"/>
    <n v="2020"/>
    <x v="10"/>
    <x v="9"/>
    <x v="0"/>
    <x v="2"/>
    <x v="2"/>
    <x v="289"/>
    <n v="84"/>
    <n v="12"/>
    <n v="13000"/>
    <n v="9"/>
    <n v="12991"/>
    <n v="1568"/>
    <n v="12491"/>
    <x v="290"/>
    <x v="307"/>
    <n v="2228.4058441558"/>
    <n v="17.840091619212235"/>
    <n v="76.712393962612609"/>
    <n v="433.03333333333336"/>
    <n v="383.03333333333336"/>
    <n v="50"/>
  </r>
  <r>
    <x v="315"/>
    <n v="2020"/>
    <x v="10"/>
    <x v="10"/>
    <x v="1"/>
    <x v="0"/>
    <x v="0"/>
    <x v="290"/>
    <n v="92"/>
    <n v="13.142857142857142"/>
    <n v="17000"/>
    <n v="2"/>
    <n v="16998"/>
    <n v="1570"/>
    <n v="15998"/>
    <x v="291"/>
    <x v="308"/>
    <n v="2231.2283549783101"/>
    <n v="13.946920583687399"/>
    <n v="59.971758509855817"/>
    <n v="566.6"/>
    <n v="496.6"/>
    <n v="70"/>
  </r>
  <r>
    <x v="316"/>
    <n v="2020"/>
    <x v="10"/>
    <x v="11"/>
    <x v="2"/>
    <x v="1"/>
    <x v="1"/>
    <x v="291"/>
    <n v="87"/>
    <n v="12.428571428571429"/>
    <n v="11328.404040404001"/>
    <n v="9"/>
    <n v="11319.404040404001"/>
    <n v="1579"/>
    <n v="11119.404040404001"/>
    <x v="292"/>
    <x v="309"/>
    <n v="2234.0508658008198"/>
    <n v="20.091462255378662"/>
    <n v="86.393287698128248"/>
    <n v="377.31346801346666"/>
    <n v="316.31346801346666"/>
    <n v="61"/>
  </r>
  <r>
    <x v="317"/>
    <n v="2020"/>
    <x v="10"/>
    <x v="12"/>
    <x v="0"/>
    <x v="2"/>
    <x v="2"/>
    <x v="292"/>
    <n v="92"/>
    <n v="13.142857142857142"/>
    <n v="11283.470418470401"/>
    <n v="1"/>
    <n v="11282.470418470401"/>
    <n v="1580"/>
    <n v="10682.470418470401"/>
    <x v="293"/>
    <x v="310"/>
    <n v="2236.8733766233299"/>
    <n v="20.939663663900159"/>
    <n v="90.040553754770684"/>
    <n v="376.08234728234669"/>
    <n v="315.08234728234669"/>
    <n v="61"/>
  </r>
  <r>
    <x v="318"/>
    <n v="2020"/>
    <x v="10"/>
    <x v="13"/>
    <x v="0"/>
    <x v="0"/>
    <x v="0"/>
    <x v="293"/>
    <n v="92"/>
    <n v="13.142857142857142"/>
    <n v="11238.5367965368"/>
    <n v="1"/>
    <n v="11237.5367965368"/>
    <n v="1581"/>
    <n v="10737.5367965368"/>
    <x v="294"/>
    <x v="311"/>
    <n v="2239.6958874458401"/>
    <n v="20.858563093988312"/>
    <n v="89.691821304149741"/>
    <n v="374.58455988456001"/>
    <n v="356.58455988456001"/>
    <n v="18"/>
  </r>
  <r>
    <x v="319"/>
    <n v="2020"/>
    <x v="10"/>
    <x v="14"/>
    <x v="1"/>
    <x v="1"/>
    <x v="1"/>
    <x v="294"/>
    <n v="92"/>
    <n v="13.142857142857142"/>
    <n v="11193.6031746032"/>
    <n v="0"/>
    <n v="11193.6031746032"/>
    <n v="1581"/>
    <n v="10693.6031746032"/>
    <x v="58"/>
    <x v="131"/>
    <n v="2242.5183982683502"/>
    <n v="20.970652844068731"/>
    <n v="90.173807229495537"/>
    <n v="373.12010582010669"/>
    <n v="365.12010582010669"/>
    <n v="8"/>
  </r>
  <r>
    <x v="320"/>
    <n v="2020"/>
    <x v="10"/>
    <x v="15"/>
    <x v="2"/>
    <x v="2"/>
    <x v="2"/>
    <x v="295"/>
    <n v="92"/>
    <n v="13.142857142857142"/>
    <n v="11148.6695526695"/>
    <n v="0"/>
    <n v="11148.6695526695"/>
    <n v="1581"/>
    <n v="10748.6695526695"/>
    <x v="295"/>
    <x v="312"/>
    <n v="2245.3409090908599"/>
    <n v="20.889477512435157"/>
    <n v="89.824753303471169"/>
    <n v="371.62231842231665"/>
    <n v="319.62231842231665"/>
    <n v="52"/>
  </r>
  <r>
    <x v="321"/>
    <n v="2020"/>
    <x v="10"/>
    <x v="16"/>
    <x v="0"/>
    <x v="0"/>
    <x v="0"/>
    <x v="291"/>
    <n v="92"/>
    <n v="13.142857142857142"/>
    <n v="11103.7359307359"/>
    <n v="0"/>
    <n v="11103.7359307359"/>
    <n v="1581"/>
    <n v="10603.7359307359"/>
    <x v="296"/>
    <x v="313"/>
    <n v="2248.16341991337"/>
    <n v="21.20161643592861"/>
    <n v="91.166950674493023"/>
    <n v="370.12453102453003"/>
    <n v="315.12453102453003"/>
    <n v="55"/>
  </r>
  <r>
    <x v="322"/>
    <n v="2020"/>
    <x v="10"/>
    <x v="17"/>
    <x v="1"/>
    <x v="1"/>
    <x v="1"/>
    <x v="289"/>
    <n v="92"/>
    <n v="13.142857142857142"/>
    <n v="11058.8023088023"/>
    <n v="0"/>
    <n v="11058.8023088023"/>
    <n v="1581"/>
    <n v="10558.8023088023"/>
    <x v="297"/>
    <x v="314"/>
    <n v="2250.9859307358802"/>
    <n v="21.318572551162884"/>
    <n v="91.669861970000397"/>
    <n v="368.62674362674335"/>
    <n v="268.62674362674335"/>
    <n v="100"/>
  </r>
  <r>
    <x v="323"/>
    <n v="2020"/>
    <x v="10"/>
    <x v="18"/>
    <x v="2"/>
    <x v="2"/>
    <x v="2"/>
    <x v="296"/>
    <n v="92"/>
    <n v="13.142857142857142"/>
    <n v="11013.8686868687"/>
    <n v="0"/>
    <n v="11013.8686868687"/>
    <n v="1581"/>
    <n v="10613.8686868687"/>
    <x v="298"/>
    <x v="315"/>
    <n v="2253.8084415583899"/>
    <n v="21.23456119583205"/>
    <n v="91.308613142077817"/>
    <n v="367.12895622895667"/>
    <n v="217.12895622895667"/>
    <n v="150"/>
  </r>
  <r>
    <x v="324"/>
    <n v="2020"/>
    <x v="10"/>
    <x v="19"/>
    <x v="0"/>
    <x v="0"/>
    <x v="0"/>
    <x v="297"/>
    <n v="92"/>
    <n v="13.142857142857142"/>
    <n v="10968.9350649351"/>
    <n v="0"/>
    <n v="10968.9350649351"/>
    <n v="1581"/>
    <n v="10468.9350649351"/>
    <x v="132"/>
    <x v="316"/>
    <n v="2256.6309523809"/>
    <n v="21.555496699366426"/>
    <n v="92.688635807275631"/>
    <n v="365.63116883116999"/>
    <n v="265.63116883116999"/>
    <n v="100"/>
  </r>
  <r>
    <x v="325"/>
    <n v="2020"/>
    <x v="10"/>
    <x v="20"/>
    <x v="1"/>
    <x v="1"/>
    <x v="1"/>
    <x v="298"/>
    <n v="92"/>
    <n v="13.142857142857142"/>
    <n v="10924.0014430014"/>
    <n v="0"/>
    <n v="10924.0014430014"/>
    <n v="1581"/>
    <n v="10624.0014430014"/>
    <x v="299"/>
    <x v="317"/>
    <n v="2259.4534632034101"/>
    <n v="21.267443112894469"/>
    <n v="91.450005385446218"/>
    <n v="364.13338143338001"/>
    <n v="214.13338143338001"/>
    <n v="150"/>
  </r>
  <r>
    <x v="326"/>
    <n v="2020"/>
    <x v="10"/>
    <x v="21"/>
    <x v="2"/>
    <x v="2"/>
    <x v="2"/>
    <x v="299"/>
    <n v="102"/>
    <n v="14.571428571428571"/>
    <n v="10879.0678210678"/>
    <n v="0"/>
    <n v="10879.0678210678"/>
    <n v="1581"/>
    <n v="10679.0678210678"/>
    <x v="300"/>
    <x v="318"/>
    <n v="2262.2759740259198"/>
    <n v="21.184208321655877"/>
    <n v="91.092095783120271"/>
    <n v="362.63559403559333"/>
    <n v="312.63559403559333"/>
    <n v="50"/>
  </r>
  <r>
    <x v="327"/>
    <n v="2020"/>
    <x v="10"/>
    <x v="22"/>
    <x v="0"/>
    <x v="0"/>
    <x v="0"/>
    <x v="300"/>
    <n v="92"/>
    <n v="13.142857142857142"/>
    <n v="10834.1341991342"/>
    <n v="0"/>
    <n v="10834.1341991342"/>
    <n v="1581"/>
    <n v="10234.1341991342"/>
    <x v="301"/>
    <x v="319"/>
    <n v="2265.09848484843"/>
    <n v="22.132780758728529"/>
    <n v="95.170957262532667"/>
    <n v="361.13780663780665"/>
    <n v="306.13780663780665"/>
    <n v="55"/>
  </r>
  <r>
    <x v="328"/>
    <n v="2020"/>
    <x v="10"/>
    <x v="23"/>
    <x v="0"/>
    <x v="1"/>
    <x v="1"/>
    <x v="301"/>
    <n v="92"/>
    <n v="13.142857142857142"/>
    <n v="10789.2005772006"/>
    <n v="0"/>
    <n v="10789.2005772006"/>
    <n v="1581"/>
    <n v="10289.2005772006"/>
    <x v="302"/>
    <x v="320"/>
    <n v="2267.9209956709501"/>
    <n v="22.041760957564961"/>
    <n v="94.779572117529327"/>
    <n v="359.64001924001997"/>
    <n v="340.64001924001997"/>
    <n v="19"/>
  </r>
  <r>
    <x v="329"/>
    <n v="2020"/>
    <x v="10"/>
    <x v="24"/>
    <x v="1"/>
    <x v="2"/>
    <x v="2"/>
    <x v="302"/>
    <n v="92"/>
    <n v="13.142857142857142"/>
    <n v="10744.266955267"/>
    <n v="6"/>
    <n v="10738.266955267"/>
    <n v="1587"/>
    <n v="10244.266955267"/>
    <x v="68"/>
    <x v="321"/>
    <n v="2270.7435064934598"/>
    <n v="22.16599310042362"/>
    <n v="95.313770331821559"/>
    <n v="357.9422318422333"/>
    <n v="257.9422318422333"/>
    <n v="100"/>
  </r>
  <r>
    <x v="330"/>
    <n v="2020"/>
    <x v="10"/>
    <x v="25"/>
    <x v="2"/>
    <x v="0"/>
    <x v="0"/>
    <x v="303"/>
    <n v="92"/>
    <n v="13.142857142857142"/>
    <n v="10699.333333333299"/>
    <n v="4"/>
    <n v="10695.333333333299"/>
    <n v="1591"/>
    <n v="10295.333333333299"/>
    <x v="303"/>
    <x v="322"/>
    <n v="2273.5660173159699"/>
    <n v="22.083461930803381"/>
    <n v="94.95888630245453"/>
    <n v="356.51111111110998"/>
    <n v="236.51111111110998"/>
    <n v="120"/>
  </r>
  <r>
    <x v="331"/>
    <n v="2020"/>
    <x v="10"/>
    <x v="26"/>
    <x v="0"/>
    <x v="1"/>
    <x v="1"/>
    <x v="304"/>
    <n v="92"/>
    <n v="13.142857142857142"/>
    <n v="10654.399711399699"/>
    <n v="5"/>
    <n v="10649.399711399699"/>
    <n v="1596"/>
    <n v="10149.399711399699"/>
    <x v="304"/>
    <x v="323"/>
    <n v="2276.3885281384801"/>
    <n v="22.428799661734324"/>
    <n v="96.443838545457595"/>
    <n v="354.97999037999"/>
    <n v="266.97999037999"/>
    <n v="88"/>
  </r>
  <r>
    <x v="332"/>
    <n v="2020"/>
    <x v="10"/>
    <x v="27"/>
    <x v="1"/>
    <x v="2"/>
    <x v="2"/>
    <x v="305"/>
    <n v="92"/>
    <n v="13.142857142857142"/>
    <n v="10609.466089466099"/>
    <n v="7"/>
    <n v="10602.466089466099"/>
    <n v="1603"/>
    <n v="10109.466089466099"/>
    <x v="305"/>
    <x v="324"/>
    <n v="2279.2110389609902"/>
    <n v="22.545315635767267"/>
    <n v="96.94485723379924"/>
    <n v="353.41553631553666"/>
    <n v="276.41553631553666"/>
    <n v="77"/>
  </r>
  <r>
    <x v="333"/>
    <n v="2020"/>
    <x v="10"/>
    <x v="28"/>
    <x v="2"/>
    <x v="0"/>
    <x v="0"/>
    <x v="306"/>
    <n v="92"/>
    <n v="13.142857142857142"/>
    <n v="10564.532467532499"/>
    <n v="2"/>
    <n v="10562.532467532499"/>
    <n v="1605"/>
    <n v="10162.532467532499"/>
    <x v="306"/>
    <x v="325"/>
    <n v="2282.0335497834999"/>
    <n v="22.455362942988817"/>
    <n v="96.558060654851914"/>
    <n v="352.08441558441666"/>
    <n v="252.08441558441666"/>
    <n v="100"/>
  </r>
  <r>
    <x v="334"/>
    <n v="2020"/>
    <x v="10"/>
    <x v="29"/>
    <x v="0"/>
    <x v="1"/>
    <x v="1"/>
    <x v="307"/>
    <n v="92"/>
    <n v="13.142857142857142"/>
    <n v="10519.598845598801"/>
    <n v="6"/>
    <n v="10513.598845598801"/>
    <n v="1611"/>
    <n v="10013.598845598801"/>
    <x v="307"/>
    <x v="326"/>
    <n v="2284.85606060601"/>
    <n v="22.817531397418172"/>
    <n v="98.11538500889813"/>
    <n v="350.45329485329336"/>
    <n v="200.45329485329336"/>
    <n v="150"/>
  </r>
  <r>
    <x v="335"/>
    <n v="2020"/>
    <x v="11"/>
    <x v="0"/>
    <x v="1"/>
    <x v="2"/>
    <x v="2"/>
    <x v="308"/>
    <n v="92"/>
    <n v="13.142857142857142"/>
    <n v="16800"/>
    <n v="9"/>
    <n v="16791"/>
    <n v="1620"/>
    <n v="16491"/>
    <x v="308"/>
    <x v="327"/>
    <n v="2287.6785714285202"/>
    <n v="13.872285315799649"/>
    <n v="59.65082685793849"/>
    <n v="559.70000000000005"/>
    <n v="509.70000000000005"/>
    <n v="50"/>
  </r>
  <r>
    <x v="336"/>
    <n v="2020"/>
    <x v="11"/>
    <x v="1"/>
    <x v="0"/>
    <x v="0"/>
    <x v="0"/>
    <x v="309"/>
    <n v="92"/>
    <n v="13.142857142857142"/>
    <n v="15500"/>
    <n v="1"/>
    <n v="15499"/>
    <n v="1621"/>
    <n v="15000"/>
    <x v="185"/>
    <x v="190"/>
    <n v="2290.5010822510299"/>
    <n v="15.270007215006865"/>
    <n v="65.661031024529521"/>
    <n v="516.63333333333333"/>
    <n v="461.63333333333333"/>
    <n v="55"/>
  </r>
  <r>
    <x v="337"/>
    <n v="2020"/>
    <x v="11"/>
    <x v="2"/>
    <x v="1"/>
    <x v="1"/>
    <x v="1"/>
    <x v="310"/>
    <n v="92"/>
    <n v="13.142857142857142"/>
    <n v="12000"/>
    <n v="2"/>
    <n v="11998"/>
    <n v="1623"/>
    <n v="11598"/>
    <x v="309"/>
    <x v="328"/>
    <n v="2293.32359307354"/>
    <n v="19.773440188597515"/>
    <n v="85.025792810969307"/>
    <n v="399.93333333333334"/>
    <n v="380.93333333333334"/>
    <n v="19"/>
  </r>
  <r>
    <x v="338"/>
    <n v="2020"/>
    <x v="11"/>
    <x v="3"/>
    <x v="2"/>
    <x v="2"/>
    <x v="2"/>
    <x v="311"/>
    <n v="92"/>
    <n v="13.142857142857142"/>
    <n v="10000"/>
    <n v="9"/>
    <n v="9991"/>
    <n v="1632"/>
    <n v="9491"/>
    <x v="310"/>
    <x v="329"/>
    <n v="2296.1461038960501"/>
    <n v="24.192878557539249"/>
    <n v="104.02937779741876"/>
    <n v="333.03333333333336"/>
    <n v="233.03333333333336"/>
    <n v="100"/>
  </r>
  <r>
    <x v="339"/>
    <n v="2020"/>
    <x v="11"/>
    <x v="4"/>
    <x v="0"/>
    <x v="0"/>
    <x v="0"/>
    <x v="312"/>
    <n v="92"/>
    <n v="13.142857142857142"/>
    <n v="19000"/>
    <n v="15"/>
    <n v="18985"/>
    <n v="1647"/>
    <n v="18685"/>
    <x v="311"/>
    <x v="330"/>
    <n v="2298.9686147185598"/>
    <n v="12.30381918500701"/>
    <n v="52.906422495530137"/>
    <n v="632.83333333333337"/>
    <n v="512.83333333333337"/>
    <n v="120"/>
  </r>
  <r>
    <x v="340"/>
    <n v="2020"/>
    <x v="11"/>
    <x v="5"/>
    <x v="1"/>
    <x v="1"/>
    <x v="1"/>
    <x v="313"/>
    <n v="82"/>
    <n v="11.714285714285714"/>
    <n v="14330"/>
    <n v="16"/>
    <n v="14314"/>
    <n v="1663"/>
    <n v="14114"/>
    <x v="312"/>
    <x v="331"/>
    <n v="2301.79112554107"/>
    <n v="16.308566852352772"/>
    <n v="70.126837465116921"/>
    <n v="477.13333333333333"/>
    <n v="389.13333333333333"/>
    <n v="88"/>
  </r>
  <r>
    <x v="341"/>
    <n v="2020"/>
    <x v="11"/>
    <x v="6"/>
    <x v="2"/>
    <x v="2"/>
    <x v="2"/>
    <x v="314"/>
    <n v="92"/>
    <n v="13.142857142857142"/>
    <n v="14220"/>
    <n v="5"/>
    <n v="14215"/>
    <n v="1668"/>
    <n v="13615"/>
    <x v="313"/>
    <x v="332"/>
    <n v="2304.6136363635801"/>
    <n v="16.927018996427321"/>
    <n v="72.786181684637484"/>
    <n v="473.83333333333331"/>
    <n v="396.83333333333331"/>
    <n v="77"/>
  </r>
  <r>
    <x v="342"/>
    <n v="2020"/>
    <x v="11"/>
    <x v="7"/>
    <x v="0"/>
    <x v="0"/>
    <x v="0"/>
    <x v="315"/>
    <n v="92"/>
    <n v="13.142857142857142"/>
    <n v="14110"/>
    <n v="8"/>
    <n v="14102"/>
    <n v="1676"/>
    <n v="13602"/>
    <x v="314"/>
    <x v="333"/>
    <n v="1993"/>
    <n v="14.652257021026319"/>
    <n v="63.004705190413169"/>
    <n v="470.06666666666666"/>
    <n v="380.06666666666666"/>
    <n v="90"/>
  </r>
  <r>
    <x v="343"/>
    <n v="2020"/>
    <x v="11"/>
    <x v="8"/>
    <x v="1"/>
    <x v="1"/>
    <x v="1"/>
    <x v="316"/>
    <n v="92"/>
    <n v="13.142857142857142"/>
    <n v="14000"/>
    <n v="9"/>
    <n v="13991"/>
    <n v="1685"/>
    <n v="13500"/>
    <x v="82"/>
    <x v="334"/>
    <n v="1719"/>
    <n v="12.733333333333333"/>
    <n v="54.75333333333333"/>
    <n v="466.36666666666667"/>
    <n v="277.36666666666667"/>
    <n v="189"/>
  </r>
  <r>
    <x v="344"/>
    <n v="2020"/>
    <x v="11"/>
    <x v="9"/>
    <x v="2"/>
    <x v="2"/>
    <x v="2"/>
    <x v="317"/>
    <n v="92"/>
    <n v="13.142857142857142"/>
    <n v="13890"/>
    <n v="3"/>
    <n v="13887"/>
    <n v="1688"/>
    <n v="13487"/>
    <x v="315"/>
    <x v="335"/>
    <n v="1946"/>
    <n v="14.428709127307778"/>
    <n v="62.043449247423446"/>
    <n v="462.9"/>
    <n v="430.9"/>
    <n v="32"/>
  </r>
  <r>
    <x v="345"/>
    <n v="2020"/>
    <x v="11"/>
    <x v="10"/>
    <x v="0"/>
    <x v="0"/>
    <x v="0"/>
    <x v="318"/>
    <n v="92"/>
    <n v="13.142857142857142"/>
    <n v="13780"/>
    <n v="2"/>
    <n v="13778"/>
    <n v="1690"/>
    <n v="13278"/>
    <x v="84"/>
    <x v="84"/>
    <n v="1840"/>
    <n v="13.857508660942914"/>
    <n v="59.587287242054529"/>
    <n v="459.26666666666665"/>
    <n v="344.26666666666665"/>
    <n v="115"/>
  </r>
  <r>
    <x v="346"/>
    <n v="2020"/>
    <x v="11"/>
    <x v="11"/>
    <x v="0"/>
    <x v="1"/>
    <x v="1"/>
    <x v="319"/>
    <n v="92"/>
    <n v="13.142857142857142"/>
    <n v="13670"/>
    <n v="2"/>
    <n v="13668"/>
    <n v="1692"/>
    <n v="13170"/>
    <x v="194"/>
    <x v="199"/>
    <n v="1900"/>
    <n v="14.42672741078208"/>
    <n v="62.034927866362942"/>
    <n v="455.6"/>
    <n v="378.6"/>
    <n v="77"/>
  </r>
  <r>
    <x v="347"/>
    <n v="2020"/>
    <x v="11"/>
    <x v="12"/>
    <x v="1"/>
    <x v="2"/>
    <x v="2"/>
    <x v="320"/>
    <n v="92"/>
    <n v="13.142857142857142"/>
    <n v="13560"/>
    <n v="2"/>
    <n v="13558"/>
    <n v="1694"/>
    <n v="13158"/>
    <x v="316"/>
    <x v="336"/>
    <n v="1800"/>
    <n v="13.679890560875513"/>
    <n v="58.823529411764703"/>
    <n v="451.93333333333334"/>
    <n v="363.93333333333334"/>
    <n v="88"/>
  </r>
  <r>
    <x v="348"/>
    <n v="2020"/>
    <x v="11"/>
    <x v="13"/>
    <x v="2"/>
    <x v="0"/>
    <x v="0"/>
    <x v="321"/>
    <n v="92"/>
    <n v="13.142857142857142"/>
    <n v="13450"/>
    <n v="2"/>
    <n v="13448"/>
    <n v="1696"/>
    <n v="12948"/>
    <x v="317"/>
    <x v="337"/>
    <n v="1800"/>
    <n v="13.901760889712698"/>
    <n v="59.777571825764596"/>
    <n v="448.26666666666665"/>
    <n v="349.26666666666665"/>
    <n v="99"/>
  </r>
  <r>
    <x v="349"/>
    <n v="2020"/>
    <x v="11"/>
    <x v="14"/>
    <x v="0"/>
    <x v="1"/>
    <x v="1"/>
    <x v="322"/>
    <n v="92"/>
    <n v="13.142857142857142"/>
    <n v="13340"/>
    <n v="2"/>
    <n v="13338"/>
    <n v="1698"/>
    <n v="13038"/>
    <x v="318"/>
    <x v="338"/>
    <n v="1700"/>
    <n v="13.038809633379353"/>
    <n v="56.066881423531214"/>
    <n v="444.6"/>
    <n v="374.6"/>
    <n v="70"/>
  </r>
  <r>
    <x v="350"/>
    <n v="2020"/>
    <x v="11"/>
    <x v="15"/>
    <x v="1"/>
    <x v="2"/>
    <x v="2"/>
    <x v="313"/>
    <n v="92"/>
    <n v="13.142857142857142"/>
    <n v="13230"/>
    <n v="2"/>
    <n v="13228"/>
    <n v="1700"/>
    <n v="13028"/>
    <x v="319"/>
    <x v="339"/>
    <n v="1705.9642857142901"/>
    <n v="13.094598447300354"/>
    <n v="56.306773323391525"/>
    <n v="440.93333333333334"/>
    <n v="379.93333333333334"/>
    <n v="61"/>
  </r>
  <r>
    <x v="351"/>
    <n v="2020"/>
    <x v="11"/>
    <x v="16"/>
    <x v="2"/>
    <x v="0"/>
    <x v="0"/>
    <x v="323"/>
    <n v="92"/>
    <n v="13.142857142857142"/>
    <n v="13120"/>
    <n v="5"/>
    <n v="13115"/>
    <n v="1705"/>
    <n v="12515"/>
    <x v="320"/>
    <x v="340"/>
    <n v="1852.3452380952399"/>
    <n v="14.801000703917218"/>
    <n v="63.644303026844035"/>
    <n v="437.16666666666669"/>
    <n v="376.16666666666669"/>
    <n v="61"/>
  </r>
  <r>
    <x v="352"/>
    <n v="2020"/>
    <x v="11"/>
    <x v="17"/>
    <x v="0"/>
    <x v="1"/>
    <x v="1"/>
    <x v="324"/>
    <n v="92"/>
    <n v="13.142857142857142"/>
    <n v="13010"/>
    <n v="8"/>
    <n v="13002"/>
    <n v="1713"/>
    <n v="12502"/>
    <x v="321"/>
    <x v="341"/>
    <n v="1918.7261904761899"/>
    <n v="15.347353947177972"/>
    <n v="65.99362197286527"/>
    <n v="433.4"/>
    <n v="345.4"/>
    <n v="88"/>
  </r>
  <r>
    <x v="353"/>
    <n v="2020"/>
    <x v="11"/>
    <x v="18"/>
    <x v="1"/>
    <x v="2"/>
    <x v="2"/>
    <x v="325"/>
    <n v="92"/>
    <n v="13.142857142857142"/>
    <n v="12900"/>
    <n v="6"/>
    <n v="12894"/>
    <n v="1719"/>
    <n v="12400"/>
    <x v="92"/>
    <x v="342"/>
    <n v="1885.1071428571399"/>
    <n v="15.202476958525322"/>
    <n v="65.370650921658878"/>
    <n v="429.8"/>
    <n v="279.8"/>
    <n v="150"/>
  </r>
  <r>
    <x v="354"/>
    <n v="2020"/>
    <x v="11"/>
    <x v="19"/>
    <x v="2"/>
    <x v="0"/>
    <x v="0"/>
    <x v="326"/>
    <n v="92"/>
    <n v="13.142857142857142"/>
    <n v="12790"/>
    <n v="6"/>
    <n v="12784"/>
    <n v="1725"/>
    <n v="12384"/>
    <x v="53"/>
    <x v="343"/>
    <n v="1751.4880952381"/>
    <n v="14.143153223821866"/>
    <n v="60.815558862434017"/>
    <n v="426.13333333333333"/>
    <n v="406.13333333333333"/>
    <n v="20"/>
  </r>
  <r>
    <x v="355"/>
    <n v="2020"/>
    <x v="11"/>
    <x v="20"/>
    <x v="0"/>
    <x v="1"/>
    <x v="1"/>
    <x v="327"/>
    <n v="92"/>
    <n v="13.142857142857142"/>
    <n v="12680"/>
    <n v="8"/>
    <n v="12672"/>
    <n v="1733"/>
    <n v="12172"/>
    <x v="322"/>
    <x v="344"/>
    <n v="1817.86904761905"/>
    <n v="14.934842652144676"/>
    <n v="64.219823404222097"/>
    <n v="422.4"/>
    <n v="407.4"/>
    <n v="15"/>
  </r>
  <r>
    <x v="356"/>
    <n v="2020"/>
    <x v="11"/>
    <x v="21"/>
    <x v="0"/>
    <x v="2"/>
    <x v="2"/>
    <x v="328"/>
    <n v="92"/>
    <n v="13.142857142857142"/>
    <n v="12570"/>
    <n v="1"/>
    <n v="12569"/>
    <n v="1734"/>
    <n v="12070"/>
    <x v="200"/>
    <x v="345"/>
    <n v="1884.25"/>
    <n v="15.611019055509528"/>
    <n v="67.127381938690974"/>
    <n v="418.96666666666664"/>
    <n v="400.96666666666664"/>
    <n v="18"/>
  </r>
  <r>
    <x v="357"/>
    <n v="2020"/>
    <x v="11"/>
    <x v="22"/>
    <x v="1"/>
    <x v="0"/>
    <x v="0"/>
    <x v="329"/>
    <n v="92"/>
    <n v="13.142857142857142"/>
    <n v="12460"/>
    <n v="0"/>
    <n v="12460"/>
    <n v="1734"/>
    <n v="12060"/>
    <x v="201"/>
    <x v="208"/>
    <n v="1950.63095238095"/>
    <n v="16.17438600647554"/>
    <n v="69.549859827844827"/>
    <n v="415.33333333333331"/>
    <n v="407.33333333333331"/>
    <n v="8"/>
  </r>
  <r>
    <x v="358"/>
    <n v="2020"/>
    <x v="11"/>
    <x v="23"/>
    <x v="2"/>
    <x v="1"/>
    <x v="1"/>
    <x v="330"/>
    <n v="92"/>
    <n v="13.142857142857142"/>
    <n v="12350"/>
    <n v="0"/>
    <n v="12350"/>
    <n v="1734"/>
    <n v="11850"/>
    <x v="202"/>
    <x v="209"/>
    <n v="1717.0119047619"/>
    <n v="14.489551938918988"/>
    <n v="62.305073337351644"/>
    <n v="411.66666666666669"/>
    <n v="359.66666666666669"/>
    <n v="52"/>
  </r>
  <r>
    <x v="359"/>
    <n v="2020"/>
    <x v="11"/>
    <x v="24"/>
    <x v="0"/>
    <x v="2"/>
    <x v="2"/>
    <x v="331"/>
    <n v="92"/>
    <n v="13.142857142857142"/>
    <n v="12240"/>
    <n v="0"/>
    <n v="12240"/>
    <n v="1734"/>
    <n v="11940"/>
    <x v="203"/>
    <x v="210"/>
    <n v="1983.3928571428501"/>
    <n v="16.611330461832914"/>
    <n v="71.428720985881526"/>
    <n v="408"/>
    <n v="353"/>
    <n v="55"/>
  </r>
  <r>
    <x v="360"/>
    <n v="2020"/>
    <x v="11"/>
    <x v="25"/>
    <x v="1"/>
    <x v="0"/>
    <x v="0"/>
    <x v="332"/>
    <n v="92"/>
    <n v="13.142857142857142"/>
    <n v="12130"/>
    <n v="0"/>
    <n v="12130"/>
    <n v="1734"/>
    <n v="11630"/>
    <x v="204"/>
    <x v="346"/>
    <n v="1949.7738095238001"/>
    <n v="16.765037055234739"/>
    <n v="72.089659337509374"/>
    <n v="404.33333333333331"/>
    <n v="304.33333333333331"/>
    <n v="100"/>
  </r>
  <r>
    <x v="361"/>
    <n v="2020"/>
    <x v="11"/>
    <x v="26"/>
    <x v="2"/>
    <x v="1"/>
    <x v="1"/>
    <x v="333"/>
    <n v="92"/>
    <n v="13.142857142857142"/>
    <n v="12020"/>
    <n v="9"/>
    <n v="12011"/>
    <n v="1743"/>
    <n v="11611"/>
    <x v="323"/>
    <x v="347"/>
    <n v="1916.1547619047601"/>
    <n v="16.502926207086041"/>
    <n v="70.962582690469972"/>
    <n v="400.36666666666667"/>
    <n v="250.36666666666667"/>
    <n v="150"/>
  </r>
  <r>
    <x v="362"/>
    <n v="2020"/>
    <x v="11"/>
    <x v="27"/>
    <x v="0"/>
    <x v="2"/>
    <x v="2"/>
    <x v="334"/>
    <n v="92"/>
    <n v="13.142857142857142"/>
    <n v="11910"/>
    <n v="11"/>
    <n v="11899"/>
    <n v="1754"/>
    <n v="11399"/>
    <x v="324"/>
    <x v="348"/>
    <n v="1882.5357142857099"/>
    <n v="16.514919855125097"/>
    <n v="71.014155377037909"/>
    <n v="396.63333333333333"/>
    <n v="296.63333333333333"/>
    <n v="100"/>
  </r>
  <r>
    <x v="363"/>
    <n v="2020"/>
    <x v="11"/>
    <x v="28"/>
    <x v="1"/>
    <x v="0"/>
    <x v="0"/>
    <x v="335"/>
    <n v="92"/>
    <n v="13.142857142857142"/>
    <n v="11800"/>
    <n v="15"/>
    <n v="11785"/>
    <n v="1769"/>
    <n v="11485"/>
    <x v="325"/>
    <x v="349"/>
    <n v="1884.05952380952"/>
    <n v="16.404523498559165"/>
    <n v="70.539451043804405"/>
    <n v="392.83333333333331"/>
    <n v="292.83333333333331"/>
    <n v="100"/>
  </r>
  <r>
    <x v="364"/>
    <n v="2020"/>
    <x v="11"/>
    <x v="29"/>
    <x v="0"/>
    <x v="1"/>
    <x v="1"/>
    <x v="336"/>
    <n v="92"/>
    <n v="13.142857142857142"/>
    <n v="11690"/>
    <n v="10"/>
    <n v="11680"/>
    <n v="1779"/>
    <n v="11480"/>
    <x v="326"/>
    <x v="350"/>
    <n v="1886.8820346320299"/>
    <n v="16.43625465707343"/>
    <n v="70.675895025415741"/>
    <n v="389.33333333333331"/>
    <n v="239.33333333333331"/>
    <n v="150"/>
  </r>
  <r>
    <x v="365"/>
    <n v="2020"/>
    <x v="11"/>
    <x v="30"/>
    <x v="1"/>
    <x v="2"/>
    <x v="2"/>
    <x v="321"/>
    <n v="109"/>
    <n v="15.571428571428571"/>
    <n v="11580"/>
    <n v="15"/>
    <n v="11565"/>
    <n v="1794"/>
    <n v="10965"/>
    <x v="103"/>
    <x v="351"/>
    <n v="1889.70454545454"/>
    <n v="17.233967582804741"/>
    <n v="74.106060606060382"/>
    <n v="385.5"/>
    <n v="335.5"/>
    <n v="50"/>
  </r>
  <r>
    <x v="366"/>
    <n v="2021"/>
    <x v="0"/>
    <x v="0"/>
    <x v="2"/>
    <x v="0"/>
    <x v="0"/>
    <x v="337"/>
    <n v="92"/>
    <n v="13.142857142857142"/>
    <n v="11470"/>
    <n v="16"/>
    <n v="11454"/>
    <n v="1810"/>
    <n v="10954"/>
    <x v="327"/>
    <x v="352"/>
    <n v="1892.52705627705"/>
    <n v="17.277040864314863"/>
    <n v="74.291275716553912"/>
    <n v="381.8"/>
    <n v="326.8"/>
    <n v="55"/>
  </r>
  <r>
    <x v="367"/>
    <n v="2021"/>
    <x v="0"/>
    <x v="1"/>
    <x v="0"/>
    <x v="1"/>
    <x v="1"/>
    <x v="338"/>
    <n v="92"/>
    <n v="13.142857142857142"/>
    <n v="11360"/>
    <n v="5"/>
    <n v="11355"/>
    <n v="1815"/>
    <n v="10860"/>
    <x v="104"/>
    <x v="353"/>
    <n v="1895.3495670995601"/>
    <n v="17.452574282684715"/>
    <n v="75.046069415544267"/>
    <n v="378.5"/>
    <n v="359.5"/>
    <n v="19"/>
  </r>
  <r>
    <x v="368"/>
    <n v="2021"/>
    <x v="0"/>
    <x v="2"/>
    <x v="1"/>
    <x v="2"/>
    <x v="2"/>
    <x v="339"/>
    <n v="92"/>
    <n v="13.142857142857142"/>
    <n v="11250"/>
    <n v="8"/>
    <n v="11242"/>
    <n v="1823"/>
    <n v="9242"/>
    <x v="328"/>
    <x v="354"/>
    <n v="1898.17207792207"/>
    <n v="20.538542284376433"/>
    <n v="88.315731822818663"/>
    <n v="374.73333333333335"/>
    <n v="274.73333333333335"/>
    <n v="100"/>
  </r>
  <r>
    <x v="369"/>
    <n v="2021"/>
    <x v="0"/>
    <x v="3"/>
    <x v="2"/>
    <x v="0"/>
    <x v="0"/>
    <x v="340"/>
    <n v="92"/>
    <n v="13.142857142857142"/>
    <n v="11140"/>
    <n v="9"/>
    <n v="11131"/>
    <n v="1832"/>
    <n v="10631"/>
    <x v="211"/>
    <x v="219"/>
    <n v="1900.9945887445799"/>
    <n v="17.881615922722037"/>
    <n v="76.89094846770476"/>
    <n v="371.03333333333336"/>
    <n v="251.03333333333336"/>
    <n v="120"/>
  </r>
  <r>
    <x v="370"/>
    <n v="2021"/>
    <x v="0"/>
    <x v="4"/>
    <x v="0"/>
    <x v="1"/>
    <x v="1"/>
    <x v="341"/>
    <n v="92"/>
    <n v="13.142857142857142"/>
    <n v="11030"/>
    <n v="3"/>
    <n v="11027"/>
    <n v="1835"/>
    <n v="10530"/>
    <x v="212"/>
    <x v="355"/>
    <n v="1903.8170995670901"/>
    <n v="18.079934468823268"/>
    <n v="77.743718215940049"/>
    <n v="367.56666666666666"/>
    <n v="279.56666666666666"/>
    <n v="88"/>
  </r>
  <r>
    <x v="371"/>
    <n v="2021"/>
    <x v="0"/>
    <x v="5"/>
    <x v="1"/>
    <x v="2"/>
    <x v="2"/>
    <x v="342"/>
    <n v="92"/>
    <n v="13.142857142857142"/>
    <n v="10920"/>
    <n v="2"/>
    <n v="10918"/>
    <n v="1837"/>
    <n v="10518"/>
    <x v="329"/>
    <x v="356"/>
    <n v="1906.6396103896"/>
    <n v="18.127396942285607"/>
    <n v="77.947806851828105"/>
    <n v="363.93333333333334"/>
    <n v="286.93333333333334"/>
    <n v="77"/>
  </r>
  <r>
    <x v="372"/>
    <n v="2021"/>
    <x v="0"/>
    <x v="6"/>
    <x v="2"/>
    <x v="0"/>
    <x v="0"/>
    <x v="343"/>
    <n v="92"/>
    <n v="13.142857142857142"/>
    <n v="10810"/>
    <n v="2"/>
    <n v="10808"/>
    <n v="1839"/>
    <n v="10308"/>
    <x v="330"/>
    <x v="357"/>
    <n v="1909.4621212121101"/>
    <n v="18.524079561623111"/>
    <n v="79.653542114979373"/>
    <n v="360.26666666666665"/>
    <n v="270.26666666666665"/>
    <n v="90"/>
  </r>
  <r>
    <x v="373"/>
    <n v="2021"/>
    <x v="0"/>
    <x v="7"/>
    <x v="0"/>
    <x v="1"/>
    <x v="1"/>
    <x v="344"/>
    <n v="92"/>
    <n v="13.142857142857142"/>
    <n v="10700"/>
    <n v="2"/>
    <n v="10698"/>
    <n v="1841"/>
    <n v="10398"/>
    <x v="331"/>
    <x v="358"/>
    <n v="1912.28463203462"/>
    <n v="18.390888940513754"/>
    <n v="79.080822444209147"/>
    <n v="356.6"/>
    <n v="167.60000000000002"/>
    <n v="189"/>
  </r>
  <r>
    <x v="374"/>
    <n v="2021"/>
    <x v="0"/>
    <x v="8"/>
    <x v="0"/>
    <x v="2"/>
    <x v="2"/>
    <x v="345"/>
    <n v="92"/>
    <n v="13.142857142857142"/>
    <n v="10590"/>
    <n v="2"/>
    <n v="10588"/>
    <n v="1843"/>
    <n v="10388"/>
    <x v="332"/>
    <x v="359"/>
    <n v="1915.1071428571299"/>
    <n v="18.435763793387849"/>
    <n v="79.273784311567752"/>
    <n v="352.93333333333334"/>
    <n v="320.93333333333334"/>
    <n v="32"/>
  </r>
  <r>
    <x v="375"/>
    <n v="2021"/>
    <x v="0"/>
    <x v="9"/>
    <x v="1"/>
    <x v="0"/>
    <x v="0"/>
    <x v="346"/>
    <n v="92"/>
    <n v="13.142857142857142"/>
    <n v="10480"/>
    <n v="2"/>
    <n v="10478"/>
    <n v="1845"/>
    <n v="9878"/>
    <x v="333"/>
    <x v="360"/>
    <n v="1917.9296536796401"/>
    <n v="19.416173857862322"/>
    <n v="83.48954758880798"/>
    <n v="349.26666666666665"/>
    <n v="234.26666666666665"/>
    <n v="115"/>
  </r>
  <r>
    <x v="376"/>
    <n v="2021"/>
    <x v="0"/>
    <x v="10"/>
    <x v="2"/>
    <x v="1"/>
    <x v="1"/>
    <x v="347"/>
    <n v="92"/>
    <n v="13.142857142857142"/>
    <n v="10370"/>
    <n v="2"/>
    <n v="10368"/>
    <n v="1847"/>
    <n v="9868"/>
    <x v="218"/>
    <x v="226"/>
    <n v="1920.75216450216"/>
    <n v="19.46445241692501"/>
    <n v="83.697145392777543"/>
    <n v="345.6"/>
    <n v="268.60000000000002"/>
    <n v="77"/>
  </r>
  <r>
    <x v="377"/>
    <n v="2021"/>
    <x v="0"/>
    <x v="11"/>
    <x v="0"/>
    <x v="2"/>
    <x v="2"/>
    <x v="348"/>
    <n v="92"/>
    <n v="13.142857142857142"/>
    <n v="10260"/>
    <n v="5"/>
    <n v="10255"/>
    <n v="1852"/>
    <n v="9760"/>
    <x v="114"/>
    <x v="361"/>
    <n v="1923.5746753246699"/>
    <n v="19.70875691931014"/>
    <n v="84.747654753033601"/>
    <n v="341.83333333333331"/>
    <n v="253.83333333333331"/>
    <n v="88"/>
  </r>
  <r>
    <x v="378"/>
    <n v="2021"/>
    <x v="0"/>
    <x v="12"/>
    <x v="1"/>
    <x v="0"/>
    <x v="0"/>
    <x v="349"/>
    <n v="92"/>
    <n v="13.142857142857142"/>
    <n v="10150"/>
    <n v="8"/>
    <n v="10142"/>
    <n v="1860"/>
    <n v="9742"/>
    <x v="334"/>
    <x v="362"/>
    <n v="1926.39718614718"/>
    <n v="19.774144797240609"/>
    <n v="85.02882262813462"/>
    <n v="338.06666666666666"/>
    <n v="239.06666666666666"/>
    <n v="99"/>
  </r>
  <r>
    <x v="379"/>
    <n v="2021"/>
    <x v="0"/>
    <x v="13"/>
    <x v="2"/>
    <x v="1"/>
    <x v="1"/>
    <x v="350"/>
    <n v="92"/>
    <n v="13.142857142857142"/>
    <n v="10040"/>
    <n v="6"/>
    <n v="10034"/>
    <n v="1866"/>
    <n v="9534"/>
    <x v="335"/>
    <x v="363"/>
    <n v="1929.2196969696899"/>
    <n v="20.235155202115482"/>
    <n v="87.011167369096569"/>
    <n v="334.46666666666664"/>
    <n v="264.46666666666664"/>
    <n v="70"/>
  </r>
  <r>
    <x v="380"/>
    <n v="2021"/>
    <x v="0"/>
    <x v="14"/>
    <x v="0"/>
    <x v="2"/>
    <x v="2"/>
    <x v="351"/>
    <n v="82"/>
    <n v="11.714285714285714"/>
    <n v="9930"/>
    <n v="6"/>
    <n v="9924"/>
    <n v="1872"/>
    <n v="9430"/>
    <x v="221"/>
    <x v="364"/>
    <n v="1932.0422077922001"/>
    <n v="20.488252468634148"/>
    <n v="88.099485615126838"/>
    <n v="330.8"/>
    <n v="269.8"/>
    <n v="61"/>
  </r>
  <r>
    <x v="381"/>
    <n v="2021"/>
    <x v="0"/>
    <x v="15"/>
    <x v="1"/>
    <x v="0"/>
    <x v="0"/>
    <x v="352"/>
    <n v="92"/>
    <n v="13.142857142857142"/>
    <n v="9820"/>
    <n v="8"/>
    <n v="9812"/>
    <n v="1880"/>
    <n v="9412"/>
    <x v="336"/>
    <x v="365"/>
    <n v="1934.86471861471"/>
    <n v="20.557423699688805"/>
    <n v="88.396921908661852"/>
    <n v="327.06666666666666"/>
    <n v="266.06666666666666"/>
    <n v="61"/>
  </r>
  <r>
    <x v="382"/>
    <n v="2021"/>
    <x v="0"/>
    <x v="16"/>
    <x v="2"/>
    <x v="1"/>
    <x v="1"/>
    <x v="343"/>
    <n v="102"/>
    <n v="14.571428571428571"/>
    <n v="9710"/>
    <n v="1"/>
    <n v="9709"/>
    <n v="1881"/>
    <n v="9209"/>
    <x v="337"/>
    <x v="366"/>
    <n v="1937.6872294372199"/>
    <n v="21.041233895506785"/>
    <n v="90.477305750679179"/>
    <n v="323.63333333333333"/>
    <n v="235.63333333333333"/>
    <n v="88"/>
  </r>
  <r>
    <x v="383"/>
    <n v="2021"/>
    <x v="0"/>
    <x v="17"/>
    <x v="0"/>
    <x v="2"/>
    <x v="2"/>
    <x v="353"/>
    <n v="92"/>
    <n v="13.142857142857142"/>
    <n v="9600"/>
    <n v="0"/>
    <n v="9600"/>
    <n v="1881"/>
    <n v="8600"/>
    <x v="338"/>
    <x v="367"/>
    <n v="1940.5097402597301"/>
    <n v="22.564066747206162"/>
    <n v="97.025487012986488"/>
    <n v="320"/>
    <n v="170"/>
    <n v="150"/>
  </r>
  <r>
    <x v="384"/>
    <n v="2021"/>
    <x v="0"/>
    <x v="18"/>
    <x v="0"/>
    <x v="0"/>
    <x v="0"/>
    <x v="354"/>
    <n v="92"/>
    <n v="13.142857142857142"/>
    <n v="20000"/>
    <n v="0"/>
    <n v="20000"/>
    <n v="1881"/>
    <n v="19500"/>
    <x v="225"/>
    <x v="368"/>
    <n v="1943.33225108224"/>
    <n v="9.9658064158063588"/>
    <n v="42.852967587967342"/>
    <n v="666.66666666666663"/>
    <n v="646.66666666666663"/>
    <n v="20"/>
  </r>
  <r>
    <x v="385"/>
    <n v="2021"/>
    <x v="0"/>
    <x v="19"/>
    <x v="1"/>
    <x v="1"/>
    <x v="1"/>
    <x v="355"/>
    <n v="92"/>
    <n v="13.142857142857142"/>
    <n v="16000"/>
    <n v="0"/>
    <n v="16000"/>
    <n v="1881"/>
    <n v="15600"/>
    <x v="339"/>
    <x v="368"/>
    <n v="1946.1547619047501"/>
    <n v="12.475351037850963"/>
    <n v="53.644009462759136"/>
    <n v="533.33333333333337"/>
    <n v="518.33333333333337"/>
    <n v="15"/>
  </r>
  <r>
    <x v="386"/>
    <n v="2021"/>
    <x v="0"/>
    <x v="20"/>
    <x v="2"/>
    <x v="2"/>
    <x v="2"/>
    <x v="356"/>
    <n v="92"/>
    <n v="13.142857142857142"/>
    <n v="13000"/>
    <n v="0"/>
    <n v="13000"/>
    <n v="1881"/>
    <n v="12500"/>
    <x v="18"/>
    <x v="369"/>
    <n v="1948.97727272726"/>
    <n v="15.591818181818081"/>
    <n v="67.044818181817746"/>
    <n v="433.33333333333331"/>
    <n v="415.33333333333331"/>
    <n v="18"/>
  </r>
  <r>
    <x v="387"/>
    <n v="2021"/>
    <x v="0"/>
    <x v="21"/>
    <x v="0"/>
    <x v="0"/>
    <x v="0"/>
    <x v="357"/>
    <n v="92"/>
    <n v="13.142857142857142"/>
    <n v="13500"/>
    <n v="9"/>
    <n v="13491"/>
    <n v="1890"/>
    <n v="13191"/>
    <x v="340"/>
    <x v="370"/>
    <n v="1951.7997835497699"/>
    <n v="14.796450485556591"/>
    <n v="63.624737087893337"/>
    <n v="449.7"/>
    <n v="441.7"/>
    <n v="8"/>
  </r>
  <r>
    <x v="388"/>
    <n v="2021"/>
    <x v="0"/>
    <x v="22"/>
    <x v="1"/>
    <x v="1"/>
    <x v="1"/>
    <x v="358"/>
    <n v="92"/>
    <n v="13.142857142857142"/>
    <n v="13000"/>
    <n v="11"/>
    <n v="12989"/>
    <n v="1901"/>
    <n v="12789"/>
    <x v="341"/>
    <x v="371"/>
    <n v="1954.6222943722801"/>
    <n v="15.283621036611775"/>
    <n v="65.719570457430635"/>
    <n v="432.96666666666664"/>
    <n v="380.96666666666664"/>
    <n v="52"/>
  </r>
  <r>
    <x v="389"/>
    <n v="2021"/>
    <x v="0"/>
    <x v="23"/>
    <x v="2"/>
    <x v="2"/>
    <x v="2"/>
    <x v="359"/>
    <n v="92"/>
    <n v="13.142857142857142"/>
    <n v="17000"/>
    <n v="15"/>
    <n v="16985"/>
    <n v="1916"/>
    <n v="16385"/>
    <x v="342"/>
    <x v="372"/>
    <n v="1957.44480519479"/>
    <n v="11.946565793071651"/>
    <n v="51.370232910208095"/>
    <n v="566.16666666666663"/>
    <n v="511.16666666666663"/>
    <n v="55"/>
  </r>
  <r>
    <x v="390"/>
    <n v="2021"/>
    <x v="0"/>
    <x v="24"/>
    <x v="0"/>
    <x v="0"/>
    <x v="0"/>
    <x v="351"/>
    <n v="92"/>
    <n v="13.142857142857142"/>
    <n v="11328.404040404001"/>
    <n v="10"/>
    <n v="11318.404040404001"/>
    <n v="1926"/>
    <n v="10818.404040404001"/>
    <x v="343"/>
    <x v="373"/>
    <n v="1960.2673160172999"/>
    <n v="18.119745839554501"/>
    <n v="77.914907110084343"/>
    <n v="377.28013468013336"/>
    <n v="277.28013468013336"/>
    <n v="100"/>
  </r>
  <r>
    <x v="391"/>
    <n v="2021"/>
    <x v="0"/>
    <x v="25"/>
    <x v="1"/>
    <x v="1"/>
    <x v="1"/>
    <x v="360"/>
    <n v="92"/>
    <n v="13.142857142857142"/>
    <n v="11283.470418470401"/>
    <n v="15"/>
    <n v="11268.470418470401"/>
    <n v="1941"/>
    <n v="10783.470418470401"/>
    <x v="126"/>
    <x v="374"/>
    <n v="1963.08982683981"/>
    <n v="18.204620133026413"/>
    <n v="78.279866572013574"/>
    <n v="375.61568061567999"/>
    <n v="360.61568061567999"/>
    <n v="15"/>
  </r>
  <r>
    <x v="392"/>
    <n v="2021"/>
    <x v="0"/>
    <x v="26"/>
    <x v="0"/>
    <x v="2"/>
    <x v="2"/>
    <x v="361"/>
    <n v="92"/>
    <n v="13.142857142857142"/>
    <n v="11238.5367965368"/>
    <n v="16"/>
    <n v="11222.5367965368"/>
    <n v="1957"/>
    <n v="10822.5367965368"/>
    <x v="344"/>
    <x v="375"/>
    <n v="1965.9123376623199"/>
    <n v="18.164986404032462"/>
    <n v="78.109441537339578"/>
    <n v="374.08455988456001"/>
    <n v="274.08455988456001"/>
    <n v="100"/>
  </r>
  <r>
    <x v="393"/>
    <n v="2021"/>
    <x v="0"/>
    <x v="27"/>
    <x v="1"/>
    <x v="0"/>
    <x v="0"/>
    <x v="362"/>
    <n v="92"/>
    <n v="13.142857142857142"/>
    <n v="11193.6031746032"/>
    <n v="5"/>
    <n v="11188.6031746032"/>
    <n v="1962"/>
    <n v="10688.6031746032"/>
    <x v="345"/>
    <x v="376"/>
    <n v="1968.7348484848301"/>
    <n v="18.419009634136938"/>
    <n v="79.201741426788828"/>
    <n v="372.95343915344"/>
    <n v="272.95343915344"/>
    <n v="100"/>
  </r>
  <r>
    <x v="394"/>
    <n v="2021"/>
    <x v="0"/>
    <x v="28"/>
    <x v="2"/>
    <x v="1"/>
    <x v="1"/>
    <x v="363"/>
    <n v="92"/>
    <n v="13.142857142857142"/>
    <n v="11148.6695526695"/>
    <n v="8"/>
    <n v="11140.6695526695"/>
    <n v="1970"/>
    <n v="10648.6695526695"/>
    <x v="233"/>
    <x v="377"/>
    <n v="1971.55735930734"/>
    <n v="18.514588602414591"/>
    <n v="79.612730990382744"/>
    <n v="371.35565175565"/>
    <n v="221.35565175565"/>
    <n v="150"/>
  </r>
  <r>
    <x v="395"/>
    <n v="2021"/>
    <x v="0"/>
    <x v="29"/>
    <x v="0"/>
    <x v="2"/>
    <x v="2"/>
    <x v="364"/>
    <n v="92"/>
    <n v="13.142857142857142"/>
    <n v="11103.7359307359"/>
    <n v="9"/>
    <n v="11094.7359307359"/>
    <n v="1979"/>
    <n v="10694.7359307359"/>
    <x v="346"/>
    <x v="378"/>
    <n v="1974.3798701298499"/>
    <n v="18.461230673827341"/>
    <n v="79.383291897457568"/>
    <n v="369.82453102453002"/>
    <n v="319.82453102453002"/>
    <n v="50"/>
  </r>
  <r>
    <x v="396"/>
    <n v="2021"/>
    <x v="0"/>
    <x v="30"/>
    <x v="1"/>
    <x v="0"/>
    <x v="0"/>
    <x v="365"/>
    <n v="92"/>
    <n v="13.142857142857142"/>
    <n v="11058.8023088023"/>
    <n v="3"/>
    <n v="11055.8023088023"/>
    <n v="1982"/>
    <n v="10555.8023088023"/>
    <x v="347"/>
    <x v="379"/>
    <n v="1977.20238095236"/>
    <n v="18.730953111007064"/>
    <n v="80.543098377330367"/>
    <n v="368.52674362674333"/>
    <n v="298.52674362674333"/>
    <n v="70"/>
  </r>
  <r>
    <x v="397"/>
    <n v="2021"/>
    <x v="1"/>
    <x v="0"/>
    <x v="2"/>
    <x v="1"/>
    <x v="1"/>
    <x v="366"/>
    <n v="92"/>
    <n v="13.142857142857142"/>
    <n v="11013.8686868687"/>
    <n v="2"/>
    <n v="11011.8686868687"/>
    <n v="1984"/>
    <n v="10711.8686868687"/>
    <x v="348"/>
    <x v="380"/>
    <n v="1980.02489177488"/>
    <n v="18.484402205211143"/>
    <n v="79.482929482407911"/>
    <n v="367.06228956229"/>
    <n v="306.06228956229"/>
    <n v="61"/>
  </r>
  <r>
    <x v="398"/>
    <n v="2021"/>
    <x v="1"/>
    <x v="1"/>
    <x v="0"/>
    <x v="2"/>
    <x v="2"/>
    <x v="367"/>
    <n v="92"/>
    <n v="13.142857142857142"/>
    <n v="10968.9350649351"/>
    <n v="2"/>
    <n v="10966.9350649351"/>
    <n v="1986"/>
    <n v="10766.9350649351"/>
    <x v="349"/>
    <x v="381"/>
    <n v="1982.8474025973901"/>
    <n v="18.416080255326982"/>
    <n v="79.189145097906021"/>
    <n v="365.56450216450332"/>
    <n v="304.56450216450332"/>
    <n v="61"/>
  </r>
  <r>
    <x v="399"/>
    <n v="2021"/>
    <x v="1"/>
    <x v="2"/>
    <x v="1"/>
    <x v="0"/>
    <x v="0"/>
    <x v="368"/>
    <n v="72"/>
    <n v="10.285714285714286"/>
    <n v="10924.0014430014"/>
    <n v="2"/>
    <n v="10922.0014430014"/>
    <n v="1988"/>
    <n v="10322.0014430014"/>
    <x v="350"/>
    <x v="382"/>
    <n v="1985.6699134199"/>
    <n v="19.237256692753505"/>
    <n v="82.720203778840073"/>
    <n v="364.06671476671335"/>
    <n v="276.06671476671335"/>
    <n v="88"/>
  </r>
  <r>
    <x v="400"/>
    <n v="2021"/>
    <x v="1"/>
    <x v="3"/>
    <x v="2"/>
    <x v="1"/>
    <x v="1"/>
    <x v="369"/>
    <n v="92"/>
    <n v="13.142857142857142"/>
    <n v="10879.0678210678"/>
    <n v="2"/>
    <n v="10877.0678210678"/>
    <n v="1990"/>
    <n v="10377.0678210678"/>
    <x v="351"/>
    <x v="383"/>
    <n v="1988.4924242424099"/>
    <n v="19.162372825638855"/>
    <n v="82.39820315024707"/>
    <n v="362.56892736892667"/>
    <n v="212.56892736892667"/>
    <n v="150"/>
  </r>
  <r>
    <x v="401"/>
    <n v="2021"/>
    <x v="1"/>
    <x v="4"/>
    <x v="0"/>
    <x v="2"/>
    <x v="2"/>
    <x v="370"/>
    <n v="92"/>
    <n v="13.142857142857142"/>
    <n v="10834.1341991342"/>
    <n v="2"/>
    <n v="10832.1341991342"/>
    <n v="1992"/>
    <n v="10334.1341991342"/>
    <x v="135"/>
    <x v="384"/>
    <n v="1991.3149350649201"/>
    <n v="19.269296263171746"/>
    <n v="82.857973931638512"/>
    <n v="361.07113997113998"/>
    <n v="341.07113997113998"/>
    <n v="20"/>
  </r>
  <r>
    <x v="402"/>
    <n v="2021"/>
    <x v="1"/>
    <x v="5"/>
    <x v="0"/>
    <x v="0"/>
    <x v="0"/>
    <x v="371"/>
    <n v="92"/>
    <n v="13.142857142857142"/>
    <n v="10789.2005772006"/>
    <n v="2"/>
    <n v="10787.2005772006"/>
    <n v="1994"/>
    <n v="10387.2005772006"/>
    <x v="240"/>
    <x v="252"/>
    <n v="1994.13744588743"/>
    <n v="19.198025792093247"/>
    <n v="82.551510906000956"/>
    <n v="359.5733525733533"/>
    <n v="344.5733525733533"/>
    <n v="15"/>
  </r>
  <r>
    <x v="403"/>
    <n v="2021"/>
    <x v="1"/>
    <x v="6"/>
    <x v="1"/>
    <x v="1"/>
    <x v="1"/>
    <x v="372"/>
    <n v="92"/>
    <n v="13.142857142857142"/>
    <n v="10744.266955267"/>
    <n v="5"/>
    <n v="10739.266955267"/>
    <n v="1999"/>
    <n v="10239.266955267"/>
    <x v="352"/>
    <x v="385"/>
    <n v="1996.9599567099399"/>
    <n v="19.502958223808388"/>
    <n v="83.862720362376066"/>
    <n v="357.97556517556666"/>
    <n v="339.97556517556666"/>
    <n v="18"/>
  </r>
  <r>
    <x v="404"/>
    <n v="2021"/>
    <x v="1"/>
    <x v="7"/>
    <x v="2"/>
    <x v="2"/>
    <x v="2"/>
    <x v="373"/>
    <n v="92"/>
    <n v="13.142857142857142"/>
    <n v="10699.333333333299"/>
    <n v="8"/>
    <n v="10691.333333333299"/>
    <n v="2007"/>
    <n v="10199.333333333299"/>
    <x v="242"/>
    <x v="386"/>
    <n v="1999.78246753245"/>
    <n v="19.606991968747533"/>
    <n v="84.310065465614386"/>
    <n v="356.37777777777666"/>
    <n v="348.37777777777666"/>
    <n v="8"/>
  </r>
  <r>
    <x v="405"/>
    <n v="2021"/>
    <x v="1"/>
    <x v="8"/>
    <x v="0"/>
    <x v="0"/>
    <x v="0"/>
    <x v="374"/>
    <n v="82"/>
    <n v="11.714285714285714"/>
    <n v="10654.399711399699"/>
    <n v="6"/>
    <n v="10648.399711399699"/>
    <n v="2013"/>
    <n v="10248.399711399699"/>
    <x v="353"/>
    <x v="387"/>
    <n v="2002.6049783549599"/>
    <n v="19.540660344535386"/>
    <n v="84.024839481502156"/>
    <n v="354.94665704665664"/>
    <n v="302.94665704665664"/>
    <n v="52"/>
  </r>
  <r>
    <x v="406"/>
    <n v="2021"/>
    <x v="1"/>
    <x v="9"/>
    <x v="1"/>
    <x v="1"/>
    <x v="1"/>
    <x v="375"/>
    <n v="92"/>
    <n v="13.142857142857142"/>
    <n v="10609.466089466099"/>
    <n v="6"/>
    <n v="10603.466089466099"/>
    <n v="2019"/>
    <n v="10103.466089466099"/>
    <x v="354"/>
    <x v="388"/>
    <n v="2005.4274891774701"/>
    <n v="19.84890602313531"/>
    <n v="85.350295899481836"/>
    <n v="353.44886964886996"/>
    <n v="298.44886964886996"/>
    <n v="55"/>
  </r>
  <r>
    <x v="407"/>
    <n v="2021"/>
    <x v="1"/>
    <x v="10"/>
    <x v="2"/>
    <x v="2"/>
    <x v="2"/>
    <x v="376"/>
    <n v="92"/>
    <n v="13.142857142857142"/>
    <n v="10564.532467532499"/>
    <n v="8"/>
    <n v="10556.532467532499"/>
    <n v="2027"/>
    <n v="8556.5324675324991"/>
    <x v="355"/>
    <x v="389"/>
    <n v="2008.24999999998"/>
    <n v="23.47037199496669"/>
    <n v="100.92259957835677"/>
    <n v="351.88441558441662"/>
    <n v="251.88441558441662"/>
    <n v="100"/>
  </r>
  <r>
    <x v="408"/>
    <n v="2021"/>
    <x v="1"/>
    <x v="11"/>
    <x v="0"/>
    <x v="0"/>
    <x v="0"/>
    <x v="377"/>
    <n v="92"/>
    <n v="13.142857142857142"/>
    <n v="10519.598845598801"/>
    <n v="1"/>
    <n v="10518.598845598801"/>
    <n v="2028"/>
    <n v="10019.598845598801"/>
    <x v="356"/>
    <x v="390"/>
    <n v="2011.0725108224899"/>
    <n v="20.071387505756995"/>
    <n v="86.306966274755069"/>
    <n v="350.61996151996004"/>
    <n v="200.61996151996004"/>
    <n v="150"/>
  </r>
  <r>
    <x v="409"/>
    <n v="2021"/>
    <x v="1"/>
    <x v="12"/>
    <x v="1"/>
    <x v="1"/>
    <x v="1"/>
    <x v="378"/>
    <n v="92"/>
    <n v="13.142857142857142"/>
    <n v="22000"/>
    <n v="0"/>
    <n v="22000"/>
    <n v="2028"/>
    <n v="21600"/>
    <x v="357"/>
    <x v="391"/>
    <n v="2013.895021645"/>
    <n v="9.3235880631712966"/>
    <n v="40.091428671636571"/>
    <n v="733.33333333333337"/>
    <n v="633.33333333333337"/>
    <n v="100"/>
  </r>
  <r>
    <x v="410"/>
    <n v="2021"/>
    <x v="1"/>
    <x v="13"/>
    <x v="2"/>
    <x v="2"/>
    <x v="2"/>
    <x v="379"/>
    <n v="92"/>
    <n v="13.142857142857142"/>
    <n v="19500"/>
    <n v="0"/>
    <n v="19500"/>
    <n v="2028"/>
    <n v="19000"/>
    <x v="168"/>
    <x v="392"/>
    <n v="2016.71753246751"/>
    <n v="10.614302802460578"/>
    <n v="45.641502050580485"/>
    <n v="650"/>
    <n v="550"/>
    <n v="100"/>
  </r>
  <r>
    <x v="411"/>
    <n v="2021"/>
    <x v="1"/>
    <x v="14"/>
    <x v="0"/>
    <x v="0"/>
    <x v="0"/>
    <x v="380"/>
    <n v="92"/>
    <n v="13.142857142857142"/>
    <n v="13800"/>
    <n v="0"/>
    <n v="13800"/>
    <n v="2028"/>
    <n v="13500"/>
    <x v="82"/>
    <x v="393"/>
    <n v="2019.5400432900201"/>
    <n v="14.959555876222369"/>
    <n v="64.326090267756186"/>
    <n v="460"/>
    <n v="310"/>
    <n v="150"/>
  </r>
  <r>
    <x v="412"/>
    <n v="2021"/>
    <x v="1"/>
    <x v="15"/>
    <x v="0"/>
    <x v="1"/>
    <x v="1"/>
    <x v="381"/>
    <n v="92"/>
    <n v="13.142857142857142"/>
    <n v="16000"/>
    <n v="0"/>
    <n v="16000"/>
    <n v="2028"/>
    <n v="15800"/>
    <x v="358"/>
    <x v="394"/>
    <n v="2022.36255411253"/>
    <n v="12.799763000712215"/>
    <n v="55.038980903062523"/>
    <n v="533.33333333333337"/>
    <n v="483.33333333333337"/>
    <n v="50"/>
  </r>
  <r>
    <x v="413"/>
    <n v="2021"/>
    <x v="1"/>
    <x v="16"/>
    <x v="1"/>
    <x v="2"/>
    <x v="2"/>
    <x v="382"/>
    <n v="92"/>
    <n v="13.142857142857142"/>
    <n v="17000"/>
    <n v="9"/>
    <n v="16991"/>
    <n v="2037"/>
    <n v="16391"/>
    <x v="359"/>
    <x v="395"/>
    <n v="2025.1850649350399"/>
    <n v="12.355469861113049"/>
    <n v="53.128520402786108"/>
    <n v="566.36666666666667"/>
    <n v="496.36666666666667"/>
    <n v="70"/>
  </r>
  <r>
    <x v="414"/>
    <n v="2021"/>
    <x v="1"/>
    <x v="17"/>
    <x v="2"/>
    <x v="0"/>
    <x v="0"/>
    <x v="383"/>
    <n v="92"/>
    <n v="13.142857142857142"/>
    <n v="19000"/>
    <n v="11"/>
    <n v="18989"/>
    <n v="2048"/>
    <n v="18489"/>
    <x v="360"/>
    <x v="396"/>
    <n v="2028.0075757575501"/>
    <n v="10.96872505683136"/>
    <n v="47.165517744374846"/>
    <n v="632.9666666666667"/>
    <n v="571.9666666666667"/>
    <n v="61"/>
  </r>
  <r>
    <x v="415"/>
    <n v="2021"/>
    <x v="1"/>
    <x v="18"/>
    <x v="0"/>
    <x v="1"/>
    <x v="1"/>
    <x v="374"/>
    <n v="92"/>
    <n v="13.142857142857142"/>
    <n v="18000"/>
    <n v="15"/>
    <n v="17985"/>
    <n v="2063"/>
    <n v="17500"/>
    <x v="148"/>
    <x v="397"/>
    <n v="2030.83008658006"/>
    <n v="11.604743351886057"/>
    <n v="49.900396413110045"/>
    <n v="599.5"/>
    <n v="538.5"/>
    <n v="61"/>
  </r>
  <r>
    <x v="416"/>
    <n v="2021"/>
    <x v="1"/>
    <x v="19"/>
    <x v="1"/>
    <x v="2"/>
    <x v="2"/>
    <x v="384"/>
    <n v="92"/>
    <n v="13.142857142857142"/>
    <n v="18500"/>
    <n v="10"/>
    <n v="18490"/>
    <n v="2073"/>
    <n v="18090"/>
    <x v="361"/>
    <x v="398"/>
    <n v="2033.6525974025701"/>
    <n v="11.241860682159039"/>
    <n v="48.340000933283868"/>
    <n v="616.33333333333337"/>
    <n v="598.33333333333337"/>
    <n v="18"/>
  </r>
  <r>
    <x v="417"/>
    <n v="2021"/>
    <x v="1"/>
    <x v="20"/>
    <x v="2"/>
    <x v="0"/>
    <x v="0"/>
    <x v="385"/>
    <n v="92"/>
    <n v="13.142857142857142"/>
    <n v="15000"/>
    <n v="1"/>
    <n v="14999"/>
    <n v="2074"/>
    <n v="14499"/>
    <x v="150"/>
    <x v="155"/>
    <n v="2036.47510822508"/>
    <n v="14.045624582557968"/>
    <n v="60.396185704999262"/>
    <n v="499.96666666666664"/>
    <n v="491.96666666666664"/>
    <n v="8"/>
  </r>
  <r>
    <x v="418"/>
    <n v="2021"/>
    <x v="1"/>
    <x v="21"/>
    <x v="0"/>
    <x v="1"/>
    <x v="1"/>
    <x v="386"/>
    <n v="92"/>
    <n v="13.142857142857142"/>
    <n v="19249.947372888499"/>
    <n v="1"/>
    <n v="19248.947372888499"/>
    <n v="2075"/>
    <n v="18749.947372888499"/>
    <x v="362"/>
    <x v="399"/>
    <n v="2039.2976190475999"/>
    <n v="10.876284495583834"/>
    <n v="46.768023331010482"/>
    <n v="641.6315790962833"/>
    <n v="589.6315790962833"/>
    <n v="52"/>
  </r>
  <r>
    <x v="419"/>
    <n v="2021"/>
    <x v="1"/>
    <x v="22"/>
    <x v="1"/>
    <x v="2"/>
    <x v="2"/>
    <x v="368"/>
    <n v="92"/>
    <n v="13.142857142857142"/>
    <n v="19784.479844888501"/>
    <n v="1"/>
    <n v="19783.479844888501"/>
    <n v="2076"/>
    <n v="19383.479844888501"/>
    <x v="363"/>
    <x v="400"/>
    <n v="2042.1201298701101"/>
    <n v="10.53536385732423"/>
    <n v="45.302064586494183"/>
    <n v="659.44932816295"/>
    <n v="604.44932816295"/>
    <n v="55"/>
  </r>
  <r>
    <x v="420"/>
    <n v="2021"/>
    <x v="1"/>
    <x v="23"/>
    <x v="0"/>
    <x v="0"/>
    <x v="0"/>
    <x v="387"/>
    <n v="92"/>
    <n v="13.142857142857142"/>
    <n v="20319.0123168885"/>
    <n v="4"/>
    <n v="20315.0123168885"/>
    <n v="2080"/>
    <n v="19815.0123168885"/>
    <x v="364"/>
    <x v="401"/>
    <n v="2044.94264069262"/>
    <n v="10.320168405596691"/>
    <n v="44.376724144065768"/>
    <n v="677.16707722961667"/>
    <n v="577.16707722961667"/>
    <n v="100"/>
  </r>
  <r>
    <x v="421"/>
    <n v="2021"/>
    <x v="1"/>
    <x v="24"/>
    <x v="1"/>
    <x v="1"/>
    <x v="1"/>
    <x v="388"/>
    <n v="92"/>
    <n v="13.142857142857142"/>
    <n v="20853.544788888499"/>
    <n v="2"/>
    <n v="20851.544788888499"/>
    <n v="2082"/>
    <n v="20551.544788888499"/>
    <x v="365"/>
    <x v="402"/>
    <n v="2047.7651515151299"/>
    <n v="9.9640449053848492"/>
    <n v="42.845393093154847"/>
    <n v="695.05149296294996"/>
    <n v="545.05149296294996"/>
    <n v="150"/>
  </r>
  <r>
    <x v="422"/>
    <n v="2021"/>
    <x v="1"/>
    <x v="25"/>
    <x v="2"/>
    <x v="2"/>
    <x v="2"/>
    <x v="389"/>
    <n v="92"/>
    <n v="13.142857142857142"/>
    <n v="21388.0772608884"/>
    <n v="2"/>
    <n v="21386.0772608884"/>
    <n v="2084"/>
    <n v="21186.0772608884"/>
    <x v="366"/>
    <x v="403"/>
    <n v="2050.5876623376398"/>
    <n v="9.6789397918567399"/>
    <n v="41.619441104983977"/>
    <n v="712.86924202961336"/>
    <n v="612.86924202961336"/>
    <n v="100"/>
  </r>
  <r>
    <x v="423"/>
    <n v="2021"/>
    <x v="1"/>
    <x v="26"/>
    <x v="0"/>
    <x v="0"/>
    <x v="0"/>
    <x v="390"/>
    <n v="92"/>
    <n v="13.142857142857142"/>
    <n v="21922.609732888399"/>
    <n v="2"/>
    <n v="21920.609732888399"/>
    <n v="2086"/>
    <n v="21320.609732888399"/>
    <x v="367"/>
    <x v="404"/>
    <n v="2053.41017316015"/>
    <n v="9.6311043581114575"/>
    <n v="41.413748739879267"/>
    <n v="730.68699109627994"/>
    <n v="630.68699109627994"/>
    <n v="100"/>
  </r>
  <r>
    <x v="424"/>
    <n v="2021"/>
    <x v="1"/>
    <x v="27"/>
    <x v="1"/>
    <x v="1"/>
    <x v="1"/>
    <x v="391"/>
    <n v="92"/>
    <n v="13.142857142857142"/>
    <n v="22457.1422048883"/>
    <n v="7"/>
    <n v="22450.1422048883"/>
    <n v="2093"/>
    <n v="21950.1422048883"/>
    <x v="368"/>
    <x v="405"/>
    <n v="2056.2326839826601"/>
    <n v="9.3677419708230261"/>
    <n v="40.281290474539013"/>
    <n v="748.33807349627671"/>
    <n v="598.33807349627671"/>
    <n v="150"/>
  </r>
  <r>
    <x v="425"/>
    <n v="2021"/>
    <x v="2"/>
    <x v="0"/>
    <x v="2"/>
    <x v="2"/>
    <x v="2"/>
    <x v="392"/>
    <n v="92"/>
    <n v="13.142857142857142"/>
    <n v="22991.674676888299"/>
    <n v="2"/>
    <n v="22989.674676888299"/>
    <n v="2095"/>
    <n v="22491.674676888299"/>
    <x v="158"/>
    <x v="406"/>
    <n v="2059.0551948051698"/>
    <n v="9.1547438080321655"/>
    <n v="39.365398374538309"/>
    <n v="766.32248922960991"/>
    <n v="716.32248922960991"/>
    <n v="50"/>
  </r>
  <r>
    <x v="426"/>
    <n v="2021"/>
    <x v="2"/>
    <x v="1"/>
    <x v="0"/>
    <x v="0"/>
    <x v="0"/>
    <x v="393"/>
    <n v="92"/>
    <n v="13.142857142857142"/>
    <n v="10879.0678210678"/>
    <n v="8"/>
    <n v="10871.0678210678"/>
    <n v="2103"/>
    <n v="10471.0678210678"/>
    <x v="369"/>
    <x v="407"/>
    <n v="2061.8777056276799"/>
    <n v="19.691188528825872"/>
    <n v="84.672110673951252"/>
    <n v="362.36892736892668"/>
    <n v="292.36892736892668"/>
    <n v="70"/>
  </r>
  <r>
    <x v="427"/>
    <n v="2021"/>
    <x v="2"/>
    <x v="2"/>
    <x v="1"/>
    <x v="1"/>
    <x v="1"/>
    <x v="394"/>
    <n v="92"/>
    <n v="13.142857142857142"/>
    <n v="10834.1341991342"/>
    <n v="9"/>
    <n v="10825.1341991342"/>
    <n v="2112"/>
    <n v="10325.1341991342"/>
    <x v="370"/>
    <x v="408"/>
    <n v="2064.7002164501901"/>
    <n v="19.996836618581895"/>
    <n v="85.98639745990215"/>
    <n v="360.83780663780664"/>
    <n v="299.83780663780664"/>
    <n v="61"/>
  </r>
  <r>
    <x v="428"/>
    <n v="2021"/>
    <x v="2"/>
    <x v="3"/>
    <x v="2"/>
    <x v="2"/>
    <x v="2"/>
    <x v="395"/>
    <n v="92"/>
    <n v="13.142857142857142"/>
    <n v="10789.2005772006"/>
    <n v="2"/>
    <n v="10787.2005772006"/>
    <n v="2114"/>
    <n v="10289.2005772006"/>
    <x v="302"/>
    <x v="409"/>
    <n v="2067.5227272727002"/>
    <n v="20.0941046076411"/>
    <n v="86.404649812856732"/>
    <n v="359.5733525733533"/>
    <n v="298.5733525733533"/>
    <n v="61"/>
  </r>
  <r>
    <x v="429"/>
    <n v="2021"/>
    <x v="2"/>
    <x v="4"/>
    <x v="0"/>
    <x v="0"/>
    <x v="0"/>
    <x v="396"/>
    <n v="92"/>
    <n v="13.142857142857142"/>
    <n v="10744.266955267"/>
    <n v="9"/>
    <n v="10735.266955267"/>
    <n v="2123"/>
    <n v="10335.266955267"/>
    <x v="371"/>
    <x v="410"/>
    <n v="2070.3452380952099"/>
    <n v="20.031850624236974"/>
    <n v="86.136957684218984"/>
    <n v="357.84223184223333"/>
    <n v="339.84223184223333"/>
    <n v="18"/>
  </r>
  <r>
    <x v="430"/>
    <n v="2021"/>
    <x v="2"/>
    <x v="5"/>
    <x v="0"/>
    <x v="1"/>
    <x v="1"/>
    <x v="397"/>
    <n v="92"/>
    <n v="13.142857142857142"/>
    <n v="10699.333333333299"/>
    <n v="1"/>
    <n v="10698.333333333299"/>
    <n v="2124"/>
    <n v="10198.333333333299"/>
    <x v="372"/>
    <x v="411"/>
    <n v="2073.16774891772"/>
    <n v="20.328495658614745"/>
    <n v="87.4125313320434"/>
    <n v="356.61111111111001"/>
    <n v="348.61111111111001"/>
    <n v="8"/>
  </r>
  <r>
    <x v="431"/>
    <n v="2021"/>
    <x v="2"/>
    <x v="6"/>
    <x v="1"/>
    <x v="2"/>
    <x v="2"/>
    <x v="398"/>
    <n v="92"/>
    <n v="13.142857142857142"/>
    <n v="10654.399711399699"/>
    <n v="1"/>
    <n v="10653.399711399699"/>
    <n v="2125"/>
    <n v="10353.399711399699"/>
    <x v="373"/>
    <x v="412"/>
    <n v="2075.9902597402302"/>
    <n v="20.051290567430168"/>
    <n v="86.220549439949721"/>
    <n v="355.11332371332333"/>
    <n v="303.11332371332333"/>
    <n v="52"/>
  </r>
  <r>
    <x v="432"/>
    <n v="2021"/>
    <x v="2"/>
    <x v="7"/>
    <x v="2"/>
    <x v="0"/>
    <x v="0"/>
    <x v="399"/>
    <n v="92"/>
    <n v="13.142857142857142"/>
    <n v="10609.466089466099"/>
    <n v="0"/>
    <n v="10609.466089466099"/>
    <n v="2125"/>
    <n v="10109.466089466099"/>
    <x v="305"/>
    <x v="413"/>
    <n v="2078.8127705627398"/>
    <n v="20.563032233016035"/>
    <n v="88.421038601968945"/>
    <n v="353.64886964886995"/>
    <n v="298.64886964886995"/>
    <n v="55"/>
  </r>
  <r>
    <x v="433"/>
    <n v="2021"/>
    <x v="2"/>
    <x v="8"/>
    <x v="0"/>
    <x v="1"/>
    <x v="1"/>
    <x v="400"/>
    <n v="92"/>
    <n v="13.142857142857142"/>
    <n v="10564.532467532499"/>
    <n v="0"/>
    <n v="10564.532467532499"/>
    <n v="2125"/>
    <n v="10164.532467532499"/>
    <x v="374"/>
    <x v="414"/>
    <n v="2081.63528138525"/>
    <n v="20.479400189181344"/>
    <n v="88.061420813479771"/>
    <n v="352.15108225108332"/>
    <n v="252.15108225108332"/>
    <n v="100"/>
  </r>
  <r>
    <x v="434"/>
    <n v="2021"/>
    <x v="2"/>
    <x v="9"/>
    <x v="1"/>
    <x v="2"/>
    <x v="2"/>
    <x v="401"/>
    <n v="92"/>
    <n v="13.142857142857142"/>
    <n v="10519.598845598801"/>
    <n v="0"/>
    <n v="10519.598845598801"/>
    <n v="2125"/>
    <n v="10019.598845598801"/>
    <x v="356"/>
    <x v="415"/>
    <n v="2084.4577922077601"/>
    <n v="20.80380486613371"/>
    <n v="89.456360924374948"/>
    <n v="350.65329485329335"/>
    <n v="200.65329485329335"/>
    <n v="150"/>
  </r>
  <r>
    <x v="435"/>
    <n v="2021"/>
    <x v="2"/>
    <x v="10"/>
    <x v="2"/>
    <x v="0"/>
    <x v="0"/>
    <x v="402"/>
    <n v="92"/>
    <n v="13.142857142857142"/>
    <n v="22000"/>
    <n v="0"/>
    <n v="22000"/>
    <n v="2125"/>
    <n v="21700"/>
    <x v="375"/>
    <x v="416"/>
    <n v="2087.2803030302698"/>
    <n v="9.6188032397708287"/>
    <n v="41.36085393101456"/>
    <n v="733.33333333333337"/>
    <n v="633.33333333333337"/>
    <n v="100"/>
  </r>
  <r>
    <x v="436"/>
    <n v="2021"/>
    <x v="2"/>
    <x v="11"/>
    <x v="0"/>
    <x v="1"/>
    <x v="1"/>
    <x v="403"/>
    <n v="92"/>
    <n v="13.142857142857142"/>
    <n v="19500"/>
    <n v="0"/>
    <n v="19500"/>
    <n v="2125"/>
    <n v="19300"/>
    <x v="376"/>
    <x v="417"/>
    <n v="2090.1028138527799"/>
    <n v="10.829548258304559"/>
    <n v="46.567057510709603"/>
    <n v="650"/>
    <n v="500"/>
    <n v="150"/>
  </r>
  <r>
    <x v="437"/>
    <n v="2021"/>
    <x v="2"/>
    <x v="12"/>
    <x v="1"/>
    <x v="2"/>
    <x v="2"/>
    <x v="404"/>
    <n v="92"/>
    <n v="13.142857142857142"/>
    <n v="13800"/>
    <n v="0"/>
    <n v="13800"/>
    <n v="2125"/>
    <n v="13200"/>
    <x v="377"/>
    <x v="418"/>
    <n v="2092.9253246753001"/>
    <n v="15.855494883903789"/>
    <n v="68.17862800078629"/>
    <n v="460"/>
    <n v="410"/>
    <n v="50"/>
  </r>
  <r>
    <x v="438"/>
    <n v="2021"/>
    <x v="2"/>
    <x v="13"/>
    <x v="2"/>
    <x v="0"/>
    <x v="0"/>
    <x v="405"/>
    <n v="92"/>
    <n v="13.142857142857142"/>
    <n v="16000"/>
    <n v="0"/>
    <n v="16000"/>
    <n v="2125"/>
    <n v="15500"/>
    <x v="145"/>
    <x v="419"/>
    <n v="2095.7478354978098"/>
    <n v="13.520953777405225"/>
    <n v="58.140101242842462"/>
    <n v="533.33333333333337"/>
    <n v="478.33333333333337"/>
    <n v="55"/>
  </r>
  <r>
    <x v="439"/>
    <n v="2021"/>
    <x v="2"/>
    <x v="14"/>
    <x v="0"/>
    <x v="1"/>
    <x v="1"/>
    <x v="406"/>
    <n v="92"/>
    <n v="13.142857142857142"/>
    <n v="17000"/>
    <n v="0"/>
    <n v="17000"/>
    <n v="2125"/>
    <n v="16500"/>
    <x v="171"/>
    <x v="420"/>
    <n v="2098.5703463203199"/>
    <n v="12.718608159517089"/>
    <n v="54.690015085923477"/>
    <n v="566.66666666666663"/>
    <n v="547.66666666666663"/>
    <n v="19"/>
  </r>
  <r>
    <x v="440"/>
    <n v="2021"/>
    <x v="2"/>
    <x v="15"/>
    <x v="0"/>
    <x v="2"/>
    <x v="2"/>
    <x v="407"/>
    <n v="92"/>
    <n v="13.142857142857142"/>
    <n v="19000"/>
    <n v="0"/>
    <n v="19000"/>
    <n v="2125"/>
    <n v="18600"/>
    <x v="378"/>
    <x v="421"/>
    <n v="2101.3928571428301"/>
    <n v="11.297811059907689"/>
    <n v="48.58058755760306"/>
    <n v="633.33333333333337"/>
    <n v="533.33333333333337"/>
    <n v="100"/>
  </r>
  <r>
    <x v="441"/>
    <n v="2021"/>
    <x v="2"/>
    <x v="16"/>
    <x v="1"/>
    <x v="0"/>
    <x v="0"/>
    <x v="408"/>
    <n v="92"/>
    <n v="13.142857142857142"/>
    <n v="18000"/>
    <n v="0"/>
    <n v="18000"/>
    <n v="2125"/>
    <n v="17500"/>
    <x v="148"/>
    <x v="422"/>
    <n v="2104.2153679653402"/>
    <n v="12.024087816944801"/>
    <n v="51.703577612862645"/>
    <n v="600"/>
    <n v="480"/>
    <n v="120"/>
  </r>
  <r>
    <x v="442"/>
    <n v="2021"/>
    <x v="2"/>
    <x v="17"/>
    <x v="2"/>
    <x v="1"/>
    <x v="1"/>
    <x v="409"/>
    <n v="92"/>
    <n v="13.142857142857142"/>
    <n v="18500"/>
    <n v="6"/>
    <n v="18494"/>
    <n v="2131"/>
    <n v="18000"/>
    <x v="379"/>
    <x v="423"/>
    <n v="2107.0378787878499"/>
    <n v="11.705765993265834"/>
    <n v="50.334793771043081"/>
    <n v="616.4666666666667"/>
    <n v="528.4666666666667"/>
    <n v="88"/>
  </r>
  <r>
    <x v="443"/>
    <n v="2021"/>
    <x v="2"/>
    <x v="18"/>
    <x v="0"/>
    <x v="2"/>
    <x v="2"/>
    <x v="410"/>
    <n v="92"/>
    <n v="13.142857142857142"/>
    <n v="15000"/>
    <n v="4"/>
    <n v="14996"/>
    <n v="2135"/>
    <n v="14596"/>
    <x v="380"/>
    <x v="424"/>
    <n v="2109.86038961036"/>
    <n v="14.455058849070705"/>
    <n v="62.156753051004024"/>
    <n v="499.86666666666667"/>
    <n v="422.86666666666667"/>
    <n v="77"/>
  </r>
  <r>
    <x v="444"/>
    <n v="2021"/>
    <x v="2"/>
    <x v="19"/>
    <x v="1"/>
    <x v="0"/>
    <x v="0"/>
    <x v="411"/>
    <n v="92"/>
    <n v="13.142857142857142"/>
    <n v="19249.947372888499"/>
    <n v="5"/>
    <n v="19244.947372888499"/>
    <n v="2140"/>
    <n v="18744.947372888499"/>
    <x v="381"/>
    <x v="425"/>
    <n v="2112.6829004328702"/>
    <n v="11.270679284426908"/>
    <n v="48.463920923035701"/>
    <n v="641.49824576294998"/>
    <n v="541.49824576294998"/>
    <n v="100"/>
  </r>
  <r>
    <x v="445"/>
    <n v="2021"/>
    <x v="2"/>
    <x v="20"/>
    <x v="2"/>
    <x v="1"/>
    <x v="1"/>
    <x v="412"/>
    <n v="92"/>
    <n v="13.142857142857142"/>
    <n v="19784.479844888501"/>
    <n v="7"/>
    <n v="19777.479844888501"/>
    <n v="2147"/>
    <n v="19477.479844888501"/>
    <x v="382"/>
    <x v="426"/>
    <n v="2115.5054112553798"/>
    <n v="10.861289181672825"/>
    <n v="46.703543481193151"/>
    <n v="659.24932816295006"/>
    <n v="509.24932816295006"/>
    <n v="150"/>
  </r>
  <r>
    <x v="446"/>
    <n v="2021"/>
    <x v="2"/>
    <x v="21"/>
    <x v="0"/>
    <x v="2"/>
    <x v="2"/>
    <x v="413"/>
    <n v="92"/>
    <n v="13.142857142857142"/>
    <n v="20319.0123168885"/>
    <n v="2"/>
    <n v="20317.0123168885"/>
    <n v="2149"/>
    <n v="20117.0123168885"/>
    <x v="383"/>
    <x v="427"/>
    <n v="2118.32792207789"/>
    <n v="10.530032435778375"/>
    <n v="45.27913947384701"/>
    <n v="677.23374389628339"/>
    <n v="627.23374389628339"/>
    <n v="50"/>
  </r>
  <r>
    <x v="447"/>
    <n v="2021"/>
    <x v="2"/>
    <x v="22"/>
    <x v="1"/>
    <x v="0"/>
    <x v="0"/>
    <x v="414"/>
    <n v="92"/>
    <n v="13.142857142857142"/>
    <n v="20853.544788888499"/>
    <n v="6"/>
    <n v="20847.544788888499"/>
    <n v="2155"/>
    <n v="20247.544788888499"/>
    <x v="384"/>
    <x v="428"/>
    <n v="2121.1504329004001"/>
    <n v="10.476087125706474"/>
    <n v="45.04717464053784"/>
    <n v="694.91815962961664"/>
    <n v="639.91815962961664"/>
    <n v="55"/>
  </r>
  <r>
    <x v="448"/>
    <n v="2021"/>
    <x v="2"/>
    <x v="23"/>
    <x v="0"/>
    <x v="1"/>
    <x v="1"/>
    <x v="415"/>
    <n v="92"/>
    <n v="13.142857142857142"/>
    <n v="21388.0772608884"/>
    <n v="9"/>
    <n v="21379.0772608884"/>
    <n v="2164"/>
    <n v="20879.0772608884"/>
    <x v="180"/>
    <x v="185"/>
    <n v="2123.9729437229098"/>
    <n v="10.172733771629021"/>
    <n v="43.742755218004788"/>
    <n v="712.63590869628001"/>
    <n v="693.63590869628001"/>
    <n v="19"/>
  </r>
  <r>
    <x v="449"/>
    <n v="2021"/>
    <x v="2"/>
    <x v="24"/>
    <x v="1"/>
    <x v="2"/>
    <x v="2"/>
    <x v="416"/>
    <n v="92"/>
    <n v="13.142857142857142"/>
    <n v="21922.609732888399"/>
    <n v="1"/>
    <n v="21921.609732888399"/>
    <n v="2165"/>
    <n v="21422.609732888399"/>
    <x v="181"/>
    <x v="429"/>
    <n v="2126.7954545454199"/>
    <n v="9.9278074943424048"/>
    <n v="42.689572225672336"/>
    <n v="730.72032442961324"/>
    <n v="630.72032442961324"/>
    <n v="100"/>
  </r>
  <r>
    <x v="450"/>
    <n v="2021"/>
    <x v="2"/>
    <x v="25"/>
    <x v="2"/>
    <x v="0"/>
    <x v="0"/>
    <x v="417"/>
    <n v="92"/>
    <n v="13.142857142857142"/>
    <n v="22457.1422048883"/>
    <n v="2"/>
    <n v="22455.1422048883"/>
    <n v="2167"/>
    <n v="22055.1422048883"/>
    <x v="385"/>
    <x v="430"/>
    <n v="2129.6179653679301"/>
    <n v="9.6558795476545232"/>
    <n v="41.520282054914446"/>
    <n v="748.50474016294334"/>
    <n v="628.50474016294334"/>
    <n v="120"/>
  </r>
  <r>
    <x v="451"/>
    <n v="2021"/>
    <x v="2"/>
    <x v="26"/>
    <x v="0"/>
    <x v="1"/>
    <x v="1"/>
    <x v="418"/>
    <n v="92"/>
    <n v="13.142857142857142"/>
    <n v="22991.674676888299"/>
    <n v="9"/>
    <n v="22982.674676888299"/>
    <n v="2176"/>
    <n v="21982.674676888299"/>
    <x v="386"/>
    <x v="431"/>
    <n v="2132.4404761904402"/>
    <n v="9.7005505814649684"/>
    <n v="41.712367500299365"/>
    <n v="766.08915589627657"/>
    <n v="678.08915589627657"/>
    <n v="88"/>
  </r>
  <r>
    <x v="452"/>
    <n v="2021"/>
    <x v="2"/>
    <x v="27"/>
    <x v="1"/>
    <x v="2"/>
    <x v="2"/>
    <x v="419"/>
    <n v="92"/>
    <n v="13.142857142857142"/>
    <n v="16800"/>
    <n v="1"/>
    <n v="16799"/>
    <n v="2177"/>
    <n v="16300"/>
    <x v="0"/>
    <x v="432"/>
    <n v="2135.2629870129499"/>
    <n v="13.099772926459815"/>
    <n v="56.3290235837772"/>
    <n v="559.9666666666667"/>
    <n v="482.9666666666667"/>
    <n v="77"/>
  </r>
  <r>
    <x v="453"/>
    <n v="2021"/>
    <x v="2"/>
    <x v="28"/>
    <x v="2"/>
    <x v="0"/>
    <x v="0"/>
    <x v="420"/>
    <n v="92"/>
    <n v="13.142857142857142"/>
    <n v="15500"/>
    <n v="1"/>
    <n v="15499"/>
    <n v="2178"/>
    <n v="15099"/>
    <x v="387"/>
    <x v="433"/>
    <n v="2138.08549783546"/>
    <n v="14.16044438595576"/>
    <n v="60.889910859609763"/>
    <n v="516.63333333333333"/>
    <n v="426.63333333333333"/>
    <n v="90"/>
  </r>
  <r>
    <x v="454"/>
    <n v="2021"/>
    <x v="2"/>
    <x v="29"/>
    <x v="0"/>
    <x v="1"/>
    <x v="1"/>
    <x v="421"/>
    <n v="92"/>
    <n v="13.142857142857142"/>
    <n v="12000"/>
    <n v="1"/>
    <n v="11999"/>
    <n v="2179"/>
    <n v="11499"/>
    <x v="388"/>
    <x v="434"/>
    <n v="2140.9080086579702"/>
    <n v="18.618210354447953"/>
    <n v="80.0583045241262"/>
    <n v="399.96666666666664"/>
    <n v="210.96666666666664"/>
    <n v="189"/>
  </r>
  <r>
    <x v="455"/>
    <n v="2021"/>
    <x v="2"/>
    <x v="30"/>
    <x v="1"/>
    <x v="2"/>
    <x v="2"/>
    <x v="422"/>
    <n v="92"/>
    <n v="13.142857142857142"/>
    <n v="10000"/>
    <n v="14"/>
    <n v="9986"/>
    <n v="2193"/>
    <n v="9686"/>
    <x v="389"/>
    <x v="435"/>
    <n v="2143.7305194804799"/>
    <n v="22.132258099117077"/>
    <n v="95.168709826203425"/>
    <n v="332.86666666666667"/>
    <n v="300.86666666666667"/>
    <n v="32"/>
  </r>
  <r>
    <x v="456"/>
    <n v="2021"/>
    <x v="3"/>
    <x v="0"/>
    <x v="2"/>
    <x v="0"/>
    <x v="0"/>
    <x v="423"/>
    <n v="92"/>
    <n v="13.142857142857142"/>
    <n v="19000"/>
    <n v="22"/>
    <n v="18978"/>
    <n v="2215"/>
    <n v="18500"/>
    <x v="390"/>
    <x v="436"/>
    <n v="2146.55303030299"/>
    <n v="11.602989352989134"/>
    <n v="49.892854217853277"/>
    <n v="632.6"/>
    <n v="517.6"/>
    <n v="115"/>
  </r>
  <r>
    <x v="457"/>
    <n v="2021"/>
    <x v="3"/>
    <x v="1"/>
    <x v="0"/>
    <x v="1"/>
    <x v="1"/>
    <x v="424"/>
    <n v="92"/>
    <n v="13.142857142857142"/>
    <n v="14330"/>
    <n v="25"/>
    <n v="14305"/>
    <n v="2240"/>
    <n v="13905"/>
    <x v="391"/>
    <x v="437"/>
    <n v="2149.3755411255001"/>
    <n v="15.457573111294499"/>
    <n v="66.467564378566337"/>
    <n v="476.83333333333331"/>
    <n v="399.83333333333331"/>
    <n v="77"/>
  </r>
  <r>
    <x v="458"/>
    <n v="2021"/>
    <x v="3"/>
    <x v="2"/>
    <x v="0"/>
    <x v="2"/>
    <x v="2"/>
    <x v="425"/>
    <n v="92"/>
    <n v="13.142857142857142"/>
    <n v="14220"/>
    <n v="13"/>
    <n v="14207"/>
    <n v="2253"/>
    <n v="13707"/>
    <x v="392"/>
    <x v="438"/>
    <n v="2152.1980519480098"/>
    <n v="15.701452191931201"/>
    <n v="67.516244425304166"/>
    <n v="473.56666666666666"/>
    <n v="385.56666666666666"/>
    <n v="88"/>
  </r>
  <r>
    <x v="459"/>
    <n v="2021"/>
    <x v="3"/>
    <x v="3"/>
    <x v="1"/>
    <x v="0"/>
    <x v="0"/>
    <x v="426"/>
    <n v="92"/>
    <n v="13.142857142857142"/>
    <n v="14110"/>
    <n v="5"/>
    <n v="14105"/>
    <n v="2258"/>
    <n v="13805"/>
    <x v="393"/>
    <x v="439"/>
    <n v="2155.02056277053"/>
    <n v="15.610435079829989"/>
    <n v="67.124870843268951"/>
    <n v="470.16666666666669"/>
    <n v="371.16666666666669"/>
    <n v="99"/>
  </r>
  <r>
    <x v="460"/>
    <n v="2021"/>
    <x v="3"/>
    <x v="4"/>
    <x v="2"/>
    <x v="1"/>
    <x v="1"/>
    <x v="427"/>
    <n v="92"/>
    <n v="13.142857142857142"/>
    <n v="14000"/>
    <n v="3"/>
    <n v="13997"/>
    <n v="2261"/>
    <n v="13797"/>
    <x v="394"/>
    <x v="440"/>
    <n v="2157.8430735930401"/>
    <n v="15.63994399936972"/>
    <n v="67.2517591972898"/>
    <n v="466.56666666666666"/>
    <n v="396.56666666666666"/>
    <n v="70"/>
  </r>
  <r>
    <x v="461"/>
    <n v="2021"/>
    <x v="3"/>
    <x v="5"/>
    <x v="0"/>
    <x v="2"/>
    <x v="2"/>
    <x v="428"/>
    <n v="92"/>
    <n v="13.142857142857142"/>
    <n v="13890"/>
    <n v="1"/>
    <n v="13889"/>
    <n v="2262"/>
    <n v="13289"/>
    <x v="395"/>
    <x v="441"/>
    <n v="2160.6655844155498"/>
    <n v="16.25905323512341"/>
    <n v="69.913928911030666"/>
    <n v="462.96666666666664"/>
    <n v="401.96666666666664"/>
    <n v="61"/>
  </r>
  <r>
    <x v="462"/>
    <n v="2021"/>
    <x v="3"/>
    <x v="6"/>
    <x v="1"/>
    <x v="0"/>
    <x v="0"/>
    <x v="429"/>
    <n v="92"/>
    <n v="13.142857142857142"/>
    <n v="13780"/>
    <n v="8"/>
    <n v="13772"/>
    <n v="2270"/>
    <n v="13272"/>
    <x v="396"/>
    <x v="442"/>
    <n v="2163.4880952380599"/>
    <n v="16.301145985820224"/>
    <n v="70.094927739026957"/>
    <n v="459.06666666666666"/>
    <n v="398.06666666666666"/>
    <n v="61"/>
  </r>
  <r>
    <x v="463"/>
    <n v="2021"/>
    <x v="3"/>
    <x v="7"/>
    <x v="2"/>
    <x v="1"/>
    <x v="1"/>
    <x v="430"/>
    <n v="92"/>
    <n v="13.142857142857142"/>
    <n v="13670"/>
    <n v="7"/>
    <n v="13663"/>
    <n v="2277"/>
    <n v="13170"/>
    <x v="194"/>
    <x v="443"/>
    <n v="2166.3106060605701"/>
    <n v="16.448827684590508"/>
    <n v="70.729959043739186"/>
    <n v="455.43333333333334"/>
    <n v="367.43333333333334"/>
    <n v="88"/>
  </r>
  <r>
    <x v="464"/>
    <n v="2021"/>
    <x v="3"/>
    <x v="8"/>
    <x v="0"/>
    <x v="2"/>
    <x v="2"/>
    <x v="431"/>
    <n v="92"/>
    <n v="13.142857142857142"/>
    <n v="13560"/>
    <n v="5"/>
    <n v="13555"/>
    <n v="2282"/>
    <n v="13155"/>
    <x v="397"/>
    <x v="444"/>
    <n v="2169.1331168830802"/>
    <n v="16.48903927695234"/>
    <n v="70.902868890895064"/>
    <n v="451.83333333333331"/>
    <n v="301.83333333333331"/>
    <n v="150"/>
  </r>
  <r>
    <x v="465"/>
    <n v="2021"/>
    <x v="3"/>
    <x v="9"/>
    <x v="1"/>
    <x v="0"/>
    <x v="0"/>
    <x v="432"/>
    <n v="92"/>
    <n v="13.142857142857142"/>
    <n v="13450"/>
    <n v="6"/>
    <n v="13444"/>
    <n v="2288"/>
    <n v="12944"/>
    <x v="398"/>
    <x v="445"/>
    <n v="2171.9556277055899"/>
    <n v="16.779632476093866"/>
    <n v="72.152419647203615"/>
    <n v="448.13333333333333"/>
    <n v="428.13333333333333"/>
    <n v="20"/>
  </r>
  <r>
    <x v="466"/>
    <n v="2021"/>
    <x v="3"/>
    <x v="10"/>
    <x v="2"/>
    <x v="1"/>
    <x v="1"/>
    <x v="433"/>
    <n v="92"/>
    <n v="13.142857142857142"/>
    <n v="13340"/>
    <n v="6"/>
    <n v="13334"/>
    <n v="2294"/>
    <n v="12840"/>
    <x v="399"/>
    <x v="446"/>
    <n v="2174.7781385281"/>
    <n v="16.937524443365266"/>
    <n v="72.831355106470639"/>
    <n v="444.46666666666664"/>
    <n v="429.46666666666664"/>
    <n v="15"/>
  </r>
  <r>
    <x v="467"/>
    <n v="2021"/>
    <x v="3"/>
    <x v="11"/>
    <x v="0"/>
    <x v="2"/>
    <x v="2"/>
    <x v="434"/>
    <n v="92"/>
    <n v="13.142857142857142"/>
    <n v="13230"/>
    <n v="9"/>
    <n v="13221"/>
    <n v="2303"/>
    <n v="12821"/>
    <x v="400"/>
    <x v="447"/>
    <n v="2177.6006493506102"/>
    <n v="16.984639648628114"/>
    <n v="73.033950489100889"/>
    <n v="440.7"/>
    <n v="422.7"/>
    <n v="18"/>
  </r>
  <r>
    <x v="468"/>
    <n v="2021"/>
    <x v="3"/>
    <x v="12"/>
    <x v="0"/>
    <x v="0"/>
    <x v="0"/>
    <x v="435"/>
    <n v="92"/>
    <n v="13.142857142857142"/>
    <n v="13120"/>
    <n v="1"/>
    <n v="13119"/>
    <n v="2304"/>
    <n v="10619"/>
    <x v="401"/>
    <x v="448"/>
    <n v="2180.4231601731199"/>
    <n v="20.533224975733308"/>
    <n v="88.292867395653218"/>
    <n v="437.3"/>
    <n v="429.3"/>
    <n v="8"/>
  </r>
  <r>
    <x v="469"/>
    <n v="2021"/>
    <x v="3"/>
    <x v="13"/>
    <x v="1"/>
    <x v="1"/>
    <x v="1"/>
    <x v="436"/>
    <n v="92"/>
    <n v="13.142857142857142"/>
    <n v="13010"/>
    <n v="2"/>
    <n v="13008"/>
    <n v="2306"/>
    <n v="12708"/>
    <x v="402"/>
    <x v="449"/>
    <n v="2183.24567099563"/>
    <n v="17.180088692128027"/>
    <n v="73.874381376150509"/>
    <n v="433.6"/>
    <n v="381.6"/>
    <n v="52"/>
  </r>
  <r>
    <x v="470"/>
    <n v="2021"/>
    <x v="3"/>
    <x v="14"/>
    <x v="2"/>
    <x v="2"/>
    <x v="2"/>
    <x v="437"/>
    <n v="92"/>
    <n v="13.142857142857142"/>
    <n v="12900"/>
    <n v="9"/>
    <n v="12891"/>
    <n v="2315"/>
    <n v="12691"/>
    <x v="403"/>
    <x v="450"/>
    <n v="2186.0681818181401"/>
    <n v="17.225342225341898"/>
    <n v="74.068971568970156"/>
    <n v="429.7"/>
    <n v="374.7"/>
    <n v="55"/>
  </r>
  <r>
    <x v="471"/>
    <n v="2021"/>
    <x v="3"/>
    <x v="15"/>
    <x v="0"/>
    <x v="0"/>
    <x v="0"/>
    <x v="438"/>
    <n v="92"/>
    <n v="13.142857142857142"/>
    <n v="12790"/>
    <n v="15"/>
    <n v="12775"/>
    <n v="2330"/>
    <n v="12175"/>
    <x v="404"/>
    <x v="451"/>
    <n v="2188.8906926406498"/>
    <n v="17.978568317377"/>
    <n v="77.307843764721099"/>
    <n v="425.83333333333331"/>
    <n v="325.83333333333331"/>
    <n v="100"/>
  </r>
  <r>
    <x v="472"/>
    <n v="2021"/>
    <x v="3"/>
    <x v="16"/>
    <x v="1"/>
    <x v="1"/>
    <x v="1"/>
    <x v="439"/>
    <n v="92"/>
    <n v="13.142857142857142"/>
    <n v="12680"/>
    <n v="16"/>
    <n v="12664"/>
    <n v="2346"/>
    <n v="12164"/>
    <x v="405"/>
    <x v="452"/>
    <n v="2191.71320346316"/>
    <n v="18.018030281676751"/>
    <n v="77.477530211210023"/>
    <n v="422.13333333333333"/>
    <n v="272.13333333333333"/>
    <n v="150"/>
  </r>
  <r>
    <x v="473"/>
    <n v="2021"/>
    <x v="3"/>
    <x v="17"/>
    <x v="2"/>
    <x v="2"/>
    <x v="2"/>
    <x v="440"/>
    <n v="92"/>
    <n v="13.142857142857142"/>
    <n v="12570"/>
    <n v="5"/>
    <n v="12565"/>
    <n v="2351"/>
    <n v="12070"/>
    <x v="200"/>
    <x v="453"/>
    <n v="2194.5357142856701"/>
    <n v="18.181737483725517"/>
    <n v="78.181471180019713"/>
    <n v="418.83333333333331"/>
    <n v="318.83333333333331"/>
    <n v="100"/>
  </r>
  <r>
    <x v="474"/>
    <n v="2021"/>
    <x v="3"/>
    <x v="18"/>
    <x v="0"/>
    <x v="0"/>
    <x v="0"/>
    <x v="441"/>
    <n v="92"/>
    <n v="13.142857142857142"/>
    <n v="12460"/>
    <n v="8"/>
    <n v="12452"/>
    <n v="2359"/>
    <n v="12052"/>
    <x v="406"/>
    <x v="454"/>
    <n v="2197.3582251081798"/>
    <n v="18.232311857850814"/>
    <n v="78.398940988758497"/>
    <n v="415.06666666666666"/>
    <n v="315.06666666666666"/>
    <n v="100"/>
  </r>
  <r>
    <x v="475"/>
    <n v="2021"/>
    <x v="3"/>
    <x v="19"/>
    <x v="1"/>
    <x v="1"/>
    <x v="1"/>
    <x v="442"/>
    <n v="92"/>
    <n v="13.142857142857142"/>
    <n v="12350"/>
    <n v="9"/>
    <n v="12341"/>
    <n v="2368"/>
    <n v="11841"/>
    <x v="407"/>
    <x v="455"/>
    <n v="2200.1807359306899"/>
    <n v="18.581038222537707"/>
    <n v="79.898464356912143"/>
    <n v="411.36666666666667"/>
    <n v="261.36666666666667"/>
    <n v="150"/>
  </r>
  <r>
    <x v="476"/>
    <n v="2021"/>
    <x v="3"/>
    <x v="20"/>
    <x v="0"/>
    <x v="2"/>
    <x v="2"/>
    <x v="443"/>
    <n v="92"/>
    <n v="13.142857142857142"/>
    <n v="12240"/>
    <n v="3"/>
    <n v="12237"/>
    <n v="2371"/>
    <n v="11740"/>
    <x v="24"/>
    <x v="456"/>
    <n v="2203.0032467532001"/>
    <n v="18.764933958715503"/>
    <n v="80.689216022476657"/>
    <n v="407.9"/>
    <n v="357.9"/>
    <n v="50"/>
  </r>
  <r>
    <x v="477"/>
    <n v="2021"/>
    <x v="3"/>
    <x v="21"/>
    <x v="1"/>
    <x v="0"/>
    <x v="0"/>
    <x v="444"/>
    <n v="92"/>
    <n v="13.142857142857142"/>
    <n v="12130"/>
    <n v="2"/>
    <n v="12128"/>
    <n v="2373"/>
    <n v="11728"/>
    <x v="408"/>
    <x v="457"/>
    <n v="2205.8257575757102"/>
    <n v="18.808200525031637"/>
    <n v="80.875262257636038"/>
    <n v="404.26666666666665"/>
    <n v="349.26666666666665"/>
    <n v="55"/>
  </r>
  <r>
    <x v="478"/>
    <n v="2021"/>
    <x v="3"/>
    <x v="22"/>
    <x v="2"/>
    <x v="1"/>
    <x v="1"/>
    <x v="445"/>
    <n v="92"/>
    <n v="13.142857142857142"/>
    <n v="12020"/>
    <n v="2"/>
    <n v="12018"/>
    <n v="2375"/>
    <n v="11518"/>
    <x v="409"/>
    <x v="458"/>
    <n v="2208.6482683982199"/>
    <n v="19.175623097744573"/>
    <n v="82.455179320301667"/>
    <n v="400.6"/>
    <n v="381.6"/>
    <n v="19"/>
  </r>
  <r>
    <x v="479"/>
    <n v="2021"/>
    <x v="3"/>
    <x v="23"/>
    <x v="0"/>
    <x v="2"/>
    <x v="2"/>
    <x v="446"/>
    <n v="92"/>
    <n v="13.142857142857142"/>
    <n v="11910"/>
    <n v="2"/>
    <n v="11908"/>
    <n v="2377"/>
    <n v="11608"/>
    <x v="410"/>
    <x v="459"/>
    <n v="2211.47077922074"/>
    <n v="19.051264466064268"/>
    <n v="81.92043720407635"/>
    <n v="396.93333333333334"/>
    <n v="296.93333333333334"/>
    <n v="100"/>
  </r>
  <r>
    <x v="480"/>
    <n v="2021"/>
    <x v="3"/>
    <x v="24"/>
    <x v="1"/>
    <x v="0"/>
    <x v="0"/>
    <x v="447"/>
    <n v="92"/>
    <n v="13.142857142857142"/>
    <n v="11800"/>
    <n v="2"/>
    <n v="11798"/>
    <n v="2379"/>
    <n v="11300"/>
    <x v="100"/>
    <x v="460"/>
    <n v="2214.2932900432502"/>
    <n v="19.595515841090712"/>
    <n v="84.260718116690057"/>
    <n v="393.26666666666665"/>
    <n v="273.26666666666665"/>
    <n v="120"/>
  </r>
  <r>
    <x v="481"/>
    <n v="2021"/>
    <x v="3"/>
    <x v="25"/>
    <x v="2"/>
    <x v="1"/>
    <x v="1"/>
    <x v="448"/>
    <n v="92"/>
    <n v="13.142857142857142"/>
    <n v="11690"/>
    <n v="2"/>
    <n v="11688"/>
    <n v="2381"/>
    <n v="11288"/>
    <x v="411"/>
    <x v="461"/>
    <n v="2217.1158008657599"/>
    <n v="19.641351885770376"/>
    <n v="84.457813108812616"/>
    <n v="389.6"/>
    <n v="301.60000000000002"/>
    <n v="88"/>
  </r>
  <r>
    <x v="482"/>
    <n v="2021"/>
    <x v="3"/>
    <x v="26"/>
    <x v="0"/>
    <x v="2"/>
    <x v="2"/>
    <x v="449"/>
    <n v="92"/>
    <n v="13.142857142857142"/>
    <n v="11580"/>
    <n v="2"/>
    <n v="11578"/>
    <n v="2383"/>
    <n v="11078"/>
    <x v="412"/>
    <x v="462"/>
    <n v="2219.93831168827"/>
    <n v="20.039161506483751"/>
    <n v="86.168394477880128"/>
    <n v="385.93333333333334"/>
    <n v="308.93333333333334"/>
    <n v="77"/>
  </r>
  <r>
    <x v="483"/>
    <n v="2021"/>
    <x v="3"/>
    <x v="27"/>
    <x v="1"/>
    <x v="0"/>
    <x v="0"/>
    <x v="450"/>
    <n v="92"/>
    <n v="13.142857142857142"/>
    <n v="11470"/>
    <n v="5"/>
    <n v="11465"/>
    <n v="2388"/>
    <n v="11165"/>
    <x v="413"/>
    <x v="463"/>
    <n v="2222.7608225107801"/>
    <n v="19.908292185497359"/>
    <n v="85.60565639763864"/>
    <n v="382.16666666666669"/>
    <n v="292.16666666666669"/>
    <n v="90"/>
  </r>
  <r>
    <x v="484"/>
    <n v="2021"/>
    <x v="3"/>
    <x v="28"/>
    <x v="2"/>
    <x v="1"/>
    <x v="1"/>
    <x v="451"/>
    <n v="92"/>
    <n v="13.142857142857142"/>
    <n v="11360"/>
    <n v="8"/>
    <n v="11352"/>
    <n v="2396"/>
    <n v="11152"/>
    <x v="414"/>
    <x v="464"/>
    <n v="2225.5833333332898"/>
    <n v="19.95680894308904"/>
    <n v="85.814278455282874"/>
    <n v="378.4"/>
    <n v="189.39999999999998"/>
    <n v="189"/>
  </r>
  <r>
    <x v="485"/>
    <n v="2021"/>
    <x v="3"/>
    <x v="29"/>
    <x v="0"/>
    <x v="2"/>
    <x v="2"/>
    <x v="452"/>
    <n v="92"/>
    <n v="13.142857142857142"/>
    <n v="11250"/>
    <n v="6"/>
    <n v="11244"/>
    <n v="2402"/>
    <n v="10644"/>
    <x v="415"/>
    <x v="465"/>
    <n v="2228.4058441558"/>
    <n v="20.935793349829012"/>
    <n v="90.023911404264751"/>
    <n v="374.8"/>
    <n v="342.8"/>
    <n v="32"/>
  </r>
  <r>
    <x v="486"/>
    <n v="2021"/>
    <x v="4"/>
    <x v="0"/>
    <x v="0"/>
    <x v="0"/>
    <x v="0"/>
    <x v="453"/>
    <n v="92"/>
    <n v="13.142857142857142"/>
    <n v="11140"/>
    <n v="6"/>
    <n v="11134"/>
    <n v="2408"/>
    <n v="10634"/>
    <x v="106"/>
    <x v="107"/>
    <n v="2231.2283549783101"/>
    <n v="20.982023274198891"/>
    <n v="90.22270007905523"/>
    <n v="371.13333333333333"/>
    <n v="256.13333333333333"/>
    <n v="115"/>
  </r>
  <r>
    <x v="487"/>
    <n v="2021"/>
    <x v="4"/>
    <x v="1"/>
    <x v="1"/>
    <x v="1"/>
    <x v="1"/>
    <x v="454"/>
    <n v="92"/>
    <n v="13.142857142857142"/>
    <n v="11030"/>
    <n v="8"/>
    <n v="11022"/>
    <n v="2416"/>
    <n v="10530"/>
    <x v="212"/>
    <x v="466"/>
    <n v="2234.0508658008198"/>
    <n v="21.216057604946059"/>
    <n v="91.229047701268044"/>
    <n v="367.4"/>
    <n v="290.39999999999998"/>
    <n v="77"/>
  </r>
  <r>
    <x v="488"/>
    <n v="2021"/>
    <x v="4"/>
    <x v="2"/>
    <x v="2"/>
    <x v="2"/>
    <x v="2"/>
    <x v="455"/>
    <n v="92"/>
    <n v="13.142857142857142"/>
    <n v="10920"/>
    <n v="1"/>
    <n v="10919"/>
    <n v="2417"/>
    <n v="10519"/>
    <x v="416"/>
    <x v="467"/>
    <n v="2236.8733766233299"/>
    <n v="21.26507630595427"/>
    <n v="91.439828115603362"/>
    <n v="363.96666666666664"/>
    <n v="275.96666666666664"/>
    <n v="88"/>
  </r>
  <r>
    <x v="489"/>
    <n v="2021"/>
    <x v="4"/>
    <x v="3"/>
    <x v="0"/>
    <x v="0"/>
    <x v="0"/>
    <x v="456"/>
    <n v="92"/>
    <n v="13.142857142857142"/>
    <n v="10810"/>
    <n v="0"/>
    <n v="10810"/>
    <n v="2417"/>
    <n v="10310"/>
    <x v="277"/>
    <x v="292"/>
    <n v="2239.6958874458401"/>
    <n v="21.723529461162368"/>
    <n v="93.411176682998175"/>
    <n v="360.33333333333331"/>
    <n v="261.33333333333331"/>
    <n v="99"/>
  </r>
  <r>
    <x v="490"/>
    <n v="2021"/>
    <x v="4"/>
    <x v="4"/>
    <x v="1"/>
    <x v="1"/>
    <x v="1"/>
    <x v="457"/>
    <n v="92"/>
    <n v="13.142857142857142"/>
    <n v="10700"/>
    <n v="0"/>
    <n v="10700"/>
    <n v="2417"/>
    <n v="10200"/>
    <x v="417"/>
    <x v="468"/>
    <n v="2242.5183982683502"/>
    <n v="21.985474492826963"/>
    <n v="94.537540319155937"/>
    <n v="356.66666666666669"/>
    <n v="286.66666666666669"/>
    <n v="70"/>
  </r>
  <r>
    <x v="491"/>
    <n v="2021"/>
    <x v="4"/>
    <x v="5"/>
    <x v="2"/>
    <x v="2"/>
    <x v="2"/>
    <x v="458"/>
    <n v="92"/>
    <n v="13.142857142857142"/>
    <n v="10590"/>
    <n v="0"/>
    <n v="10590"/>
    <n v="2417"/>
    <n v="10190"/>
    <x v="418"/>
    <x v="469"/>
    <n v="2245.3409090908599"/>
    <n v="22.034748862520704"/>
    <n v="94.749420108839018"/>
    <n v="353"/>
    <n v="292"/>
    <n v="61"/>
  </r>
  <r>
    <x v="492"/>
    <n v="2021"/>
    <x v="4"/>
    <x v="6"/>
    <x v="0"/>
    <x v="0"/>
    <x v="0"/>
    <x v="459"/>
    <n v="92"/>
    <n v="13.142857142857142"/>
    <n v="10480"/>
    <n v="0"/>
    <n v="10480"/>
    <n v="2417"/>
    <n v="9980"/>
    <x v="419"/>
    <x v="470"/>
    <n v="2248.16341991337"/>
    <n v="22.526687574282267"/>
    <n v="96.864756569413743"/>
    <n v="349.33333333333331"/>
    <n v="288.33333333333331"/>
    <n v="61"/>
  </r>
  <r>
    <x v="493"/>
    <n v="2021"/>
    <x v="4"/>
    <x v="7"/>
    <x v="1"/>
    <x v="1"/>
    <x v="1"/>
    <x v="460"/>
    <n v="92"/>
    <n v="13.142857142857142"/>
    <n v="10370"/>
    <n v="9"/>
    <n v="10361"/>
    <n v="2426"/>
    <n v="10061"/>
    <x v="420"/>
    <x v="471"/>
    <n v="2250.9859307358802"/>
    <n v="22.373381679116193"/>
    <n v="96.205541220199621"/>
    <n v="345.36666666666667"/>
    <n v="257.36666666666667"/>
    <n v="88"/>
  </r>
  <r>
    <x v="494"/>
    <n v="2021"/>
    <x v="4"/>
    <x v="8"/>
    <x v="2"/>
    <x v="2"/>
    <x v="2"/>
    <x v="461"/>
    <n v="92"/>
    <n v="13.142857142857142"/>
    <n v="10260"/>
    <n v="11"/>
    <n v="10249"/>
    <n v="2437"/>
    <n v="10049"/>
    <x v="421"/>
    <x v="472"/>
    <n v="2253.8084415583899"/>
    <n v="22.428186302700663"/>
    <n v="96.441201101612847"/>
    <n v="341.63333333333333"/>
    <n v="191.63333333333333"/>
    <n v="150"/>
  </r>
  <r>
    <x v="495"/>
    <n v="2021"/>
    <x v="4"/>
    <x v="9"/>
    <x v="0"/>
    <x v="0"/>
    <x v="0"/>
    <x v="462"/>
    <n v="92"/>
    <n v="13.142857142857142"/>
    <n v="10150"/>
    <n v="15"/>
    <n v="10135"/>
    <n v="2452"/>
    <n v="9535"/>
    <x v="422"/>
    <x v="473"/>
    <n v="2256.6309523809"/>
    <n v="23.666816490622967"/>
    <n v="101.76731090967876"/>
    <n v="337.83333333333331"/>
    <n v="317.83333333333331"/>
    <n v="20"/>
  </r>
  <r>
    <x v="496"/>
    <n v="2021"/>
    <x v="4"/>
    <x v="10"/>
    <x v="0"/>
    <x v="1"/>
    <x v="1"/>
    <x v="463"/>
    <n v="92"/>
    <n v="13.142857142857142"/>
    <n v="10040"/>
    <n v="10"/>
    <n v="10030"/>
    <n v="2462"/>
    <n v="9530"/>
    <x v="45"/>
    <x v="474"/>
    <n v="2259.4534632034101"/>
    <n v="23.708850610738828"/>
    <n v="101.94805762617696"/>
    <n v="334.33333333333331"/>
    <n v="319.33333333333331"/>
    <n v="15"/>
  </r>
  <r>
    <x v="497"/>
    <n v="2021"/>
    <x v="4"/>
    <x v="11"/>
    <x v="1"/>
    <x v="2"/>
    <x v="2"/>
    <x v="464"/>
    <n v="92"/>
    <n v="13.142857142857142"/>
    <n v="9930"/>
    <n v="15"/>
    <n v="9915"/>
    <n v="2477"/>
    <n v="9430"/>
    <x v="221"/>
    <x v="475"/>
    <n v="2262.2759740259198"/>
    <n v="23.990201209182608"/>
    <n v="103.15786519948522"/>
    <n v="330.5"/>
    <n v="312.5"/>
    <n v="18"/>
  </r>
  <r>
    <x v="498"/>
    <n v="2021"/>
    <x v="4"/>
    <x v="12"/>
    <x v="2"/>
    <x v="0"/>
    <x v="0"/>
    <x v="465"/>
    <n v="92"/>
    <n v="13.142857142857142"/>
    <n v="9820"/>
    <n v="16"/>
    <n v="9804"/>
    <n v="2493"/>
    <n v="9404"/>
    <x v="423"/>
    <x v="476"/>
    <n v="2265.09848484843"/>
    <n v="24.086542799324011"/>
    <n v="103.57213403709325"/>
    <n v="326.8"/>
    <n v="318.8"/>
    <n v="8"/>
  </r>
  <r>
    <x v="499"/>
    <n v="2021"/>
    <x v="4"/>
    <x v="13"/>
    <x v="0"/>
    <x v="1"/>
    <x v="1"/>
    <x v="466"/>
    <n v="92"/>
    <n v="13.142857142857142"/>
    <n v="9710"/>
    <n v="5"/>
    <n v="9705"/>
    <n v="2498"/>
    <n v="9205"/>
    <x v="223"/>
    <x v="232"/>
    <n v="2267.9209956709501"/>
    <n v="24.637924993709401"/>
    <n v="105.94307747295042"/>
    <n v="323.5"/>
    <n v="271.5"/>
    <n v="52"/>
  </r>
  <r>
    <x v="500"/>
    <n v="2021"/>
    <x v="4"/>
    <x v="14"/>
    <x v="1"/>
    <x v="2"/>
    <x v="2"/>
    <x v="467"/>
    <n v="92"/>
    <n v="13.142857142857142"/>
    <n v="9600"/>
    <n v="8"/>
    <n v="9592"/>
    <n v="2506"/>
    <n v="9100"/>
    <x v="48"/>
    <x v="477"/>
    <n v="2270.7435064934598"/>
    <n v="24.953225346081975"/>
    <n v="107.29886898815249"/>
    <n v="319.73333333333335"/>
    <n v="264.73333333333335"/>
    <n v="55"/>
  </r>
  <r>
    <x v="501"/>
    <n v="2021"/>
    <x v="4"/>
    <x v="15"/>
    <x v="2"/>
    <x v="0"/>
    <x v="0"/>
    <x v="468"/>
    <n v="92"/>
    <n v="13.142857142857142"/>
    <n v="20000"/>
    <n v="9"/>
    <n v="19991"/>
    <n v="2515"/>
    <n v="19591"/>
    <x v="424"/>
    <x v="478"/>
    <n v="2273.5660173159699"/>
    <n v="11.605155516900464"/>
    <n v="49.902168722671995"/>
    <n v="666.36666666666667"/>
    <n v="566.36666666666667"/>
    <n v="100"/>
  </r>
  <r>
    <x v="502"/>
    <n v="2021"/>
    <x v="4"/>
    <x v="16"/>
    <x v="0"/>
    <x v="1"/>
    <x v="1"/>
    <x v="459"/>
    <n v="102"/>
    <n v="14.571428571428571"/>
    <n v="16000"/>
    <n v="3"/>
    <n v="15997"/>
    <n v="2518"/>
    <n v="15497"/>
    <x v="425"/>
    <x v="479"/>
    <n v="2276.3885281384801"/>
    <n v="14.689220675862941"/>
    <n v="63.163648906210646"/>
    <n v="533.23333333333335"/>
    <n v="518.23333333333335"/>
    <n v="15"/>
  </r>
  <r>
    <x v="503"/>
    <n v="2021"/>
    <x v="4"/>
    <x v="17"/>
    <x v="1"/>
    <x v="2"/>
    <x v="2"/>
    <x v="469"/>
    <n v="92"/>
    <n v="13.142857142857142"/>
    <n v="13000"/>
    <n v="2"/>
    <n v="12998"/>
    <n v="2520"/>
    <n v="12698"/>
    <x v="426"/>
    <x v="480"/>
    <n v="2279.2110389609902"/>
    <n v="17.949370286352107"/>
    <n v="77.182292231314051"/>
    <n v="433.26666666666665"/>
    <n v="333.26666666666665"/>
    <n v="100"/>
  </r>
  <r>
    <x v="504"/>
    <n v="2021"/>
    <x v="4"/>
    <x v="18"/>
    <x v="0"/>
    <x v="0"/>
    <x v="0"/>
    <x v="470"/>
    <n v="92"/>
    <n v="13.142857142857142"/>
    <n v="13500"/>
    <n v="2"/>
    <n v="13498"/>
    <n v="2522"/>
    <n v="13000"/>
    <x v="427"/>
    <x v="481"/>
    <n v="2282.0335497834999"/>
    <n v="17.554104229103846"/>
    <n v="75.48264818514653"/>
    <n v="449.93333333333334"/>
    <n v="349.93333333333334"/>
    <n v="100"/>
  </r>
  <r>
    <x v="505"/>
    <n v="2021"/>
    <x v="4"/>
    <x v="19"/>
    <x v="1"/>
    <x v="1"/>
    <x v="1"/>
    <x v="471"/>
    <n v="92"/>
    <n v="13.142857142857142"/>
    <n v="13000"/>
    <n v="2"/>
    <n v="12998"/>
    <n v="2524"/>
    <n v="12598"/>
    <x v="428"/>
    <x v="482"/>
    <n v="2284.85606060601"/>
    <n v="18.136657093237101"/>
    <n v="77.987625500919535"/>
    <n v="433.26666666666665"/>
    <n v="283.26666666666665"/>
    <n v="150"/>
  </r>
  <r>
    <x v="506"/>
    <n v="2021"/>
    <x v="4"/>
    <x v="20"/>
    <x v="2"/>
    <x v="2"/>
    <x v="2"/>
    <x v="472"/>
    <n v="92"/>
    <n v="13.142857142857142"/>
    <n v="17000"/>
    <n v="2"/>
    <n v="16998"/>
    <n v="2526"/>
    <n v="16498"/>
    <x v="429"/>
    <x v="483"/>
    <n v="2287.6785714285202"/>
    <n v="13.866399390401989"/>
    <n v="59.625517378728553"/>
    <n v="566.6"/>
    <n v="516.6"/>
    <n v="50"/>
  </r>
  <r>
    <x v="507"/>
    <n v="2021"/>
    <x v="4"/>
    <x v="21"/>
    <x v="0"/>
    <x v="0"/>
    <x v="0"/>
    <x v="473"/>
    <n v="92"/>
    <n v="13.142857142857142"/>
    <n v="11328.404040404001"/>
    <n v="2"/>
    <n v="11326.404040404001"/>
    <n v="2528"/>
    <n v="11026.404040404001"/>
    <x v="430"/>
    <x v="484"/>
    <n v="2290.5010822510299"/>
    <n v="20.77287458230224"/>
    <n v="89.323360703899624"/>
    <n v="377.54680134680001"/>
    <n v="307.54680134680001"/>
    <n v="70"/>
  </r>
  <r>
    <x v="508"/>
    <n v="2021"/>
    <x v="4"/>
    <x v="22"/>
    <x v="1"/>
    <x v="1"/>
    <x v="1"/>
    <x v="474"/>
    <n v="92"/>
    <n v="13.142857142857142"/>
    <n v="11283.470418470401"/>
    <n v="2"/>
    <n v="11281.470418470401"/>
    <n v="2530"/>
    <n v="11081.470418470401"/>
    <x v="431"/>
    <x v="485"/>
    <n v="2293.32359307354"/>
    <n v="20.695119929671684"/>
    <n v="88.989015697588229"/>
    <n v="376.04901394901333"/>
    <n v="315.04901394901333"/>
    <n v="61"/>
  </r>
  <r>
    <x v="509"/>
    <n v="2021"/>
    <x v="4"/>
    <x v="23"/>
    <x v="2"/>
    <x v="2"/>
    <x v="2"/>
    <x v="475"/>
    <n v="92"/>
    <n v="13.142857142857142"/>
    <n v="11238.5367965368"/>
    <n v="5"/>
    <n v="11233.5367965368"/>
    <n v="2535"/>
    <n v="10633.5367965368"/>
    <x v="432"/>
    <x v="486"/>
    <n v="2296.1461038960501"/>
    <n v="21.59343732786888"/>
    <n v="92.851780509836175"/>
    <n v="374.45122655122668"/>
    <n v="313.45122655122668"/>
    <n v="61"/>
  </r>
  <r>
    <x v="510"/>
    <n v="2021"/>
    <x v="4"/>
    <x v="24"/>
    <x v="0"/>
    <x v="0"/>
    <x v="0"/>
    <x v="467"/>
    <n v="102"/>
    <n v="14.571428571428571"/>
    <n v="11193.6031746032"/>
    <n v="8"/>
    <n v="11185.6031746032"/>
    <n v="2543"/>
    <n v="10685.6031746032"/>
    <x v="433"/>
    <x v="487"/>
    <n v="2298.9686147185598"/>
    <n v="21.514635881131998"/>
    <n v="92.512934288867584"/>
    <n v="372.85343915344004"/>
    <n v="284.85343915344004"/>
    <n v="88"/>
  </r>
  <r>
    <x v="511"/>
    <n v="2021"/>
    <x v="4"/>
    <x v="25"/>
    <x v="1"/>
    <x v="1"/>
    <x v="1"/>
    <x v="476"/>
    <n v="92"/>
    <n v="13.142857142857142"/>
    <n v="11148.6695526695"/>
    <n v="6"/>
    <n v="11142.6695526695"/>
    <n v="2549"/>
    <n v="10648.6695526695"/>
    <x v="233"/>
    <x v="488"/>
    <n v="2301.79112554107"/>
    <n v="21.615762552834944"/>
    <n v="92.947778977190254"/>
    <n v="371.42231842231666"/>
    <n v="221.42231842231666"/>
    <n v="150"/>
  </r>
  <r>
    <x v="512"/>
    <n v="2021"/>
    <x v="4"/>
    <x v="26"/>
    <x v="2"/>
    <x v="2"/>
    <x v="2"/>
    <x v="477"/>
    <n v="92"/>
    <n v="13.142857142857142"/>
    <n v="11103.7359307359"/>
    <n v="6"/>
    <n v="11097.7359307359"/>
    <n v="2555"/>
    <n v="10697.7359307359"/>
    <x v="434"/>
    <x v="489"/>
    <n v="2304.6136363635801"/>
    <n v="21.543003597070889"/>
    <n v="92.634915467404824"/>
    <n v="369.92453102452998"/>
    <n v="349.92453102452998"/>
    <n v="20"/>
  </r>
  <r>
    <x v="513"/>
    <n v="2021"/>
    <x v="4"/>
    <x v="27"/>
    <x v="0"/>
    <x v="0"/>
    <x v="0"/>
    <x v="478"/>
    <n v="92"/>
    <n v="13.142857142857142"/>
    <n v="11058.8023088023"/>
    <n v="8"/>
    <n v="11050.8023088023"/>
    <n v="2563"/>
    <n v="10550.8023088023"/>
    <x v="435"/>
    <x v="490"/>
    <n v="1993"/>
    <n v="18.889558743198936"/>
    <n v="81.225102595755416"/>
    <n v="368.3600769600767"/>
    <n v="353.3600769600767"/>
    <n v="15"/>
  </r>
  <r>
    <x v="514"/>
    <n v="2021"/>
    <x v="4"/>
    <x v="28"/>
    <x v="0"/>
    <x v="1"/>
    <x v="1"/>
    <x v="479"/>
    <n v="92"/>
    <n v="13.142857142857142"/>
    <n v="11013.8686868687"/>
    <n v="1"/>
    <n v="11012.8686868687"/>
    <n v="2564"/>
    <n v="10513.8686868687"/>
    <x v="436"/>
    <x v="491"/>
    <n v="1719"/>
    <n v="16.349833264961219"/>
    <n v="70.304283039333242"/>
    <n v="367.09562289562331"/>
    <n v="349.09562289562331"/>
    <n v="18"/>
  </r>
  <r>
    <x v="515"/>
    <n v="2021"/>
    <x v="4"/>
    <x v="29"/>
    <x v="1"/>
    <x v="2"/>
    <x v="2"/>
    <x v="480"/>
    <n v="92"/>
    <n v="13.142857142857142"/>
    <n v="10968.9350649351"/>
    <n v="0"/>
    <n v="10968.9350649351"/>
    <n v="2564"/>
    <n v="10568.9350649351"/>
    <x v="437"/>
    <x v="492"/>
    <n v="1946"/>
    <n v="18.412451094115504"/>
    <n v="79.173539704696665"/>
    <n v="365.63116883116999"/>
    <n v="357.63116883116999"/>
    <n v="8"/>
  </r>
  <r>
    <x v="516"/>
    <n v="2021"/>
    <x v="4"/>
    <x v="30"/>
    <x v="2"/>
    <x v="0"/>
    <x v="0"/>
    <x v="463"/>
    <n v="112"/>
    <n v="16"/>
    <n v="10924.0014430014"/>
    <n v="0"/>
    <n v="10924.0014430014"/>
    <n v="2564"/>
    <n v="10424.0014430014"/>
    <x v="438"/>
    <x v="493"/>
    <n v="1840"/>
    <n v="17.651570848883207"/>
    <n v="75.901754650197788"/>
    <n v="364.13338143338001"/>
    <n v="312.13338143338001"/>
    <n v="52"/>
  </r>
  <r>
    <x v="517"/>
    <n v="2021"/>
    <x v="5"/>
    <x v="0"/>
    <x v="0"/>
    <x v="1"/>
    <x v="1"/>
    <x v="481"/>
    <n v="92"/>
    <n v="13.142857142857142"/>
    <n v="10879.0678210678"/>
    <n v="0"/>
    <n v="10879.0678210678"/>
    <n v="2564"/>
    <n v="10579.0678210678"/>
    <x v="439"/>
    <x v="494"/>
    <n v="1900"/>
    <n v="17.959994511200925"/>
    <n v="77.227976398163975"/>
    <n v="362.63559403559333"/>
    <n v="307.63559403559333"/>
    <n v="55"/>
  </r>
  <r>
    <x v="518"/>
    <n v="2021"/>
    <x v="5"/>
    <x v="1"/>
    <x v="1"/>
    <x v="2"/>
    <x v="2"/>
    <x v="482"/>
    <n v="92"/>
    <n v="13.142857142857142"/>
    <n v="10834.1341991342"/>
    <n v="0"/>
    <n v="10834.1341991342"/>
    <n v="2564"/>
    <n v="10634.1341991342"/>
    <x v="440"/>
    <x v="495"/>
    <n v="1800"/>
    <n v="16.926624831822703"/>
    <n v="72.784486776837625"/>
    <n v="361.13780663780665"/>
    <n v="261.13780663780665"/>
    <n v="100"/>
  </r>
  <r>
    <x v="519"/>
    <n v="2021"/>
    <x v="5"/>
    <x v="2"/>
    <x v="2"/>
    <x v="0"/>
    <x v="0"/>
    <x v="483"/>
    <n v="92"/>
    <n v="13.142857142857142"/>
    <n v="10789.2005772006"/>
    <n v="9"/>
    <n v="10780.2005772006"/>
    <n v="2573"/>
    <n v="10180.2005772006"/>
    <x v="441"/>
    <x v="496"/>
    <n v="1800"/>
    <n v="17.681380502769745"/>
    <n v="76.029936161909902"/>
    <n v="359.34001924002001"/>
    <n v="209.34001924002001"/>
    <n v="150"/>
  </r>
  <r>
    <x v="520"/>
    <n v="2021"/>
    <x v="5"/>
    <x v="3"/>
    <x v="0"/>
    <x v="1"/>
    <x v="1"/>
    <x v="484"/>
    <n v="92"/>
    <n v="13.142857142857142"/>
    <n v="10744.266955267"/>
    <n v="11"/>
    <n v="10733.266955267"/>
    <n v="2584"/>
    <n v="10233.266955267"/>
    <x v="442"/>
    <x v="497"/>
    <n v="1700"/>
    <n v="16.612485606319694"/>
    <n v="71.433688107174689"/>
    <n v="357.77556517556667"/>
    <n v="257.77556517556667"/>
    <n v="100"/>
  </r>
  <r>
    <x v="521"/>
    <n v="2021"/>
    <x v="5"/>
    <x v="4"/>
    <x v="1"/>
    <x v="2"/>
    <x v="2"/>
    <x v="485"/>
    <n v="92"/>
    <n v="13.142857142857142"/>
    <n v="10699.333333333299"/>
    <n v="15"/>
    <n v="10684.333333333299"/>
    <n v="2599"/>
    <n v="10199.333333333299"/>
    <x v="242"/>
    <x v="498"/>
    <n v="1705.9642857142901"/>
    <n v="16.726233273883548"/>
    <n v="71.922803077699257"/>
    <n v="356.14444444444331"/>
    <n v="256.14444444444331"/>
    <n v="100"/>
  </r>
  <r>
    <x v="522"/>
    <n v="2021"/>
    <x v="5"/>
    <x v="5"/>
    <x v="2"/>
    <x v="0"/>
    <x v="0"/>
    <x v="486"/>
    <n v="92"/>
    <n v="13.142857142857142"/>
    <n v="10000"/>
    <n v="10"/>
    <n v="9990"/>
    <n v="2609"/>
    <n v="9590"/>
    <x v="443"/>
    <x v="499"/>
    <n v="1852.3452380952399"/>
    <n v="19.315383087541605"/>
    <n v="83.056147276428902"/>
    <n v="333"/>
    <n v="183"/>
    <n v="150"/>
  </r>
  <r>
    <x v="523"/>
    <n v="2021"/>
    <x v="5"/>
    <x v="6"/>
    <x v="0"/>
    <x v="1"/>
    <x v="1"/>
    <x v="487"/>
    <n v="92"/>
    <n v="13.142857142857142"/>
    <n v="19000"/>
    <n v="15"/>
    <n v="18985"/>
    <n v="2624"/>
    <n v="18485"/>
    <x v="444"/>
    <x v="500"/>
    <n v="1918.7261904761899"/>
    <n v="10.379909063977225"/>
    <n v="44.633608975102064"/>
    <n v="632.83333333333337"/>
    <n v="582.83333333333337"/>
    <n v="50"/>
  </r>
  <r>
    <x v="524"/>
    <n v="2021"/>
    <x v="5"/>
    <x v="7"/>
    <x v="0"/>
    <x v="2"/>
    <x v="2"/>
    <x v="488"/>
    <n v="72"/>
    <n v="10.285714285714286"/>
    <n v="14330"/>
    <n v="16"/>
    <n v="14314"/>
    <n v="2640"/>
    <n v="13830"/>
    <x v="79"/>
    <x v="501"/>
    <n v="1885.1071428571399"/>
    <n v="13.630565024274331"/>
    <n v="58.611429604379623"/>
    <n v="477.13333333333333"/>
    <n v="407.13333333333333"/>
    <n v="70"/>
  </r>
  <r>
    <x v="525"/>
    <n v="2021"/>
    <x v="5"/>
    <x v="8"/>
    <x v="1"/>
    <x v="0"/>
    <x v="0"/>
    <x v="489"/>
    <n v="92"/>
    <n v="13.142857142857142"/>
    <n v="14220"/>
    <n v="5"/>
    <n v="14215"/>
    <n v="2645"/>
    <n v="13815"/>
    <x v="445"/>
    <x v="502"/>
    <n v="1751.4880952381"/>
    <n v="12.678162108129568"/>
    <n v="54.516097064957137"/>
    <n v="473.83333333333331"/>
    <n v="412.83333333333331"/>
    <n v="61"/>
  </r>
  <r>
    <x v="526"/>
    <n v="2021"/>
    <x v="5"/>
    <x v="9"/>
    <x v="2"/>
    <x v="1"/>
    <x v="1"/>
    <x v="490"/>
    <n v="92"/>
    <n v="13.142857142857142"/>
    <n v="14110"/>
    <n v="8"/>
    <n v="14102"/>
    <n v="2653"/>
    <n v="13602"/>
    <x v="314"/>
    <x v="333"/>
    <n v="1817.86904761905"/>
    <n v="13.364718773849802"/>
    <n v="57.468290727554148"/>
    <n v="470.06666666666666"/>
    <n v="409.06666666666666"/>
    <n v="61"/>
  </r>
  <r>
    <x v="527"/>
    <n v="2021"/>
    <x v="5"/>
    <x v="10"/>
    <x v="0"/>
    <x v="2"/>
    <x v="2"/>
    <x v="491"/>
    <n v="92"/>
    <n v="13.142857142857142"/>
    <n v="14000"/>
    <n v="9"/>
    <n v="13991"/>
    <n v="2662"/>
    <n v="13691"/>
    <x v="446"/>
    <x v="503"/>
    <n v="1884.25"/>
    <n v="13.762690818786064"/>
    <n v="59.179570520780075"/>
    <n v="466.36666666666667"/>
    <n v="448.36666666666667"/>
    <n v="18"/>
  </r>
  <r>
    <x v="528"/>
    <n v="2021"/>
    <x v="5"/>
    <x v="11"/>
    <x v="1"/>
    <x v="0"/>
    <x v="0"/>
    <x v="492"/>
    <n v="92"/>
    <n v="13.142857142857142"/>
    <n v="13890"/>
    <n v="3"/>
    <n v="13887"/>
    <n v="2665"/>
    <n v="13390"/>
    <x v="252"/>
    <x v="504"/>
    <n v="1950.63095238095"/>
    <n v="14.567818912479089"/>
    <n v="62.641621323660075"/>
    <n v="462.9"/>
    <n v="454.9"/>
    <n v="8"/>
  </r>
  <r>
    <x v="529"/>
    <n v="2021"/>
    <x v="5"/>
    <x v="12"/>
    <x v="2"/>
    <x v="1"/>
    <x v="1"/>
    <x v="493"/>
    <n v="92"/>
    <n v="13.142857142857142"/>
    <n v="13780"/>
    <n v="2"/>
    <n v="13778"/>
    <n v="2667"/>
    <n v="13378"/>
    <x v="447"/>
    <x v="505"/>
    <n v="1717.0119047619"/>
    <n v="12.834593397831515"/>
    <n v="55.18875161067551"/>
    <n v="459.26666666666665"/>
    <n v="407.26666666666665"/>
    <n v="52"/>
  </r>
  <r>
    <x v="530"/>
    <n v="2021"/>
    <x v="5"/>
    <x v="13"/>
    <x v="0"/>
    <x v="2"/>
    <x v="2"/>
    <x v="494"/>
    <n v="92"/>
    <n v="13.142857142857142"/>
    <n v="13670"/>
    <n v="2"/>
    <n v="13668"/>
    <n v="2669"/>
    <n v="13168"/>
    <x v="448"/>
    <x v="506"/>
    <n v="1983.3928571428501"/>
    <n v="15.062217930914718"/>
    <n v="64.767537102933289"/>
    <n v="455.6"/>
    <n v="400.6"/>
    <n v="55"/>
  </r>
  <r>
    <x v="531"/>
    <n v="2021"/>
    <x v="5"/>
    <x v="14"/>
    <x v="1"/>
    <x v="0"/>
    <x v="0"/>
    <x v="495"/>
    <n v="92"/>
    <n v="13.142857142857142"/>
    <n v="13560"/>
    <n v="2"/>
    <n v="13558"/>
    <n v="2671"/>
    <n v="13258"/>
    <x v="449"/>
    <x v="507"/>
    <n v="1949.7738095238001"/>
    <n v="14.706394701491931"/>
    <n v="63.237497216415299"/>
    <n v="451.93333333333334"/>
    <n v="351.93333333333334"/>
    <n v="100"/>
  </r>
  <r>
    <x v="532"/>
    <n v="2021"/>
    <x v="5"/>
    <x v="15"/>
    <x v="0"/>
    <x v="1"/>
    <x v="1"/>
    <x v="496"/>
    <n v="92"/>
    <n v="13.142857142857142"/>
    <n v="13450"/>
    <n v="2"/>
    <n v="13448"/>
    <n v="2673"/>
    <n v="13248"/>
    <x v="450"/>
    <x v="508"/>
    <n v="1916.1547619047601"/>
    <n v="14.46372857717965"/>
    <n v="62.194032881872488"/>
    <n v="448.26666666666665"/>
    <n v="298.26666666666665"/>
    <n v="150"/>
  </r>
  <r>
    <x v="533"/>
    <n v="2021"/>
    <x v="5"/>
    <x v="16"/>
    <x v="1"/>
    <x v="2"/>
    <x v="2"/>
    <x v="497"/>
    <n v="92"/>
    <n v="13.142857142857142"/>
    <n v="13340"/>
    <n v="2"/>
    <n v="13338"/>
    <n v="2675"/>
    <n v="12738"/>
    <x v="451"/>
    <x v="509"/>
    <n v="1882.5357142857099"/>
    <n v="14.778895543144213"/>
    <n v="63.549250835520112"/>
    <n v="444.6"/>
    <n v="344.6"/>
    <n v="100"/>
  </r>
  <r>
    <x v="534"/>
    <n v="2021"/>
    <x v="5"/>
    <x v="17"/>
    <x v="2"/>
    <x v="0"/>
    <x v="0"/>
    <x v="498"/>
    <n v="92"/>
    <n v="13.142857142857142"/>
    <n v="13230"/>
    <n v="2"/>
    <n v="13228"/>
    <n v="2677"/>
    <n v="12728"/>
    <x v="452"/>
    <x v="510"/>
    <n v="1884.05952380952"/>
    <n v="14.802478973990571"/>
    <n v="63.650659588159449"/>
    <n v="440.93333333333334"/>
    <n v="340.93333333333334"/>
    <n v="100"/>
  </r>
  <r>
    <x v="535"/>
    <n v="2021"/>
    <x v="5"/>
    <x v="18"/>
    <x v="0"/>
    <x v="1"/>
    <x v="1"/>
    <x v="499"/>
    <n v="90"/>
    <n v="12.857142857142858"/>
    <n v="13120"/>
    <n v="5"/>
    <n v="13115"/>
    <n v="2682"/>
    <n v="12620"/>
    <x v="453"/>
    <x v="511"/>
    <n v="1886.8820346320299"/>
    <n v="14.951521669033516"/>
    <n v="64.291543176844115"/>
    <n v="437.16666666666669"/>
    <n v="287.16666666666669"/>
    <n v="150"/>
  </r>
  <r>
    <x v="536"/>
    <n v="2021"/>
    <x v="5"/>
    <x v="19"/>
    <x v="1"/>
    <x v="2"/>
    <x v="2"/>
    <x v="500"/>
    <n v="92"/>
    <n v="13.142857142857142"/>
    <n v="13010"/>
    <n v="8"/>
    <n v="13002"/>
    <n v="2690"/>
    <n v="12602"/>
    <x v="454"/>
    <x v="512"/>
    <n v="1889.70454545454"/>
    <n v="14.99527492028678"/>
    <n v="64.479682157233157"/>
    <n v="433.4"/>
    <n v="383.4"/>
    <n v="50"/>
  </r>
  <r>
    <x v="537"/>
    <n v="2021"/>
    <x v="5"/>
    <x v="20"/>
    <x v="2"/>
    <x v="0"/>
    <x v="0"/>
    <x v="499"/>
    <n v="92"/>
    <n v="13.142857142857142"/>
    <n v="12900"/>
    <n v="6"/>
    <n v="12894"/>
    <n v="2696"/>
    <n v="12394"/>
    <x v="455"/>
    <x v="513"/>
    <n v="1892.52705627705"/>
    <n v="15.269703536203405"/>
    <n v="65.659725205674633"/>
    <n v="429.8"/>
    <n v="359.8"/>
    <n v="70"/>
  </r>
  <r>
    <x v="538"/>
    <n v="2021"/>
    <x v="5"/>
    <x v="21"/>
    <x v="0"/>
    <x v="1"/>
    <x v="1"/>
    <x v="501"/>
    <n v="92"/>
    <n v="13.142857142857142"/>
    <n v="12790"/>
    <n v="6"/>
    <n v="12784"/>
    <n v="2702"/>
    <n v="12290"/>
    <x v="19"/>
    <x v="514"/>
    <n v="1895.3495670995601"/>
    <n v="15.42188419120879"/>
    <n v="66.314102022197787"/>
    <n v="426.13333333333333"/>
    <n v="365.13333333333333"/>
    <n v="61"/>
  </r>
  <r>
    <x v="539"/>
    <n v="2021"/>
    <x v="5"/>
    <x v="22"/>
    <x v="1"/>
    <x v="2"/>
    <x v="2"/>
    <x v="502"/>
    <n v="92"/>
    <n v="13.142857142857142"/>
    <n v="12680"/>
    <n v="8"/>
    <n v="12672"/>
    <n v="2710"/>
    <n v="12272"/>
    <x v="456"/>
    <x v="515"/>
    <n v="1898.17207792207"/>
    <n v="15.467503894410608"/>
    <n v="66.510266745965609"/>
    <n v="422.4"/>
    <n v="361.4"/>
    <n v="61"/>
  </r>
  <r>
    <x v="540"/>
    <n v="2021"/>
    <x v="5"/>
    <x v="23"/>
    <x v="2"/>
    <x v="0"/>
    <x v="0"/>
    <x v="503"/>
    <n v="92"/>
    <n v="13.142857142857142"/>
    <n v="12570"/>
    <n v="1"/>
    <n v="12569"/>
    <n v="2711"/>
    <n v="12069"/>
    <x v="457"/>
    <x v="516"/>
    <n v="1900.9945887445799"/>
    <n v="15.751053018017895"/>
    <n v="67.729527977476948"/>
    <n v="418.96666666666664"/>
    <n v="400.96666666666664"/>
    <n v="18"/>
  </r>
  <r>
    <x v="541"/>
    <n v="2021"/>
    <x v="5"/>
    <x v="24"/>
    <x v="0"/>
    <x v="1"/>
    <x v="1"/>
    <x v="504"/>
    <n v="92"/>
    <n v="13.142857142857142"/>
    <n v="12460"/>
    <n v="0"/>
    <n v="12460"/>
    <n v="2711"/>
    <n v="12160"/>
    <x v="458"/>
    <x v="517"/>
    <n v="1903.8170995670901"/>
    <n v="15.656390621439884"/>
    <n v="67.322479672191506"/>
    <n v="415.33333333333331"/>
    <n v="407.33333333333331"/>
    <n v="8"/>
  </r>
  <r>
    <x v="542"/>
    <n v="2021"/>
    <x v="5"/>
    <x v="25"/>
    <x v="0"/>
    <x v="2"/>
    <x v="2"/>
    <x v="505"/>
    <n v="92"/>
    <n v="13.142857142857142"/>
    <n v="12350"/>
    <n v="0"/>
    <n v="12350"/>
    <n v="2711"/>
    <n v="12150"/>
    <x v="459"/>
    <x v="518"/>
    <n v="1906.6396103896"/>
    <n v="15.692507081395885"/>
    <n v="67.4777804500023"/>
    <n v="411.66666666666669"/>
    <n v="359.66666666666669"/>
    <n v="52"/>
  </r>
  <r>
    <x v="543"/>
    <n v="2021"/>
    <x v="5"/>
    <x v="26"/>
    <x v="1"/>
    <x v="0"/>
    <x v="0"/>
    <x v="506"/>
    <n v="92"/>
    <n v="13.142857142857142"/>
    <n v="12240"/>
    <n v="0"/>
    <n v="12240"/>
    <n v="2711"/>
    <n v="11640"/>
    <x v="460"/>
    <x v="519"/>
    <n v="1909.4621212121101"/>
    <n v="16.404313756117784"/>
    <n v="70.538549151306469"/>
    <n v="408"/>
    <n v="353"/>
    <n v="55"/>
  </r>
  <r>
    <x v="544"/>
    <n v="2021"/>
    <x v="5"/>
    <x v="27"/>
    <x v="2"/>
    <x v="1"/>
    <x v="1"/>
    <x v="488"/>
    <n v="92"/>
    <n v="13.142857142857142"/>
    <n v="12130"/>
    <n v="0"/>
    <n v="12130"/>
    <n v="2711"/>
    <n v="11630"/>
    <x v="204"/>
    <x v="346"/>
    <n v="1912.28463203462"/>
    <n v="16.442688151630438"/>
    <n v="70.703559052010888"/>
    <n v="404.33333333333331"/>
    <n v="304.33333333333331"/>
    <n v="100"/>
  </r>
  <r>
    <x v="545"/>
    <n v="2021"/>
    <x v="5"/>
    <x v="28"/>
    <x v="0"/>
    <x v="2"/>
    <x v="2"/>
    <x v="507"/>
    <n v="92"/>
    <n v="13.142857142857142"/>
    <n v="12020"/>
    <n v="9"/>
    <n v="12011"/>
    <n v="2720"/>
    <n v="11520"/>
    <x v="461"/>
    <x v="520"/>
    <n v="1915.1071428571299"/>
    <n v="16.624193948412586"/>
    <n v="71.484033978174111"/>
    <n v="400.36666666666667"/>
    <n v="250.36666666666667"/>
    <n v="150"/>
  </r>
  <r>
    <x v="546"/>
    <n v="2021"/>
    <x v="5"/>
    <x v="29"/>
    <x v="1"/>
    <x v="0"/>
    <x v="0"/>
    <x v="508"/>
    <n v="92"/>
    <n v="13.142857142857142"/>
    <n v="11910"/>
    <n v="11"/>
    <n v="11899"/>
    <n v="2731"/>
    <n v="11499"/>
    <x v="388"/>
    <x v="521"/>
    <n v="1917.9296536796401"/>
    <n v="16.679099518911556"/>
    <n v="71.720127931319695"/>
    <n v="396.63333333333333"/>
    <n v="296.63333333333333"/>
    <n v="100"/>
  </r>
  <r>
    <x v="547"/>
    <n v="2021"/>
    <x v="6"/>
    <x v="0"/>
    <x v="2"/>
    <x v="1"/>
    <x v="1"/>
    <x v="509"/>
    <n v="92"/>
    <n v="13.142857142857142"/>
    <n v="11800"/>
    <n v="15"/>
    <n v="11785"/>
    <n v="2746"/>
    <n v="11285"/>
    <x v="462"/>
    <x v="522"/>
    <n v="1920.75216450216"/>
    <n v="17.020400217121487"/>
    <n v="73.187720933622387"/>
    <n v="392.83333333333331"/>
    <n v="242.83333333333331"/>
    <n v="150"/>
  </r>
  <r>
    <x v="548"/>
    <n v="2021"/>
    <x v="6"/>
    <x v="1"/>
    <x v="0"/>
    <x v="2"/>
    <x v="2"/>
    <x v="510"/>
    <n v="92"/>
    <n v="13.142857142857142"/>
    <n v="11690"/>
    <n v="10"/>
    <n v="11680"/>
    <n v="2756"/>
    <n v="11190"/>
    <x v="101"/>
    <x v="523"/>
    <n v="1923.5746753246699"/>
    <n v="17.190122210229401"/>
    <n v="73.917525503986425"/>
    <n v="389.33333333333331"/>
    <n v="339.33333333333331"/>
    <n v="50"/>
  </r>
  <r>
    <x v="549"/>
    <n v="2021"/>
    <x v="6"/>
    <x v="2"/>
    <x v="1"/>
    <x v="0"/>
    <x v="0"/>
    <x v="511"/>
    <n v="92"/>
    <n v="13.142857142857142"/>
    <n v="11580"/>
    <n v="1"/>
    <n v="11579"/>
    <n v="2757"/>
    <n v="11179"/>
    <x v="463"/>
    <x v="524"/>
    <n v="1926.39718614718"/>
    <n v="17.232285411460595"/>
    <n v="74.098827269280548"/>
    <n v="385.96666666666664"/>
    <n v="330.96666666666664"/>
    <n v="55"/>
  </r>
  <r>
    <x v="550"/>
    <n v="2021"/>
    <x v="6"/>
    <x v="3"/>
    <x v="2"/>
    <x v="1"/>
    <x v="1"/>
    <x v="512"/>
    <n v="92"/>
    <n v="13.142857142857142"/>
    <n v="11470"/>
    <n v="1"/>
    <n v="11469"/>
    <n v="2758"/>
    <n v="10969"/>
    <x v="464"/>
    <x v="525"/>
    <n v="1929.2196969696899"/>
    <n v="17.587926857231196"/>
    <n v="75.628085486094136"/>
    <n v="382.3"/>
    <n v="363.3"/>
    <n v="19"/>
  </r>
  <r>
    <x v="551"/>
    <n v="2021"/>
    <x v="6"/>
    <x v="4"/>
    <x v="0"/>
    <x v="2"/>
    <x v="2"/>
    <x v="513"/>
    <n v="92"/>
    <n v="13.142857142857142"/>
    <n v="11360"/>
    <n v="1"/>
    <n v="11359"/>
    <n v="2759"/>
    <n v="11059"/>
    <x v="465"/>
    <x v="526"/>
    <n v="1932.0422077922001"/>
    <n v="17.470315650530789"/>
    <n v="75.122357297282392"/>
    <n v="378.63333333333333"/>
    <n v="278.63333333333333"/>
    <n v="100"/>
  </r>
  <r>
    <x v="552"/>
    <n v="2021"/>
    <x v="6"/>
    <x v="5"/>
    <x v="0"/>
    <x v="0"/>
    <x v="0"/>
    <x v="514"/>
    <n v="92"/>
    <n v="13.142857142857142"/>
    <n v="11250"/>
    <n v="4"/>
    <n v="11246"/>
    <n v="2763"/>
    <n v="10750"/>
    <x v="466"/>
    <x v="527"/>
    <n v="1934.86471861471"/>
    <n v="17.998741568508933"/>
    <n v="77.394588744588404"/>
    <n v="374.86666666666667"/>
    <n v="254.86666666666667"/>
    <n v="120"/>
  </r>
  <r>
    <x v="553"/>
    <n v="2021"/>
    <x v="6"/>
    <x v="6"/>
    <x v="1"/>
    <x v="1"/>
    <x v="1"/>
    <x v="515"/>
    <n v="92"/>
    <n v="13.142857142857142"/>
    <n v="11140"/>
    <n v="2"/>
    <n v="11138"/>
    <n v="2765"/>
    <n v="10738"/>
    <x v="467"/>
    <x v="528"/>
    <n v="1937.6872294372199"/>
    <n v="18.045140896230397"/>
    <n v="77.594105853790708"/>
    <n v="371.26666666666665"/>
    <n v="283.26666666666665"/>
    <n v="88"/>
  </r>
  <r>
    <x v="554"/>
    <n v="2021"/>
    <x v="6"/>
    <x v="7"/>
    <x v="2"/>
    <x v="2"/>
    <x v="2"/>
    <x v="516"/>
    <n v="92"/>
    <n v="13.142857142857142"/>
    <n v="11030"/>
    <n v="2"/>
    <n v="11028"/>
    <n v="2767"/>
    <n v="10528"/>
    <x v="468"/>
    <x v="529"/>
    <n v="1940.5097402597301"/>
    <n v="18.431893429518713"/>
    <n v="79.257141746930458"/>
    <n v="367.6"/>
    <n v="290.60000000000002"/>
    <n v="77"/>
  </r>
  <r>
    <x v="555"/>
    <n v="2021"/>
    <x v="6"/>
    <x v="8"/>
    <x v="0"/>
    <x v="0"/>
    <x v="0"/>
    <x v="517"/>
    <n v="92"/>
    <n v="13.142857142857142"/>
    <n v="10920"/>
    <n v="2"/>
    <n v="10918"/>
    <n v="2769"/>
    <n v="10618"/>
    <x v="469"/>
    <x v="530"/>
    <n v="1943.33225108224"/>
    <n v="18.302243841422491"/>
    <n v="78.699648518116703"/>
    <n v="363.93333333333334"/>
    <n v="263.93333333333334"/>
    <n v="100"/>
  </r>
  <r>
    <x v="556"/>
    <n v="2021"/>
    <x v="6"/>
    <x v="9"/>
    <x v="1"/>
    <x v="1"/>
    <x v="1"/>
    <x v="518"/>
    <n v="72"/>
    <n v="10.285714285714286"/>
    <n v="10810"/>
    <n v="7"/>
    <n v="10803"/>
    <n v="2776"/>
    <n v="10603"/>
    <x v="470"/>
    <x v="531"/>
    <n v="1946.1547619047501"/>
    <n v="18.354755841787703"/>
    <n v="78.925450119687127"/>
    <n v="360.1"/>
    <n v="210.10000000000002"/>
    <n v="150"/>
  </r>
  <r>
    <x v="557"/>
    <n v="2021"/>
    <x v="6"/>
    <x v="10"/>
    <x v="2"/>
    <x v="2"/>
    <x v="2"/>
    <x v="519"/>
    <n v="92"/>
    <n v="13.142857142857142"/>
    <n v="10700"/>
    <n v="2"/>
    <n v="10698"/>
    <n v="2778"/>
    <n v="10098"/>
    <x v="471"/>
    <x v="532"/>
    <n v="1948.97727272726"/>
    <n v="19.300626586722718"/>
    <n v="82.992694322907681"/>
    <n v="356.6"/>
    <n v="306.60000000000002"/>
    <n v="50"/>
  </r>
  <r>
    <x v="558"/>
    <n v="2021"/>
    <x v="6"/>
    <x v="11"/>
    <x v="0"/>
    <x v="0"/>
    <x v="0"/>
    <x v="520"/>
    <n v="92"/>
    <n v="13.142857142857142"/>
    <n v="10590"/>
    <n v="8"/>
    <n v="10582"/>
    <n v="2786"/>
    <n v="10082"/>
    <x v="472"/>
    <x v="533"/>
    <n v="1951.7997835497699"/>
    <n v="19.359251969349035"/>
    <n v="83.244783468200851"/>
    <n v="352.73333333333335"/>
    <n v="297.73333333333335"/>
    <n v="55"/>
  </r>
  <r>
    <x v="559"/>
    <n v="2021"/>
    <x v="6"/>
    <x v="12"/>
    <x v="1"/>
    <x v="1"/>
    <x v="1"/>
    <x v="521"/>
    <n v="92"/>
    <n v="13.142857142857142"/>
    <n v="10480"/>
    <n v="9"/>
    <n v="10471"/>
    <n v="2795"/>
    <n v="9980"/>
    <x v="419"/>
    <x v="534"/>
    <n v="1954.6222943722801"/>
    <n v="19.585393731185171"/>
    <n v="84.217193044096234"/>
    <n v="349.03333333333336"/>
    <n v="330.03333333333336"/>
    <n v="19"/>
  </r>
  <r>
    <x v="560"/>
    <n v="2021"/>
    <x v="6"/>
    <x v="13"/>
    <x v="0"/>
    <x v="2"/>
    <x v="2"/>
    <x v="522"/>
    <n v="92"/>
    <n v="13.142857142857142"/>
    <n v="10370"/>
    <n v="2"/>
    <n v="10368"/>
    <n v="2797"/>
    <n v="9968"/>
    <x v="473"/>
    <x v="535"/>
    <n v="1957.44480519479"/>
    <n v="19.637287371536818"/>
    <n v="84.440335697608319"/>
    <n v="345.6"/>
    <n v="245.60000000000002"/>
    <n v="100"/>
  </r>
  <r>
    <x v="561"/>
    <n v="2021"/>
    <x v="6"/>
    <x v="14"/>
    <x v="1"/>
    <x v="0"/>
    <x v="0"/>
    <x v="523"/>
    <n v="92"/>
    <n v="13.142857142857142"/>
    <n v="10260"/>
    <n v="9"/>
    <n v="10251"/>
    <n v="2806"/>
    <n v="9751"/>
    <x v="474"/>
    <x v="536"/>
    <n v="1960.2673160172999"/>
    <n v="20.103243934132909"/>
    <n v="86.443948916771504"/>
    <n v="341.7"/>
    <n v="221.7"/>
    <n v="120"/>
  </r>
  <r>
    <x v="562"/>
    <n v="2021"/>
    <x v="6"/>
    <x v="15"/>
    <x v="2"/>
    <x v="1"/>
    <x v="1"/>
    <x v="524"/>
    <n v="92"/>
    <n v="13.142857142857142"/>
    <n v="10150"/>
    <n v="1"/>
    <n v="10149"/>
    <n v="2807"/>
    <n v="9650"/>
    <x v="282"/>
    <x v="537"/>
    <n v="1963.08982683981"/>
    <n v="20.342899759998033"/>
    <n v="87.474468967991541"/>
    <n v="338.3"/>
    <n v="250.3"/>
    <n v="88"/>
  </r>
  <r>
    <x v="563"/>
    <n v="2021"/>
    <x v="6"/>
    <x v="16"/>
    <x v="0"/>
    <x v="2"/>
    <x v="2"/>
    <x v="525"/>
    <n v="92"/>
    <n v="13.142857142857142"/>
    <n v="10040"/>
    <n v="1"/>
    <n v="10039"/>
    <n v="2808"/>
    <n v="9639"/>
    <x v="475"/>
    <x v="538"/>
    <n v="1965.9123376623199"/>
    <n v="20.395397216125325"/>
    <n v="87.700208029338896"/>
    <n v="334.63333333333333"/>
    <n v="257.63333333333333"/>
    <n v="77"/>
  </r>
  <r>
    <x v="564"/>
    <n v="2021"/>
    <x v="6"/>
    <x v="17"/>
    <x v="1"/>
    <x v="0"/>
    <x v="0"/>
    <x v="526"/>
    <n v="92"/>
    <n v="13.142857142857142"/>
    <n v="9930"/>
    <n v="0"/>
    <n v="9930"/>
    <n v="2808"/>
    <n v="9430"/>
    <x v="221"/>
    <x v="539"/>
    <n v="1968.7348484848301"/>
    <n v="20.877357884250582"/>
    <n v="89.772638902277492"/>
    <n v="331"/>
    <n v="241"/>
    <n v="90"/>
  </r>
  <r>
    <x v="565"/>
    <n v="2021"/>
    <x v="6"/>
    <x v="18"/>
    <x v="2"/>
    <x v="1"/>
    <x v="1"/>
    <x v="527"/>
    <n v="92"/>
    <n v="13.142857142857142"/>
    <n v="9820"/>
    <n v="0"/>
    <n v="9820"/>
    <n v="2808"/>
    <n v="9520"/>
    <x v="476"/>
    <x v="540"/>
    <n v="1971.55735930734"/>
    <n v="20.709636127177941"/>
    <n v="89.051435346865148"/>
    <n v="327.33333333333331"/>
    <n v="138.33333333333331"/>
    <n v="189"/>
  </r>
  <r>
    <x v="566"/>
    <n v="2021"/>
    <x v="6"/>
    <x v="19"/>
    <x v="0"/>
    <x v="2"/>
    <x v="2"/>
    <x v="528"/>
    <n v="92"/>
    <n v="13.142857142857142"/>
    <n v="9710"/>
    <n v="0"/>
    <n v="9710"/>
    <n v="2808"/>
    <n v="9510"/>
    <x v="477"/>
    <x v="541"/>
    <n v="1974.3798701298499"/>
    <n v="20.761092220082542"/>
    <n v="89.272696546354922"/>
    <n v="323.66666666666669"/>
    <n v="291.66666666666669"/>
    <n v="32"/>
  </r>
  <r>
    <x v="567"/>
    <n v="2021"/>
    <x v="6"/>
    <x v="20"/>
    <x v="1"/>
    <x v="0"/>
    <x v="0"/>
    <x v="529"/>
    <n v="92"/>
    <n v="13.142857142857142"/>
    <n v="9600"/>
    <n v="0"/>
    <n v="9600"/>
    <n v="2808"/>
    <n v="9000"/>
    <x v="478"/>
    <x v="542"/>
    <n v="1977.20238095236"/>
    <n v="21.968915343915111"/>
    <n v="94.466335978834977"/>
    <n v="320"/>
    <n v="205"/>
    <n v="115"/>
  </r>
  <r>
    <x v="568"/>
    <n v="2021"/>
    <x v="6"/>
    <x v="21"/>
    <x v="2"/>
    <x v="1"/>
    <x v="1"/>
    <x v="530"/>
    <n v="92"/>
    <n v="13.142857142857142"/>
    <n v="20000"/>
    <n v="0"/>
    <n v="20000"/>
    <n v="2808"/>
    <n v="19500"/>
    <x v="225"/>
    <x v="368"/>
    <n v="1980.02489177488"/>
    <n v="10.153973803973743"/>
    <n v="43.662087357087096"/>
    <n v="666.66666666666663"/>
    <n v="589.66666666666663"/>
    <n v="77"/>
  </r>
  <r>
    <x v="569"/>
    <n v="2021"/>
    <x v="6"/>
    <x v="22"/>
    <x v="0"/>
    <x v="2"/>
    <x v="2"/>
    <x v="531"/>
    <n v="92"/>
    <n v="13.142857142857142"/>
    <n v="16000"/>
    <n v="0"/>
    <n v="16000"/>
    <n v="2808"/>
    <n v="15500"/>
    <x v="145"/>
    <x v="419"/>
    <n v="1982.8474025973901"/>
    <n v="12.792563887725098"/>
    <n v="55.008024717217921"/>
    <n v="533.33333333333337"/>
    <n v="445.33333333333337"/>
    <n v="88"/>
  </r>
  <r>
    <x v="570"/>
    <n v="2021"/>
    <x v="6"/>
    <x v="23"/>
    <x v="0"/>
    <x v="0"/>
    <x v="0"/>
    <x v="529"/>
    <n v="95"/>
    <n v="13.571428571428571"/>
    <n v="13000"/>
    <n v="0"/>
    <n v="13000"/>
    <n v="2808"/>
    <n v="12600"/>
    <x v="479"/>
    <x v="543"/>
    <n v="1985.6699134199"/>
    <n v="15.759285027142065"/>
    <n v="67.764925616710869"/>
    <n v="433.33333333333331"/>
    <n v="334.33333333333331"/>
    <n v="99"/>
  </r>
  <r>
    <x v="571"/>
    <n v="2021"/>
    <x v="6"/>
    <x v="24"/>
    <x v="1"/>
    <x v="1"/>
    <x v="1"/>
    <x v="532"/>
    <n v="92"/>
    <n v="13.142857142857142"/>
    <n v="13500"/>
    <n v="0"/>
    <n v="13500"/>
    <n v="2808"/>
    <n v="13000"/>
    <x v="427"/>
    <x v="544"/>
    <n v="1988.4924242424099"/>
    <n v="15.296095571095462"/>
    <n v="65.773210955710482"/>
    <n v="450"/>
    <n v="380"/>
    <n v="70"/>
  </r>
  <r>
    <x v="572"/>
    <n v="2021"/>
    <x v="6"/>
    <x v="25"/>
    <x v="2"/>
    <x v="2"/>
    <x v="2"/>
    <x v="533"/>
    <n v="92"/>
    <n v="13.142857142857142"/>
    <n v="13000"/>
    <n v="0"/>
    <n v="13000"/>
    <n v="2808"/>
    <n v="12500"/>
    <x v="18"/>
    <x v="369"/>
    <n v="1991.3149350649201"/>
    <n v="15.93051948051936"/>
    <n v="68.501233766233241"/>
    <n v="433.33333333333331"/>
    <n v="372.33333333333331"/>
    <n v="61"/>
  </r>
  <r>
    <x v="573"/>
    <n v="2021"/>
    <x v="6"/>
    <x v="26"/>
    <x v="0"/>
    <x v="0"/>
    <x v="0"/>
    <x v="534"/>
    <n v="92"/>
    <n v="13.142857142857142"/>
    <n v="17000"/>
    <n v="0"/>
    <n v="17000"/>
    <n v="2808"/>
    <n v="16600"/>
    <x v="480"/>
    <x v="545"/>
    <n v="1994.13744588743"/>
    <n v="12.012876180044758"/>
    <n v="51.655367574192461"/>
    <n v="566.66666666666663"/>
    <n v="505.66666666666663"/>
    <n v="61"/>
  </r>
  <r>
    <x v="574"/>
    <n v="2021"/>
    <x v="6"/>
    <x v="27"/>
    <x v="1"/>
    <x v="1"/>
    <x v="1"/>
    <x v="535"/>
    <n v="92"/>
    <n v="13.142857142857142"/>
    <n v="11328.404040404001"/>
    <n v="6"/>
    <n v="11322.404040404001"/>
    <n v="2814"/>
    <n v="10822.404040404001"/>
    <x v="481"/>
    <x v="546"/>
    <n v="1996.9599567099399"/>
    <n v="18.452092060641576"/>
    <n v="79.343995860758767"/>
    <n v="377.41346801346668"/>
    <n v="289.41346801346668"/>
    <n v="88"/>
  </r>
  <r>
    <x v="575"/>
    <n v="2021"/>
    <x v="6"/>
    <x v="28"/>
    <x v="2"/>
    <x v="2"/>
    <x v="2"/>
    <x v="529"/>
    <n v="100"/>
    <n v="14.285714285714286"/>
    <n v="11283.470418470401"/>
    <n v="4"/>
    <n v="11279.470418470401"/>
    <n v="2818"/>
    <n v="10979.470418470401"/>
    <x v="482"/>
    <x v="547"/>
    <n v="1999.78246753245"/>
    <n v="18.21383355765759"/>
    <n v="78.31948429792763"/>
    <n v="375.98234728234667"/>
    <n v="225.98234728234667"/>
    <n v="150"/>
  </r>
  <r>
    <x v="576"/>
    <n v="2021"/>
    <x v="6"/>
    <x v="29"/>
    <x v="0"/>
    <x v="0"/>
    <x v="0"/>
    <x v="518"/>
    <n v="92"/>
    <n v="13.142857142857142"/>
    <n v="11238.5367965368"/>
    <n v="5"/>
    <n v="11233.5367965368"/>
    <n v="2823"/>
    <n v="10738.5367965368"/>
    <x v="483"/>
    <x v="548"/>
    <n v="2002.6049783549599"/>
    <n v="18.648769532556837"/>
    <n v="80.189708989994401"/>
    <n v="374.45122655122668"/>
    <n v="354.45122655122668"/>
    <n v="20"/>
  </r>
  <r>
    <x v="577"/>
    <n v="2021"/>
    <x v="6"/>
    <x v="30"/>
    <x v="1"/>
    <x v="1"/>
    <x v="1"/>
    <x v="536"/>
    <n v="92"/>
    <n v="13.142857142857142"/>
    <n v="11193.6031746032"/>
    <n v="7"/>
    <n v="11186.6031746032"/>
    <n v="2830"/>
    <n v="10786.6031746032"/>
    <x v="484"/>
    <x v="549"/>
    <n v="2005.4274891774701"/>
    <n v="18.591835230382824"/>
    <n v="79.944891490646143"/>
    <n v="372.88677248677334"/>
    <n v="357.88677248677334"/>
    <n v="15"/>
  </r>
  <r>
    <x v="578"/>
    <n v="2021"/>
    <x v="7"/>
    <x v="0"/>
    <x v="2"/>
    <x v="2"/>
    <x v="2"/>
    <x v="537"/>
    <n v="92"/>
    <n v="13.142857142857142"/>
    <n v="11148.6695526695"/>
    <n v="2"/>
    <n v="11146.6695526695"/>
    <n v="2832"/>
    <n v="10646.6695526695"/>
    <x v="485"/>
    <x v="550"/>
    <n v="2008.24999999998"/>
    <n v="18.862706220617508"/>
    <n v="81.109636748655277"/>
    <n v="371.55565175564999"/>
    <n v="353.55565175564999"/>
    <n v="18"/>
  </r>
  <r>
    <x v="579"/>
    <n v="2021"/>
    <x v="7"/>
    <x v="1"/>
    <x v="0"/>
    <x v="0"/>
    <x v="0"/>
    <x v="538"/>
    <n v="92"/>
    <n v="13.142857142857142"/>
    <n v="11103.7359307359"/>
    <n v="6"/>
    <n v="11097.7359307359"/>
    <n v="2838"/>
    <n v="10797.7359307359"/>
    <x v="486"/>
    <x v="551"/>
    <n v="2011.0725108224899"/>
    <n v="18.624946226902484"/>
    <n v="80.087268775680684"/>
    <n v="369.92453102452998"/>
    <n v="361.92453102452998"/>
    <n v="8"/>
  </r>
  <r>
    <x v="580"/>
    <n v="2021"/>
    <x v="7"/>
    <x v="2"/>
    <x v="0"/>
    <x v="1"/>
    <x v="1"/>
    <x v="539"/>
    <n v="92"/>
    <n v="13.142857142857142"/>
    <n v="11058.8023088023"/>
    <n v="9"/>
    <n v="11049.8023088023"/>
    <n v="2847"/>
    <n v="10849.8023088023"/>
    <x v="487"/>
    <x v="552"/>
    <n v="2013.895021645"/>
    <n v="18.561582638341289"/>
    <n v="79.814805344867537"/>
    <n v="368.32674362674334"/>
    <n v="316.32674362674334"/>
    <n v="52"/>
  </r>
  <r>
    <x v="581"/>
    <n v="2021"/>
    <x v="7"/>
    <x v="3"/>
    <x v="1"/>
    <x v="2"/>
    <x v="2"/>
    <x v="540"/>
    <n v="92"/>
    <n v="13.142857142857142"/>
    <n v="11013.8686868687"/>
    <n v="1"/>
    <n v="11012.8686868687"/>
    <n v="2848"/>
    <n v="10412.8686868687"/>
    <x v="488"/>
    <x v="553"/>
    <n v="2016.71753246751"/>
    <n v="19.367549837738"/>
    <n v="83.280464302273401"/>
    <n v="367.09562289562331"/>
    <n v="312.09562289562331"/>
    <n v="55"/>
  </r>
  <r>
    <x v="582"/>
    <n v="2021"/>
    <x v="7"/>
    <x v="4"/>
    <x v="2"/>
    <x v="0"/>
    <x v="0"/>
    <x v="541"/>
    <n v="89"/>
    <n v="12.714285714285714"/>
    <n v="10968.9350649351"/>
    <n v="2"/>
    <n v="10966.9350649351"/>
    <n v="2850"/>
    <n v="10466.9350649351"/>
    <x v="489"/>
    <x v="554"/>
    <n v="2019.5400432900201"/>
    <n v="19.294473795443785"/>
    <n v="82.966237320408268"/>
    <n v="365.56450216450332"/>
    <n v="265.56450216450332"/>
    <n v="100"/>
  </r>
  <r>
    <x v="583"/>
    <n v="2021"/>
    <x v="7"/>
    <x v="5"/>
    <x v="0"/>
    <x v="1"/>
    <x v="1"/>
    <x v="542"/>
    <n v="92"/>
    <n v="13.142857142857142"/>
    <n v="10924.0014430014"/>
    <n v="9"/>
    <n v="10915.0014430014"/>
    <n v="2859"/>
    <n v="10424.0014430014"/>
    <x v="438"/>
    <x v="555"/>
    <n v="2022.36255411253"/>
    <n v="19.401019514155283"/>
    <n v="83.424383910867718"/>
    <n v="363.83338143338"/>
    <n v="213.83338143338"/>
    <n v="150"/>
  </r>
  <r>
    <x v="584"/>
    <n v="2021"/>
    <x v="7"/>
    <x v="6"/>
    <x v="1"/>
    <x v="2"/>
    <x v="2"/>
    <x v="543"/>
    <n v="92"/>
    <n v="13.142857142857142"/>
    <n v="10879.0678210678"/>
    <n v="15"/>
    <n v="10864.0678210678"/>
    <n v="2874"/>
    <n v="10464.0678210678"/>
    <x v="159"/>
    <x v="164"/>
    <n v="2025.1850649350399"/>
    <n v="19.353707368540174"/>
    <n v="83.220941684722746"/>
    <n v="362.13559403559333"/>
    <n v="262.13559403559333"/>
    <n v="100"/>
  </r>
  <r>
    <x v="585"/>
    <n v="2021"/>
    <x v="7"/>
    <x v="7"/>
    <x v="2"/>
    <x v="0"/>
    <x v="0"/>
    <x v="541"/>
    <n v="92"/>
    <n v="13.142857142857142"/>
    <n v="10834.1341991342"/>
    <n v="16"/>
    <n v="10818.1341991342"/>
    <n v="2890"/>
    <n v="10318.1341991342"/>
    <x v="160"/>
    <x v="165"/>
    <n v="2028.0075757575501"/>
    <n v="19.654789680170289"/>
    <n v="84.515595624732242"/>
    <n v="360.60447330447334"/>
    <n v="260.60447330447334"/>
    <n v="100"/>
  </r>
  <r>
    <x v="586"/>
    <n v="2021"/>
    <x v="7"/>
    <x v="8"/>
    <x v="0"/>
    <x v="1"/>
    <x v="1"/>
    <x v="544"/>
    <n v="92"/>
    <n v="13.142857142857142"/>
    <n v="10789.2005772006"/>
    <n v="5"/>
    <n v="10784.2005772006"/>
    <n v="2895"/>
    <n v="10289.2005772006"/>
    <x v="302"/>
    <x v="556"/>
    <n v="2030.83008658006"/>
    <n v="19.737491473147969"/>
    <n v="84.871213334536264"/>
    <n v="359.47335257335334"/>
    <n v="209.47335257335334"/>
    <n v="150"/>
  </r>
  <r>
    <x v="587"/>
    <n v="2021"/>
    <x v="7"/>
    <x v="9"/>
    <x v="1"/>
    <x v="2"/>
    <x v="2"/>
    <x v="545"/>
    <n v="92"/>
    <n v="13.142857142857142"/>
    <n v="10744.266955267"/>
    <n v="8"/>
    <n v="10736.266955267"/>
    <n v="2903"/>
    <n v="10336.266955267"/>
    <x v="490"/>
    <x v="557"/>
    <n v="2033.6525974025701"/>
    <n v="19.674923318096891"/>
    <n v="84.602170267816632"/>
    <n v="357.87556517556663"/>
    <n v="307.87556517556663"/>
    <n v="50"/>
  </r>
  <r>
    <x v="588"/>
    <n v="2021"/>
    <x v="7"/>
    <x v="10"/>
    <x v="0"/>
    <x v="0"/>
    <x v="0"/>
    <x v="546"/>
    <n v="92"/>
    <n v="13.142857142857142"/>
    <n v="10699.333333333299"/>
    <n v="9"/>
    <n v="10690.333333333299"/>
    <n v="2912"/>
    <n v="10190.333333333299"/>
    <x v="491"/>
    <x v="558"/>
    <n v="2036.47510822508"/>
    <n v="19.984381684195021"/>
    <n v="85.932841242038592"/>
    <n v="356.3444444444433"/>
    <n v="301.3444444444433"/>
    <n v="55"/>
  </r>
  <r>
    <x v="589"/>
    <n v="2021"/>
    <x v="7"/>
    <x v="11"/>
    <x v="1"/>
    <x v="1"/>
    <x v="1"/>
    <x v="547"/>
    <n v="92"/>
    <n v="13.142857142857142"/>
    <n v="10654.399711399699"/>
    <n v="3"/>
    <n v="10651.399711399699"/>
    <n v="2915"/>
    <n v="10351.399711399699"/>
    <x v="492"/>
    <x v="559"/>
    <n v="2039.2976190475999"/>
    <n v="19.700694359254431"/>
    <n v="84.712985744794054"/>
    <n v="355.04665704665666"/>
    <n v="336.04665704665666"/>
    <n v="19"/>
  </r>
  <r>
    <x v="590"/>
    <n v="2021"/>
    <x v="7"/>
    <x v="12"/>
    <x v="2"/>
    <x v="2"/>
    <x v="2"/>
    <x v="548"/>
    <n v="92"/>
    <n v="13.142857142857142"/>
    <n v="10609.466089466099"/>
    <n v="2"/>
    <n v="10607.466089466099"/>
    <n v="2917"/>
    <n v="9407.4660894660992"/>
    <x v="493"/>
    <x v="560"/>
    <n v="2042.1201298701101"/>
    <n v="21.707440775755231"/>
    <n v="93.341995335747484"/>
    <n v="353.58220298220328"/>
    <n v="253.58220298220328"/>
    <n v="100"/>
  </r>
  <r>
    <x v="591"/>
    <n v="2021"/>
    <x v="7"/>
    <x v="13"/>
    <x v="0"/>
    <x v="0"/>
    <x v="0"/>
    <x v="549"/>
    <n v="92"/>
    <n v="13.142857142857142"/>
    <n v="10564.532467532499"/>
    <n v="2"/>
    <n v="10562.532467532499"/>
    <n v="2919"/>
    <n v="9962.5324675324991"/>
    <x v="494"/>
    <x v="561"/>
    <n v="2044.94264069262"/>
    <n v="20.52633351366239"/>
    <n v="88.263234108748279"/>
    <n v="352.08441558441666"/>
    <n v="232.08441558441666"/>
    <n v="120"/>
  </r>
  <r>
    <x v="592"/>
    <n v="2021"/>
    <x v="7"/>
    <x v="14"/>
    <x v="1"/>
    <x v="1"/>
    <x v="1"/>
    <x v="550"/>
    <n v="92"/>
    <n v="13.142857142857142"/>
    <n v="10519.598845598801"/>
    <n v="2"/>
    <n v="10517.598845598801"/>
    <n v="2921"/>
    <n v="10017.598845598801"/>
    <x v="495"/>
    <x v="562"/>
    <n v="2047.7651515151299"/>
    <n v="20.441676524258192"/>
    <n v="87.899209054310219"/>
    <n v="350.58662818662668"/>
    <n v="262.58662818662668"/>
    <n v="88"/>
  </r>
  <r>
    <x v="593"/>
    <n v="2021"/>
    <x v="7"/>
    <x v="15"/>
    <x v="2"/>
    <x v="2"/>
    <x v="2"/>
    <x v="551"/>
    <n v="92"/>
    <n v="13.142857142857142"/>
    <n v="16800"/>
    <n v="2"/>
    <n v="16798"/>
    <n v="2923"/>
    <n v="16300"/>
    <x v="0"/>
    <x v="563"/>
    <n v="2050.5876623376398"/>
    <n v="12.580292406979385"/>
    <n v="54.095257350011352"/>
    <n v="559.93333333333328"/>
    <n v="482.93333333333328"/>
    <n v="77"/>
  </r>
  <r>
    <x v="594"/>
    <n v="2021"/>
    <x v="7"/>
    <x v="16"/>
    <x v="0"/>
    <x v="0"/>
    <x v="0"/>
    <x v="552"/>
    <n v="92"/>
    <n v="13.142857142857142"/>
    <n v="15500"/>
    <n v="2"/>
    <n v="15498"/>
    <n v="2925"/>
    <n v="15098"/>
    <x v="496"/>
    <x v="564"/>
    <n v="2053.41017316015"/>
    <n v="13.600544265201682"/>
    <n v="58.48234034036723"/>
    <n v="516.6"/>
    <n v="426.6"/>
    <n v="90"/>
  </r>
  <r>
    <x v="595"/>
    <n v="2021"/>
    <x v="7"/>
    <x v="17"/>
    <x v="1"/>
    <x v="1"/>
    <x v="1"/>
    <x v="553"/>
    <n v="92"/>
    <n v="13.142857142857142"/>
    <n v="12000"/>
    <n v="2"/>
    <n v="11998"/>
    <n v="2927"/>
    <n v="11498"/>
    <x v="497"/>
    <x v="565"/>
    <n v="2056.2326839826601"/>
    <n v="17.883394364086449"/>
    <n v="76.898595765571727"/>
    <n v="399.93333333333334"/>
    <n v="210.93333333333334"/>
    <n v="189"/>
  </r>
  <r>
    <x v="596"/>
    <n v="2021"/>
    <x v="7"/>
    <x v="18"/>
    <x v="2"/>
    <x v="2"/>
    <x v="2"/>
    <x v="554"/>
    <n v="92"/>
    <n v="13.142857142857142"/>
    <n v="10000"/>
    <n v="5"/>
    <n v="9995"/>
    <n v="2932"/>
    <n v="9500"/>
    <x v="246"/>
    <x v="258"/>
    <n v="2059.0551948051698"/>
    <n v="21.674265208475472"/>
    <n v="93.199340396444526"/>
    <n v="333.16666666666669"/>
    <n v="301.16666666666669"/>
    <n v="32"/>
  </r>
  <r>
    <x v="597"/>
    <n v="2021"/>
    <x v="7"/>
    <x v="19"/>
    <x v="0"/>
    <x v="0"/>
    <x v="0"/>
    <x v="555"/>
    <n v="92"/>
    <n v="13.142857142857142"/>
    <n v="19000"/>
    <n v="8"/>
    <n v="18992"/>
    <n v="2940"/>
    <n v="18592"/>
    <x v="247"/>
    <x v="259"/>
    <n v="2061.8777056276799"/>
    <n v="11.090133958840791"/>
    <n v="47.687576023015403"/>
    <n v="633.06666666666672"/>
    <n v="518.06666666666672"/>
    <n v="115"/>
  </r>
  <r>
    <x v="598"/>
    <n v="2021"/>
    <x v="7"/>
    <x v="20"/>
    <x v="0"/>
    <x v="1"/>
    <x v="1"/>
    <x v="556"/>
    <n v="92"/>
    <n v="13.142857142857142"/>
    <n v="14330"/>
    <n v="6"/>
    <n v="14324"/>
    <n v="2946"/>
    <n v="13824"/>
    <x v="248"/>
    <x v="260"/>
    <n v="2064.7002164501901"/>
    <n v="14.935620778719546"/>
    <n v="64.223169348494039"/>
    <n v="477.46666666666664"/>
    <n v="400.46666666666664"/>
    <n v="77"/>
  </r>
  <r>
    <x v="599"/>
    <n v="2021"/>
    <x v="7"/>
    <x v="21"/>
    <x v="1"/>
    <x v="2"/>
    <x v="2"/>
    <x v="557"/>
    <n v="92"/>
    <n v="13.142857142857142"/>
    <n v="14220"/>
    <n v="6"/>
    <n v="14214"/>
    <n v="2952"/>
    <n v="13914"/>
    <x v="249"/>
    <x v="261"/>
    <n v="2067.5227272727002"/>
    <n v="14.859298025533278"/>
    <n v="63.894981509793091"/>
    <n v="473.8"/>
    <n v="385.8"/>
    <n v="88"/>
  </r>
  <r>
    <x v="600"/>
    <n v="2021"/>
    <x v="7"/>
    <x v="22"/>
    <x v="2"/>
    <x v="0"/>
    <x v="0"/>
    <x v="558"/>
    <n v="92"/>
    <n v="13.142857142857142"/>
    <n v="14110"/>
    <n v="8"/>
    <n v="14102"/>
    <n v="2960"/>
    <n v="13610"/>
    <x v="7"/>
    <x v="566"/>
    <n v="2070.3452380952099"/>
    <n v="15.211941499597428"/>
    <n v="65.411348448268939"/>
    <n v="470.06666666666666"/>
    <n v="371.06666666666666"/>
    <n v="99"/>
  </r>
  <r>
    <x v="601"/>
    <n v="2021"/>
    <x v="7"/>
    <x v="23"/>
    <x v="0"/>
    <x v="1"/>
    <x v="1"/>
    <x v="559"/>
    <n v="92"/>
    <n v="13.142857142857142"/>
    <n v="14000"/>
    <n v="1"/>
    <n v="13999"/>
    <n v="2961"/>
    <n v="13599"/>
    <x v="498"/>
    <x v="567"/>
    <n v="2073.16774891772"/>
    <n v="15.24500146273785"/>
    <n v="65.553506289772756"/>
    <n v="466.63333333333333"/>
    <n v="396.63333333333333"/>
    <n v="70"/>
  </r>
  <r>
    <x v="602"/>
    <n v="2021"/>
    <x v="7"/>
    <x v="24"/>
    <x v="1"/>
    <x v="2"/>
    <x v="2"/>
    <x v="560"/>
    <n v="92"/>
    <n v="13.142857142857142"/>
    <n v="13890"/>
    <n v="0"/>
    <n v="13890"/>
    <n v="2961"/>
    <n v="13390"/>
    <x v="252"/>
    <x v="264"/>
    <n v="2075.9902597402302"/>
    <n v="15.504034800151084"/>
    <n v="66.667349640649661"/>
    <n v="463"/>
    <n v="402"/>
    <n v="61"/>
  </r>
  <r>
    <x v="603"/>
    <n v="2021"/>
    <x v="7"/>
    <x v="25"/>
    <x v="2"/>
    <x v="0"/>
    <x v="0"/>
    <x v="561"/>
    <n v="92"/>
    <n v="13.142857142857142"/>
    <n v="13780"/>
    <n v="0"/>
    <n v="13780"/>
    <n v="2961"/>
    <n v="13480"/>
    <x v="499"/>
    <x v="568"/>
    <n v="2078.8127705627398"/>
    <n v="15.421459722275518"/>
    <n v="66.31227680578472"/>
    <n v="459.33333333333331"/>
    <n v="398.33333333333331"/>
    <n v="61"/>
  </r>
  <r>
    <x v="604"/>
    <n v="2021"/>
    <x v="7"/>
    <x v="26"/>
    <x v="0"/>
    <x v="1"/>
    <x v="1"/>
    <x v="562"/>
    <n v="92"/>
    <n v="13.142857142857142"/>
    <n v="13670"/>
    <n v="0"/>
    <n v="13670"/>
    <n v="2961"/>
    <n v="13470"/>
    <x v="500"/>
    <x v="569"/>
    <n v="2081.63528138525"/>
    <n v="15.453862519563845"/>
    <n v="66.451608834124528"/>
    <n v="455.66666666666669"/>
    <n v="367.66666666666669"/>
    <n v="88"/>
  </r>
  <r>
    <x v="605"/>
    <n v="2021"/>
    <x v="7"/>
    <x v="27"/>
    <x v="1"/>
    <x v="2"/>
    <x v="2"/>
    <x v="563"/>
    <n v="92"/>
    <n v="13.142857142857142"/>
    <n v="13560"/>
    <n v="0"/>
    <n v="13560"/>
    <n v="2961"/>
    <n v="12960"/>
    <x v="501"/>
    <x v="570"/>
    <n v="2084.4577922077601"/>
    <n v="16.083779260862347"/>
    <n v="69.16025082170809"/>
    <n v="452"/>
    <n v="302"/>
    <n v="150"/>
  </r>
  <r>
    <x v="606"/>
    <n v="2021"/>
    <x v="7"/>
    <x v="28"/>
    <x v="2"/>
    <x v="0"/>
    <x v="0"/>
    <x v="564"/>
    <n v="92"/>
    <n v="13.142857142857142"/>
    <n v="13450"/>
    <n v="9"/>
    <n v="13441"/>
    <n v="2970"/>
    <n v="12441"/>
    <x v="502"/>
    <x v="571"/>
    <n v="2087.2803030302698"/>
    <n v="16.777431902823487"/>
    <n v="72.142957182140989"/>
    <n v="448.03333333333336"/>
    <n v="428.03333333333336"/>
    <n v="20"/>
  </r>
  <r>
    <x v="607"/>
    <n v="2021"/>
    <x v="7"/>
    <x v="29"/>
    <x v="0"/>
    <x v="1"/>
    <x v="1"/>
    <x v="565"/>
    <n v="92"/>
    <n v="13.142857142857142"/>
    <n v="13340"/>
    <n v="11"/>
    <n v="13329"/>
    <n v="2981"/>
    <n v="12840"/>
    <x v="399"/>
    <x v="572"/>
    <n v="2090.1028138527799"/>
    <n v="16.278059297918844"/>
    <n v="69.995654981051032"/>
    <n v="444.3"/>
    <n v="429.3"/>
    <n v="15"/>
  </r>
  <r>
    <x v="608"/>
    <n v="2021"/>
    <x v="7"/>
    <x v="30"/>
    <x v="0"/>
    <x v="2"/>
    <x v="2"/>
    <x v="566"/>
    <n v="92"/>
    <n v="13.142857142857142"/>
    <n v="13230"/>
    <n v="15"/>
    <n v="13215"/>
    <n v="2996"/>
    <n v="12815"/>
    <x v="503"/>
    <x v="573"/>
    <n v="2092.9253246753001"/>
    <n v="16.33184022376356"/>
    <n v="70.226912962183306"/>
    <n v="440.5"/>
    <n v="422.5"/>
    <n v="18"/>
  </r>
  <r>
    <x v="609"/>
    <n v="2021"/>
    <x v="8"/>
    <x v="0"/>
    <x v="1"/>
    <x v="0"/>
    <x v="0"/>
    <x v="567"/>
    <n v="92"/>
    <n v="13.142857142857142"/>
    <n v="13120"/>
    <n v="10"/>
    <n v="13110"/>
    <n v="3006"/>
    <n v="12610"/>
    <x v="504"/>
    <x v="574"/>
    <n v="2095.7478354978098"/>
    <n v="16.619729068182473"/>
    <n v="71.464834993184624"/>
    <n v="437"/>
    <n v="429"/>
    <n v="8"/>
  </r>
  <r>
    <x v="610"/>
    <n v="2021"/>
    <x v="8"/>
    <x v="1"/>
    <x v="2"/>
    <x v="1"/>
    <x v="1"/>
    <x v="568"/>
    <n v="92"/>
    <n v="13.142857142857142"/>
    <n v="13010"/>
    <n v="15"/>
    <n v="12995"/>
    <n v="3021"/>
    <n v="12510"/>
    <x v="17"/>
    <x v="575"/>
    <n v="2098.5703463203199"/>
    <n v="16.77514265643741"/>
    <n v="72.133113422680864"/>
    <n v="433.16666666666669"/>
    <n v="381.16666666666669"/>
    <n v="52"/>
  </r>
  <r>
    <x v="611"/>
    <n v="2021"/>
    <x v="8"/>
    <x v="2"/>
    <x v="0"/>
    <x v="2"/>
    <x v="2"/>
    <x v="569"/>
    <n v="92"/>
    <n v="13.142857142857142"/>
    <n v="12900"/>
    <n v="16"/>
    <n v="12884"/>
    <n v="3037"/>
    <n v="12484"/>
    <x v="505"/>
    <x v="576"/>
    <n v="2101.3928571428301"/>
    <n v="16.832688698676947"/>
    <n v="72.380561404310868"/>
    <n v="429.46666666666664"/>
    <n v="374.46666666666664"/>
    <n v="55"/>
  </r>
  <r>
    <x v="612"/>
    <n v="2021"/>
    <x v="8"/>
    <x v="3"/>
    <x v="1"/>
    <x v="0"/>
    <x v="0"/>
    <x v="570"/>
    <n v="92"/>
    <n v="13.142857142857142"/>
    <n v="12790"/>
    <n v="5"/>
    <n v="12785"/>
    <n v="3042"/>
    <n v="12285"/>
    <x v="262"/>
    <x v="274"/>
    <n v="2104.2153679653402"/>
    <n v="17.128330223568092"/>
    <n v="73.651819961342795"/>
    <n v="426.16666666666669"/>
    <n v="326.16666666666669"/>
    <n v="100"/>
  </r>
  <r>
    <x v="613"/>
    <n v="2021"/>
    <x v="8"/>
    <x v="4"/>
    <x v="2"/>
    <x v="1"/>
    <x v="1"/>
    <x v="571"/>
    <n v="92"/>
    <n v="13.142857142857142"/>
    <n v="12680"/>
    <n v="8"/>
    <n v="12672"/>
    <n v="3050"/>
    <n v="12372"/>
    <x v="506"/>
    <x v="577"/>
    <n v="2107.0378787878499"/>
    <n v="17.030697371385791"/>
    <n v="73.231998696958897"/>
    <n v="422.4"/>
    <n v="407.4"/>
    <n v="15"/>
  </r>
  <r>
    <x v="614"/>
    <n v="2021"/>
    <x v="8"/>
    <x v="5"/>
    <x v="0"/>
    <x v="2"/>
    <x v="2"/>
    <x v="572"/>
    <n v="92"/>
    <n v="13.142857142857142"/>
    <n v="12570"/>
    <n v="9"/>
    <n v="12561"/>
    <n v="3059"/>
    <n v="12361"/>
    <x v="507"/>
    <x v="578"/>
    <n v="2109.86038961036"/>
    <n v="17.068686915381928"/>
    <n v="73.395353736142283"/>
    <n v="418.7"/>
    <n v="318.7"/>
    <n v="100"/>
  </r>
  <r>
    <x v="615"/>
    <n v="2021"/>
    <x v="8"/>
    <x v="6"/>
    <x v="1"/>
    <x v="0"/>
    <x v="0"/>
    <x v="573"/>
    <n v="92"/>
    <n v="13.142857142857142"/>
    <n v="12460"/>
    <n v="3"/>
    <n v="12457"/>
    <n v="3062"/>
    <n v="11857"/>
    <x v="508"/>
    <x v="579"/>
    <n v="2112.6829004328702"/>
    <n v="17.818022268979252"/>
    <n v="76.617495756610779"/>
    <n v="415.23333333333335"/>
    <n v="315.23333333333335"/>
    <n v="100"/>
  </r>
  <r>
    <x v="616"/>
    <n v="2021"/>
    <x v="8"/>
    <x v="7"/>
    <x v="0"/>
    <x v="1"/>
    <x v="1"/>
    <x v="574"/>
    <n v="92"/>
    <n v="13.142857142857142"/>
    <n v="12350"/>
    <n v="2"/>
    <n v="12348"/>
    <n v="3064"/>
    <n v="11848"/>
    <x v="509"/>
    <x v="580"/>
    <n v="2115.5054112553798"/>
    <n v="17.855379905936697"/>
    <n v="76.778133595527791"/>
    <n v="411.6"/>
    <n v="261.60000000000002"/>
    <n v="150"/>
  </r>
  <r>
    <x v="617"/>
    <n v="2021"/>
    <x v="8"/>
    <x v="8"/>
    <x v="1"/>
    <x v="2"/>
    <x v="2"/>
    <x v="575"/>
    <n v="92"/>
    <n v="13.142857142857142"/>
    <n v="12240"/>
    <n v="2"/>
    <n v="12238"/>
    <n v="3066"/>
    <n v="11740"/>
    <x v="24"/>
    <x v="581"/>
    <n v="2118.32792207789"/>
    <n v="18.043679063695826"/>
    <n v="77.587819973892053"/>
    <n v="407.93333333333334"/>
    <n v="357.93333333333334"/>
    <n v="50"/>
  </r>
  <r>
    <x v="618"/>
    <n v="2021"/>
    <x v="8"/>
    <x v="9"/>
    <x v="2"/>
    <x v="0"/>
    <x v="0"/>
    <x v="576"/>
    <n v="92"/>
    <n v="13.142857142857142"/>
    <n v="12130"/>
    <n v="2"/>
    <n v="12128"/>
    <n v="3068"/>
    <n v="11728"/>
    <x v="408"/>
    <x v="457"/>
    <n v="2121.1504329004001"/>
    <n v="18.086207647513643"/>
    <n v="77.770692884308659"/>
    <n v="404.26666666666665"/>
    <n v="334.26666666666665"/>
    <n v="70"/>
  </r>
  <r>
    <x v="619"/>
    <n v="2021"/>
    <x v="8"/>
    <x v="10"/>
    <x v="0"/>
    <x v="1"/>
    <x v="1"/>
    <x v="577"/>
    <n v="92"/>
    <n v="13.142857142857142"/>
    <n v="12020"/>
    <n v="2"/>
    <n v="12018"/>
    <n v="3070"/>
    <n v="11518"/>
    <x v="409"/>
    <x v="458"/>
    <n v="2123.9729437229098"/>
    <n v="18.440466606380532"/>
    <n v="79.294006407436285"/>
    <n v="400.6"/>
    <n v="339.6"/>
    <n v="61"/>
  </r>
  <r>
    <x v="620"/>
    <n v="2021"/>
    <x v="8"/>
    <x v="11"/>
    <x v="1"/>
    <x v="2"/>
    <x v="2"/>
    <x v="578"/>
    <n v="92"/>
    <n v="13.142857142857142"/>
    <n v="11910"/>
    <n v="2"/>
    <n v="11908"/>
    <n v="3072"/>
    <n v="11410"/>
    <x v="268"/>
    <x v="282"/>
    <n v="2126.7954545454199"/>
    <n v="18.639749820731115"/>
    <n v="80.150924229143797"/>
    <n v="396.93333333333334"/>
    <n v="335.93333333333334"/>
    <n v="61"/>
  </r>
  <r>
    <x v="621"/>
    <n v="2021"/>
    <x v="8"/>
    <x v="12"/>
    <x v="2"/>
    <x v="0"/>
    <x v="0"/>
    <x v="579"/>
    <n v="92"/>
    <n v="13.142857142857142"/>
    <n v="11800"/>
    <n v="2"/>
    <n v="11798"/>
    <n v="3074"/>
    <n v="11398"/>
    <x v="269"/>
    <x v="283"/>
    <n v="2129.6179653679301"/>
    <n v="18.684137264150991"/>
    <n v="80.34179023584926"/>
    <n v="393.26666666666665"/>
    <n v="305.26666666666665"/>
    <n v="88"/>
  </r>
  <r>
    <x v="622"/>
    <n v="2021"/>
    <x v="8"/>
    <x v="13"/>
    <x v="0"/>
    <x v="1"/>
    <x v="1"/>
    <x v="580"/>
    <n v="92"/>
    <n v="13.142857142857142"/>
    <n v="11690"/>
    <n v="5"/>
    <n v="11685"/>
    <n v="3079"/>
    <n v="11185"/>
    <x v="270"/>
    <x v="284"/>
    <n v="2132.4404761904402"/>
    <n v="19.065180833173358"/>
    <n v="81.980277582645428"/>
    <n v="389.5"/>
    <n v="239.5"/>
    <n v="150"/>
  </r>
  <r>
    <x v="623"/>
    <n v="2021"/>
    <x v="8"/>
    <x v="14"/>
    <x v="1"/>
    <x v="2"/>
    <x v="2"/>
    <x v="581"/>
    <n v="92"/>
    <n v="13.142857142857142"/>
    <n v="11580"/>
    <n v="8"/>
    <n v="11572"/>
    <n v="3087"/>
    <n v="11272"/>
    <x v="271"/>
    <x v="285"/>
    <n v="2135.2629870129499"/>
    <n v="18.943071211967261"/>
    <n v="81.455206211459213"/>
    <n v="385.73333333333335"/>
    <n v="365.73333333333335"/>
    <n v="20"/>
  </r>
  <r>
    <x v="624"/>
    <n v="2021"/>
    <x v="8"/>
    <x v="15"/>
    <x v="2"/>
    <x v="0"/>
    <x v="0"/>
    <x v="582"/>
    <n v="82"/>
    <n v="11.714285714285714"/>
    <n v="11470"/>
    <n v="6"/>
    <n v="11464"/>
    <n v="3093"/>
    <n v="10970"/>
    <x v="31"/>
    <x v="582"/>
    <n v="2138.08549783546"/>
    <n v="19.490296242802735"/>
    <n v="83.808273844051755"/>
    <n v="382.13333333333333"/>
    <n v="367.13333333333333"/>
    <n v="15"/>
  </r>
  <r>
    <x v="625"/>
    <n v="2021"/>
    <x v="8"/>
    <x v="16"/>
    <x v="0"/>
    <x v="1"/>
    <x v="1"/>
    <x v="583"/>
    <n v="92"/>
    <n v="13.142857142857142"/>
    <n v="11360"/>
    <n v="6"/>
    <n v="11354"/>
    <n v="3099"/>
    <n v="10954"/>
    <x v="327"/>
    <x v="583"/>
    <n v="2140.9080086579702"/>
    <n v="19.54453175696522"/>
    <n v="84.041486554950438"/>
    <n v="378.46666666666664"/>
    <n v="360.46666666666664"/>
    <n v="18"/>
  </r>
  <r>
    <x v="626"/>
    <n v="2021"/>
    <x v="8"/>
    <x v="17"/>
    <x v="0"/>
    <x v="2"/>
    <x v="2"/>
    <x v="584"/>
    <n v="92"/>
    <n v="13.142857142857142"/>
    <n v="11250"/>
    <n v="8"/>
    <n v="11242"/>
    <n v="3107"/>
    <n v="10742"/>
    <x v="274"/>
    <x v="288"/>
    <n v="2143.7305194804799"/>
    <n v="19.956530622607335"/>
    <n v="85.813081677211542"/>
    <n v="374.73333333333335"/>
    <n v="366.73333333333335"/>
    <n v="8"/>
  </r>
  <r>
    <x v="627"/>
    <n v="2021"/>
    <x v="8"/>
    <x v="18"/>
    <x v="1"/>
    <x v="0"/>
    <x v="0"/>
    <x v="585"/>
    <n v="92"/>
    <n v="13.142857142857142"/>
    <n v="11140"/>
    <n v="1"/>
    <n v="11139"/>
    <n v="3108"/>
    <n v="10839"/>
    <x v="510"/>
    <x v="584"/>
    <n v="2146.55303030299"/>
    <n v="19.803976661158686"/>
    <n v="85.157099642982345"/>
    <n v="371.3"/>
    <n v="319.3"/>
    <n v="52"/>
  </r>
  <r>
    <x v="628"/>
    <n v="2021"/>
    <x v="8"/>
    <x v="19"/>
    <x v="2"/>
    <x v="1"/>
    <x v="1"/>
    <x v="586"/>
    <n v="92"/>
    <n v="13.142857142857142"/>
    <n v="11030"/>
    <n v="0"/>
    <n v="11030"/>
    <n v="3108"/>
    <n v="10830"/>
    <x v="511"/>
    <x v="585"/>
    <n v="2149.3755411255001"/>
    <n v="19.846496224612189"/>
    <n v="85.339933765832413"/>
    <n v="367.66666666666669"/>
    <n v="312.66666666666669"/>
    <n v="55"/>
  </r>
  <r>
    <x v="629"/>
    <n v="2021"/>
    <x v="8"/>
    <x v="20"/>
    <x v="0"/>
    <x v="2"/>
    <x v="2"/>
    <x v="587"/>
    <n v="92"/>
    <n v="13.142857142857142"/>
    <n v="10920"/>
    <n v="0"/>
    <n v="10920"/>
    <n v="3108"/>
    <n v="10320"/>
    <x v="512"/>
    <x v="586"/>
    <n v="2152.1980519480098"/>
    <n v="20.854632286317926"/>
    <n v="89.674918831167076"/>
    <n v="364"/>
    <n v="264"/>
    <n v="100"/>
  </r>
  <r>
    <x v="630"/>
    <n v="2021"/>
    <x v="8"/>
    <x v="21"/>
    <x v="1"/>
    <x v="0"/>
    <x v="0"/>
    <x v="588"/>
    <n v="92"/>
    <n v="13.142857142857142"/>
    <n v="10810"/>
    <n v="0"/>
    <n v="10810"/>
    <n v="3108"/>
    <n v="10310"/>
    <x v="277"/>
    <x v="292"/>
    <n v="2155.02056277053"/>
    <n v="20.902236302332977"/>
    <n v="89.879616100031797"/>
    <n v="360.33333333333331"/>
    <n v="210.33333333333331"/>
    <n v="150"/>
  </r>
  <r>
    <x v="631"/>
    <n v="2021"/>
    <x v="8"/>
    <x v="22"/>
    <x v="2"/>
    <x v="1"/>
    <x v="1"/>
    <x v="589"/>
    <n v="92"/>
    <n v="13.142857142857142"/>
    <n v="10700"/>
    <n v="0"/>
    <n v="10700"/>
    <n v="3108"/>
    <n v="10200"/>
    <x v="417"/>
    <x v="468"/>
    <n v="2157.8430735930401"/>
    <n v="21.155324250912159"/>
    <n v="90.967894278922273"/>
    <n v="356.66666666666669"/>
    <n v="256.66666666666669"/>
    <n v="100"/>
  </r>
  <r>
    <x v="632"/>
    <n v="2021"/>
    <x v="8"/>
    <x v="23"/>
    <x v="0"/>
    <x v="2"/>
    <x v="2"/>
    <x v="590"/>
    <n v="92"/>
    <n v="13.142857142857142"/>
    <n v="10590"/>
    <n v="9"/>
    <n v="10581"/>
    <n v="3117"/>
    <n v="10181"/>
    <x v="513"/>
    <x v="587"/>
    <n v="2160.6655844155498"/>
    <n v="21.222528085802473"/>
    <n v="91.256870768950634"/>
    <n v="352.7"/>
    <n v="252.7"/>
    <n v="100"/>
  </r>
  <r>
    <x v="633"/>
    <n v="2021"/>
    <x v="8"/>
    <x v="24"/>
    <x v="1"/>
    <x v="0"/>
    <x v="0"/>
    <x v="575"/>
    <n v="108"/>
    <n v="15.428571428571429"/>
    <n v="10480"/>
    <n v="11"/>
    <n v="10469"/>
    <n v="3128"/>
    <n v="9969"/>
    <x v="514"/>
    <x v="588"/>
    <n v="2163.4880952380599"/>
    <n v="21.70215764106791"/>
    <n v="93.319277856592009"/>
    <n v="348.96666666666664"/>
    <n v="198.96666666666664"/>
    <n v="150"/>
  </r>
  <r>
    <x v="634"/>
    <n v="2021"/>
    <x v="8"/>
    <x v="25"/>
    <x v="2"/>
    <x v="1"/>
    <x v="1"/>
    <x v="582"/>
    <n v="92"/>
    <n v="13.142857142857142"/>
    <n v="10370"/>
    <n v="15"/>
    <n v="10355"/>
    <n v="3143"/>
    <n v="9870"/>
    <x v="515"/>
    <x v="589"/>
    <n v="2166.3106060605701"/>
    <n v="21.948435725031104"/>
    <n v="94.378273617633738"/>
    <n v="345.16666666666669"/>
    <n v="295.16666666666669"/>
    <n v="50"/>
  </r>
  <r>
    <x v="635"/>
    <n v="2021"/>
    <x v="8"/>
    <x v="26"/>
    <x v="0"/>
    <x v="2"/>
    <x v="2"/>
    <x v="591"/>
    <n v="92"/>
    <n v="13.142857142857142"/>
    <n v="10260"/>
    <n v="10"/>
    <n v="10250"/>
    <n v="3153"/>
    <n v="9850"/>
    <x v="516"/>
    <x v="590"/>
    <n v="2169.1331168830802"/>
    <n v="22.02165600896528"/>
    <n v="94.693120838550698"/>
    <n v="341.66666666666669"/>
    <n v="271.66666666666669"/>
    <n v="70"/>
  </r>
  <r>
    <x v="636"/>
    <n v="2021"/>
    <x v="8"/>
    <x v="27"/>
    <x v="0"/>
    <x v="0"/>
    <x v="0"/>
    <x v="592"/>
    <n v="92"/>
    <n v="13.142857142857142"/>
    <n v="10150"/>
    <n v="15"/>
    <n v="10135"/>
    <n v="3168"/>
    <n v="9635"/>
    <x v="517"/>
    <x v="591"/>
    <n v="2171.9556277055899"/>
    <n v="22.542352129793358"/>
    <n v="96.932114158111432"/>
    <n v="337.83333333333331"/>
    <n v="276.83333333333331"/>
    <n v="61"/>
  </r>
  <r>
    <x v="637"/>
    <n v="2021"/>
    <x v="8"/>
    <x v="28"/>
    <x v="1"/>
    <x v="1"/>
    <x v="1"/>
    <x v="593"/>
    <n v="92"/>
    <n v="13.142857142857142"/>
    <n v="10040"/>
    <n v="16"/>
    <n v="10024"/>
    <n v="3184"/>
    <n v="9724"/>
    <x v="518"/>
    <x v="592"/>
    <n v="2174.7781385281"/>
    <n v="22.365056957302553"/>
    <n v="96.169744916400973"/>
    <n v="334.13333333333333"/>
    <n v="273.13333333333333"/>
    <n v="61"/>
  </r>
  <r>
    <x v="638"/>
    <n v="2021"/>
    <x v="8"/>
    <x v="29"/>
    <x v="2"/>
    <x v="2"/>
    <x v="2"/>
    <x v="569"/>
    <n v="119"/>
    <n v="17"/>
    <n v="9930"/>
    <n v="5"/>
    <n v="9925"/>
    <n v="3189"/>
    <n v="9725"/>
    <x v="519"/>
    <x v="593"/>
    <n v="2177.6006493506102"/>
    <n v="22.391780456047407"/>
    <n v="96.28465596100385"/>
    <n v="330.83333333333331"/>
    <n v="312.83333333333331"/>
    <n v="18"/>
  </r>
  <r>
    <x v="639"/>
    <n v="2021"/>
    <x v="9"/>
    <x v="0"/>
    <x v="0"/>
    <x v="0"/>
    <x v="0"/>
    <x v="594"/>
    <n v="92"/>
    <n v="13.142857142857142"/>
    <n v="9820"/>
    <n v="8"/>
    <n v="9812"/>
    <n v="3197"/>
    <n v="9212"/>
    <x v="520"/>
    <x v="594"/>
    <n v="2180.4231601731199"/>
    <n v="23.669378638440296"/>
    <n v="101.77832814529327"/>
    <n v="327.06666666666666"/>
    <n v="319.06666666666666"/>
    <n v="8"/>
  </r>
  <r>
    <x v="640"/>
    <n v="2021"/>
    <x v="9"/>
    <x v="1"/>
    <x v="1"/>
    <x v="1"/>
    <x v="1"/>
    <x v="595"/>
    <n v="92"/>
    <n v="13.142857142857142"/>
    <n v="9710"/>
    <n v="9"/>
    <n v="9701"/>
    <n v="3206"/>
    <n v="9201"/>
    <x v="521"/>
    <x v="595"/>
    <n v="2183.24567099563"/>
    <n v="23.728352037774481"/>
    <n v="102.03191376243026"/>
    <n v="323.36666666666667"/>
    <n v="271.36666666666667"/>
    <n v="52"/>
  </r>
  <r>
    <x v="641"/>
    <n v="2021"/>
    <x v="9"/>
    <x v="2"/>
    <x v="2"/>
    <x v="2"/>
    <x v="2"/>
    <x v="596"/>
    <n v="92"/>
    <n v="13.142857142857142"/>
    <n v="9600"/>
    <n v="3"/>
    <n v="9597"/>
    <n v="3209"/>
    <n v="9100"/>
    <x v="48"/>
    <x v="596"/>
    <n v="2186.0681818181401"/>
    <n v="24.022727272726815"/>
    <n v="103.2977272727253"/>
    <n v="319.89999999999998"/>
    <n v="264.89999999999998"/>
    <n v="55"/>
  </r>
  <r>
    <x v="642"/>
    <n v="2021"/>
    <x v="9"/>
    <x v="3"/>
    <x v="0"/>
    <x v="0"/>
    <x v="0"/>
    <x v="597"/>
    <n v="92"/>
    <n v="13.142857142857142"/>
    <n v="20000"/>
    <n v="2"/>
    <n v="19998"/>
    <n v="3211"/>
    <n v="19598"/>
    <x v="522"/>
    <x v="597"/>
    <n v="2188.8906926406498"/>
    <n v="11.168949345038524"/>
    <n v="48.026482183665649"/>
    <n v="666.6"/>
    <n v="566.6"/>
    <n v="100"/>
  </r>
  <r>
    <x v="643"/>
    <n v="2021"/>
    <x v="9"/>
    <x v="4"/>
    <x v="1"/>
    <x v="1"/>
    <x v="1"/>
    <x v="598"/>
    <n v="92"/>
    <n v="13.142857142857142"/>
    <n v="16000"/>
    <n v="2"/>
    <n v="15998"/>
    <n v="3213"/>
    <n v="15498"/>
    <x v="523"/>
    <x v="598"/>
    <n v="2191.71320346316"/>
    <n v="14.141909946206995"/>
    <n v="60.810212768690079"/>
    <n v="533.26666666666665"/>
    <n v="383.26666666666665"/>
    <n v="150"/>
  </r>
  <r>
    <x v="644"/>
    <n v="2021"/>
    <x v="9"/>
    <x v="5"/>
    <x v="0"/>
    <x v="2"/>
    <x v="2"/>
    <x v="599"/>
    <n v="92"/>
    <n v="13.142857142857142"/>
    <n v="13000"/>
    <n v="2"/>
    <n v="12998"/>
    <n v="3215"/>
    <n v="12500"/>
    <x v="18"/>
    <x v="305"/>
    <n v="2194.5357142856701"/>
    <n v="17.556285714285359"/>
    <n v="75.492028571427042"/>
    <n v="433.26666666666665"/>
    <n v="333.26666666666665"/>
    <n v="100"/>
  </r>
  <r>
    <x v="645"/>
    <n v="2021"/>
    <x v="9"/>
    <x v="6"/>
    <x v="1"/>
    <x v="0"/>
    <x v="0"/>
    <x v="600"/>
    <n v="92"/>
    <n v="13.142857142857142"/>
    <n v="13500"/>
    <n v="2"/>
    <n v="13498"/>
    <n v="3217"/>
    <n v="13098"/>
    <x v="524"/>
    <x v="599"/>
    <n v="2197.3582251081798"/>
    <n v="16.776288174592914"/>
    <n v="72.13803915074952"/>
    <n v="449.93333333333334"/>
    <n v="349.93333333333334"/>
    <n v="100"/>
  </r>
  <r>
    <x v="646"/>
    <n v="2021"/>
    <x v="9"/>
    <x v="7"/>
    <x v="2"/>
    <x v="1"/>
    <x v="1"/>
    <x v="601"/>
    <n v="92"/>
    <n v="13.142857142857142"/>
    <n v="13000"/>
    <n v="2"/>
    <n v="12998"/>
    <n v="3219"/>
    <n v="12498"/>
    <x v="525"/>
    <x v="600"/>
    <n v="2200.1807359306899"/>
    <n v="17.604262569456633"/>
    <n v="75.698329048663524"/>
    <n v="433.26666666666665"/>
    <n v="283.26666666666665"/>
    <n v="150"/>
  </r>
  <r>
    <x v="647"/>
    <n v="2021"/>
    <x v="9"/>
    <x v="8"/>
    <x v="0"/>
    <x v="2"/>
    <x v="2"/>
    <x v="602"/>
    <n v="92"/>
    <n v="13.142857142857142"/>
    <n v="17000"/>
    <n v="2"/>
    <n v="16998"/>
    <n v="3221"/>
    <n v="16698"/>
    <x v="526"/>
    <x v="601"/>
    <n v="2203.0032467532001"/>
    <n v="13.193216233999282"/>
    <n v="56.730829806196908"/>
    <n v="566.6"/>
    <n v="516.6"/>
    <n v="50"/>
  </r>
  <r>
    <x v="648"/>
    <n v="2021"/>
    <x v="9"/>
    <x v="9"/>
    <x v="1"/>
    <x v="0"/>
    <x v="0"/>
    <x v="603"/>
    <n v="92"/>
    <n v="13.142857142857142"/>
    <n v="11328.404040404001"/>
    <n v="5"/>
    <n v="11323.404040404001"/>
    <n v="3226"/>
    <n v="10828.404040404001"/>
    <x v="55"/>
    <x v="602"/>
    <n v="2205.8257575757102"/>
    <n v="20.370737454431119"/>
    <n v="87.594171054053803"/>
    <n v="377.44680134680004"/>
    <n v="307.44680134680004"/>
    <n v="70"/>
  </r>
  <r>
    <x v="649"/>
    <n v="2021"/>
    <x v="9"/>
    <x v="10"/>
    <x v="2"/>
    <x v="1"/>
    <x v="1"/>
    <x v="604"/>
    <n v="92"/>
    <n v="13.142857142857142"/>
    <n v="11283.470418470401"/>
    <n v="8"/>
    <n v="11275.470418470401"/>
    <n v="3234"/>
    <n v="10875.470418470401"/>
    <x v="527"/>
    <x v="603"/>
    <n v="2208.6482683982199"/>
    <n v="20.308530881084032"/>
    <n v="87.32668278866133"/>
    <n v="375.84901394901334"/>
    <n v="314.84901394901334"/>
    <n v="61"/>
  </r>
  <r>
    <x v="650"/>
    <n v="2021"/>
    <x v="9"/>
    <x v="11"/>
    <x v="0"/>
    <x v="2"/>
    <x v="2"/>
    <x v="605"/>
    <n v="92"/>
    <n v="13.142857142857142"/>
    <n v="11238.5367965368"/>
    <n v="6"/>
    <n v="11232.5367965368"/>
    <n v="3240"/>
    <n v="10732.5367965368"/>
    <x v="528"/>
    <x v="604"/>
    <n v="2211.47077922074"/>
    <n v="20.605294173641617"/>
    <n v="88.602764946658951"/>
    <n v="374.41789321789332"/>
    <n v="313.41789321789332"/>
    <n v="61"/>
  </r>
  <r>
    <x v="651"/>
    <n v="2021"/>
    <x v="9"/>
    <x v="12"/>
    <x v="1"/>
    <x v="0"/>
    <x v="0"/>
    <x v="606"/>
    <n v="92"/>
    <n v="13.142857142857142"/>
    <n v="11193.6031746032"/>
    <n v="6"/>
    <n v="11187.6031746032"/>
    <n v="3246"/>
    <n v="10887.6031746032"/>
    <x v="529"/>
    <x v="605"/>
    <n v="2214.2932900432502"/>
    <n v="20.337747937106922"/>
    <n v="87.452316129559762"/>
    <n v="372.9201058201067"/>
    <n v="354.9201058201067"/>
    <n v="18"/>
  </r>
  <r>
    <x v="652"/>
    <n v="2021"/>
    <x v="9"/>
    <x v="13"/>
    <x v="2"/>
    <x v="1"/>
    <x v="1"/>
    <x v="607"/>
    <n v="92"/>
    <n v="13.142857142857142"/>
    <n v="11148.6695526695"/>
    <n v="8"/>
    <n v="11140.6695526695"/>
    <n v="3254"/>
    <n v="10940.6695526695"/>
    <x v="530"/>
    <x v="606"/>
    <n v="2217.1158008657599"/>
    <n v="20.264900518129519"/>
    <n v="87.13907222795693"/>
    <n v="371.35565175565"/>
    <n v="363.35565175565"/>
    <n v="8"/>
  </r>
  <r>
    <x v="653"/>
    <n v="2021"/>
    <x v="9"/>
    <x v="14"/>
    <x v="0"/>
    <x v="2"/>
    <x v="2"/>
    <x v="608"/>
    <n v="92"/>
    <n v="13.142857142857142"/>
    <n v="11103.7359307359"/>
    <n v="1"/>
    <n v="11102.7359307359"/>
    <n v="3255"/>
    <n v="10502.7359307359"/>
    <x v="531"/>
    <x v="607"/>
    <n v="2219.93831168827"/>
    <n v="21.136762138251004"/>
    <n v="90.888077194479322"/>
    <n v="370.09119769119667"/>
    <n v="318.09119769119667"/>
    <n v="52"/>
  </r>
  <r>
    <x v="654"/>
    <n v="2021"/>
    <x v="9"/>
    <x v="15"/>
    <x v="0"/>
    <x v="0"/>
    <x v="0"/>
    <x v="609"/>
    <n v="92"/>
    <n v="13.142857142857142"/>
    <n v="11058.8023088023"/>
    <n v="0"/>
    <n v="11058.8023088023"/>
    <n v="3255"/>
    <n v="10558.8023088023"/>
    <x v="297"/>
    <x v="314"/>
    <n v="2222.7608225107801"/>
    <n v="21.051259011240177"/>
    <n v="90.520413748332757"/>
    <n v="368.62674362674335"/>
    <n v="313.62674362674335"/>
    <n v="55"/>
  </r>
  <r>
    <x v="655"/>
    <n v="2021"/>
    <x v="9"/>
    <x v="16"/>
    <x v="1"/>
    <x v="1"/>
    <x v="1"/>
    <x v="610"/>
    <n v="92"/>
    <n v="13.142857142857142"/>
    <n v="11013.8686868687"/>
    <n v="0"/>
    <n v="11013.8686868687"/>
    <n v="3255"/>
    <n v="10513.8686868687"/>
    <x v="436"/>
    <x v="608"/>
    <n v="2225.5833333332898"/>
    <n v="21.168072377705581"/>
    <n v="91.022711224134"/>
    <n v="367.12895622895667"/>
    <n v="267.12895622895667"/>
    <n v="100"/>
  </r>
  <r>
    <x v="656"/>
    <n v="2021"/>
    <x v="9"/>
    <x v="17"/>
    <x v="2"/>
    <x v="2"/>
    <x v="2"/>
    <x v="611"/>
    <n v="92"/>
    <n v="13.142857142857142"/>
    <n v="10968.9350649351"/>
    <n v="0"/>
    <n v="10968.9350649351"/>
    <n v="3255"/>
    <n v="10568.9350649351"/>
    <x v="437"/>
    <x v="492"/>
    <n v="2228.4058441558"/>
    <n v="21.084487987338051"/>
    <n v="90.663298345553613"/>
    <n v="365.63116883116999"/>
    <n v="215.63116883116999"/>
    <n v="150"/>
  </r>
  <r>
    <x v="657"/>
    <n v="2021"/>
    <x v="9"/>
    <x v="18"/>
    <x v="0"/>
    <x v="0"/>
    <x v="0"/>
    <x v="612"/>
    <n v="92"/>
    <n v="13.142857142857142"/>
    <n v="10924.0014430014"/>
    <n v="6"/>
    <n v="10918.0014430014"/>
    <n v="3261"/>
    <n v="10418.0014430014"/>
    <x v="532"/>
    <x v="609"/>
    <n v="2231.2283549783101"/>
    <n v="21.417047858802167"/>
    <n v="92.093305792849321"/>
    <n v="363.93338143338002"/>
    <n v="263.93338143338002"/>
    <n v="100"/>
  </r>
  <r>
    <x v="658"/>
    <n v="2021"/>
    <x v="9"/>
    <x v="19"/>
    <x v="1"/>
    <x v="1"/>
    <x v="1"/>
    <x v="595"/>
    <n v="110"/>
    <n v="15.714285714285714"/>
    <n v="10879.0678210678"/>
    <n v="9"/>
    <n v="10870.0678210678"/>
    <n v="3270"/>
    <n v="10379.0678210678"/>
    <x v="65"/>
    <x v="610"/>
    <n v="2234.0508658008198"/>
    <n v="21.524581054052508"/>
    <n v="92.555698532425779"/>
    <n v="362.33559403559332"/>
    <n v="212.33559403559332"/>
    <n v="150"/>
  </r>
  <r>
    <x v="659"/>
    <n v="2021"/>
    <x v="9"/>
    <x v="20"/>
    <x v="2"/>
    <x v="2"/>
    <x v="2"/>
    <x v="613"/>
    <n v="92"/>
    <n v="13.142857142857142"/>
    <n v="16000"/>
    <n v="1"/>
    <n v="15999"/>
    <n v="3271"/>
    <n v="15599"/>
    <x v="533"/>
    <x v="611"/>
    <n v="2236.8733766233299"/>
    <n v="14.339851122657413"/>
    <n v="61.661359827426871"/>
    <n v="533.29999999999995"/>
    <n v="483.29999999999995"/>
    <n v="50"/>
  </r>
  <r>
    <x v="660"/>
    <n v="2021"/>
    <x v="9"/>
    <x v="21"/>
    <x v="0"/>
    <x v="0"/>
    <x v="0"/>
    <x v="614"/>
    <n v="92"/>
    <n v="13.142857142857142"/>
    <n v="13000"/>
    <n v="2"/>
    <n v="12998"/>
    <n v="3273"/>
    <n v="12498"/>
    <x v="525"/>
    <x v="600"/>
    <n v="2239.6958874458401"/>
    <n v="17.92043436906577"/>
    <n v="77.057867786982811"/>
    <n v="433.26666666666665"/>
    <n v="378.26666666666665"/>
    <n v="55"/>
  </r>
  <r>
    <x v="661"/>
    <n v="2021"/>
    <x v="9"/>
    <x v="22"/>
    <x v="1"/>
    <x v="1"/>
    <x v="1"/>
    <x v="615"/>
    <n v="92"/>
    <n v="13.142857142857142"/>
    <n v="13500"/>
    <n v="9"/>
    <n v="13491"/>
    <n v="3282"/>
    <n v="13191"/>
    <x v="340"/>
    <x v="370"/>
    <n v="2242.5183982683502"/>
    <n v="17.000366903709729"/>
    <n v="73.101577685951838"/>
    <n v="449.7"/>
    <n v="430.7"/>
    <n v="19"/>
  </r>
  <r>
    <x v="662"/>
    <n v="2021"/>
    <x v="9"/>
    <x v="23"/>
    <x v="2"/>
    <x v="2"/>
    <x v="2"/>
    <x v="616"/>
    <n v="92"/>
    <n v="13.142857142857142"/>
    <n v="13000"/>
    <n v="15"/>
    <n v="12985"/>
    <n v="3297"/>
    <n v="12785"/>
    <x v="534"/>
    <x v="612"/>
    <n v="2245.3409090908599"/>
    <n v="17.562306680413453"/>
    <n v="75.517918725777847"/>
    <n v="432.83333333333331"/>
    <n v="332.83333333333331"/>
    <n v="100"/>
  </r>
  <r>
    <x v="663"/>
    <n v="2021"/>
    <x v="9"/>
    <x v="24"/>
    <x v="0"/>
    <x v="0"/>
    <x v="0"/>
    <x v="617"/>
    <n v="92"/>
    <n v="13.142857142857142"/>
    <n v="17000"/>
    <n v="16"/>
    <n v="16984"/>
    <n v="3313"/>
    <n v="16384"/>
    <x v="535"/>
    <x v="613"/>
    <n v="2248.16341991337"/>
    <n v="13.721700560994691"/>
    <n v="59.003312412277168"/>
    <n v="566.13333333333333"/>
    <n v="446.13333333333333"/>
    <n v="120"/>
  </r>
  <r>
    <x v="664"/>
    <n v="2021"/>
    <x v="9"/>
    <x v="25"/>
    <x v="0"/>
    <x v="1"/>
    <x v="1"/>
    <x v="613"/>
    <n v="97"/>
    <n v="13.857142857142858"/>
    <n v="11328.404040404001"/>
    <n v="5"/>
    <n v="11323.404040404001"/>
    <n v="3318"/>
    <n v="10823.404040404001"/>
    <x v="536"/>
    <x v="614"/>
    <n v="2250.9859307358802"/>
    <n v="20.797393521787612"/>
    <n v="89.428792143686721"/>
    <n v="377.44680134680004"/>
    <n v="289.44680134680004"/>
    <n v="88"/>
  </r>
  <r>
    <x v="665"/>
    <n v="2021"/>
    <x v="9"/>
    <x v="26"/>
    <x v="1"/>
    <x v="2"/>
    <x v="2"/>
    <x v="618"/>
    <n v="92"/>
    <n v="13.142857142857142"/>
    <n v="11283.470418470401"/>
    <n v="8"/>
    <n v="11275.470418470401"/>
    <n v="3326"/>
    <n v="10783.470418470401"/>
    <x v="126"/>
    <x v="615"/>
    <n v="2253.8084415583899"/>
    <n v="20.900585378320951"/>
    <n v="89.872517126780082"/>
    <n v="375.84901394901334"/>
    <n v="298.84901394901334"/>
    <n v="77"/>
  </r>
  <r>
    <x v="666"/>
    <n v="2021"/>
    <x v="9"/>
    <x v="27"/>
    <x v="2"/>
    <x v="0"/>
    <x v="0"/>
    <x v="619"/>
    <n v="92"/>
    <n v="13.142857142857142"/>
    <n v="11238.5367965368"/>
    <n v="9"/>
    <n v="11229.5367965368"/>
    <n v="3335"/>
    <n v="10829.5367965368"/>
    <x v="231"/>
    <x v="242"/>
    <n v="2256.6309523809"/>
    <n v="20.837742137803644"/>
    <n v="89.602291192555668"/>
    <n v="374.31789321789336"/>
    <n v="274.31789321789336"/>
    <n v="100"/>
  </r>
  <r>
    <x v="667"/>
    <n v="2021"/>
    <x v="9"/>
    <x v="28"/>
    <x v="0"/>
    <x v="1"/>
    <x v="1"/>
    <x v="620"/>
    <n v="92"/>
    <n v="13.142857142857142"/>
    <n v="11193.6031746032"/>
    <n v="3"/>
    <n v="11190.6031746032"/>
    <n v="3338"/>
    <n v="10690.6031746032"/>
    <x v="537"/>
    <x v="616"/>
    <n v="2259.4534632034101"/>
    <n v="21.134948386925544"/>
    <n v="90.880278063779841"/>
    <n v="373.02010582010666"/>
    <n v="223.02010582010666"/>
    <n v="150"/>
  </r>
  <r>
    <x v="668"/>
    <n v="2021"/>
    <x v="9"/>
    <x v="29"/>
    <x v="1"/>
    <x v="2"/>
    <x v="2"/>
    <x v="621"/>
    <n v="92"/>
    <n v="13.142857142857142"/>
    <n v="11148.6695526695"/>
    <n v="2"/>
    <n v="11146.6695526695"/>
    <n v="3340"/>
    <n v="10648.6695526695"/>
    <x v="233"/>
    <x v="617"/>
    <n v="2262.2759740259198"/>
    <n v="21.244681909194874"/>
    <n v="91.352132209537956"/>
    <n v="371.55565175564999"/>
    <n v="321.55565175564999"/>
    <n v="50"/>
  </r>
  <r>
    <x v="669"/>
    <n v="2021"/>
    <x v="9"/>
    <x v="30"/>
    <x v="2"/>
    <x v="0"/>
    <x v="0"/>
    <x v="622"/>
    <n v="92"/>
    <n v="13.142857142857142"/>
    <n v="11103.7359307359"/>
    <n v="2"/>
    <n v="11101.7359307359"/>
    <n v="3342"/>
    <n v="10701.7359307359"/>
    <x v="538"/>
    <x v="618"/>
    <n v="2265.09848484843"/>
    <n v="21.165710866990825"/>
    <n v="91.012556728060545"/>
    <n v="370.05786435786337"/>
    <n v="315.05786435786337"/>
    <n v="55"/>
  </r>
  <r>
    <x v="670"/>
    <n v="2021"/>
    <x v="10"/>
    <x v="0"/>
    <x v="0"/>
    <x v="1"/>
    <x v="1"/>
    <x v="623"/>
    <n v="92"/>
    <n v="13.142857142857142"/>
    <n v="11058.8023088023"/>
    <n v="2"/>
    <n v="11056.8023088023"/>
    <n v="3344"/>
    <n v="10556.8023088023"/>
    <x v="539"/>
    <x v="619"/>
    <n v="2267.9209956709501"/>
    <n v="21.483029892299388"/>
    <n v="92.377028536887366"/>
    <n v="368.56007696007669"/>
    <n v="349.56007696007669"/>
    <n v="19"/>
  </r>
  <r>
    <x v="671"/>
    <n v="2021"/>
    <x v="10"/>
    <x v="1"/>
    <x v="1"/>
    <x v="2"/>
    <x v="2"/>
    <x v="624"/>
    <n v="92"/>
    <n v="13.142857142857142"/>
    <n v="11013.8686868687"/>
    <n v="2"/>
    <n v="11011.8686868687"/>
    <n v="3346"/>
    <n v="10711.8686868687"/>
    <x v="348"/>
    <x v="380"/>
    <n v="2270.7435064934598"/>
    <n v="21.1983881885808"/>
    <n v="91.153069210897442"/>
    <n v="367.06228956229"/>
    <n v="267.06228956229"/>
    <n v="100"/>
  </r>
  <r>
    <x v="672"/>
    <n v="2021"/>
    <x v="10"/>
    <x v="2"/>
    <x v="0"/>
    <x v="0"/>
    <x v="0"/>
    <x v="625"/>
    <n v="92"/>
    <n v="13.142857142857142"/>
    <n v="10968.9350649351"/>
    <n v="2"/>
    <n v="10966.9350649351"/>
    <n v="3348"/>
    <n v="10468.9350649351"/>
    <x v="132"/>
    <x v="620"/>
    <n v="2273.5660173159699"/>
    <n v="21.71726162416563"/>
    <n v="93.384224983912205"/>
    <n v="365.56450216450332"/>
    <n v="245.56450216450332"/>
    <n v="120"/>
  </r>
  <r>
    <x v="673"/>
    <n v="2021"/>
    <x v="10"/>
    <x v="3"/>
    <x v="1"/>
    <x v="1"/>
    <x v="1"/>
    <x v="626"/>
    <n v="72"/>
    <n v="10.285714285714286"/>
    <n v="10924.0014430014"/>
    <n v="2"/>
    <n v="10922.0014430014"/>
    <n v="3350"/>
    <n v="10522.0014430014"/>
    <x v="540"/>
    <x v="621"/>
    <n v="2276.3885281384801"/>
    <n v="21.634558220409637"/>
    <n v="93.02860034776144"/>
    <n v="364.06671476671335"/>
    <n v="276.06671476671335"/>
    <n v="88"/>
  </r>
  <r>
    <x v="674"/>
    <n v="2021"/>
    <x v="10"/>
    <x v="4"/>
    <x v="2"/>
    <x v="2"/>
    <x v="2"/>
    <x v="627"/>
    <n v="92"/>
    <n v="13.142857142857142"/>
    <n v="10879.0678210678"/>
    <n v="5"/>
    <n v="10874.0678210678"/>
    <n v="3355"/>
    <n v="10374.0678210678"/>
    <x v="541"/>
    <x v="622"/>
    <n v="2279.2110389609902"/>
    <n v="21.970273168374099"/>
    <n v="94.472174624008616"/>
    <n v="362.46892736892664"/>
    <n v="285.46892736892664"/>
    <n v="77"/>
  </r>
  <r>
    <x v="675"/>
    <n v="2021"/>
    <x v="10"/>
    <x v="5"/>
    <x v="0"/>
    <x v="0"/>
    <x v="0"/>
    <x v="628"/>
    <n v="92"/>
    <n v="13.142857142857142"/>
    <n v="16800"/>
    <n v="8"/>
    <n v="16792"/>
    <n v="3363"/>
    <n v="16492"/>
    <x v="542"/>
    <x v="623"/>
    <n v="2282.0335497834999"/>
    <n v="13.837215315204341"/>
    <n v="59.500025855378667"/>
    <n v="559.73333333333335"/>
    <n v="469.73333333333335"/>
    <n v="90"/>
  </r>
  <r>
    <x v="676"/>
    <n v="2021"/>
    <x v="10"/>
    <x v="6"/>
    <x v="1"/>
    <x v="1"/>
    <x v="1"/>
    <x v="629"/>
    <n v="92"/>
    <n v="13.142857142857142"/>
    <n v="15500"/>
    <n v="6"/>
    <n v="15494"/>
    <n v="3369"/>
    <n v="15294"/>
    <x v="543"/>
    <x v="624"/>
    <n v="2284.85606060601"/>
    <n v="14.939558392873089"/>
    <n v="64.240101089354283"/>
    <n v="516.4666666666667"/>
    <n v="327.4666666666667"/>
    <n v="189"/>
  </r>
  <r>
    <x v="677"/>
    <n v="2021"/>
    <x v="10"/>
    <x v="7"/>
    <x v="2"/>
    <x v="2"/>
    <x v="2"/>
    <x v="630"/>
    <n v="92"/>
    <n v="13.142857142857142"/>
    <n v="12000"/>
    <n v="6"/>
    <n v="11994"/>
    <n v="3375"/>
    <n v="11394"/>
    <x v="544"/>
    <x v="625"/>
    <n v="2287.6785714285202"/>
    <n v="20.077923217733193"/>
    <n v="86.335069836252728"/>
    <n v="399.8"/>
    <n v="367.8"/>
    <n v="32"/>
  </r>
  <r>
    <x v="678"/>
    <n v="2021"/>
    <x v="10"/>
    <x v="8"/>
    <x v="0"/>
    <x v="0"/>
    <x v="0"/>
    <x v="631"/>
    <n v="82"/>
    <n v="11.714285714285714"/>
    <n v="10000"/>
    <n v="8"/>
    <n v="9992"/>
    <n v="3383"/>
    <n v="9492"/>
    <x v="545"/>
    <x v="626"/>
    <n v="2290.5010822510299"/>
    <n v="24.130858430794667"/>
    <n v="103.76269125241707"/>
    <n v="333.06666666666666"/>
    <n v="218.06666666666666"/>
    <n v="115"/>
  </r>
  <r>
    <x v="679"/>
    <n v="2021"/>
    <x v="10"/>
    <x v="9"/>
    <x v="1"/>
    <x v="1"/>
    <x v="1"/>
    <x v="632"/>
    <n v="92"/>
    <n v="13.142857142857142"/>
    <n v="19000"/>
    <n v="1"/>
    <n v="18999"/>
    <n v="3384"/>
    <n v="18500"/>
    <x v="390"/>
    <x v="627"/>
    <n v="2293.32359307354"/>
    <n v="12.39634374634346"/>
    <n v="53.304278109276872"/>
    <n v="633.29999999999995"/>
    <n v="556.29999999999995"/>
    <n v="77"/>
  </r>
  <r>
    <x v="680"/>
    <n v="2021"/>
    <x v="10"/>
    <x v="10"/>
    <x v="2"/>
    <x v="2"/>
    <x v="2"/>
    <x v="633"/>
    <n v="92"/>
    <n v="13.142857142857142"/>
    <n v="14330"/>
    <n v="0"/>
    <n v="14330"/>
    <n v="3384"/>
    <n v="13930"/>
    <x v="546"/>
    <x v="628"/>
    <n v="2296.1461038960501"/>
    <n v="16.483460903776383"/>
    <n v="70.878881886238446"/>
    <n v="477.66666666666669"/>
    <n v="389.66666666666669"/>
    <n v="88"/>
  </r>
  <r>
    <x v="681"/>
    <n v="2021"/>
    <x v="10"/>
    <x v="11"/>
    <x v="0"/>
    <x v="0"/>
    <x v="0"/>
    <x v="634"/>
    <n v="92"/>
    <n v="13.142857142857142"/>
    <n v="14220"/>
    <n v="0"/>
    <n v="14220"/>
    <n v="3384"/>
    <n v="13720"/>
    <x v="547"/>
    <x v="629"/>
    <n v="2298.9686147185598"/>
    <n v="16.75633101106822"/>
    <n v="72.05222334759334"/>
    <n v="474"/>
    <n v="375"/>
    <n v="99"/>
  </r>
  <r>
    <x v="682"/>
    <n v="2021"/>
    <x v="10"/>
    <x v="12"/>
    <x v="0"/>
    <x v="1"/>
    <x v="1"/>
    <x v="635"/>
    <n v="92"/>
    <n v="13.142857142857142"/>
    <n v="14110"/>
    <n v="0"/>
    <n v="14110"/>
    <n v="3384"/>
    <n v="13610"/>
    <x v="7"/>
    <x v="630"/>
    <n v="2301.79112554107"/>
    <n v="16.912499085533213"/>
    <n v="72.723746067792817"/>
    <n v="470.33333333333331"/>
    <n v="400.33333333333331"/>
    <n v="70"/>
  </r>
  <r>
    <x v="683"/>
    <n v="2021"/>
    <x v="10"/>
    <x v="13"/>
    <x v="1"/>
    <x v="2"/>
    <x v="2"/>
    <x v="636"/>
    <n v="92"/>
    <n v="13.142857142857142"/>
    <n v="14000"/>
    <n v="0"/>
    <n v="14000"/>
    <n v="3384"/>
    <n v="13600"/>
    <x v="548"/>
    <x v="631"/>
    <n v="2304.6136363635801"/>
    <n v="16.945688502673381"/>
    <n v="72.866460561495529"/>
    <n v="466.66666666666669"/>
    <n v="405.66666666666669"/>
    <n v="61"/>
  </r>
  <r>
    <x v="684"/>
    <n v="2021"/>
    <x v="10"/>
    <x v="14"/>
    <x v="2"/>
    <x v="0"/>
    <x v="0"/>
    <x v="637"/>
    <n v="92"/>
    <n v="13.142857142857142"/>
    <n v="13890"/>
    <n v="9"/>
    <n v="13881"/>
    <n v="3393"/>
    <n v="13381"/>
    <x v="549"/>
    <x v="632"/>
    <n v="2307.4361471860898"/>
    <n v="17.244123362873399"/>
    <n v="74.149730460355613"/>
    <n v="462.7"/>
    <n v="401.7"/>
    <n v="61"/>
  </r>
  <r>
    <x v="685"/>
    <n v="2021"/>
    <x v="10"/>
    <x v="15"/>
    <x v="0"/>
    <x v="1"/>
    <x v="1"/>
    <x v="638"/>
    <n v="92"/>
    <n v="13.142857142857142"/>
    <n v="13780"/>
    <n v="11"/>
    <n v="13769"/>
    <n v="3404"/>
    <n v="13469"/>
    <x v="550"/>
    <x v="633"/>
    <n v="2310.2586580085999"/>
    <n v="17.152414121379461"/>
    <n v="73.755380721931687"/>
    <n v="458.96666666666664"/>
    <n v="370.96666666666664"/>
    <n v="88"/>
  </r>
  <r>
    <x v="686"/>
    <n v="2021"/>
    <x v="10"/>
    <x v="16"/>
    <x v="1"/>
    <x v="2"/>
    <x v="2"/>
    <x v="639"/>
    <n v="92"/>
    <n v="13.142857142857142"/>
    <n v="13670"/>
    <n v="15"/>
    <n v="13655"/>
    <n v="3419"/>
    <n v="13455"/>
    <x v="551"/>
    <x v="634"/>
    <n v="2313.0811688311101"/>
    <n v="17.191238712977405"/>
    <n v="73.92232646580284"/>
    <n v="455.16666666666669"/>
    <n v="305.16666666666669"/>
    <n v="150"/>
  </r>
  <r>
    <x v="687"/>
    <n v="2021"/>
    <x v="10"/>
    <x v="17"/>
    <x v="2"/>
    <x v="0"/>
    <x v="0"/>
    <x v="640"/>
    <n v="92"/>
    <n v="13.142857142857142"/>
    <n v="13560"/>
    <n v="10"/>
    <n v="13550"/>
    <n v="3429"/>
    <n v="12950"/>
    <x v="256"/>
    <x v="635"/>
    <n v="2315.9036796536202"/>
    <n v="17.883426097711354"/>
    <n v="76.89873222015882"/>
    <n v="451.66666666666669"/>
    <n v="431.66666666666669"/>
    <n v="20"/>
  </r>
  <r>
    <x v="688"/>
    <n v="2021"/>
    <x v="10"/>
    <x v="18"/>
    <x v="0"/>
    <x v="1"/>
    <x v="1"/>
    <x v="631"/>
    <n v="92"/>
    <n v="13.142857142857142"/>
    <n v="13450"/>
    <n v="15"/>
    <n v="13435"/>
    <n v="3444"/>
    <n v="12935"/>
    <x v="552"/>
    <x v="636"/>
    <n v="2318.7261904761299"/>
    <n v="17.925985237542559"/>
    <n v="77.081736521433001"/>
    <n v="447.83333333333331"/>
    <n v="432.83333333333331"/>
    <n v="15"/>
  </r>
  <r>
    <x v="689"/>
    <n v="2021"/>
    <x v="10"/>
    <x v="19"/>
    <x v="1"/>
    <x v="2"/>
    <x v="2"/>
    <x v="641"/>
    <n v="92"/>
    <n v="13.142857142857142"/>
    <n v="13340"/>
    <n v="16"/>
    <n v="13324"/>
    <n v="3460"/>
    <n v="12840"/>
    <x v="399"/>
    <x v="637"/>
    <n v="2321.54870129864"/>
    <n v="18.080597362138942"/>
    <n v="77.746568657197443"/>
    <n v="444.13333333333333"/>
    <n v="426.13333333333333"/>
    <n v="18"/>
  </r>
  <r>
    <x v="690"/>
    <n v="2021"/>
    <x v="10"/>
    <x v="20"/>
    <x v="2"/>
    <x v="0"/>
    <x v="0"/>
    <x v="642"/>
    <n v="92"/>
    <n v="13.142857142857142"/>
    <n v="13230"/>
    <n v="5"/>
    <n v="13225"/>
    <n v="3465"/>
    <n v="12825"/>
    <x v="553"/>
    <x v="638"/>
    <n v="2324.3712121211502"/>
    <n v="18.123752141295519"/>
    <n v="77.932134207570726"/>
    <n v="440.83333333333331"/>
    <n v="432.83333333333331"/>
    <n v="8"/>
  </r>
  <r>
    <x v="691"/>
    <n v="2021"/>
    <x v="10"/>
    <x v="21"/>
    <x v="0"/>
    <x v="1"/>
    <x v="1"/>
    <x v="643"/>
    <n v="92"/>
    <n v="13.142857142857142"/>
    <n v="13120"/>
    <n v="8"/>
    <n v="13112"/>
    <n v="3473"/>
    <n v="12612"/>
    <x v="16"/>
    <x v="16"/>
    <n v="2282.0335497834999"/>
    <n v="18.094144860319535"/>
    <n v="77.804822899374003"/>
    <n v="437.06666666666666"/>
    <n v="385.06666666666666"/>
    <n v="52"/>
  </r>
  <r>
    <x v="692"/>
    <n v="2021"/>
    <x v="10"/>
    <x v="22"/>
    <x v="0"/>
    <x v="2"/>
    <x v="2"/>
    <x v="644"/>
    <n v="92"/>
    <n v="13.142857142857142"/>
    <n v="13010"/>
    <n v="9"/>
    <n v="13001"/>
    <n v="3482"/>
    <n v="12510"/>
    <x v="17"/>
    <x v="639"/>
    <n v="2284.85606060601"/>
    <n v="18.264237095171943"/>
    <n v="78.536219509239345"/>
    <n v="433.36666666666667"/>
    <n v="378.36666666666667"/>
    <n v="55"/>
  </r>
  <r>
    <x v="693"/>
    <n v="2021"/>
    <x v="10"/>
    <x v="23"/>
    <x v="1"/>
    <x v="0"/>
    <x v="0"/>
    <x v="626"/>
    <n v="92"/>
    <n v="13.142857142857142"/>
    <n v="12900"/>
    <n v="3"/>
    <n v="12897"/>
    <n v="3485"/>
    <n v="12497"/>
    <x v="554"/>
    <x v="640"/>
    <n v="2287.6785714285202"/>
    <n v="18.305821968700648"/>
    <n v="78.715034465412785"/>
    <n v="429.9"/>
    <n v="329.9"/>
    <n v="100"/>
  </r>
  <r>
    <x v="694"/>
    <n v="2021"/>
    <x v="10"/>
    <x v="24"/>
    <x v="2"/>
    <x v="1"/>
    <x v="1"/>
    <x v="645"/>
    <n v="92"/>
    <n v="13.142857142857142"/>
    <n v="12790"/>
    <n v="2"/>
    <n v="12788"/>
    <n v="3487"/>
    <n v="12288"/>
    <x v="555"/>
    <x v="641"/>
    <n v="2290.5010822510299"/>
    <n v="18.640145526131427"/>
    <n v="80.152625762365133"/>
    <n v="426.26666666666665"/>
    <n v="276.26666666666665"/>
    <n v="150"/>
  </r>
  <r>
    <x v="695"/>
    <n v="2021"/>
    <x v="10"/>
    <x v="25"/>
    <x v="0"/>
    <x v="2"/>
    <x v="2"/>
    <x v="646"/>
    <n v="92"/>
    <n v="13.142857142857142"/>
    <n v="12680"/>
    <n v="2"/>
    <n v="12678"/>
    <n v="3489"/>
    <n v="12378"/>
    <x v="556"/>
    <x v="642"/>
    <n v="2293.32359307354"/>
    <n v="18.527416327949101"/>
    <n v="79.667890210181127"/>
    <n v="422.6"/>
    <n v="322.60000000000002"/>
    <n v="100"/>
  </r>
  <r>
    <x v="696"/>
    <n v="2021"/>
    <x v="10"/>
    <x v="26"/>
    <x v="1"/>
    <x v="0"/>
    <x v="0"/>
    <x v="647"/>
    <n v="92"/>
    <n v="13.142857142857142"/>
    <n v="12570"/>
    <n v="2"/>
    <n v="12568"/>
    <n v="3491"/>
    <n v="12070"/>
    <x v="200"/>
    <x v="643"/>
    <n v="2296.1461038960501"/>
    <n v="19.023579982568766"/>
    <n v="81.801393925045687"/>
    <n v="418.93333333333334"/>
    <n v="318.93333333333334"/>
    <n v="100"/>
  </r>
  <r>
    <x v="697"/>
    <n v="2021"/>
    <x v="10"/>
    <x v="27"/>
    <x v="2"/>
    <x v="1"/>
    <x v="1"/>
    <x v="648"/>
    <n v="92"/>
    <n v="13.142857142857142"/>
    <n v="12460"/>
    <n v="2"/>
    <n v="12458"/>
    <n v="3493"/>
    <n v="12058"/>
    <x v="557"/>
    <x v="644"/>
    <n v="2298.9686147185598"/>
    <n v="19.06591984341151"/>
    <n v="81.983455326669485"/>
    <n v="415.26666666666665"/>
    <n v="265.26666666666665"/>
    <n v="150"/>
  </r>
  <r>
    <x v="698"/>
    <n v="2021"/>
    <x v="10"/>
    <x v="28"/>
    <x v="0"/>
    <x v="2"/>
    <x v="2"/>
    <x v="649"/>
    <n v="112"/>
    <n v="16"/>
    <n v="12350"/>
    <n v="2"/>
    <n v="12348"/>
    <n v="3495"/>
    <n v="11848"/>
    <x v="509"/>
    <x v="580"/>
    <n v="2301.79112554107"/>
    <n v="19.427676616653191"/>
    <n v="83.53900945160872"/>
    <n v="411.6"/>
    <n v="361.6"/>
    <n v="50"/>
  </r>
  <r>
    <x v="699"/>
    <n v="2021"/>
    <x v="10"/>
    <x v="29"/>
    <x v="1"/>
    <x v="0"/>
    <x v="0"/>
    <x v="650"/>
    <n v="92"/>
    <n v="13.142857142857142"/>
    <n v="12240"/>
    <n v="2"/>
    <n v="12238"/>
    <n v="3497"/>
    <n v="11938"/>
    <x v="558"/>
    <x v="645"/>
    <n v="2304.6136363635801"/>
    <n v="19.304855389207404"/>
    <n v="83.010878173591834"/>
    <n v="407.93333333333334"/>
    <n v="352.93333333333334"/>
    <n v="55"/>
  </r>
  <r>
    <x v="700"/>
    <n v="2021"/>
    <x v="11"/>
    <x v="0"/>
    <x v="0"/>
    <x v="1"/>
    <x v="1"/>
    <x v="651"/>
    <n v="92"/>
    <n v="13.142857142857142"/>
    <n v="12130"/>
    <n v="5"/>
    <n v="12125"/>
    <n v="3502"/>
    <n v="11925"/>
    <x v="559"/>
    <x v="646"/>
    <n v="2307.4361471860898"/>
    <n v="19.349569368436811"/>
    <n v="83.203148284278285"/>
    <n v="404.16666666666669"/>
    <n v="385.16666666666669"/>
    <n v="19"/>
  </r>
  <r>
    <x v="701"/>
    <n v="2021"/>
    <x v="11"/>
    <x v="1"/>
    <x v="1"/>
    <x v="2"/>
    <x v="2"/>
    <x v="652"/>
    <n v="92"/>
    <n v="13.142857142857142"/>
    <n v="12020"/>
    <n v="8"/>
    <n v="12012"/>
    <n v="3510"/>
    <n v="11412"/>
    <x v="560"/>
    <x v="647"/>
    <n v="2310.2586580085999"/>
    <n v="20.244117227555204"/>
    <n v="87.04970407848738"/>
    <n v="400.4"/>
    <n v="300.39999999999998"/>
    <n v="100"/>
  </r>
  <r>
    <x v="702"/>
    <n v="2021"/>
    <x v="11"/>
    <x v="2"/>
    <x v="2"/>
    <x v="0"/>
    <x v="0"/>
    <x v="653"/>
    <n v="92"/>
    <n v="13.142857142857142"/>
    <n v="16800"/>
    <n v="6"/>
    <n v="16794"/>
    <n v="3516"/>
    <n v="16294"/>
    <x v="561"/>
    <x v="648"/>
    <n v="2313.0811688311101"/>
    <n v="14.195907504793851"/>
    <n v="61.042402270613557"/>
    <n v="559.79999999999995"/>
    <n v="439.79999999999995"/>
    <n v="120"/>
  </r>
  <r>
    <x v="703"/>
    <n v="2021"/>
    <x v="11"/>
    <x v="3"/>
    <x v="0"/>
    <x v="1"/>
    <x v="1"/>
    <x v="654"/>
    <n v="92"/>
    <n v="13.142857142857142"/>
    <n v="15500"/>
    <n v="6"/>
    <n v="15494"/>
    <n v="3522"/>
    <n v="15000"/>
    <x v="185"/>
    <x v="649"/>
    <n v="2315.9036796536202"/>
    <n v="15.439357864357468"/>
    <n v="66.389238816737105"/>
    <n v="516.4666666666667"/>
    <n v="428.4666666666667"/>
    <n v="88"/>
  </r>
  <r>
    <x v="704"/>
    <n v="2021"/>
    <x v="11"/>
    <x v="4"/>
    <x v="1"/>
    <x v="2"/>
    <x v="2"/>
    <x v="655"/>
    <n v="92"/>
    <n v="13.142857142857142"/>
    <n v="12000"/>
    <n v="8"/>
    <n v="11992"/>
    <n v="3530"/>
    <n v="11592"/>
    <x v="562"/>
    <x v="650"/>
    <n v="2318.7261904761299"/>
    <n v="20.002813927502846"/>
    <n v="86.012099888262227"/>
    <n v="399.73333333333335"/>
    <n v="322.73333333333335"/>
    <n v="77"/>
  </r>
  <r>
    <x v="705"/>
    <n v="2021"/>
    <x v="11"/>
    <x v="5"/>
    <x v="2"/>
    <x v="0"/>
    <x v="0"/>
    <x v="656"/>
    <n v="92"/>
    <n v="13.142857142857142"/>
    <n v="10000"/>
    <n v="1"/>
    <n v="9999"/>
    <n v="3531"/>
    <n v="9499"/>
    <x v="563"/>
    <x v="651"/>
    <n v="2321.54870129864"/>
    <n v="24.439927374446153"/>
    <n v="105.09168771011845"/>
    <n v="333.3"/>
    <n v="243.3"/>
    <n v="90"/>
  </r>
  <r>
    <x v="706"/>
    <n v="2021"/>
    <x v="11"/>
    <x v="6"/>
    <x v="0"/>
    <x v="1"/>
    <x v="1"/>
    <x v="657"/>
    <n v="92"/>
    <n v="13.142857142857142"/>
    <n v="19000"/>
    <n v="0"/>
    <n v="19000"/>
    <n v="3531"/>
    <n v="18500"/>
    <x v="390"/>
    <x v="652"/>
    <n v="2324.3712121211502"/>
    <n v="12.56416871416838"/>
    <n v="54.02592547092403"/>
    <n v="633.33333333333337"/>
    <n v="444.33333333333337"/>
    <n v="189"/>
  </r>
  <r>
    <x v="707"/>
    <n v="2021"/>
    <x v="11"/>
    <x v="7"/>
    <x v="1"/>
    <x v="2"/>
    <x v="2"/>
    <x v="658"/>
    <n v="92"/>
    <n v="13.142857142857142"/>
    <n v="14330"/>
    <n v="0"/>
    <n v="14330"/>
    <n v="3531"/>
    <n v="13930"/>
    <x v="546"/>
    <x v="628"/>
    <n v="1982.8474025973901"/>
    <n v="14.234367570691962"/>
    <n v="61.207780553975432"/>
    <n v="477.66666666666669"/>
    <n v="445.66666666666669"/>
    <n v="32"/>
  </r>
  <r>
    <x v="708"/>
    <n v="2021"/>
    <x v="11"/>
    <x v="8"/>
    <x v="2"/>
    <x v="0"/>
    <x v="0"/>
    <x v="659"/>
    <n v="92"/>
    <n v="13.142857142857142"/>
    <n v="14220"/>
    <n v="0"/>
    <n v="14220"/>
    <n v="3531"/>
    <n v="13720"/>
    <x v="547"/>
    <x v="629"/>
    <n v="1985.6699134199"/>
    <n v="14.472812780028427"/>
    <n v="62.233094954122237"/>
    <n v="474"/>
    <n v="359"/>
    <n v="115"/>
  </r>
  <r>
    <x v="709"/>
    <n v="2021"/>
    <x v="11"/>
    <x v="9"/>
    <x v="0"/>
    <x v="1"/>
    <x v="1"/>
    <x v="660"/>
    <n v="92"/>
    <n v="13.142857142857142"/>
    <n v="14110"/>
    <n v="0"/>
    <n v="14110"/>
    <n v="3531"/>
    <n v="13810"/>
    <x v="564"/>
    <x v="653"/>
    <n v="1988.4924242424099"/>
    <n v="14.39893138481108"/>
    <n v="61.915404954687645"/>
    <n v="470.33333333333331"/>
    <n v="393.33333333333331"/>
    <n v="77"/>
  </r>
  <r>
    <x v="710"/>
    <n v="2021"/>
    <x v="11"/>
    <x v="10"/>
    <x v="0"/>
    <x v="2"/>
    <x v="2"/>
    <x v="661"/>
    <n v="92"/>
    <n v="13.142857142857142"/>
    <n v="14000"/>
    <n v="9"/>
    <n v="13991"/>
    <n v="3540"/>
    <n v="13791"/>
    <x v="565"/>
    <x v="654"/>
    <n v="1991.3149350649201"/>
    <n v="14.439235262598217"/>
    <n v="62.08871162917233"/>
    <n v="466.36666666666667"/>
    <n v="378.36666666666667"/>
    <n v="88"/>
  </r>
  <r>
    <x v="711"/>
    <n v="2021"/>
    <x v="11"/>
    <x v="11"/>
    <x v="1"/>
    <x v="0"/>
    <x v="0"/>
    <x v="652"/>
    <n v="102"/>
    <n v="14.571428571428571"/>
    <n v="13890"/>
    <n v="11"/>
    <n v="13879"/>
    <n v="3551"/>
    <n v="13279"/>
    <x v="566"/>
    <x v="655"/>
    <n v="1994.13744588743"/>
    <n v="15.017226040269824"/>
    <n v="64.574071973160244"/>
    <n v="462.63333333333333"/>
    <n v="363.63333333333333"/>
    <n v="99"/>
  </r>
  <r>
    <x v="712"/>
    <n v="2021"/>
    <x v="11"/>
    <x v="12"/>
    <x v="2"/>
    <x v="1"/>
    <x v="1"/>
    <x v="662"/>
    <n v="92"/>
    <n v="13.142857142857142"/>
    <n v="13780"/>
    <n v="15"/>
    <n v="13765"/>
    <n v="3566"/>
    <n v="13265"/>
    <x v="567"/>
    <x v="656"/>
    <n v="1996.9599567099399"/>
    <n v="15.054353235657292"/>
    <n v="64.733718913326356"/>
    <n v="458.83333333333331"/>
    <n v="388.83333333333331"/>
    <n v="70"/>
  </r>
  <r>
    <x v="713"/>
    <n v="2021"/>
    <x v="11"/>
    <x v="13"/>
    <x v="0"/>
    <x v="2"/>
    <x v="2"/>
    <x v="663"/>
    <n v="92"/>
    <n v="13.142857142857142"/>
    <n v="13670"/>
    <n v="10"/>
    <n v="13660"/>
    <n v="3576"/>
    <n v="13170"/>
    <x v="194"/>
    <x v="657"/>
    <n v="1999.78246753245"/>
    <n v="15.184377126290434"/>
    <n v="65.292821643048867"/>
    <n v="455.33333333333331"/>
    <n v="394.33333333333331"/>
    <n v="61"/>
  </r>
  <r>
    <x v="714"/>
    <n v="2021"/>
    <x v="11"/>
    <x v="14"/>
    <x v="1"/>
    <x v="0"/>
    <x v="0"/>
    <x v="664"/>
    <n v="92"/>
    <n v="13.142857142857142"/>
    <n v="13560"/>
    <n v="15"/>
    <n v="13545"/>
    <n v="3591"/>
    <n v="13145"/>
    <x v="568"/>
    <x v="658"/>
    <n v="2002.6049783549599"/>
    <n v="15.234727868809129"/>
    <n v="65.509329835879257"/>
    <n v="451.5"/>
    <n v="390.5"/>
    <n v="61"/>
  </r>
  <r>
    <x v="715"/>
    <n v="2021"/>
    <x v="11"/>
    <x v="15"/>
    <x v="2"/>
    <x v="1"/>
    <x v="1"/>
    <x v="665"/>
    <n v="92"/>
    <n v="13.142857142857142"/>
    <n v="13450"/>
    <n v="16"/>
    <n v="13434"/>
    <n v="3607"/>
    <n v="12934"/>
    <x v="569"/>
    <x v="659"/>
    <n v="2005.4274891774701"/>
    <n v="15.505083417175429"/>
    <n v="66.671858693854347"/>
    <n v="447.8"/>
    <n v="359.8"/>
    <n v="88"/>
  </r>
  <r>
    <x v="716"/>
    <n v="2021"/>
    <x v="11"/>
    <x v="16"/>
    <x v="0"/>
    <x v="2"/>
    <x v="2"/>
    <x v="666"/>
    <n v="92"/>
    <n v="13.142857142857142"/>
    <n v="13340"/>
    <n v="5"/>
    <n v="13335"/>
    <n v="3612"/>
    <n v="12840"/>
    <x v="399"/>
    <x v="660"/>
    <n v="2008.24999999998"/>
    <n v="15.640576323987382"/>
    <n v="67.254478193145744"/>
    <n v="444.5"/>
    <n v="294.5"/>
    <n v="150"/>
  </r>
  <r>
    <x v="717"/>
    <n v="2021"/>
    <x v="11"/>
    <x v="17"/>
    <x v="1"/>
    <x v="0"/>
    <x v="0"/>
    <x v="666"/>
    <n v="93"/>
    <n v="13.285714285714286"/>
    <n v="13230"/>
    <n v="8"/>
    <n v="13222"/>
    <n v="3620"/>
    <n v="12822"/>
    <x v="570"/>
    <x v="661"/>
    <n v="2011.0725108224899"/>
    <n v="15.684546177058882"/>
    <n v="67.443548561353197"/>
    <n v="440.73333333333335"/>
    <n v="420.73333333333335"/>
    <n v="20"/>
  </r>
  <r>
    <x v="718"/>
    <n v="2021"/>
    <x v="11"/>
    <x v="18"/>
    <x v="2"/>
    <x v="1"/>
    <x v="1"/>
    <x v="667"/>
    <n v="92"/>
    <n v="13.142857142857142"/>
    <n v="13120"/>
    <n v="9"/>
    <n v="13111"/>
    <n v="3629"/>
    <n v="12611"/>
    <x v="571"/>
    <x v="662"/>
    <n v="2013.895021645"/>
    <n v="15.969352324518278"/>
    <n v="68.668214995428585"/>
    <n v="437.03333333333336"/>
    <n v="422.03333333333336"/>
    <n v="15"/>
  </r>
  <r>
    <x v="719"/>
    <n v="2021"/>
    <x v="11"/>
    <x v="19"/>
    <x v="0"/>
    <x v="2"/>
    <x v="2"/>
    <x v="668"/>
    <n v="92"/>
    <n v="13.142857142857142"/>
    <n v="13010"/>
    <n v="3"/>
    <n v="13007"/>
    <n v="3632"/>
    <n v="12707"/>
    <x v="572"/>
    <x v="663"/>
    <n v="2016.71753246751"/>
    <n v="15.870917859978832"/>
    <n v="68.24494679790898"/>
    <n v="433.56666666666666"/>
    <n v="415.56666666666666"/>
    <n v="18"/>
  </r>
  <r>
    <x v="720"/>
    <n v="2021"/>
    <x v="11"/>
    <x v="20"/>
    <x v="0"/>
    <x v="0"/>
    <x v="0"/>
    <x v="669"/>
    <n v="92"/>
    <n v="13.142857142857142"/>
    <n v="12900"/>
    <n v="2"/>
    <n v="12898"/>
    <n v="3634"/>
    <n v="12400"/>
    <x v="92"/>
    <x v="664"/>
    <n v="2019.5400432900201"/>
    <n v="16.286613252338871"/>
    <n v="70.032436985057146"/>
    <n v="429.93333333333334"/>
    <n v="421.93333333333334"/>
    <n v="8"/>
  </r>
  <r>
    <x v="721"/>
    <n v="2021"/>
    <x v="11"/>
    <x v="21"/>
    <x v="1"/>
    <x v="1"/>
    <x v="1"/>
    <x v="670"/>
    <n v="92"/>
    <n v="13.142857142857142"/>
    <n v="12790"/>
    <n v="2"/>
    <n v="12788"/>
    <n v="3636"/>
    <n v="12388"/>
    <x v="573"/>
    <x v="50"/>
    <n v="2022.36255411253"/>
    <n v="16.32517399186737"/>
    <n v="70.198248165029682"/>
    <n v="426.26666666666665"/>
    <n v="374.26666666666665"/>
    <n v="52"/>
  </r>
  <r>
    <x v="722"/>
    <n v="2021"/>
    <x v="11"/>
    <x v="22"/>
    <x v="2"/>
    <x v="2"/>
    <x v="2"/>
    <x v="671"/>
    <n v="92"/>
    <n v="13.142857142857142"/>
    <n v="12680"/>
    <n v="2"/>
    <n v="12678"/>
    <n v="3638"/>
    <n v="12178"/>
    <x v="574"/>
    <x v="665"/>
    <n v="2025.1850649350399"/>
    <n v="16.62986586414058"/>
    <n v="71.508423215804498"/>
    <n v="422.6"/>
    <n v="367.6"/>
    <n v="55"/>
  </r>
  <r>
    <x v="723"/>
    <n v="2021"/>
    <x v="11"/>
    <x v="23"/>
    <x v="0"/>
    <x v="0"/>
    <x v="0"/>
    <x v="672"/>
    <n v="92"/>
    <n v="13.142857142857142"/>
    <n v="12570"/>
    <n v="2"/>
    <n v="12568"/>
    <n v="3640"/>
    <n v="12268"/>
    <x v="575"/>
    <x v="666"/>
    <n v="2028.0075757575501"/>
    <n v="16.530873620456067"/>
    <n v="71.082756567961084"/>
    <n v="418.93333333333334"/>
    <n v="318.93333333333334"/>
    <n v="100"/>
  </r>
  <r>
    <x v="724"/>
    <n v="2021"/>
    <x v="11"/>
    <x v="24"/>
    <x v="1"/>
    <x v="1"/>
    <x v="1"/>
    <x v="673"/>
    <n v="92"/>
    <n v="13.142857142857142"/>
    <n v="12460"/>
    <n v="2"/>
    <n v="12458"/>
    <n v="3642"/>
    <n v="12258"/>
    <x v="576"/>
    <x v="667"/>
    <n v="1982.8474025973901"/>
    <n v="16.175945526165687"/>
    <n v="69.556565762512449"/>
    <n v="415.26666666666665"/>
    <n v="400.26666666666665"/>
    <n v="15"/>
  </r>
  <r>
    <x v="725"/>
    <n v="2021"/>
    <x v="11"/>
    <x v="25"/>
    <x v="2"/>
    <x v="2"/>
    <x v="2"/>
    <x v="665"/>
    <n v="102"/>
    <n v="14.571428571428571"/>
    <n v="12350"/>
    <n v="2"/>
    <n v="12348"/>
    <n v="3644"/>
    <n v="11348"/>
    <x v="577"/>
    <x v="668"/>
    <n v="1985.6699134199"/>
    <n v="17.497972448183823"/>
    <n v="75.241281527190438"/>
    <n v="411.6"/>
    <n v="311.60000000000002"/>
    <n v="100"/>
  </r>
  <r>
    <x v="726"/>
    <n v="2021"/>
    <x v="11"/>
    <x v="26"/>
    <x v="0"/>
    <x v="0"/>
    <x v="0"/>
    <x v="674"/>
    <n v="92"/>
    <n v="13.142857142857142"/>
    <n v="12240"/>
    <n v="5"/>
    <n v="12235"/>
    <n v="3649"/>
    <n v="11735"/>
    <x v="578"/>
    <x v="669"/>
    <n v="1988.4924242424099"/>
    <n v="16.944971659500723"/>
    <n v="72.863378135853111"/>
    <n v="407.83333333333331"/>
    <n v="307.83333333333331"/>
    <n v="100"/>
  </r>
  <r>
    <x v="727"/>
    <n v="2021"/>
    <x v="11"/>
    <x v="27"/>
    <x v="1"/>
    <x v="1"/>
    <x v="1"/>
    <x v="675"/>
    <n v="92"/>
    <n v="13.142857142857142"/>
    <n v="12130"/>
    <n v="8"/>
    <n v="12122"/>
    <n v="3657"/>
    <n v="10630"/>
    <x v="275"/>
    <x v="670"/>
    <n v="1991.3149350649201"/>
    <n v="18.732972107854373"/>
    <n v="80.551780063773805"/>
    <n v="404.06666666666666"/>
    <n v="254.06666666666666"/>
    <n v="150"/>
  </r>
  <r>
    <x v="728"/>
    <n v="2021"/>
    <x v="11"/>
    <x v="28"/>
    <x v="0"/>
    <x v="2"/>
    <x v="2"/>
    <x v="676"/>
    <n v="92"/>
    <n v="13.142857142857142"/>
    <n v="12020"/>
    <n v="6"/>
    <n v="12014"/>
    <n v="3663"/>
    <n v="11614"/>
    <x v="579"/>
    <x v="671"/>
    <n v="1994.13744588743"/>
    <n v="17.170117495156106"/>
    <n v="73.831505229171256"/>
    <n v="400.46666666666664"/>
    <n v="350.46666666666664"/>
    <n v="50"/>
  </r>
  <r>
    <x v="729"/>
    <n v="2021"/>
    <x v="11"/>
    <x v="29"/>
    <x v="1"/>
    <x v="0"/>
    <x v="0"/>
    <x v="677"/>
    <n v="110"/>
    <n v="15.714285714285714"/>
    <n v="14000"/>
    <n v="6"/>
    <n v="13994"/>
    <n v="3669"/>
    <n v="13494"/>
    <x v="580"/>
    <x v="672"/>
    <n v="1996.9599567099399"/>
    <n v="14.798873252630353"/>
    <n v="63.635154986310511"/>
    <n v="466.46666666666664"/>
    <n v="396.46666666666664"/>
    <n v="70"/>
  </r>
  <r>
    <x v="730"/>
    <n v="2021"/>
    <x v="11"/>
    <x v="30"/>
    <x v="2"/>
    <x v="1"/>
    <x v="1"/>
    <x v="678"/>
    <n v="92"/>
    <n v="13.142857142857142"/>
    <n v="15850"/>
    <n v="8"/>
    <n v="15842"/>
    <n v="3677"/>
    <n v="15350"/>
    <x v="581"/>
    <x v="673"/>
    <n v="1999.78246753245"/>
    <n v="13.02789881128632"/>
    <n v="56.019964888531177"/>
    <n v="528.06666666666672"/>
    <n v="467.06666666666672"/>
    <n v="61"/>
  </r>
  <r>
    <x v="731"/>
    <m/>
    <x v="12"/>
    <x v="31"/>
    <x v="3"/>
    <x v="3"/>
    <x v="3"/>
    <x v="679"/>
    <m/>
    <m/>
    <m/>
    <m/>
    <m/>
    <m/>
    <m/>
    <x v="582"/>
    <x v="674"/>
    <m/>
    <m/>
    <m/>
    <m/>
    <m/>
    <m/>
  </r>
  <r>
    <x v="731"/>
    <m/>
    <x v="12"/>
    <x v="31"/>
    <x v="3"/>
    <x v="3"/>
    <x v="3"/>
    <x v="679"/>
    <m/>
    <m/>
    <m/>
    <m/>
    <m/>
    <m/>
    <m/>
    <x v="582"/>
    <x v="674"/>
    <m/>
    <m/>
    <m/>
    <m/>
    <m/>
    <m/>
  </r>
  <r>
    <x v="731"/>
    <m/>
    <x v="12"/>
    <x v="31"/>
    <x v="3"/>
    <x v="3"/>
    <x v="3"/>
    <x v="679"/>
    <m/>
    <m/>
    <m/>
    <m/>
    <m/>
    <m/>
    <m/>
    <x v="582"/>
    <x v="674"/>
    <m/>
    <m/>
    <m/>
    <m/>
    <m/>
    <m/>
  </r>
  <r>
    <x v="731"/>
    <m/>
    <x v="12"/>
    <x v="31"/>
    <x v="3"/>
    <x v="3"/>
    <x v="3"/>
    <x v="679"/>
    <m/>
    <m/>
    <m/>
    <m/>
    <m/>
    <m/>
    <m/>
    <x v="582"/>
    <x v="674"/>
    <m/>
    <m/>
    <m/>
    <m/>
    <m/>
    <m/>
  </r>
  <r>
    <x v="731"/>
    <m/>
    <x v="12"/>
    <x v="31"/>
    <x v="3"/>
    <x v="3"/>
    <x v="3"/>
    <x v="679"/>
    <m/>
    <m/>
    <m/>
    <m/>
    <m/>
    <m/>
    <m/>
    <x v="582"/>
    <x v="674"/>
    <m/>
    <m/>
    <m/>
    <m/>
    <m/>
    <m/>
  </r>
  <r>
    <x v="731"/>
    <m/>
    <x v="12"/>
    <x v="31"/>
    <x v="3"/>
    <x v="3"/>
    <x v="3"/>
    <x v="679"/>
    <m/>
    <m/>
    <m/>
    <m/>
    <m/>
    <m/>
    <m/>
    <x v="582"/>
    <x v="674"/>
    <m/>
    <m/>
    <m/>
    <m/>
    <m/>
    <m/>
  </r>
  <r>
    <x v="731"/>
    <m/>
    <x v="12"/>
    <x v="31"/>
    <x v="3"/>
    <x v="3"/>
    <x v="3"/>
    <x v="679"/>
    <m/>
    <m/>
    <m/>
    <m/>
    <m/>
    <m/>
    <m/>
    <x v="582"/>
    <x v="674"/>
    <m/>
    <m/>
    <m/>
    <m/>
    <m/>
    <m/>
  </r>
  <r>
    <x v="731"/>
    <m/>
    <x v="12"/>
    <x v="31"/>
    <x v="3"/>
    <x v="3"/>
    <x v="3"/>
    <x v="679"/>
    <m/>
    <m/>
    <m/>
    <m/>
    <m/>
    <m/>
    <m/>
    <x v="582"/>
    <x v="674"/>
    <m/>
    <m/>
    <m/>
    <m/>
    <m/>
    <m/>
  </r>
  <r>
    <x v="731"/>
    <m/>
    <x v="12"/>
    <x v="31"/>
    <x v="3"/>
    <x v="3"/>
    <x v="3"/>
    <x v="679"/>
    <m/>
    <m/>
    <m/>
    <m/>
    <m/>
    <m/>
    <m/>
    <x v="582"/>
    <x v="674"/>
    <m/>
    <m/>
    <m/>
    <m/>
    <m/>
    <m/>
  </r>
  <r>
    <x v="731"/>
    <m/>
    <x v="12"/>
    <x v="31"/>
    <x v="3"/>
    <x v="3"/>
    <x v="3"/>
    <x v="679"/>
    <m/>
    <m/>
    <m/>
    <m/>
    <m/>
    <m/>
    <m/>
    <x v="582"/>
    <x v="674"/>
    <m/>
    <m/>
    <m/>
    <m/>
    <m/>
    <m/>
  </r>
  <r>
    <x v="731"/>
    <m/>
    <x v="12"/>
    <x v="31"/>
    <x v="3"/>
    <x v="3"/>
    <x v="3"/>
    <x v="679"/>
    <m/>
    <m/>
    <m/>
    <m/>
    <m/>
    <m/>
    <m/>
    <x v="582"/>
    <x v="674"/>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831510-032A-4618-A996-4C37D1B54CF8}" name="PivotTable30" cacheId="1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K34:AL45" firstHeaderRow="1" firstDataRow="1" firstDataCol="1"/>
  <pivotFields count="29">
    <pivotField showAll="0">
      <items count="7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t="default"/>
      </items>
    </pivotField>
    <pivotField showAll="0"/>
    <pivotField showAll="0"/>
    <pivotField showAll="0"/>
    <pivotField showAll="0"/>
    <pivotField showAll="0">
      <items count="5">
        <item x="2"/>
        <item h="1" x="0"/>
        <item h="1" x="1"/>
        <item h="1" x="3"/>
        <item t="default"/>
      </items>
    </pivotField>
    <pivotField showAll="0"/>
    <pivotField axis="axisRow" showAll="0">
      <items count="681">
        <item x="0"/>
        <item x="1"/>
        <item x="2"/>
        <item x="3"/>
        <item x="4"/>
        <item x="20"/>
        <item x="5"/>
        <item x="6"/>
        <item x="7"/>
        <item x="8"/>
        <item x="9"/>
        <item x="10"/>
        <item x="11"/>
        <item x="12"/>
        <item x="13"/>
        <item x="14"/>
        <item x="15"/>
        <item x="16"/>
        <item x="17"/>
        <item x="18"/>
        <item x="19"/>
        <item x="21"/>
        <item x="22"/>
        <item x="23"/>
        <item x="24"/>
        <item x="25"/>
        <item x="26"/>
        <item x="27"/>
        <item x="28"/>
        <item x="29"/>
        <item x="46"/>
        <item x="30"/>
        <item x="31"/>
        <item x="32"/>
        <item x="33"/>
        <item x="34"/>
        <item x="35"/>
        <item x="36"/>
        <item x="37"/>
        <item x="38"/>
        <item x="39"/>
        <item x="40"/>
        <item x="41"/>
        <item x="42"/>
        <item x="43"/>
        <item x="44"/>
        <item x="45"/>
        <item x="47"/>
        <item x="48"/>
        <item x="49"/>
        <item x="50"/>
        <item x="51"/>
        <item x="52"/>
        <item x="53"/>
        <item x="54"/>
        <item x="55"/>
        <item x="56"/>
        <item x="57"/>
        <item x="58"/>
        <item x="59"/>
        <item x="60"/>
        <item x="61"/>
        <item x="62"/>
        <item x="63"/>
        <item x="64"/>
        <item x="65"/>
        <item x="66"/>
        <item x="67"/>
        <item x="68"/>
        <item x="69"/>
        <item x="70"/>
        <item x="71"/>
        <item x="72"/>
        <item x="73"/>
        <item x="74"/>
        <item x="75"/>
        <item x="76"/>
        <item x="78"/>
        <item x="79"/>
        <item x="80"/>
        <item x="81"/>
        <item x="82"/>
        <item x="83"/>
        <item x="84"/>
        <item x="85"/>
        <item x="86"/>
        <item x="87"/>
        <item x="7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4"/>
        <item x="265"/>
        <item x="266"/>
        <item x="267"/>
        <item x="268"/>
        <item x="263"/>
        <item x="269"/>
        <item x="270"/>
        <item x="271"/>
        <item x="272"/>
        <item x="273"/>
        <item x="274"/>
        <item x="275"/>
        <item x="276"/>
        <item x="277"/>
        <item x="278"/>
        <item x="279"/>
        <item x="280"/>
        <item x="281"/>
        <item x="282"/>
        <item x="283"/>
        <item x="284"/>
        <item x="285"/>
        <item x="286"/>
        <item x="287"/>
        <item x="288"/>
        <item x="290"/>
        <item x="299"/>
        <item x="292"/>
        <item x="293"/>
        <item x="294"/>
        <item x="295"/>
        <item x="291"/>
        <item x="289"/>
        <item x="296"/>
        <item x="297"/>
        <item x="298"/>
        <item x="300"/>
        <item x="301"/>
        <item x="302"/>
        <item x="303"/>
        <item x="304"/>
        <item x="305"/>
        <item x="306"/>
        <item x="307"/>
        <item x="308"/>
        <item x="309"/>
        <item x="310"/>
        <item x="311"/>
        <item x="312"/>
        <item x="314"/>
        <item x="315"/>
        <item x="316"/>
        <item x="317"/>
        <item x="318"/>
        <item x="319"/>
        <item x="320"/>
        <item x="321"/>
        <item x="322"/>
        <item x="313"/>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2"/>
        <item x="353"/>
        <item x="354"/>
        <item x="355"/>
        <item x="356"/>
        <item x="357"/>
        <item x="358"/>
        <item x="359"/>
        <item x="351"/>
        <item x="360"/>
        <item x="361"/>
        <item x="362"/>
        <item x="363"/>
        <item x="364"/>
        <item x="365"/>
        <item x="366"/>
        <item x="367"/>
        <item x="369"/>
        <item x="370"/>
        <item x="371"/>
        <item x="372"/>
        <item x="373"/>
        <item x="375"/>
        <item x="376"/>
        <item x="377"/>
        <item x="378"/>
        <item x="379"/>
        <item x="380"/>
        <item x="381"/>
        <item x="382"/>
        <item x="383"/>
        <item x="374"/>
        <item x="384"/>
        <item x="385"/>
        <item x="386"/>
        <item x="368"/>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9"/>
        <item x="490"/>
        <item x="491"/>
        <item x="492"/>
        <item x="493"/>
        <item x="494"/>
        <item x="495"/>
        <item x="496"/>
        <item x="497"/>
        <item x="498"/>
        <item x="500"/>
        <item x="499"/>
        <item x="501"/>
        <item x="502"/>
        <item x="503"/>
        <item x="504"/>
        <item x="505"/>
        <item x="506"/>
        <item x="488"/>
        <item x="507"/>
        <item x="508"/>
        <item x="509"/>
        <item x="510"/>
        <item x="511"/>
        <item x="512"/>
        <item x="513"/>
        <item x="514"/>
        <item x="515"/>
        <item x="516"/>
        <item x="517"/>
        <item x="519"/>
        <item x="520"/>
        <item x="521"/>
        <item x="522"/>
        <item x="523"/>
        <item x="524"/>
        <item x="525"/>
        <item x="526"/>
        <item x="527"/>
        <item x="528"/>
        <item x="529"/>
        <item x="530"/>
        <item x="531"/>
        <item x="532"/>
        <item x="533"/>
        <item x="534"/>
        <item x="535"/>
        <item x="518"/>
        <item x="536"/>
        <item x="537"/>
        <item x="538"/>
        <item x="539"/>
        <item x="540"/>
        <item x="542"/>
        <item x="543"/>
        <item x="541"/>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3"/>
        <item x="584"/>
        <item x="585"/>
        <item x="586"/>
        <item x="587"/>
        <item x="588"/>
        <item x="589"/>
        <item x="590"/>
        <item x="582"/>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7"/>
        <item x="628"/>
        <item x="629"/>
        <item x="630"/>
        <item x="649"/>
        <item x="632"/>
        <item x="633"/>
        <item x="634"/>
        <item x="635"/>
        <item x="636"/>
        <item x="637"/>
        <item x="638"/>
        <item x="639"/>
        <item x="640"/>
        <item x="631"/>
        <item x="641"/>
        <item x="642"/>
        <item x="643"/>
        <item x="644"/>
        <item x="626"/>
        <item x="645"/>
        <item x="646"/>
        <item x="647"/>
        <item x="648"/>
        <item x="650"/>
        <item x="651"/>
        <item x="652"/>
        <item x="653"/>
        <item x="654"/>
        <item x="655"/>
        <item x="656"/>
        <item x="657"/>
        <item x="658"/>
        <item x="659"/>
        <item x="660"/>
        <item x="661"/>
        <item x="677"/>
        <item x="662"/>
        <item x="663"/>
        <item x="664"/>
        <item x="665"/>
        <item x="666"/>
        <item x="667"/>
        <item x="668"/>
        <item x="669"/>
        <item x="670"/>
        <item x="671"/>
        <item x="672"/>
        <item x="673"/>
        <item x="674"/>
        <item x="675"/>
        <item x="676"/>
        <item x="678"/>
        <item x="679"/>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7"/>
  </rowFields>
  <rowItems count="11">
    <i>
      <x v="106"/>
    </i>
    <i>
      <x v="109"/>
    </i>
    <i>
      <x v="112"/>
    </i>
    <i>
      <x v="115"/>
    </i>
    <i>
      <x v="118"/>
    </i>
    <i>
      <x v="121"/>
    </i>
    <i>
      <x v="124"/>
    </i>
    <i>
      <x v="127"/>
    </i>
    <i>
      <x v="130"/>
    </i>
    <i>
      <x v="133"/>
    </i>
    <i t="grand">
      <x/>
    </i>
  </rowItems>
  <colItems count="1">
    <i/>
  </colItems>
  <dataFields count="1">
    <dataField name="Sum of Birds Age  Days" fld="8" baseField="0" baseItem="0"/>
  </dataFields>
  <formats count="2">
    <format dxfId="187">
      <pivotArea dataOnly="0" labelOnly="1" outline="0" axis="axisValues" fieldPosition="0"/>
    </format>
    <format dxfId="188">
      <pivotArea dataOnly="0" labelOnly="1" outline="0" axis="axisValues" fieldPosition="0"/>
    </format>
  </formats>
  <pivotTableStyleInfo name="PivotStyleLight16" showRowHeaders="1" showColHeaders="1" showRowStripes="0" showColStripes="0" showLastColumn="1"/>
  <filters count="1">
    <filter fld="0" type="dateBetween" evalOrder="-1" id="1456" name="Date">
      <autoFilter ref="A1">
        <filterColumn colId="0">
          <customFilters and="1">
            <customFilter operator="greaterThanOrEqual" val="43952"/>
            <customFilter operator="lessThanOrEqual" val="439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96BADB0-B982-4C52-BCFD-490371944A49}" name="PivotTable10" cacheId="1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E2:AE3" firstHeaderRow="1" firstDataRow="1" firstDataCol="0"/>
  <pivotFields count="29">
    <pivotField showAll="0">
      <items count="7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t="default"/>
      </items>
    </pivotField>
    <pivotField showAll="0"/>
    <pivotField showAll="0"/>
    <pivotField showAll="0"/>
    <pivotField showAll="0">
      <items count="5">
        <item x="0"/>
        <item x="1"/>
        <item x="2"/>
        <item x="3"/>
        <item t="default"/>
      </items>
    </pivotField>
    <pivotField showAll="0">
      <items count="5">
        <item x="2"/>
        <item h="1" x="0"/>
        <item h="1" x="1"/>
        <item h="1" x="3"/>
        <item t="default"/>
      </items>
    </pivotField>
    <pivotField showAll="0"/>
    <pivotField showAll="0">
      <items count="681">
        <item x="0"/>
        <item x="1"/>
        <item x="2"/>
        <item x="3"/>
        <item x="4"/>
        <item x="20"/>
        <item x="5"/>
        <item x="6"/>
        <item x="7"/>
        <item x="8"/>
        <item x="9"/>
        <item x="10"/>
        <item x="11"/>
        <item x="12"/>
        <item x="13"/>
        <item x="14"/>
        <item x="15"/>
        <item x="16"/>
        <item x="17"/>
        <item x="18"/>
        <item x="19"/>
        <item x="21"/>
        <item x="22"/>
        <item x="23"/>
        <item x="24"/>
        <item x="25"/>
        <item x="26"/>
        <item x="27"/>
        <item x="28"/>
        <item x="29"/>
        <item x="46"/>
        <item x="30"/>
        <item x="31"/>
        <item x="32"/>
        <item x="33"/>
        <item x="34"/>
        <item x="35"/>
        <item x="36"/>
        <item x="37"/>
        <item x="38"/>
        <item x="39"/>
        <item x="40"/>
        <item x="41"/>
        <item x="42"/>
        <item x="43"/>
        <item x="44"/>
        <item x="45"/>
        <item x="47"/>
        <item x="48"/>
        <item x="49"/>
        <item x="50"/>
        <item x="51"/>
        <item x="52"/>
        <item x="53"/>
        <item x="54"/>
        <item x="55"/>
        <item x="56"/>
        <item x="57"/>
        <item x="58"/>
        <item x="59"/>
        <item x="60"/>
        <item x="61"/>
        <item x="62"/>
        <item x="63"/>
        <item x="64"/>
        <item x="65"/>
        <item x="66"/>
        <item x="67"/>
        <item x="68"/>
        <item x="69"/>
        <item x="70"/>
        <item x="71"/>
        <item x="72"/>
        <item x="73"/>
        <item x="74"/>
        <item x="75"/>
        <item x="76"/>
        <item x="78"/>
        <item x="79"/>
        <item x="80"/>
        <item x="81"/>
        <item x="82"/>
        <item x="83"/>
        <item x="84"/>
        <item x="85"/>
        <item x="86"/>
        <item x="87"/>
        <item x="7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4"/>
        <item x="265"/>
        <item x="266"/>
        <item x="267"/>
        <item x="268"/>
        <item x="263"/>
        <item x="269"/>
        <item x="270"/>
        <item x="271"/>
        <item x="272"/>
        <item x="273"/>
        <item x="274"/>
        <item x="275"/>
        <item x="276"/>
        <item x="277"/>
        <item x="278"/>
        <item x="279"/>
        <item x="280"/>
        <item x="281"/>
        <item x="282"/>
        <item x="283"/>
        <item x="284"/>
        <item x="285"/>
        <item x="286"/>
        <item x="287"/>
        <item x="288"/>
        <item x="290"/>
        <item x="299"/>
        <item x="292"/>
        <item x="293"/>
        <item x="294"/>
        <item x="295"/>
        <item x="291"/>
        <item x="289"/>
        <item x="296"/>
        <item x="297"/>
        <item x="298"/>
        <item x="300"/>
        <item x="301"/>
        <item x="302"/>
        <item x="303"/>
        <item x="304"/>
        <item x="305"/>
        <item x="306"/>
        <item x="307"/>
        <item x="308"/>
        <item x="309"/>
        <item x="310"/>
        <item x="311"/>
        <item x="312"/>
        <item x="314"/>
        <item x="315"/>
        <item x="316"/>
        <item x="317"/>
        <item x="318"/>
        <item x="319"/>
        <item x="320"/>
        <item x="321"/>
        <item x="322"/>
        <item x="313"/>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2"/>
        <item x="353"/>
        <item x="354"/>
        <item x="355"/>
        <item x="356"/>
        <item x="357"/>
        <item x="358"/>
        <item x="359"/>
        <item x="351"/>
        <item x="360"/>
        <item x="361"/>
        <item x="362"/>
        <item x="363"/>
        <item x="364"/>
        <item x="365"/>
        <item x="366"/>
        <item x="367"/>
        <item x="369"/>
        <item x="370"/>
        <item x="371"/>
        <item x="372"/>
        <item x="373"/>
        <item x="375"/>
        <item x="376"/>
        <item x="377"/>
        <item x="378"/>
        <item x="379"/>
        <item x="380"/>
        <item x="381"/>
        <item x="382"/>
        <item x="383"/>
        <item x="374"/>
        <item x="384"/>
        <item x="385"/>
        <item x="386"/>
        <item x="368"/>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9"/>
        <item x="490"/>
        <item x="491"/>
        <item x="492"/>
        <item x="493"/>
        <item x="494"/>
        <item x="495"/>
        <item x="496"/>
        <item x="497"/>
        <item x="498"/>
        <item x="500"/>
        <item x="499"/>
        <item x="501"/>
        <item x="502"/>
        <item x="503"/>
        <item x="504"/>
        <item x="505"/>
        <item x="506"/>
        <item x="488"/>
        <item x="507"/>
        <item x="508"/>
        <item x="509"/>
        <item x="510"/>
        <item x="511"/>
        <item x="512"/>
        <item x="513"/>
        <item x="514"/>
        <item x="515"/>
        <item x="516"/>
        <item x="517"/>
        <item x="519"/>
        <item x="520"/>
        <item x="521"/>
        <item x="522"/>
        <item x="523"/>
        <item x="524"/>
        <item x="525"/>
        <item x="526"/>
        <item x="527"/>
        <item x="528"/>
        <item x="529"/>
        <item x="530"/>
        <item x="531"/>
        <item x="532"/>
        <item x="533"/>
        <item x="534"/>
        <item x="535"/>
        <item x="518"/>
        <item x="536"/>
        <item x="537"/>
        <item x="538"/>
        <item x="539"/>
        <item x="540"/>
        <item x="542"/>
        <item x="543"/>
        <item x="541"/>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3"/>
        <item x="584"/>
        <item x="585"/>
        <item x="586"/>
        <item x="587"/>
        <item x="588"/>
        <item x="589"/>
        <item x="590"/>
        <item x="582"/>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7"/>
        <item x="628"/>
        <item x="629"/>
        <item x="630"/>
        <item x="649"/>
        <item x="632"/>
        <item x="633"/>
        <item x="634"/>
        <item x="635"/>
        <item x="636"/>
        <item x="637"/>
        <item x="638"/>
        <item x="639"/>
        <item x="640"/>
        <item x="631"/>
        <item x="641"/>
        <item x="642"/>
        <item x="643"/>
        <item x="644"/>
        <item x="626"/>
        <item x="645"/>
        <item x="646"/>
        <item x="647"/>
        <item x="648"/>
        <item x="650"/>
        <item x="651"/>
        <item x="652"/>
        <item x="653"/>
        <item x="654"/>
        <item x="655"/>
        <item x="656"/>
        <item x="657"/>
        <item x="658"/>
        <item x="659"/>
        <item x="660"/>
        <item x="661"/>
        <item x="677"/>
        <item x="662"/>
        <item x="663"/>
        <item x="664"/>
        <item x="665"/>
        <item x="666"/>
        <item x="667"/>
        <item x="668"/>
        <item x="669"/>
        <item x="670"/>
        <item x="671"/>
        <item x="672"/>
        <item x="673"/>
        <item x="674"/>
        <item x="675"/>
        <item x="676"/>
        <item x="678"/>
        <item x="679"/>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Sum of Total Feed Intake(Kg)" fld="17" baseField="0" baseItem="0"/>
  </dataFields>
  <formats count="2">
    <format dxfId="206">
      <pivotArea dataOnly="0" labelOnly="1" outline="0" axis="axisValues" fieldPosition="0"/>
    </format>
    <format dxfId="207">
      <pivotArea dataOnly="0" labelOnly="1" outline="0" axis="axisValues" fieldPosition="0"/>
    </format>
  </formats>
  <pivotTableStyleInfo name="PivotStyleLight16" showRowHeaders="1" showColHeaders="1" showRowStripes="0" showColStripes="0" showLastColumn="1"/>
  <filters count="1">
    <filter fld="0" type="dateBetween" evalOrder="-1" id="1451" name="Date">
      <autoFilter ref="A1">
        <filterColumn colId="0">
          <customFilters and="1">
            <customFilter operator="greaterThanOrEqual" val="43952"/>
            <customFilter operator="lessThanOrEqual" val="439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DA29216-FDE3-4485-9368-C9D6E6162105}" name="PivotTable8" cacheId="1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C2:AC13" firstHeaderRow="1" firstDataRow="1" firstDataCol="1"/>
  <pivotFields count="29">
    <pivotField showAll="0">
      <items count="7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t="default"/>
      </items>
    </pivotField>
    <pivotField showAll="0"/>
    <pivotField showAll="0"/>
    <pivotField showAll="0"/>
    <pivotField showAll="0"/>
    <pivotField showAll="0">
      <items count="5">
        <item x="2"/>
        <item h="1" x="0"/>
        <item h="1" x="1"/>
        <item h="1" x="3"/>
        <item t="default"/>
      </items>
    </pivotField>
    <pivotField showAll="0"/>
    <pivotField showAll="0">
      <items count="681">
        <item x="0"/>
        <item x="1"/>
        <item x="2"/>
        <item x="3"/>
        <item x="4"/>
        <item x="20"/>
        <item x="5"/>
        <item x="6"/>
        <item x="7"/>
        <item x="8"/>
        <item x="9"/>
        <item x="10"/>
        <item x="11"/>
        <item x="12"/>
        <item x="13"/>
        <item x="14"/>
        <item x="15"/>
        <item x="16"/>
        <item x="17"/>
        <item x="18"/>
        <item x="19"/>
        <item x="21"/>
        <item x="22"/>
        <item x="23"/>
        <item x="24"/>
        <item x="25"/>
        <item x="26"/>
        <item x="27"/>
        <item x="28"/>
        <item x="29"/>
        <item x="46"/>
        <item x="30"/>
        <item x="31"/>
        <item x="32"/>
        <item x="33"/>
        <item x="34"/>
        <item x="35"/>
        <item x="36"/>
        <item x="37"/>
        <item x="38"/>
        <item x="39"/>
        <item x="40"/>
        <item x="41"/>
        <item x="42"/>
        <item x="43"/>
        <item x="44"/>
        <item x="45"/>
        <item x="47"/>
        <item x="48"/>
        <item x="49"/>
        <item x="50"/>
        <item x="51"/>
        <item x="52"/>
        <item x="53"/>
        <item x="54"/>
        <item x="55"/>
        <item x="56"/>
        <item x="57"/>
        <item x="58"/>
        <item x="59"/>
        <item x="60"/>
        <item x="61"/>
        <item x="62"/>
        <item x="63"/>
        <item x="64"/>
        <item x="65"/>
        <item x="66"/>
        <item x="67"/>
        <item x="68"/>
        <item x="69"/>
        <item x="70"/>
        <item x="71"/>
        <item x="72"/>
        <item x="73"/>
        <item x="74"/>
        <item x="75"/>
        <item x="76"/>
        <item x="78"/>
        <item x="79"/>
        <item x="80"/>
        <item x="81"/>
        <item x="82"/>
        <item x="83"/>
        <item x="84"/>
        <item x="85"/>
        <item x="86"/>
        <item x="87"/>
        <item x="7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4"/>
        <item x="265"/>
        <item x="266"/>
        <item x="267"/>
        <item x="268"/>
        <item x="263"/>
        <item x="269"/>
        <item x="270"/>
        <item x="271"/>
        <item x="272"/>
        <item x="273"/>
        <item x="274"/>
        <item x="275"/>
        <item x="276"/>
        <item x="277"/>
        <item x="278"/>
        <item x="279"/>
        <item x="280"/>
        <item x="281"/>
        <item x="282"/>
        <item x="283"/>
        <item x="284"/>
        <item x="285"/>
        <item x="286"/>
        <item x="287"/>
        <item x="288"/>
        <item x="290"/>
        <item x="299"/>
        <item x="292"/>
        <item x="293"/>
        <item x="294"/>
        <item x="295"/>
        <item x="291"/>
        <item x="289"/>
        <item x="296"/>
        <item x="297"/>
        <item x="298"/>
        <item x="300"/>
        <item x="301"/>
        <item x="302"/>
        <item x="303"/>
        <item x="304"/>
        <item x="305"/>
        <item x="306"/>
        <item x="307"/>
        <item x="308"/>
        <item x="309"/>
        <item x="310"/>
        <item x="311"/>
        <item x="312"/>
        <item x="314"/>
        <item x="315"/>
        <item x="316"/>
        <item x="317"/>
        <item x="318"/>
        <item x="319"/>
        <item x="320"/>
        <item x="321"/>
        <item x="322"/>
        <item x="313"/>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2"/>
        <item x="353"/>
        <item x="354"/>
        <item x="355"/>
        <item x="356"/>
        <item x="357"/>
        <item x="358"/>
        <item x="359"/>
        <item x="351"/>
        <item x="360"/>
        <item x="361"/>
        <item x="362"/>
        <item x="363"/>
        <item x="364"/>
        <item x="365"/>
        <item x="366"/>
        <item x="367"/>
        <item x="369"/>
        <item x="370"/>
        <item x="371"/>
        <item x="372"/>
        <item x="373"/>
        <item x="375"/>
        <item x="376"/>
        <item x="377"/>
        <item x="378"/>
        <item x="379"/>
        <item x="380"/>
        <item x="381"/>
        <item x="382"/>
        <item x="383"/>
        <item x="374"/>
        <item x="384"/>
        <item x="385"/>
        <item x="386"/>
        <item x="368"/>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9"/>
        <item x="490"/>
        <item x="491"/>
        <item x="492"/>
        <item x="493"/>
        <item x="494"/>
        <item x="495"/>
        <item x="496"/>
        <item x="497"/>
        <item x="498"/>
        <item x="500"/>
        <item x="499"/>
        <item x="501"/>
        <item x="502"/>
        <item x="503"/>
        <item x="504"/>
        <item x="505"/>
        <item x="506"/>
        <item x="488"/>
        <item x="507"/>
        <item x="508"/>
        <item x="509"/>
        <item x="510"/>
        <item x="511"/>
        <item x="512"/>
        <item x="513"/>
        <item x="514"/>
        <item x="515"/>
        <item x="516"/>
        <item x="517"/>
        <item x="519"/>
        <item x="520"/>
        <item x="521"/>
        <item x="522"/>
        <item x="523"/>
        <item x="524"/>
        <item x="525"/>
        <item x="526"/>
        <item x="527"/>
        <item x="528"/>
        <item x="529"/>
        <item x="530"/>
        <item x="531"/>
        <item x="532"/>
        <item x="533"/>
        <item x="534"/>
        <item x="535"/>
        <item x="518"/>
        <item x="536"/>
        <item x="537"/>
        <item x="538"/>
        <item x="539"/>
        <item x="540"/>
        <item x="542"/>
        <item x="543"/>
        <item x="541"/>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3"/>
        <item x="584"/>
        <item x="585"/>
        <item x="586"/>
        <item x="587"/>
        <item x="588"/>
        <item x="589"/>
        <item x="590"/>
        <item x="582"/>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7"/>
        <item x="628"/>
        <item x="629"/>
        <item x="630"/>
        <item x="649"/>
        <item x="632"/>
        <item x="633"/>
        <item x="634"/>
        <item x="635"/>
        <item x="636"/>
        <item x="637"/>
        <item x="638"/>
        <item x="639"/>
        <item x="640"/>
        <item x="631"/>
        <item x="641"/>
        <item x="642"/>
        <item x="643"/>
        <item x="644"/>
        <item x="626"/>
        <item x="645"/>
        <item x="646"/>
        <item x="647"/>
        <item x="648"/>
        <item x="650"/>
        <item x="651"/>
        <item x="652"/>
        <item x="653"/>
        <item x="654"/>
        <item x="655"/>
        <item x="656"/>
        <item x="657"/>
        <item x="658"/>
        <item x="659"/>
        <item x="660"/>
        <item x="661"/>
        <item x="677"/>
        <item x="662"/>
        <item x="663"/>
        <item x="664"/>
        <item x="665"/>
        <item x="666"/>
        <item x="667"/>
        <item x="668"/>
        <item x="669"/>
        <item x="670"/>
        <item x="671"/>
        <item x="672"/>
        <item x="673"/>
        <item x="674"/>
        <item x="675"/>
        <item x="676"/>
        <item x="678"/>
        <item x="679"/>
        <item t="default"/>
      </items>
    </pivotField>
    <pivotField showAll="0"/>
    <pivotField showAll="0"/>
    <pivotField showAll="0"/>
    <pivotField showAll="0"/>
    <pivotField showAll="0"/>
    <pivotField showAll="0"/>
    <pivotField showAll="0"/>
    <pivotField axis="axisRow" showAll="0">
      <items count="584">
        <item x="77"/>
        <item x="355"/>
        <item x="338"/>
        <item x="164"/>
        <item x="478"/>
        <item x="119"/>
        <item x="48"/>
        <item x="286"/>
        <item x="521"/>
        <item x="223"/>
        <item x="337"/>
        <item x="285"/>
        <item x="520"/>
        <item x="328"/>
        <item x="224"/>
        <item x="118"/>
        <item x="284"/>
        <item x="46"/>
        <item x="165"/>
        <item x="41"/>
        <item x="423"/>
        <item x="493"/>
        <item x="47"/>
        <item x="336"/>
        <item x="222"/>
        <item x="221"/>
        <item x="310"/>
        <item x="545"/>
        <item x="187"/>
        <item x="563"/>
        <item x="246"/>
        <item x="477"/>
        <item x="476"/>
        <item x="283"/>
        <item x="45"/>
        <item x="335"/>
        <item x="422"/>
        <item x="116"/>
        <item x="220"/>
        <item x="44"/>
        <item x="443"/>
        <item x="117"/>
        <item x="517"/>
        <item x="475"/>
        <item x="43"/>
        <item x="282"/>
        <item x="389"/>
        <item x="3"/>
        <item x="518"/>
        <item x="519"/>
        <item x="137"/>
        <item x="115"/>
        <item x="334"/>
        <item x="219"/>
        <item x="474"/>
        <item x="114"/>
        <item x="516"/>
        <item x="42"/>
        <item x="113"/>
        <item x="218"/>
        <item x="515"/>
        <item x="217"/>
        <item x="333"/>
        <item x="166"/>
        <item x="494"/>
        <item x="473"/>
        <item x="514"/>
        <item x="40"/>
        <item x="419"/>
        <item x="39"/>
        <item x="307"/>
        <item x="495"/>
        <item x="356"/>
        <item x="421"/>
        <item x="420"/>
        <item x="140"/>
        <item x="112"/>
        <item x="72"/>
        <item x="279"/>
        <item x="472"/>
        <item x="111"/>
        <item x="471"/>
        <item x="354"/>
        <item x="305"/>
        <item x="73"/>
        <item x="304"/>
        <item x="163"/>
        <item x="70"/>
        <item x="281"/>
        <item x="306"/>
        <item x="374"/>
        <item x="280"/>
        <item x="441"/>
        <item x="513"/>
        <item x="418"/>
        <item x="491"/>
        <item x="110"/>
        <item x="372"/>
        <item x="242"/>
        <item x="417"/>
        <item x="139"/>
        <item x="109"/>
        <item x="141"/>
        <item x="442"/>
        <item x="301"/>
        <item x="352"/>
        <item x="241"/>
        <item x="68"/>
        <item x="353"/>
        <item x="67"/>
        <item x="302"/>
        <item x="162"/>
        <item x="303"/>
        <item x="69"/>
        <item x="278"/>
        <item x="214"/>
        <item x="330"/>
        <item x="71"/>
        <item x="277"/>
        <item x="238"/>
        <item x="160"/>
        <item x="512"/>
        <item x="350"/>
        <item x="370"/>
        <item x="135"/>
        <item x="371"/>
        <item x="490"/>
        <item x="492"/>
        <item x="373"/>
        <item x="134"/>
        <item x="63"/>
        <item x="239"/>
        <item x="541"/>
        <item x="351"/>
        <item x="65"/>
        <item x="216"/>
        <item x="136"/>
        <item x="240"/>
        <item x="332"/>
        <item x="138"/>
        <item x="215"/>
        <item x="331"/>
        <item x="488"/>
        <item x="36"/>
        <item x="532"/>
        <item x="64"/>
        <item x="276"/>
        <item x="438"/>
        <item x="66"/>
        <item x="130"/>
        <item x="159"/>
        <item x="489"/>
        <item x="132"/>
        <item x="369"/>
        <item x="161"/>
        <item x="38"/>
        <item x="531"/>
        <item x="131"/>
        <item x="213"/>
        <item x="37"/>
        <item x="436"/>
        <item x="133"/>
        <item x="329"/>
        <item x="416"/>
        <item x="540"/>
        <item x="468"/>
        <item x="212"/>
        <item x="235"/>
        <item x="435"/>
        <item x="347"/>
        <item x="539"/>
        <item x="297"/>
        <item x="437"/>
        <item x="439"/>
        <item x="60"/>
        <item x="470"/>
        <item x="296"/>
        <item x="298"/>
        <item x="469"/>
        <item x="401"/>
        <item x="299"/>
        <item x="35"/>
        <item x="275"/>
        <item x="211"/>
        <item x="432"/>
        <item x="106"/>
        <item x="440"/>
        <item x="34"/>
        <item x="415"/>
        <item x="485"/>
        <item x="233"/>
        <item x="300"/>
        <item x="293"/>
        <item x="232"/>
        <item x="433"/>
        <item x="345"/>
        <item x="537"/>
        <item x="58"/>
        <item x="234"/>
        <item x="346"/>
        <item x="434"/>
        <item x="236"/>
        <item x="538"/>
        <item x="348"/>
        <item x="108"/>
        <item x="107"/>
        <item x="528"/>
        <item x="57"/>
        <item x="294"/>
        <item x="467"/>
        <item x="483"/>
        <item x="274"/>
        <item x="59"/>
        <item x="33"/>
        <item x="295"/>
        <item x="466"/>
        <item x="273"/>
        <item x="61"/>
        <item x="237"/>
        <item x="349"/>
        <item x="10"/>
        <item x="126"/>
        <item x="484"/>
        <item x="486"/>
        <item x="62"/>
        <item x="343"/>
        <item x="125"/>
        <item x="481"/>
        <item x="344"/>
        <item x="536"/>
        <item x="55"/>
        <item x="231"/>
        <item x="511"/>
        <item x="127"/>
        <item x="510"/>
        <item x="105"/>
        <item x="128"/>
        <item x="487"/>
        <item x="104"/>
        <item x="56"/>
        <item x="527"/>
        <item x="529"/>
        <item x="129"/>
        <item x="530"/>
        <item x="327"/>
        <item x="32"/>
        <item x="210"/>
        <item x="103"/>
        <item x="464"/>
        <item x="31"/>
        <item x="209"/>
        <item x="482"/>
        <item x="430"/>
        <item x="465"/>
        <item x="30"/>
        <item x="412"/>
        <item x="431"/>
        <item x="29"/>
        <item x="292"/>
        <item x="414"/>
        <item x="413"/>
        <item x="102"/>
        <item x="463"/>
        <item x="270"/>
        <item x="101"/>
        <item x="272"/>
        <item x="271"/>
        <item x="462"/>
        <item x="411"/>
        <item x="100"/>
        <item x="99"/>
        <item x="577"/>
        <item x="544"/>
        <item x="269"/>
        <item x="324"/>
        <item x="206"/>
        <item x="268"/>
        <item x="560"/>
        <item x="326"/>
        <item x="325"/>
        <item x="208"/>
        <item x="207"/>
        <item x="2"/>
        <item x="497"/>
        <item x="388"/>
        <item x="26"/>
        <item x="409"/>
        <item x="461"/>
        <item x="562"/>
        <item x="27"/>
        <item x="28"/>
        <item x="309"/>
        <item x="186"/>
        <item x="410"/>
        <item x="323"/>
        <item x="579"/>
        <item x="205"/>
        <item x="266"/>
        <item x="204"/>
        <item x="460"/>
        <item x="245"/>
        <item x="267"/>
        <item x="25"/>
        <item x="408"/>
        <item x="578"/>
        <item x="24"/>
        <item x="76"/>
        <item x="98"/>
        <item x="97"/>
        <item x="265"/>
        <item x="407"/>
        <item x="509"/>
        <item x="202"/>
        <item x="508"/>
        <item x="559"/>
        <item x="558"/>
        <item x="203"/>
        <item x="96"/>
        <item x="22"/>
        <item x="264"/>
        <item x="95"/>
        <item x="23"/>
        <item x="406"/>
        <item x="557"/>
        <item x="201"/>
        <item x="457"/>
        <item x="200"/>
        <item x="459"/>
        <item x="458"/>
        <item x="263"/>
        <item x="405"/>
        <item x="21"/>
        <item x="322"/>
        <item x="404"/>
        <item x="574"/>
        <item x="20"/>
        <item x="576"/>
        <item x="575"/>
        <item x="94"/>
        <item x="456"/>
        <item x="261"/>
        <item x="262"/>
        <item x="555"/>
        <item x="19"/>
        <item x="507"/>
        <item x="506"/>
        <item x="556"/>
        <item x="53"/>
        <item x="573"/>
        <item x="93"/>
        <item x="455"/>
        <item x="122"/>
        <item x="92"/>
        <item x="502"/>
        <item x="505"/>
        <item x="290"/>
        <item x="227"/>
        <item x="554"/>
        <item x="525"/>
        <item x="18"/>
        <item x="321"/>
        <item x="91"/>
        <item x="17"/>
        <item x="320"/>
        <item x="199"/>
        <item x="428"/>
        <item x="479"/>
        <item x="454"/>
        <item x="504"/>
        <item x="571"/>
        <item x="16"/>
        <item x="453"/>
        <item x="15"/>
        <item x="51"/>
        <item x="403"/>
        <item x="426"/>
        <item x="572"/>
        <item x="402"/>
        <item x="90"/>
        <item x="258"/>
        <item x="452"/>
        <item x="89"/>
        <item x="451"/>
        <item x="534"/>
        <item x="341"/>
        <item x="260"/>
        <item x="229"/>
        <item x="259"/>
        <item x="503"/>
        <item x="400"/>
        <item x="570"/>
        <item x="553"/>
        <item x="88"/>
        <item x="399"/>
        <item x="87"/>
        <item x="257"/>
        <item x="569"/>
        <item x="552"/>
        <item x="398"/>
        <item x="317"/>
        <item x="196"/>
        <item x="256"/>
        <item x="501"/>
        <item x="123"/>
        <item x="427"/>
        <item x="319"/>
        <item x="198"/>
        <item x="318"/>
        <item x="197"/>
        <item x="12"/>
        <item x="255"/>
        <item x="289"/>
        <item x="524"/>
        <item x="14"/>
        <item x="13"/>
        <item x="568"/>
        <item x="195"/>
        <item x="397"/>
        <item x="316"/>
        <item x="448"/>
        <item x="194"/>
        <item x="340"/>
        <item x="228"/>
        <item x="377"/>
        <item x="450"/>
        <item x="449"/>
        <item x="567"/>
        <item x="11"/>
        <item x="254"/>
        <item x="193"/>
        <item x="396"/>
        <item x="84"/>
        <item x="566"/>
        <item x="253"/>
        <item x="52"/>
        <item x="395"/>
        <item x="144"/>
        <item x="86"/>
        <item x="85"/>
        <item x="447"/>
        <item x="549"/>
        <item x="9"/>
        <item x="252"/>
        <item x="169"/>
        <item x="251"/>
        <item x="551"/>
        <item x="550"/>
        <item x="500"/>
        <item x="499"/>
        <item x="192"/>
        <item x="315"/>
        <item x="83"/>
        <item x="580"/>
        <item x="82"/>
        <item x="8"/>
        <item x="498"/>
        <item x="548"/>
        <item x="314"/>
        <item x="191"/>
        <item x="81"/>
        <item x="7"/>
        <item x="313"/>
        <item x="190"/>
        <item x="446"/>
        <item x="392"/>
        <item x="6"/>
        <item x="547"/>
        <item x="5"/>
        <item x="565"/>
        <item x="394"/>
        <item x="393"/>
        <item x="564"/>
        <item x="445"/>
        <item x="80"/>
        <item x="248"/>
        <item x="79"/>
        <item x="250"/>
        <item x="391"/>
        <item x="249"/>
        <item x="546"/>
        <item x="312"/>
        <item x="189"/>
        <item x="150"/>
        <item x="380"/>
        <item x="175"/>
        <item x="244"/>
        <item x="185"/>
        <item x="1"/>
        <item x="496"/>
        <item x="387"/>
        <item x="75"/>
        <item x="543"/>
        <item x="581"/>
        <item x="50"/>
        <item x="170"/>
        <item x="425"/>
        <item x="523"/>
        <item x="145"/>
        <item x="226"/>
        <item x="533"/>
        <item x="339"/>
        <item x="288"/>
        <item x="121"/>
        <item x="358"/>
        <item x="291"/>
        <item x="74"/>
        <item x="561"/>
        <item x="0"/>
        <item x="535"/>
        <item x="342"/>
        <item x="359"/>
        <item x="243"/>
        <item x="230"/>
        <item x="308"/>
        <item x="542"/>
        <item x="54"/>
        <item x="429"/>
        <item x="184"/>
        <item x="171"/>
        <item x="146"/>
        <item x="124"/>
        <item x="480"/>
        <item x="526"/>
        <item x="173"/>
        <item x="148"/>
        <item x="147"/>
        <item x="379"/>
        <item x="361"/>
        <item x="149"/>
        <item x="174"/>
        <item x="444"/>
        <item x="360"/>
        <item x="78"/>
        <item x="390"/>
        <item x="247"/>
        <item x="172"/>
        <item x="378"/>
        <item x="176"/>
        <item x="311"/>
        <item x="188"/>
        <item x="381"/>
        <item x="362"/>
        <item x="4"/>
        <item x="143"/>
        <item x="151"/>
        <item x="168"/>
        <item x="177"/>
        <item x="376"/>
        <item x="363"/>
        <item x="382"/>
        <item x="287"/>
        <item x="225"/>
        <item x="152"/>
        <item x="49"/>
        <item x="424"/>
        <item x="522"/>
        <item x="120"/>
        <item x="153"/>
        <item x="364"/>
        <item x="178"/>
        <item x="383"/>
        <item x="384"/>
        <item x="154"/>
        <item x="179"/>
        <item x="365"/>
        <item x="180"/>
        <item x="155"/>
        <item x="366"/>
        <item x="367"/>
        <item x="181"/>
        <item x="167"/>
        <item x="156"/>
        <item x="357"/>
        <item x="375"/>
        <item x="142"/>
        <item x="157"/>
        <item x="368"/>
        <item x="386"/>
        <item x="182"/>
        <item x="385"/>
        <item x="183"/>
        <item x="158"/>
        <item x="582"/>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5"/>
  </rowFields>
  <rowItems count="11">
    <i>
      <x v="5"/>
    </i>
    <i>
      <x v="75"/>
    </i>
    <i>
      <x v="124"/>
    </i>
    <i>
      <x v="139"/>
    </i>
    <i>
      <x v="152"/>
    </i>
    <i>
      <x v="233"/>
    </i>
    <i>
      <x v="242"/>
    </i>
    <i>
      <x v="351"/>
    </i>
    <i>
      <x v="520"/>
    </i>
    <i>
      <x v="543"/>
    </i>
    <i t="grand">
      <x/>
    </i>
  </rowItems>
  <colItems count="1">
    <i/>
  </colItems>
  <formats count="2">
    <format dxfId="204">
      <pivotArea field="15" type="button" dataOnly="0" labelOnly="1" outline="0" axis="axisRow" fieldPosition="0"/>
    </format>
    <format dxfId="205">
      <pivotArea field="15" type="button" dataOnly="0" labelOnly="1" outline="0" axis="axisRow" fieldPosition="0"/>
    </format>
  </formats>
  <pivotTableStyleInfo name="PivotStyleLight16" showRowHeaders="1" showColHeaders="1" showRowStripes="0" showColStripes="0" showLastColumn="1"/>
  <filters count="1">
    <filter fld="0" type="dateBetween" evalOrder="-1" id="1451" name="Date">
      <autoFilter ref="A1">
        <filterColumn colId="0">
          <customFilters and="1">
            <customFilter operator="greaterThanOrEqual" val="43952"/>
            <customFilter operator="lessThanOrEqual" val="439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5438654-4892-47B9-B131-855D53E631E6}" name="PivotTable6" cacheId="1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A2:AA3" firstHeaderRow="1" firstDataRow="1" firstDataCol="0"/>
  <pivotFields count="29">
    <pivotField showAll="0">
      <items count="7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t="default"/>
      </items>
    </pivotField>
    <pivotField showAll="0"/>
    <pivotField showAll="0"/>
    <pivotField showAll="0"/>
    <pivotField showAll="0"/>
    <pivotField showAll="0">
      <items count="5">
        <item x="2"/>
        <item h="1" x="0"/>
        <item h="1" x="1"/>
        <item h="1" x="3"/>
        <item t="default"/>
      </items>
    </pivotField>
    <pivotField showAll="0"/>
    <pivotField showAll="0">
      <items count="681">
        <item x="0"/>
        <item x="1"/>
        <item x="2"/>
        <item x="3"/>
        <item x="4"/>
        <item x="20"/>
        <item x="5"/>
        <item x="6"/>
        <item x="7"/>
        <item x="8"/>
        <item x="9"/>
        <item x="10"/>
        <item x="11"/>
        <item x="12"/>
        <item x="13"/>
        <item x="14"/>
        <item x="15"/>
        <item x="16"/>
        <item x="17"/>
        <item x="18"/>
        <item x="19"/>
        <item x="21"/>
        <item x="22"/>
        <item x="23"/>
        <item x="24"/>
        <item x="25"/>
        <item x="26"/>
        <item x="27"/>
        <item x="28"/>
        <item x="29"/>
        <item x="46"/>
        <item x="30"/>
        <item x="31"/>
        <item x="32"/>
        <item x="33"/>
        <item x="34"/>
        <item x="35"/>
        <item x="36"/>
        <item x="37"/>
        <item x="38"/>
        <item x="39"/>
        <item x="40"/>
        <item x="41"/>
        <item x="42"/>
        <item x="43"/>
        <item x="44"/>
        <item x="45"/>
        <item x="47"/>
        <item x="48"/>
        <item x="49"/>
        <item x="50"/>
        <item x="51"/>
        <item x="52"/>
        <item x="53"/>
        <item x="54"/>
        <item x="55"/>
        <item x="56"/>
        <item x="57"/>
        <item x="58"/>
        <item x="59"/>
        <item x="60"/>
        <item x="61"/>
        <item x="62"/>
        <item x="63"/>
        <item x="64"/>
        <item x="65"/>
        <item x="66"/>
        <item x="67"/>
        <item x="68"/>
        <item x="69"/>
        <item x="70"/>
        <item x="71"/>
        <item x="72"/>
        <item x="73"/>
        <item x="74"/>
        <item x="75"/>
        <item x="76"/>
        <item x="78"/>
        <item x="79"/>
        <item x="80"/>
        <item x="81"/>
        <item x="82"/>
        <item x="83"/>
        <item x="84"/>
        <item x="85"/>
        <item x="86"/>
        <item x="87"/>
        <item x="7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4"/>
        <item x="265"/>
        <item x="266"/>
        <item x="267"/>
        <item x="268"/>
        <item x="263"/>
        <item x="269"/>
        <item x="270"/>
        <item x="271"/>
        <item x="272"/>
        <item x="273"/>
        <item x="274"/>
        <item x="275"/>
        <item x="276"/>
        <item x="277"/>
        <item x="278"/>
        <item x="279"/>
        <item x="280"/>
        <item x="281"/>
        <item x="282"/>
        <item x="283"/>
        <item x="284"/>
        <item x="285"/>
        <item x="286"/>
        <item x="287"/>
        <item x="288"/>
        <item x="290"/>
        <item x="299"/>
        <item x="292"/>
        <item x="293"/>
        <item x="294"/>
        <item x="295"/>
        <item x="291"/>
        <item x="289"/>
        <item x="296"/>
        <item x="297"/>
        <item x="298"/>
        <item x="300"/>
        <item x="301"/>
        <item x="302"/>
        <item x="303"/>
        <item x="304"/>
        <item x="305"/>
        <item x="306"/>
        <item x="307"/>
        <item x="308"/>
        <item x="309"/>
        <item x="310"/>
        <item x="311"/>
        <item x="312"/>
        <item x="314"/>
        <item x="315"/>
        <item x="316"/>
        <item x="317"/>
        <item x="318"/>
        <item x="319"/>
        <item x="320"/>
        <item x="321"/>
        <item x="322"/>
        <item x="313"/>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2"/>
        <item x="353"/>
        <item x="354"/>
        <item x="355"/>
        <item x="356"/>
        <item x="357"/>
        <item x="358"/>
        <item x="359"/>
        <item x="351"/>
        <item x="360"/>
        <item x="361"/>
        <item x="362"/>
        <item x="363"/>
        <item x="364"/>
        <item x="365"/>
        <item x="366"/>
        <item x="367"/>
        <item x="369"/>
        <item x="370"/>
        <item x="371"/>
        <item x="372"/>
        <item x="373"/>
        <item x="375"/>
        <item x="376"/>
        <item x="377"/>
        <item x="378"/>
        <item x="379"/>
        <item x="380"/>
        <item x="381"/>
        <item x="382"/>
        <item x="383"/>
        <item x="374"/>
        <item x="384"/>
        <item x="385"/>
        <item x="386"/>
        <item x="368"/>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9"/>
        <item x="490"/>
        <item x="491"/>
        <item x="492"/>
        <item x="493"/>
        <item x="494"/>
        <item x="495"/>
        <item x="496"/>
        <item x="497"/>
        <item x="498"/>
        <item x="500"/>
        <item x="499"/>
        <item x="501"/>
        <item x="502"/>
        <item x="503"/>
        <item x="504"/>
        <item x="505"/>
        <item x="506"/>
        <item x="488"/>
        <item x="507"/>
        <item x="508"/>
        <item x="509"/>
        <item x="510"/>
        <item x="511"/>
        <item x="512"/>
        <item x="513"/>
        <item x="514"/>
        <item x="515"/>
        <item x="516"/>
        <item x="517"/>
        <item x="519"/>
        <item x="520"/>
        <item x="521"/>
        <item x="522"/>
        <item x="523"/>
        <item x="524"/>
        <item x="525"/>
        <item x="526"/>
        <item x="527"/>
        <item x="528"/>
        <item x="529"/>
        <item x="530"/>
        <item x="531"/>
        <item x="532"/>
        <item x="533"/>
        <item x="534"/>
        <item x="535"/>
        <item x="518"/>
        <item x="536"/>
        <item x="537"/>
        <item x="538"/>
        <item x="539"/>
        <item x="540"/>
        <item x="542"/>
        <item x="543"/>
        <item x="541"/>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3"/>
        <item x="584"/>
        <item x="585"/>
        <item x="586"/>
        <item x="587"/>
        <item x="588"/>
        <item x="589"/>
        <item x="590"/>
        <item x="582"/>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7"/>
        <item x="628"/>
        <item x="629"/>
        <item x="630"/>
        <item x="649"/>
        <item x="632"/>
        <item x="633"/>
        <item x="634"/>
        <item x="635"/>
        <item x="636"/>
        <item x="637"/>
        <item x="638"/>
        <item x="639"/>
        <item x="640"/>
        <item x="631"/>
        <item x="641"/>
        <item x="642"/>
        <item x="643"/>
        <item x="644"/>
        <item x="626"/>
        <item x="645"/>
        <item x="646"/>
        <item x="647"/>
        <item x="648"/>
        <item x="650"/>
        <item x="651"/>
        <item x="652"/>
        <item x="653"/>
        <item x="654"/>
        <item x="655"/>
        <item x="656"/>
        <item x="657"/>
        <item x="658"/>
        <item x="659"/>
        <item x="660"/>
        <item x="661"/>
        <item x="677"/>
        <item x="662"/>
        <item x="663"/>
        <item x="664"/>
        <item x="665"/>
        <item x="666"/>
        <item x="667"/>
        <item x="668"/>
        <item x="669"/>
        <item x="670"/>
        <item x="671"/>
        <item x="672"/>
        <item x="673"/>
        <item x="674"/>
        <item x="675"/>
        <item x="676"/>
        <item x="678"/>
        <item x="679"/>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Sum of Cumulative Eggs" fld="14" baseField="0" baseItem="0"/>
  </dataFields>
  <formats count="2">
    <format dxfId="202">
      <pivotArea dataOnly="0" labelOnly="1" outline="0" axis="axisValues" fieldPosition="0"/>
    </format>
    <format dxfId="203">
      <pivotArea dataOnly="0" labelOnly="1" outline="0" axis="axisValues" fieldPosition="0"/>
    </format>
  </formats>
  <pivotTableStyleInfo name="PivotStyleLight16" showRowHeaders="1" showColHeaders="1" showRowStripes="0" showColStripes="0" showLastColumn="1"/>
  <filters count="1">
    <filter fld="0" type="dateBetween" evalOrder="-1" id="1451" name="Date">
      <autoFilter ref="A1">
        <filterColumn colId="0">
          <customFilters and="1">
            <customFilter operator="greaterThanOrEqual" val="43952"/>
            <customFilter operator="lessThanOrEqual" val="439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5629811-691B-4A98-9252-88D5B2448655}" name="PivotTable4" cacheId="1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X2:Y6" firstHeaderRow="1" firstDataRow="1" firstDataCol="1"/>
  <pivotFields count="29">
    <pivotField showAll="0">
      <items count="7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t="default"/>
      </items>
    </pivotField>
    <pivotField showAll="0"/>
    <pivotField showAll="0"/>
    <pivotField showAll="0"/>
    <pivotField axis="axisRow" showAll="0">
      <items count="5">
        <item x="0"/>
        <item x="1"/>
        <item x="2"/>
        <item x="3"/>
        <item t="default"/>
      </items>
    </pivotField>
    <pivotField showAll="0">
      <items count="5">
        <item x="2"/>
        <item h="1" x="0"/>
        <item h="1" x="1"/>
        <item h="1" x="3"/>
        <item t="default"/>
      </items>
    </pivotField>
    <pivotField showAll="0"/>
    <pivotField showAll="0">
      <items count="681">
        <item x="0"/>
        <item x="1"/>
        <item x="2"/>
        <item x="3"/>
        <item x="4"/>
        <item x="20"/>
        <item x="5"/>
        <item x="6"/>
        <item x="7"/>
        <item x="8"/>
        <item x="9"/>
        <item x="10"/>
        <item x="11"/>
        <item x="12"/>
        <item x="13"/>
        <item x="14"/>
        <item x="15"/>
        <item x="16"/>
        <item x="17"/>
        <item x="18"/>
        <item x="19"/>
        <item x="21"/>
        <item x="22"/>
        <item x="23"/>
        <item x="24"/>
        <item x="25"/>
        <item x="26"/>
        <item x="27"/>
        <item x="28"/>
        <item x="29"/>
        <item x="46"/>
        <item x="30"/>
        <item x="31"/>
        <item x="32"/>
        <item x="33"/>
        <item x="34"/>
        <item x="35"/>
        <item x="36"/>
        <item x="37"/>
        <item x="38"/>
        <item x="39"/>
        <item x="40"/>
        <item x="41"/>
        <item x="42"/>
        <item x="43"/>
        <item x="44"/>
        <item x="45"/>
        <item x="47"/>
        <item x="48"/>
        <item x="49"/>
        <item x="50"/>
        <item x="51"/>
        <item x="52"/>
        <item x="53"/>
        <item x="54"/>
        <item x="55"/>
        <item x="56"/>
        <item x="57"/>
        <item x="58"/>
        <item x="59"/>
        <item x="60"/>
        <item x="61"/>
        <item x="62"/>
        <item x="63"/>
        <item x="64"/>
        <item x="65"/>
        <item x="66"/>
        <item x="67"/>
        <item x="68"/>
        <item x="69"/>
        <item x="70"/>
        <item x="71"/>
        <item x="72"/>
        <item x="73"/>
        <item x="74"/>
        <item x="75"/>
        <item x="76"/>
        <item x="78"/>
        <item x="79"/>
        <item x="80"/>
        <item x="81"/>
        <item x="82"/>
        <item x="83"/>
        <item x="84"/>
        <item x="85"/>
        <item x="86"/>
        <item x="87"/>
        <item x="7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4"/>
        <item x="265"/>
        <item x="266"/>
        <item x="267"/>
        <item x="268"/>
        <item x="263"/>
        <item x="269"/>
        <item x="270"/>
        <item x="271"/>
        <item x="272"/>
        <item x="273"/>
        <item x="274"/>
        <item x="275"/>
        <item x="276"/>
        <item x="277"/>
        <item x="278"/>
        <item x="279"/>
        <item x="280"/>
        <item x="281"/>
        <item x="282"/>
        <item x="283"/>
        <item x="284"/>
        <item x="285"/>
        <item x="286"/>
        <item x="287"/>
        <item x="288"/>
        <item x="290"/>
        <item x="299"/>
        <item x="292"/>
        <item x="293"/>
        <item x="294"/>
        <item x="295"/>
        <item x="291"/>
        <item x="289"/>
        <item x="296"/>
        <item x="297"/>
        <item x="298"/>
        <item x="300"/>
        <item x="301"/>
        <item x="302"/>
        <item x="303"/>
        <item x="304"/>
        <item x="305"/>
        <item x="306"/>
        <item x="307"/>
        <item x="308"/>
        <item x="309"/>
        <item x="310"/>
        <item x="311"/>
        <item x="312"/>
        <item x="314"/>
        <item x="315"/>
        <item x="316"/>
        <item x="317"/>
        <item x="318"/>
        <item x="319"/>
        <item x="320"/>
        <item x="321"/>
        <item x="322"/>
        <item x="313"/>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2"/>
        <item x="353"/>
        <item x="354"/>
        <item x="355"/>
        <item x="356"/>
        <item x="357"/>
        <item x="358"/>
        <item x="359"/>
        <item x="351"/>
        <item x="360"/>
        <item x="361"/>
        <item x="362"/>
        <item x="363"/>
        <item x="364"/>
        <item x="365"/>
        <item x="366"/>
        <item x="367"/>
        <item x="369"/>
        <item x="370"/>
        <item x="371"/>
        <item x="372"/>
        <item x="373"/>
        <item x="375"/>
        <item x="376"/>
        <item x="377"/>
        <item x="378"/>
        <item x="379"/>
        <item x="380"/>
        <item x="381"/>
        <item x="382"/>
        <item x="383"/>
        <item x="374"/>
        <item x="384"/>
        <item x="385"/>
        <item x="386"/>
        <item x="368"/>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9"/>
        <item x="490"/>
        <item x="491"/>
        <item x="492"/>
        <item x="493"/>
        <item x="494"/>
        <item x="495"/>
        <item x="496"/>
        <item x="497"/>
        <item x="498"/>
        <item x="500"/>
        <item x="499"/>
        <item x="501"/>
        <item x="502"/>
        <item x="503"/>
        <item x="504"/>
        <item x="505"/>
        <item x="506"/>
        <item x="488"/>
        <item x="507"/>
        <item x="508"/>
        <item x="509"/>
        <item x="510"/>
        <item x="511"/>
        <item x="512"/>
        <item x="513"/>
        <item x="514"/>
        <item x="515"/>
        <item x="516"/>
        <item x="517"/>
        <item x="519"/>
        <item x="520"/>
        <item x="521"/>
        <item x="522"/>
        <item x="523"/>
        <item x="524"/>
        <item x="525"/>
        <item x="526"/>
        <item x="527"/>
        <item x="528"/>
        <item x="529"/>
        <item x="530"/>
        <item x="531"/>
        <item x="532"/>
        <item x="533"/>
        <item x="534"/>
        <item x="535"/>
        <item x="518"/>
        <item x="536"/>
        <item x="537"/>
        <item x="538"/>
        <item x="539"/>
        <item x="540"/>
        <item x="542"/>
        <item x="543"/>
        <item x="541"/>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3"/>
        <item x="584"/>
        <item x="585"/>
        <item x="586"/>
        <item x="587"/>
        <item x="588"/>
        <item x="589"/>
        <item x="590"/>
        <item x="582"/>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7"/>
        <item x="628"/>
        <item x="629"/>
        <item x="630"/>
        <item x="649"/>
        <item x="632"/>
        <item x="633"/>
        <item x="634"/>
        <item x="635"/>
        <item x="636"/>
        <item x="637"/>
        <item x="638"/>
        <item x="639"/>
        <item x="640"/>
        <item x="631"/>
        <item x="641"/>
        <item x="642"/>
        <item x="643"/>
        <item x="644"/>
        <item x="626"/>
        <item x="645"/>
        <item x="646"/>
        <item x="647"/>
        <item x="648"/>
        <item x="650"/>
        <item x="651"/>
        <item x="652"/>
        <item x="653"/>
        <item x="654"/>
        <item x="655"/>
        <item x="656"/>
        <item x="657"/>
        <item x="658"/>
        <item x="659"/>
        <item x="660"/>
        <item x="661"/>
        <item x="677"/>
        <item x="662"/>
        <item x="663"/>
        <item x="664"/>
        <item x="665"/>
        <item x="666"/>
        <item x="667"/>
        <item x="668"/>
        <item x="669"/>
        <item x="670"/>
        <item x="671"/>
        <item x="672"/>
        <item x="673"/>
        <item x="674"/>
        <item x="675"/>
        <item x="676"/>
        <item x="678"/>
        <item x="679"/>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4"/>
  </rowFields>
  <rowItems count="4">
    <i>
      <x/>
    </i>
    <i>
      <x v="1"/>
    </i>
    <i>
      <x v="2"/>
    </i>
    <i t="grand">
      <x/>
    </i>
  </rowItems>
  <colItems count="1">
    <i/>
  </colItems>
  <dataFields count="1">
    <dataField name="Sum of Total Mortality" fld="11" baseField="0" baseItem="0"/>
  </dataFields>
  <formats count="2">
    <format dxfId="200">
      <pivotArea dataOnly="0" labelOnly="1" outline="0" axis="axisValues" fieldPosition="0"/>
    </format>
    <format dxfId="201">
      <pivotArea dataOnly="0" labelOnly="1" outline="0" axis="axisValues" fieldPosition="0"/>
    </format>
  </formats>
  <pivotTableStyleInfo name="PivotStyleLight16" showRowHeaders="1" showColHeaders="1" showRowStripes="0" showColStripes="0" showLastColumn="1"/>
  <filters count="1">
    <filter fld="0" type="dateBetween" evalOrder="-1" id="489" name="Date">
      <autoFilter ref="A1">
        <filterColumn colId="0">
          <customFilters and="1">
            <customFilter operator="greaterThanOrEqual" val="43922"/>
            <customFilter operator="lessThanOrEqual" val="4395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16D02B7-0DFF-4D71-96A8-05EDB7926C9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C7" firstHeaderRow="1" firstDataRow="1" firstDataCol="1"/>
  <pivotFields count="3">
    <pivotField showAll="0">
      <items count="3">
        <item x="1"/>
        <item h="1" x="0"/>
        <item t="default"/>
      </items>
    </pivotField>
    <pivotField axis="axisRow" showAll="0">
      <items count="5">
        <item x="2"/>
        <item x="3"/>
        <item x="1"/>
        <item x="0"/>
        <item t="default"/>
      </items>
    </pivotField>
    <pivotField dataField="1" numFmtId="167" showAll="0"/>
  </pivotFields>
  <rowFields count="1">
    <field x="1"/>
  </rowFields>
  <rowItems count="5">
    <i>
      <x/>
    </i>
    <i>
      <x v="1"/>
    </i>
    <i>
      <x v="2"/>
    </i>
    <i>
      <x v="3"/>
    </i>
    <i t="grand">
      <x/>
    </i>
  </rowItems>
  <colItems count="1">
    <i/>
  </colItems>
  <dataFields count="1">
    <dataField name="Sum of Amoun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299091B-ECF7-4DE5-A855-C669A379C702}"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M1:Q91" firstHeaderRow="0" firstDataRow="1" firstDataCol="1"/>
  <pivotFields count="5">
    <pivotField showAll="0">
      <items count="4">
        <item h="1" x="0"/>
        <item h="1" x="1"/>
        <item x="2"/>
        <item t="default"/>
      </items>
    </pivotField>
    <pivotField axis="axisRow" dataField="1"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dataField="1" numFmtId="1" showAll="0"/>
    <pivotField dataField="1" numFmtId="1" showAll="0"/>
    <pivotField dataField="1" numFmtId="1" showAll="0"/>
  </pivotFields>
  <rowFields count="1">
    <field x="1"/>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Fields count="1">
    <field x="-2"/>
  </colFields>
  <colItems count="4">
    <i>
      <x/>
    </i>
    <i i="1">
      <x v="1"/>
    </i>
    <i i="2">
      <x v="2"/>
    </i>
    <i i="3">
      <x v="3"/>
    </i>
  </colItems>
  <dataFields count="4">
    <dataField name="Sum of Max" fld="2" baseField="0" baseItem="0"/>
    <dataField name="Sum of Min" fld="3" baseField="0" baseItem="0"/>
    <dataField name="Sum of Avg" fld="4" baseField="0" baseItem="0"/>
    <dataField name="Sum of Weeks" fld="1" baseField="0" baseItem="0"/>
  </dataFields>
  <formats count="4">
    <format dxfId="221">
      <pivotArea collapsedLevelsAreSubtotals="1" fieldPosition="0">
        <references count="2">
          <reference field="4294967294" count="1" selected="0">
            <x v="0"/>
          </reference>
          <reference field="1" count="1">
            <x v="3"/>
          </reference>
        </references>
      </pivotArea>
    </format>
    <format dxfId="220">
      <pivotArea outline="0" collapsedLevelsAreSubtotals="1" fieldPosition="0"/>
    </format>
    <format dxfId="219">
      <pivotArea outline="0" collapsedLevelsAreSubtotals="1" fieldPosition="0"/>
    </format>
    <format dxfId="218">
      <pivotArea outline="0" collapsedLevelsAreSubtotals="1" fieldPosition="0"/>
    </format>
  </formats>
  <chartFormats count="13">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11" format="6" series="1">
      <pivotArea type="data" outline="0" fieldPosition="0">
        <references count="1">
          <reference field="4294967294" count="1" selected="0">
            <x v="2"/>
          </reference>
        </references>
      </pivotArea>
    </chartFormat>
    <chartFormat chart="11" format="7"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1"/>
          </reference>
        </references>
      </pivotArea>
    </chartFormat>
    <chartFormat chart="12" format="9" series="1">
      <pivotArea type="data" outline="0" fieldPosition="0">
        <references count="1">
          <reference field="4294967294" count="1" selected="0">
            <x v="2"/>
          </reference>
        </references>
      </pivotArea>
    </chartFormat>
    <chartFormat chart="12" format="10" series="1">
      <pivotArea type="data" outline="0" fieldPosition="0">
        <references count="1">
          <reference field="4294967294" count="1" selected="0">
            <x v="0"/>
          </reference>
        </references>
      </pivotArea>
    </chartFormat>
    <chartFormat chart="12" format="11" series="1">
      <pivotArea type="data" outline="0" fieldPosition="0">
        <references count="1">
          <reference field="4294967294" count="1" selected="0">
            <x v="1"/>
          </reference>
        </references>
      </pivotArea>
    </chartFormat>
    <chartFormat chart="17" format="18" series="1">
      <pivotArea type="data" outline="0" fieldPosition="0">
        <references count="1">
          <reference field="4294967294" count="1" selected="0">
            <x v="2"/>
          </reference>
        </references>
      </pivotArea>
    </chartFormat>
    <chartFormat chart="17" format="19" series="1">
      <pivotArea type="data" outline="0" fieldPosition="0">
        <references count="1">
          <reference field="4294967294" count="1" selected="0">
            <x v="0"/>
          </reference>
        </references>
      </pivotArea>
    </chartFormat>
    <chartFormat chart="17" format="20" series="1">
      <pivotArea type="data" outline="0" fieldPosition="0">
        <references count="1">
          <reference field="4294967294" count="1" selected="0">
            <x v="1"/>
          </reference>
        </references>
      </pivotArea>
    </chartFormat>
    <chartFormat chart="17" format="2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8472DF2-8CE5-4A53-AA01-379D4A86E01B}"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H16:J33" firstHeaderRow="1" firstDataRow="1" firstDataCol="0"/>
  <pivotFields count="5">
    <pivotField showAll="0">
      <items count="4">
        <item x="0"/>
        <item h="1" x="1"/>
        <item h="1" x="2"/>
        <item t="default"/>
      </items>
    </pivotField>
    <pivotField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umFmtId="1" showAll="0"/>
    <pivotField numFmtId="1" showAll="0"/>
    <pivotField numFmtId="1"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6766D5-420F-4FB1-9631-C24D2EFE263B}" name="PivotTable28" cacheId="1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E34:AG55" firstHeaderRow="0" firstDataRow="1" firstDataCol="1"/>
  <pivotFields count="29">
    <pivotField axis="axisRow" showAll="0">
      <items count="7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t="default"/>
      </items>
    </pivotField>
    <pivotField dataField="1" showAll="0"/>
    <pivotField axis="axisRow" showAll="0">
      <items count="14">
        <item x="0"/>
        <item x="1"/>
        <item x="2"/>
        <item x="3"/>
        <item x="4"/>
        <item x="5"/>
        <item x="6"/>
        <item x="7"/>
        <item x="8"/>
        <item x="9"/>
        <item x="10"/>
        <item x="11"/>
        <item x="12"/>
        <item t="default"/>
      </items>
    </pivotField>
    <pivotField dataField="1"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pivotField showAll="0">
      <items count="5">
        <item x="2"/>
        <item h="1" x="0"/>
        <item h="1" x="1"/>
        <item h="1" x="3"/>
        <item t="default"/>
      </items>
    </pivotField>
    <pivotField showAll="0"/>
    <pivotField showAll="0">
      <items count="681">
        <item x="0"/>
        <item x="1"/>
        <item x="2"/>
        <item x="3"/>
        <item x="4"/>
        <item x="20"/>
        <item x="5"/>
        <item x="6"/>
        <item x="7"/>
        <item x="8"/>
        <item x="9"/>
        <item x="10"/>
        <item x="11"/>
        <item x="12"/>
        <item x="13"/>
        <item x="14"/>
        <item x="15"/>
        <item x="16"/>
        <item x="17"/>
        <item x="18"/>
        <item x="19"/>
        <item x="21"/>
        <item x="22"/>
        <item x="23"/>
        <item x="24"/>
        <item x="25"/>
        <item x="26"/>
        <item x="27"/>
        <item x="28"/>
        <item x="29"/>
        <item x="46"/>
        <item x="30"/>
        <item x="31"/>
        <item x="32"/>
        <item x="33"/>
        <item x="34"/>
        <item x="35"/>
        <item x="36"/>
        <item x="37"/>
        <item x="38"/>
        <item x="39"/>
        <item x="40"/>
        <item x="41"/>
        <item x="42"/>
        <item x="43"/>
        <item x="44"/>
        <item x="45"/>
        <item x="47"/>
        <item x="48"/>
        <item x="49"/>
        <item x="50"/>
        <item x="51"/>
        <item x="52"/>
        <item x="53"/>
        <item x="54"/>
        <item x="55"/>
        <item x="56"/>
        <item x="57"/>
        <item x="58"/>
        <item x="59"/>
        <item x="60"/>
        <item x="61"/>
        <item x="62"/>
        <item x="63"/>
        <item x="64"/>
        <item x="65"/>
        <item x="66"/>
        <item x="67"/>
        <item x="68"/>
        <item x="69"/>
        <item x="70"/>
        <item x="71"/>
        <item x="72"/>
        <item x="73"/>
        <item x="74"/>
        <item x="75"/>
        <item x="76"/>
        <item x="78"/>
        <item x="79"/>
        <item x="80"/>
        <item x="81"/>
        <item x="82"/>
        <item x="83"/>
        <item x="84"/>
        <item x="85"/>
        <item x="86"/>
        <item x="87"/>
        <item x="7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4"/>
        <item x="265"/>
        <item x="266"/>
        <item x="267"/>
        <item x="268"/>
        <item x="263"/>
        <item x="269"/>
        <item x="270"/>
        <item x="271"/>
        <item x="272"/>
        <item x="273"/>
        <item x="274"/>
        <item x="275"/>
        <item x="276"/>
        <item x="277"/>
        <item x="278"/>
        <item x="279"/>
        <item x="280"/>
        <item x="281"/>
        <item x="282"/>
        <item x="283"/>
        <item x="284"/>
        <item x="285"/>
        <item x="286"/>
        <item x="287"/>
        <item x="288"/>
        <item x="290"/>
        <item x="299"/>
        <item x="292"/>
        <item x="293"/>
        <item x="294"/>
        <item x="295"/>
        <item x="291"/>
        <item x="289"/>
        <item x="296"/>
        <item x="297"/>
        <item x="298"/>
        <item x="300"/>
        <item x="301"/>
        <item x="302"/>
        <item x="303"/>
        <item x="304"/>
        <item x="305"/>
        <item x="306"/>
        <item x="307"/>
        <item x="308"/>
        <item x="309"/>
        <item x="310"/>
        <item x="311"/>
        <item x="312"/>
        <item x="314"/>
        <item x="315"/>
        <item x="316"/>
        <item x="317"/>
        <item x="318"/>
        <item x="319"/>
        <item x="320"/>
        <item x="321"/>
        <item x="322"/>
        <item x="313"/>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2"/>
        <item x="353"/>
        <item x="354"/>
        <item x="355"/>
        <item x="356"/>
        <item x="357"/>
        <item x="358"/>
        <item x="359"/>
        <item x="351"/>
        <item x="360"/>
        <item x="361"/>
        <item x="362"/>
        <item x="363"/>
        <item x="364"/>
        <item x="365"/>
        <item x="366"/>
        <item x="367"/>
        <item x="369"/>
        <item x="370"/>
        <item x="371"/>
        <item x="372"/>
        <item x="373"/>
        <item x="375"/>
        <item x="376"/>
        <item x="377"/>
        <item x="378"/>
        <item x="379"/>
        <item x="380"/>
        <item x="381"/>
        <item x="382"/>
        <item x="383"/>
        <item x="374"/>
        <item x="384"/>
        <item x="385"/>
        <item x="386"/>
        <item x="368"/>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9"/>
        <item x="490"/>
        <item x="491"/>
        <item x="492"/>
        <item x="493"/>
        <item x="494"/>
        <item x="495"/>
        <item x="496"/>
        <item x="497"/>
        <item x="498"/>
        <item x="500"/>
        <item x="499"/>
        <item x="501"/>
        <item x="502"/>
        <item x="503"/>
        <item x="504"/>
        <item x="505"/>
        <item x="506"/>
        <item x="488"/>
        <item x="507"/>
        <item x="508"/>
        <item x="509"/>
        <item x="510"/>
        <item x="511"/>
        <item x="512"/>
        <item x="513"/>
        <item x="514"/>
        <item x="515"/>
        <item x="516"/>
        <item x="517"/>
        <item x="519"/>
        <item x="520"/>
        <item x="521"/>
        <item x="522"/>
        <item x="523"/>
        <item x="524"/>
        <item x="525"/>
        <item x="526"/>
        <item x="527"/>
        <item x="528"/>
        <item x="529"/>
        <item x="530"/>
        <item x="531"/>
        <item x="532"/>
        <item x="533"/>
        <item x="534"/>
        <item x="535"/>
        <item x="518"/>
        <item x="536"/>
        <item x="537"/>
        <item x="538"/>
        <item x="539"/>
        <item x="540"/>
        <item x="542"/>
        <item x="543"/>
        <item x="541"/>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3"/>
        <item x="584"/>
        <item x="585"/>
        <item x="586"/>
        <item x="587"/>
        <item x="588"/>
        <item x="589"/>
        <item x="590"/>
        <item x="582"/>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7"/>
        <item x="628"/>
        <item x="629"/>
        <item x="630"/>
        <item x="649"/>
        <item x="632"/>
        <item x="633"/>
        <item x="634"/>
        <item x="635"/>
        <item x="636"/>
        <item x="637"/>
        <item x="638"/>
        <item x="639"/>
        <item x="640"/>
        <item x="631"/>
        <item x="641"/>
        <item x="642"/>
        <item x="643"/>
        <item x="644"/>
        <item x="626"/>
        <item x="645"/>
        <item x="646"/>
        <item x="647"/>
        <item x="648"/>
        <item x="650"/>
        <item x="651"/>
        <item x="652"/>
        <item x="653"/>
        <item x="654"/>
        <item x="655"/>
        <item x="656"/>
        <item x="657"/>
        <item x="658"/>
        <item x="659"/>
        <item x="660"/>
        <item x="661"/>
        <item x="677"/>
        <item x="662"/>
        <item x="663"/>
        <item x="664"/>
        <item x="665"/>
        <item x="666"/>
        <item x="667"/>
        <item x="668"/>
        <item x="669"/>
        <item x="670"/>
        <item x="671"/>
        <item x="672"/>
        <item x="673"/>
        <item x="674"/>
        <item x="675"/>
        <item x="676"/>
        <item x="678"/>
        <item x="67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2">
    <field x="0"/>
    <field x="2"/>
  </rowFields>
  <rowItems count="21">
    <i>
      <x v="122"/>
    </i>
    <i r="1">
      <x v="4"/>
    </i>
    <i>
      <x v="125"/>
    </i>
    <i r="1">
      <x v="4"/>
    </i>
    <i>
      <x v="128"/>
    </i>
    <i r="1">
      <x v="4"/>
    </i>
    <i>
      <x v="131"/>
    </i>
    <i r="1">
      <x v="4"/>
    </i>
    <i>
      <x v="134"/>
    </i>
    <i r="1">
      <x v="4"/>
    </i>
    <i>
      <x v="137"/>
    </i>
    <i r="1">
      <x v="4"/>
    </i>
    <i>
      <x v="140"/>
    </i>
    <i r="1">
      <x v="4"/>
    </i>
    <i>
      <x v="143"/>
    </i>
    <i r="1">
      <x v="4"/>
    </i>
    <i>
      <x v="146"/>
    </i>
    <i r="1">
      <x v="4"/>
    </i>
    <i>
      <x v="149"/>
    </i>
    <i r="1">
      <x v="4"/>
    </i>
    <i t="grand">
      <x/>
    </i>
  </rowItems>
  <colFields count="1">
    <field x="-2"/>
  </colFields>
  <colItems count="2">
    <i>
      <x/>
    </i>
    <i i="1">
      <x v="1"/>
    </i>
  </colItems>
  <dataFields count="2">
    <dataField name="Sum of Year" fld="1" baseField="0" baseItem="0"/>
    <dataField name="Sum of Day" fld="3" baseField="0" baseItem="0"/>
  </dataFields>
  <formats count="2">
    <format dxfId="189">
      <pivotArea dataOnly="0" labelOnly="1" outline="0" axis="axisValues" fieldPosition="0"/>
    </format>
    <format dxfId="190">
      <pivotArea dataOnly="0" labelOnly="1" outline="0" axis="axisValues" fieldPosition="0"/>
    </format>
  </formats>
  <pivotTableStyleInfo name="PivotStyleLight16" showRowHeaders="1" showColHeaders="1" showRowStripes="0" showColStripes="0" showLastColumn="1"/>
  <filters count="1">
    <filter fld="0" type="dateBetween" evalOrder="-1" id="1456" name="Date">
      <autoFilter ref="A1">
        <filterColumn colId="0">
          <customFilters and="1">
            <customFilter operator="greaterThanOrEqual" val="43952"/>
            <customFilter operator="lessThanOrEqual" val="439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8D943F-7D78-436D-9D9A-8022EA49B2A0}" name="PivotTable24" cacheId="1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F20:AF22" firstHeaderRow="1" firstDataRow="1" firstDataCol="1"/>
  <pivotFields count="29">
    <pivotField showAll="0">
      <items count="7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t="default"/>
      </items>
    </pivotField>
    <pivotField showAll="0"/>
    <pivotField showAll="0"/>
    <pivotField showAll="0"/>
    <pivotField showAll="0"/>
    <pivotField axis="axisRow" showAll="0">
      <items count="5">
        <item x="2"/>
        <item h="1" x="0"/>
        <item h="1" x="1"/>
        <item h="1" x="3"/>
        <item t="default"/>
      </items>
    </pivotField>
    <pivotField showAll="0"/>
    <pivotField showAll="0">
      <items count="681">
        <item x="0"/>
        <item x="1"/>
        <item x="2"/>
        <item x="3"/>
        <item x="4"/>
        <item x="20"/>
        <item x="5"/>
        <item x="6"/>
        <item x="7"/>
        <item x="8"/>
        <item x="9"/>
        <item x="10"/>
        <item x="11"/>
        <item x="12"/>
        <item x="13"/>
        <item x="14"/>
        <item x="15"/>
        <item x="16"/>
        <item x="17"/>
        <item x="18"/>
        <item x="19"/>
        <item x="21"/>
        <item x="22"/>
        <item x="23"/>
        <item x="24"/>
        <item x="25"/>
        <item x="26"/>
        <item x="27"/>
        <item x="28"/>
        <item x="29"/>
        <item x="46"/>
        <item x="30"/>
        <item x="31"/>
        <item x="32"/>
        <item x="33"/>
        <item x="34"/>
        <item x="35"/>
        <item x="36"/>
        <item x="37"/>
        <item x="38"/>
        <item x="39"/>
        <item x="40"/>
        <item x="41"/>
        <item x="42"/>
        <item x="43"/>
        <item x="44"/>
        <item x="45"/>
        <item x="47"/>
        <item x="48"/>
        <item x="49"/>
        <item x="50"/>
        <item x="51"/>
        <item x="52"/>
        <item x="53"/>
        <item x="54"/>
        <item x="55"/>
        <item x="56"/>
        <item x="57"/>
        <item x="58"/>
        <item x="59"/>
        <item x="60"/>
        <item x="61"/>
        <item x="62"/>
        <item x="63"/>
        <item x="64"/>
        <item x="65"/>
        <item x="66"/>
        <item x="67"/>
        <item x="68"/>
        <item x="69"/>
        <item x="70"/>
        <item x="71"/>
        <item x="72"/>
        <item x="73"/>
        <item x="74"/>
        <item x="75"/>
        <item x="76"/>
        <item x="78"/>
        <item x="79"/>
        <item x="80"/>
        <item x="81"/>
        <item x="82"/>
        <item x="83"/>
        <item x="84"/>
        <item x="85"/>
        <item x="86"/>
        <item x="87"/>
        <item x="7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4"/>
        <item x="265"/>
        <item x="266"/>
        <item x="267"/>
        <item x="268"/>
        <item x="263"/>
        <item x="269"/>
        <item x="270"/>
        <item x="271"/>
        <item x="272"/>
        <item x="273"/>
        <item x="274"/>
        <item x="275"/>
        <item x="276"/>
        <item x="277"/>
        <item x="278"/>
        <item x="279"/>
        <item x="280"/>
        <item x="281"/>
        <item x="282"/>
        <item x="283"/>
        <item x="284"/>
        <item x="285"/>
        <item x="286"/>
        <item x="287"/>
        <item x="288"/>
        <item x="290"/>
        <item x="299"/>
        <item x="292"/>
        <item x="293"/>
        <item x="294"/>
        <item x="295"/>
        <item x="291"/>
        <item x="289"/>
        <item x="296"/>
        <item x="297"/>
        <item x="298"/>
        <item x="300"/>
        <item x="301"/>
        <item x="302"/>
        <item x="303"/>
        <item x="304"/>
        <item x="305"/>
        <item x="306"/>
        <item x="307"/>
        <item x="308"/>
        <item x="309"/>
        <item x="310"/>
        <item x="311"/>
        <item x="312"/>
        <item x="314"/>
        <item x="315"/>
        <item x="316"/>
        <item x="317"/>
        <item x="318"/>
        <item x="319"/>
        <item x="320"/>
        <item x="321"/>
        <item x="322"/>
        <item x="313"/>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2"/>
        <item x="353"/>
        <item x="354"/>
        <item x="355"/>
        <item x="356"/>
        <item x="357"/>
        <item x="358"/>
        <item x="359"/>
        <item x="351"/>
        <item x="360"/>
        <item x="361"/>
        <item x="362"/>
        <item x="363"/>
        <item x="364"/>
        <item x="365"/>
        <item x="366"/>
        <item x="367"/>
        <item x="369"/>
        <item x="370"/>
        <item x="371"/>
        <item x="372"/>
        <item x="373"/>
        <item x="375"/>
        <item x="376"/>
        <item x="377"/>
        <item x="378"/>
        <item x="379"/>
        <item x="380"/>
        <item x="381"/>
        <item x="382"/>
        <item x="383"/>
        <item x="374"/>
        <item x="384"/>
        <item x="385"/>
        <item x="386"/>
        <item x="368"/>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9"/>
        <item x="490"/>
        <item x="491"/>
        <item x="492"/>
        <item x="493"/>
        <item x="494"/>
        <item x="495"/>
        <item x="496"/>
        <item x="497"/>
        <item x="498"/>
        <item x="500"/>
        <item x="499"/>
        <item x="501"/>
        <item x="502"/>
        <item x="503"/>
        <item x="504"/>
        <item x="505"/>
        <item x="506"/>
        <item x="488"/>
        <item x="507"/>
        <item x="508"/>
        <item x="509"/>
        <item x="510"/>
        <item x="511"/>
        <item x="512"/>
        <item x="513"/>
        <item x="514"/>
        <item x="515"/>
        <item x="516"/>
        <item x="517"/>
        <item x="519"/>
        <item x="520"/>
        <item x="521"/>
        <item x="522"/>
        <item x="523"/>
        <item x="524"/>
        <item x="525"/>
        <item x="526"/>
        <item x="527"/>
        <item x="528"/>
        <item x="529"/>
        <item x="530"/>
        <item x="531"/>
        <item x="532"/>
        <item x="533"/>
        <item x="534"/>
        <item x="535"/>
        <item x="518"/>
        <item x="536"/>
        <item x="537"/>
        <item x="538"/>
        <item x="539"/>
        <item x="540"/>
        <item x="542"/>
        <item x="543"/>
        <item x="541"/>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3"/>
        <item x="584"/>
        <item x="585"/>
        <item x="586"/>
        <item x="587"/>
        <item x="588"/>
        <item x="589"/>
        <item x="590"/>
        <item x="582"/>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7"/>
        <item x="628"/>
        <item x="629"/>
        <item x="630"/>
        <item x="649"/>
        <item x="632"/>
        <item x="633"/>
        <item x="634"/>
        <item x="635"/>
        <item x="636"/>
        <item x="637"/>
        <item x="638"/>
        <item x="639"/>
        <item x="640"/>
        <item x="631"/>
        <item x="641"/>
        <item x="642"/>
        <item x="643"/>
        <item x="644"/>
        <item x="626"/>
        <item x="645"/>
        <item x="646"/>
        <item x="647"/>
        <item x="648"/>
        <item x="650"/>
        <item x="651"/>
        <item x="652"/>
        <item x="653"/>
        <item x="654"/>
        <item x="655"/>
        <item x="656"/>
        <item x="657"/>
        <item x="658"/>
        <item x="659"/>
        <item x="660"/>
        <item x="661"/>
        <item x="677"/>
        <item x="662"/>
        <item x="663"/>
        <item x="664"/>
        <item x="665"/>
        <item x="666"/>
        <item x="667"/>
        <item x="668"/>
        <item x="669"/>
        <item x="670"/>
        <item x="671"/>
        <item x="672"/>
        <item x="673"/>
        <item x="674"/>
        <item x="675"/>
        <item x="676"/>
        <item x="678"/>
        <item x="67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5"/>
  </rowFields>
  <rowItems count="2">
    <i>
      <x/>
    </i>
    <i t="grand">
      <x/>
    </i>
  </rowItems>
  <colItems count="1">
    <i/>
  </colItems>
  <formats count="2">
    <format dxfId="191">
      <pivotArea dataOnly="0" labelOnly="1" outline="0" axis="axisValues" fieldPosition="0"/>
    </format>
    <format dxfId="192">
      <pivotArea dataOnly="0" labelOnly="1" outline="0" axis="axisValues" fieldPosition="0"/>
    </format>
  </formats>
  <pivotTableStyleInfo name="PivotStyleLight16" showRowHeaders="1" showColHeaders="1" showRowStripes="0" showColStripes="0" showLastColumn="1"/>
  <filters count="1">
    <filter fld="0" type="dateBetween" evalOrder="-1" id="1456" name="Date">
      <autoFilter ref="A1">
        <filterColumn colId="0">
          <customFilters and="1">
            <customFilter operator="greaterThanOrEqual" val="43952"/>
            <customFilter operator="lessThanOrEqual" val="439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141CEE-AB2A-462A-9783-8F42C591E2BC}" name="PivotTable22" cacheId="1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L20:AM24" firstHeaderRow="1" firstDataRow="1" firstDataCol="1"/>
  <pivotFields count="29">
    <pivotField showAll="0">
      <items count="7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t="default"/>
      </items>
    </pivotField>
    <pivotField showAll="0"/>
    <pivotField showAll="0"/>
    <pivotField showAll="0"/>
    <pivotField dataField="1" showAll="0">
      <items count="5">
        <item x="0"/>
        <item x="1"/>
        <item x="2"/>
        <item x="3"/>
        <item t="default"/>
      </items>
    </pivotField>
    <pivotField showAll="0">
      <items count="5">
        <item h="1" x="2"/>
        <item x="0"/>
        <item h="1" x="1"/>
        <item h="1" x="3"/>
        <item t="default"/>
      </items>
    </pivotField>
    <pivotField axis="axisRow" showAll="0">
      <items count="5">
        <item x="1"/>
        <item x="2"/>
        <item x="0"/>
        <item x="3"/>
        <item t="default"/>
      </items>
    </pivotField>
    <pivotField showAll="0">
      <items count="681">
        <item x="0"/>
        <item x="1"/>
        <item x="2"/>
        <item x="3"/>
        <item x="4"/>
        <item x="20"/>
        <item x="5"/>
        <item x="6"/>
        <item x="7"/>
        <item x="8"/>
        <item x="9"/>
        <item x="10"/>
        <item x="11"/>
        <item x="12"/>
        <item x="13"/>
        <item x="14"/>
        <item x="15"/>
        <item x="16"/>
        <item x="17"/>
        <item x="18"/>
        <item x="19"/>
        <item x="21"/>
        <item x="22"/>
        <item x="23"/>
        <item x="24"/>
        <item x="25"/>
        <item x="26"/>
        <item x="27"/>
        <item x="28"/>
        <item x="29"/>
        <item x="46"/>
        <item x="30"/>
        <item x="31"/>
        <item x="32"/>
        <item x="33"/>
        <item x="34"/>
        <item x="35"/>
        <item x="36"/>
        <item x="37"/>
        <item x="38"/>
        <item x="39"/>
        <item x="40"/>
        <item x="41"/>
        <item x="42"/>
        <item x="43"/>
        <item x="44"/>
        <item x="45"/>
        <item x="47"/>
        <item x="48"/>
        <item x="49"/>
        <item x="50"/>
        <item x="51"/>
        <item x="52"/>
        <item x="53"/>
        <item x="54"/>
        <item x="55"/>
        <item x="56"/>
        <item x="57"/>
        <item x="58"/>
        <item x="59"/>
        <item x="60"/>
        <item x="61"/>
        <item x="62"/>
        <item x="63"/>
        <item x="64"/>
        <item x="65"/>
        <item x="66"/>
        <item x="67"/>
        <item x="68"/>
        <item x="69"/>
        <item x="70"/>
        <item x="71"/>
        <item x="72"/>
        <item x="73"/>
        <item x="74"/>
        <item x="75"/>
        <item x="76"/>
        <item x="78"/>
        <item x="79"/>
        <item x="80"/>
        <item x="81"/>
        <item x="82"/>
        <item x="83"/>
        <item x="84"/>
        <item x="85"/>
        <item x="86"/>
        <item x="87"/>
        <item x="7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4"/>
        <item x="265"/>
        <item x="266"/>
        <item x="267"/>
        <item x="268"/>
        <item x="263"/>
        <item x="269"/>
        <item x="270"/>
        <item x="271"/>
        <item x="272"/>
        <item x="273"/>
        <item x="274"/>
        <item x="275"/>
        <item x="276"/>
        <item x="277"/>
        <item x="278"/>
        <item x="279"/>
        <item x="280"/>
        <item x="281"/>
        <item x="282"/>
        <item x="283"/>
        <item x="284"/>
        <item x="285"/>
        <item x="286"/>
        <item x="287"/>
        <item x="288"/>
        <item x="290"/>
        <item x="299"/>
        <item x="292"/>
        <item x="293"/>
        <item x="294"/>
        <item x="295"/>
        <item x="291"/>
        <item x="289"/>
        <item x="296"/>
        <item x="297"/>
        <item x="298"/>
        <item x="300"/>
        <item x="301"/>
        <item x="302"/>
        <item x="303"/>
        <item x="304"/>
        <item x="305"/>
        <item x="306"/>
        <item x="307"/>
        <item x="308"/>
        <item x="309"/>
        <item x="310"/>
        <item x="311"/>
        <item x="312"/>
        <item x="314"/>
        <item x="315"/>
        <item x="316"/>
        <item x="317"/>
        <item x="318"/>
        <item x="319"/>
        <item x="320"/>
        <item x="321"/>
        <item x="322"/>
        <item x="313"/>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2"/>
        <item x="353"/>
        <item x="354"/>
        <item x="355"/>
        <item x="356"/>
        <item x="357"/>
        <item x="358"/>
        <item x="359"/>
        <item x="351"/>
        <item x="360"/>
        <item x="361"/>
        <item x="362"/>
        <item x="363"/>
        <item x="364"/>
        <item x="365"/>
        <item x="366"/>
        <item x="367"/>
        <item x="369"/>
        <item x="370"/>
        <item x="371"/>
        <item x="372"/>
        <item x="373"/>
        <item x="375"/>
        <item x="376"/>
        <item x="377"/>
        <item x="378"/>
        <item x="379"/>
        <item x="380"/>
        <item x="381"/>
        <item x="382"/>
        <item x="383"/>
        <item x="374"/>
        <item x="384"/>
        <item x="385"/>
        <item x="386"/>
        <item x="368"/>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9"/>
        <item x="490"/>
        <item x="491"/>
        <item x="492"/>
        <item x="493"/>
        <item x="494"/>
        <item x="495"/>
        <item x="496"/>
        <item x="497"/>
        <item x="498"/>
        <item x="500"/>
        <item x="499"/>
        <item x="501"/>
        <item x="502"/>
        <item x="503"/>
        <item x="504"/>
        <item x="505"/>
        <item x="506"/>
        <item x="488"/>
        <item x="507"/>
        <item x="508"/>
        <item x="509"/>
        <item x="510"/>
        <item x="511"/>
        <item x="512"/>
        <item x="513"/>
        <item x="514"/>
        <item x="515"/>
        <item x="516"/>
        <item x="517"/>
        <item x="519"/>
        <item x="520"/>
        <item x="521"/>
        <item x="522"/>
        <item x="523"/>
        <item x="524"/>
        <item x="525"/>
        <item x="526"/>
        <item x="527"/>
        <item x="528"/>
        <item x="529"/>
        <item x="530"/>
        <item x="531"/>
        <item x="532"/>
        <item x="533"/>
        <item x="534"/>
        <item x="535"/>
        <item x="518"/>
        <item x="536"/>
        <item x="537"/>
        <item x="538"/>
        <item x="539"/>
        <item x="540"/>
        <item x="542"/>
        <item x="543"/>
        <item x="541"/>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3"/>
        <item x="584"/>
        <item x="585"/>
        <item x="586"/>
        <item x="587"/>
        <item x="588"/>
        <item x="589"/>
        <item x="590"/>
        <item x="582"/>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7"/>
        <item x="628"/>
        <item x="629"/>
        <item x="630"/>
        <item x="649"/>
        <item x="632"/>
        <item x="633"/>
        <item x="634"/>
        <item x="635"/>
        <item x="636"/>
        <item x="637"/>
        <item x="638"/>
        <item x="639"/>
        <item x="640"/>
        <item x="631"/>
        <item x="641"/>
        <item x="642"/>
        <item x="643"/>
        <item x="644"/>
        <item x="626"/>
        <item x="645"/>
        <item x="646"/>
        <item x="647"/>
        <item x="648"/>
        <item x="650"/>
        <item x="651"/>
        <item x="652"/>
        <item x="653"/>
        <item x="654"/>
        <item x="655"/>
        <item x="656"/>
        <item x="657"/>
        <item x="658"/>
        <item x="659"/>
        <item x="660"/>
        <item x="661"/>
        <item x="677"/>
        <item x="662"/>
        <item x="663"/>
        <item x="664"/>
        <item x="665"/>
        <item x="666"/>
        <item x="667"/>
        <item x="668"/>
        <item x="669"/>
        <item x="670"/>
        <item x="671"/>
        <item x="672"/>
        <item x="673"/>
        <item x="674"/>
        <item x="675"/>
        <item x="676"/>
        <item x="678"/>
        <item x="67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6"/>
  </rowFields>
  <rowItems count="4">
    <i>
      <x/>
    </i>
    <i>
      <x v="1"/>
    </i>
    <i>
      <x v="2"/>
    </i>
    <i t="grand">
      <x/>
    </i>
  </rowItems>
  <colItems count="1">
    <i/>
  </colItems>
  <dataFields count="1">
    <dataField name="Count of Flock Number" fld="4" subtotal="count" baseField="0" baseItem="0"/>
  </dataFields>
  <formats count="2">
    <format dxfId="193">
      <pivotArea dataOnly="0" labelOnly="1" outline="0" axis="axisValues" fieldPosition="0"/>
    </format>
    <format dxfId="194">
      <pivotArea dataOnly="0" labelOnly="1" outline="0" axis="axisValues" fieldPosition="0"/>
    </format>
  </formats>
  <pivotTableStyleInfo name="PivotStyleLight16" showRowHeaders="1" showColHeaders="1" showRowStripes="0" showColStripes="0" showLastColumn="1"/>
  <filters count="1">
    <filter fld="0" type="dateBetween" evalOrder="-1" id="1456" name="Date">
      <autoFilter ref="A1">
        <filterColumn colId="0">
          <customFilters and="1">
            <customFilter operator="greaterThanOrEqual" val="43952"/>
            <customFilter operator="lessThanOrEqual" val="439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5754B1D-7FAA-40E7-A390-F63F441D6089}" name="PivotTable20" cacheId="1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I20:AI21" firstHeaderRow="1" firstDataRow="1" firstDataCol="0"/>
  <pivotFields count="29">
    <pivotField showAll="0">
      <items count="7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t="default"/>
      </items>
    </pivotField>
    <pivotField showAll="0"/>
    <pivotField showAll="0"/>
    <pivotField showAll="0"/>
    <pivotField showAll="0"/>
    <pivotField showAll="0">
      <items count="5">
        <item x="2"/>
        <item h="1" x="0"/>
        <item h="1" x="1"/>
        <item h="1" x="3"/>
        <item t="default"/>
      </items>
    </pivotField>
    <pivotField showAll="0"/>
    <pivotField showAll="0">
      <items count="681">
        <item x="0"/>
        <item x="1"/>
        <item x="2"/>
        <item x="3"/>
        <item x="4"/>
        <item x="20"/>
        <item x="5"/>
        <item x="6"/>
        <item x="7"/>
        <item x="8"/>
        <item x="9"/>
        <item x="10"/>
        <item x="11"/>
        <item x="12"/>
        <item x="13"/>
        <item x="14"/>
        <item x="15"/>
        <item x="16"/>
        <item x="17"/>
        <item x="18"/>
        <item x="19"/>
        <item x="21"/>
        <item x="22"/>
        <item x="23"/>
        <item x="24"/>
        <item x="25"/>
        <item x="26"/>
        <item x="27"/>
        <item x="28"/>
        <item x="29"/>
        <item x="46"/>
        <item x="30"/>
        <item x="31"/>
        <item x="32"/>
        <item x="33"/>
        <item x="34"/>
        <item x="35"/>
        <item x="36"/>
        <item x="37"/>
        <item x="38"/>
        <item x="39"/>
        <item x="40"/>
        <item x="41"/>
        <item x="42"/>
        <item x="43"/>
        <item x="44"/>
        <item x="45"/>
        <item x="47"/>
        <item x="48"/>
        <item x="49"/>
        <item x="50"/>
        <item x="51"/>
        <item x="52"/>
        <item x="53"/>
        <item x="54"/>
        <item x="55"/>
        <item x="56"/>
        <item x="57"/>
        <item x="58"/>
        <item x="59"/>
        <item x="60"/>
        <item x="61"/>
        <item x="62"/>
        <item x="63"/>
        <item x="64"/>
        <item x="65"/>
        <item x="66"/>
        <item x="67"/>
        <item x="68"/>
        <item x="69"/>
        <item x="70"/>
        <item x="71"/>
        <item x="72"/>
        <item x="73"/>
        <item x="74"/>
        <item x="75"/>
        <item x="76"/>
        <item x="78"/>
        <item x="79"/>
        <item x="80"/>
        <item x="81"/>
        <item x="82"/>
        <item x="83"/>
        <item x="84"/>
        <item x="85"/>
        <item x="86"/>
        <item x="87"/>
        <item x="7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4"/>
        <item x="265"/>
        <item x="266"/>
        <item x="267"/>
        <item x="268"/>
        <item x="263"/>
        <item x="269"/>
        <item x="270"/>
        <item x="271"/>
        <item x="272"/>
        <item x="273"/>
        <item x="274"/>
        <item x="275"/>
        <item x="276"/>
        <item x="277"/>
        <item x="278"/>
        <item x="279"/>
        <item x="280"/>
        <item x="281"/>
        <item x="282"/>
        <item x="283"/>
        <item x="284"/>
        <item x="285"/>
        <item x="286"/>
        <item x="287"/>
        <item x="288"/>
        <item x="290"/>
        <item x="299"/>
        <item x="292"/>
        <item x="293"/>
        <item x="294"/>
        <item x="295"/>
        <item x="291"/>
        <item x="289"/>
        <item x="296"/>
        <item x="297"/>
        <item x="298"/>
        <item x="300"/>
        <item x="301"/>
        <item x="302"/>
        <item x="303"/>
        <item x="304"/>
        <item x="305"/>
        <item x="306"/>
        <item x="307"/>
        <item x="308"/>
        <item x="309"/>
        <item x="310"/>
        <item x="311"/>
        <item x="312"/>
        <item x="314"/>
        <item x="315"/>
        <item x="316"/>
        <item x="317"/>
        <item x="318"/>
        <item x="319"/>
        <item x="320"/>
        <item x="321"/>
        <item x="322"/>
        <item x="313"/>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2"/>
        <item x="353"/>
        <item x="354"/>
        <item x="355"/>
        <item x="356"/>
        <item x="357"/>
        <item x="358"/>
        <item x="359"/>
        <item x="351"/>
        <item x="360"/>
        <item x="361"/>
        <item x="362"/>
        <item x="363"/>
        <item x="364"/>
        <item x="365"/>
        <item x="366"/>
        <item x="367"/>
        <item x="369"/>
        <item x="370"/>
        <item x="371"/>
        <item x="372"/>
        <item x="373"/>
        <item x="375"/>
        <item x="376"/>
        <item x="377"/>
        <item x="378"/>
        <item x="379"/>
        <item x="380"/>
        <item x="381"/>
        <item x="382"/>
        <item x="383"/>
        <item x="374"/>
        <item x="384"/>
        <item x="385"/>
        <item x="386"/>
        <item x="368"/>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9"/>
        <item x="490"/>
        <item x="491"/>
        <item x="492"/>
        <item x="493"/>
        <item x="494"/>
        <item x="495"/>
        <item x="496"/>
        <item x="497"/>
        <item x="498"/>
        <item x="500"/>
        <item x="499"/>
        <item x="501"/>
        <item x="502"/>
        <item x="503"/>
        <item x="504"/>
        <item x="505"/>
        <item x="506"/>
        <item x="488"/>
        <item x="507"/>
        <item x="508"/>
        <item x="509"/>
        <item x="510"/>
        <item x="511"/>
        <item x="512"/>
        <item x="513"/>
        <item x="514"/>
        <item x="515"/>
        <item x="516"/>
        <item x="517"/>
        <item x="519"/>
        <item x="520"/>
        <item x="521"/>
        <item x="522"/>
        <item x="523"/>
        <item x="524"/>
        <item x="525"/>
        <item x="526"/>
        <item x="527"/>
        <item x="528"/>
        <item x="529"/>
        <item x="530"/>
        <item x="531"/>
        <item x="532"/>
        <item x="533"/>
        <item x="534"/>
        <item x="535"/>
        <item x="518"/>
        <item x="536"/>
        <item x="537"/>
        <item x="538"/>
        <item x="539"/>
        <item x="540"/>
        <item x="542"/>
        <item x="543"/>
        <item x="541"/>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3"/>
        <item x="584"/>
        <item x="585"/>
        <item x="586"/>
        <item x="587"/>
        <item x="588"/>
        <item x="589"/>
        <item x="590"/>
        <item x="582"/>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7"/>
        <item x="628"/>
        <item x="629"/>
        <item x="630"/>
        <item x="649"/>
        <item x="632"/>
        <item x="633"/>
        <item x="634"/>
        <item x="635"/>
        <item x="636"/>
        <item x="637"/>
        <item x="638"/>
        <item x="639"/>
        <item x="640"/>
        <item x="631"/>
        <item x="641"/>
        <item x="642"/>
        <item x="643"/>
        <item x="644"/>
        <item x="626"/>
        <item x="645"/>
        <item x="646"/>
        <item x="647"/>
        <item x="648"/>
        <item x="650"/>
        <item x="651"/>
        <item x="652"/>
        <item x="653"/>
        <item x="654"/>
        <item x="655"/>
        <item x="656"/>
        <item x="657"/>
        <item x="658"/>
        <item x="659"/>
        <item x="660"/>
        <item x="661"/>
        <item x="677"/>
        <item x="662"/>
        <item x="663"/>
        <item x="664"/>
        <item x="665"/>
        <item x="666"/>
        <item x="667"/>
        <item x="668"/>
        <item x="669"/>
        <item x="670"/>
        <item x="671"/>
        <item x="672"/>
        <item x="673"/>
        <item x="674"/>
        <item x="675"/>
        <item x="676"/>
        <item x="678"/>
        <item x="679"/>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Sum of Egg Production%" fld="16" baseField="0" baseItem="0"/>
  </dataFields>
  <formats count="2">
    <format dxfId="195">
      <pivotArea dataOnly="0" labelOnly="1" outline="0" axis="axisValues" fieldPosition="0"/>
    </format>
    <format dxfId="196">
      <pivotArea dataOnly="0" labelOnly="1" outline="0" axis="axisValues" fieldPosition="0"/>
    </format>
  </formats>
  <pivotTableStyleInfo name="PivotStyleLight16" showRowHeaders="1" showColHeaders="1" showRowStripes="0" showColStripes="0" showLastColumn="1"/>
  <filters count="1">
    <filter fld="0" type="dateBetween" evalOrder="-1" id="1456" name="Date">
      <autoFilter ref="A1">
        <filterColumn colId="0">
          <customFilters and="1">
            <customFilter operator="greaterThanOrEqual" val="43952"/>
            <customFilter operator="lessThanOrEqual" val="439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5519001-BF47-45F7-B074-9782EECDFB17}" name="PivotTable18" cacheId="13"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location ref="AO2:AR5" firstHeaderRow="0" firstDataRow="1" firstDataCol="1"/>
  <pivotFields count="29">
    <pivotField showAll="0">
      <items count="7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t="default"/>
      </items>
    </pivotField>
    <pivotField showAll="0"/>
    <pivotField showAll="0"/>
    <pivotField showAll="0"/>
    <pivotField axis="axisRow" dataField="1" showAll="0">
      <items count="5">
        <item x="0"/>
        <item x="1"/>
        <item x="2"/>
        <item x="3"/>
        <item t="default"/>
      </items>
    </pivotField>
    <pivotField showAll="0">
      <items count="5">
        <item x="2"/>
        <item h="1" x="0"/>
        <item h="1" x="1"/>
        <item h="1" x="3"/>
        <item t="default"/>
      </items>
    </pivotField>
    <pivotField showAll="0"/>
    <pivotField showAll="0">
      <items count="681">
        <item x="0"/>
        <item x="1"/>
        <item x="2"/>
        <item x="3"/>
        <item x="4"/>
        <item x="20"/>
        <item x="5"/>
        <item x="6"/>
        <item x="7"/>
        <item x="8"/>
        <item x="9"/>
        <item x="10"/>
        <item x="11"/>
        <item x="12"/>
        <item x="13"/>
        <item x="14"/>
        <item x="15"/>
        <item x="16"/>
        <item x="17"/>
        <item x="18"/>
        <item x="19"/>
        <item x="21"/>
        <item x="22"/>
        <item x="23"/>
        <item x="24"/>
        <item x="25"/>
        <item x="26"/>
        <item x="27"/>
        <item x="28"/>
        <item x="29"/>
        <item x="46"/>
        <item x="30"/>
        <item x="31"/>
        <item x="32"/>
        <item x="33"/>
        <item x="34"/>
        <item x="35"/>
        <item x="36"/>
        <item x="37"/>
        <item x="38"/>
        <item x="39"/>
        <item x="40"/>
        <item x="41"/>
        <item x="42"/>
        <item x="43"/>
        <item x="44"/>
        <item x="45"/>
        <item x="47"/>
        <item x="48"/>
        <item x="49"/>
        <item x="50"/>
        <item x="51"/>
        <item x="52"/>
        <item x="53"/>
        <item x="54"/>
        <item x="55"/>
        <item x="56"/>
        <item x="57"/>
        <item x="58"/>
        <item x="59"/>
        <item x="60"/>
        <item x="61"/>
        <item x="62"/>
        <item x="63"/>
        <item x="64"/>
        <item x="65"/>
        <item x="66"/>
        <item x="67"/>
        <item x="68"/>
        <item x="69"/>
        <item x="70"/>
        <item x="71"/>
        <item x="72"/>
        <item x="73"/>
        <item x="74"/>
        <item x="75"/>
        <item x="76"/>
        <item x="78"/>
        <item x="79"/>
        <item x="80"/>
        <item x="81"/>
        <item x="82"/>
        <item x="83"/>
        <item x="84"/>
        <item x="85"/>
        <item x="86"/>
        <item x="87"/>
        <item x="7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4"/>
        <item x="265"/>
        <item x="266"/>
        <item x="267"/>
        <item x="268"/>
        <item x="263"/>
        <item x="269"/>
        <item x="270"/>
        <item x="271"/>
        <item x="272"/>
        <item x="273"/>
        <item x="274"/>
        <item x="275"/>
        <item x="276"/>
        <item x="277"/>
        <item x="278"/>
        <item x="279"/>
        <item x="280"/>
        <item x="281"/>
        <item x="282"/>
        <item x="283"/>
        <item x="284"/>
        <item x="285"/>
        <item x="286"/>
        <item x="287"/>
        <item x="288"/>
        <item x="290"/>
        <item x="299"/>
        <item x="292"/>
        <item x="293"/>
        <item x="294"/>
        <item x="295"/>
        <item x="291"/>
        <item x="289"/>
        <item x="296"/>
        <item x="297"/>
        <item x="298"/>
        <item x="300"/>
        <item x="301"/>
        <item x="302"/>
        <item x="303"/>
        <item x="304"/>
        <item x="305"/>
        <item x="306"/>
        <item x="307"/>
        <item x="308"/>
        <item x="309"/>
        <item x="310"/>
        <item x="311"/>
        <item x="312"/>
        <item x="314"/>
        <item x="315"/>
        <item x="316"/>
        <item x="317"/>
        <item x="318"/>
        <item x="319"/>
        <item x="320"/>
        <item x="321"/>
        <item x="322"/>
        <item x="313"/>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2"/>
        <item x="353"/>
        <item x="354"/>
        <item x="355"/>
        <item x="356"/>
        <item x="357"/>
        <item x="358"/>
        <item x="359"/>
        <item x="351"/>
        <item x="360"/>
        <item x="361"/>
        <item x="362"/>
        <item x="363"/>
        <item x="364"/>
        <item x="365"/>
        <item x="366"/>
        <item x="367"/>
        <item x="369"/>
        <item x="370"/>
        <item x="371"/>
        <item x="372"/>
        <item x="373"/>
        <item x="375"/>
        <item x="376"/>
        <item x="377"/>
        <item x="378"/>
        <item x="379"/>
        <item x="380"/>
        <item x="381"/>
        <item x="382"/>
        <item x="383"/>
        <item x="374"/>
        <item x="384"/>
        <item x="385"/>
        <item x="386"/>
        <item x="368"/>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9"/>
        <item x="490"/>
        <item x="491"/>
        <item x="492"/>
        <item x="493"/>
        <item x="494"/>
        <item x="495"/>
        <item x="496"/>
        <item x="497"/>
        <item x="498"/>
        <item x="500"/>
        <item x="499"/>
        <item x="501"/>
        <item x="502"/>
        <item x="503"/>
        <item x="504"/>
        <item x="505"/>
        <item x="506"/>
        <item x="488"/>
        <item x="507"/>
        <item x="508"/>
        <item x="509"/>
        <item x="510"/>
        <item x="511"/>
        <item x="512"/>
        <item x="513"/>
        <item x="514"/>
        <item x="515"/>
        <item x="516"/>
        <item x="517"/>
        <item x="519"/>
        <item x="520"/>
        <item x="521"/>
        <item x="522"/>
        <item x="523"/>
        <item x="524"/>
        <item x="525"/>
        <item x="526"/>
        <item x="527"/>
        <item x="528"/>
        <item x="529"/>
        <item x="530"/>
        <item x="531"/>
        <item x="532"/>
        <item x="533"/>
        <item x="534"/>
        <item x="535"/>
        <item x="518"/>
        <item x="536"/>
        <item x="537"/>
        <item x="538"/>
        <item x="539"/>
        <item x="540"/>
        <item x="542"/>
        <item x="543"/>
        <item x="541"/>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3"/>
        <item x="584"/>
        <item x="585"/>
        <item x="586"/>
        <item x="587"/>
        <item x="588"/>
        <item x="589"/>
        <item x="590"/>
        <item x="582"/>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7"/>
        <item x="628"/>
        <item x="629"/>
        <item x="630"/>
        <item x="649"/>
        <item x="632"/>
        <item x="633"/>
        <item x="634"/>
        <item x="635"/>
        <item x="636"/>
        <item x="637"/>
        <item x="638"/>
        <item x="639"/>
        <item x="640"/>
        <item x="631"/>
        <item x="641"/>
        <item x="642"/>
        <item x="643"/>
        <item x="644"/>
        <item x="626"/>
        <item x="645"/>
        <item x="646"/>
        <item x="647"/>
        <item x="648"/>
        <item x="650"/>
        <item x="651"/>
        <item x="652"/>
        <item x="653"/>
        <item x="654"/>
        <item x="655"/>
        <item x="656"/>
        <item x="657"/>
        <item x="658"/>
        <item x="659"/>
        <item x="660"/>
        <item x="661"/>
        <item x="677"/>
        <item x="662"/>
        <item x="663"/>
        <item x="664"/>
        <item x="665"/>
        <item x="666"/>
        <item x="667"/>
        <item x="668"/>
        <item x="669"/>
        <item x="670"/>
        <item x="671"/>
        <item x="672"/>
        <item x="673"/>
        <item x="674"/>
        <item x="675"/>
        <item x="676"/>
        <item x="678"/>
        <item x="679"/>
        <item t="default"/>
      </items>
    </pivotField>
    <pivotField showAll="0"/>
    <pivotField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4"/>
  </rowFields>
  <rowItems count="3">
    <i>
      <x/>
    </i>
    <i>
      <x v="1"/>
    </i>
    <i>
      <x v="2"/>
    </i>
  </rowItems>
  <colFields count="1">
    <field x="-2"/>
  </colFields>
  <colItems count="3">
    <i>
      <x/>
    </i>
    <i i="1">
      <x v="1"/>
    </i>
    <i i="2">
      <x v="2"/>
    </i>
  </colItems>
  <dataFields count="3">
    <dataField name="Count of Flock Number" fld="4" subtotal="count" baseField="0" baseItem="0"/>
    <dataField name="Sum of Beginning Stock" fld="10" baseField="0" baseItem="0" numFmtId="1"/>
    <dataField name="Sum of Ending Stock" fld="12" baseField="0" baseItem="0" numFmtId="1"/>
  </dataFields>
  <formats count="1">
    <format dxfId="197">
      <pivotArea outline="0" collapsedLevelsAreSubtotals="1" fieldPosition="0">
        <references count="1">
          <reference field="4294967294" count="2" selected="0">
            <x v="1"/>
            <x v="2"/>
          </reference>
        </references>
      </pivotArea>
    </format>
  </formats>
  <pivotTableStyleInfo name="PivotStyleLight16" showRowHeaders="1" showColHeaders="1" showRowStripes="0" showColStripes="0" showLastColumn="1"/>
  <filters count="1">
    <filter fld="0" type="dateBetween" evalOrder="-1" id="489" name="Date">
      <autoFilter ref="A1">
        <filterColumn colId="0">
          <customFilters and="1">
            <customFilter operator="greaterThanOrEqual" val="43922"/>
            <customFilter operator="lessThanOrEqual" val="4395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D2A6027-03D2-43EA-B695-E72AEDF2110A}" name="PivotTable16" cacheId="1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K2:AM3" firstHeaderRow="0" firstDataRow="1" firstDataCol="0"/>
  <pivotFields count="29">
    <pivotField showAll="0">
      <items count="7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t="default"/>
      </items>
    </pivotField>
    <pivotField showAll="0"/>
    <pivotField showAll="0"/>
    <pivotField showAll="0"/>
    <pivotField showAll="0"/>
    <pivotField showAll="0">
      <items count="5">
        <item x="2"/>
        <item h="1" x="0"/>
        <item h="1" x="1"/>
        <item h="1" x="3"/>
        <item t="default"/>
      </items>
    </pivotField>
    <pivotField showAll="0"/>
    <pivotField showAll="0">
      <items count="681">
        <item x="0"/>
        <item x="1"/>
        <item x="2"/>
        <item x="3"/>
        <item x="4"/>
        <item x="20"/>
        <item x="5"/>
        <item x="6"/>
        <item x="7"/>
        <item x="8"/>
        <item x="9"/>
        <item x="10"/>
        <item x="11"/>
        <item x="12"/>
        <item x="13"/>
        <item x="14"/>
        <item x="15"/>
        <item x="16"/>
        <item x="17"/>
        <item x="18"/>
        <item x="19"/>
        <item x="21"/>
        <item x="22"/>
        <item x="23"/>
        <item x="24"/>
        <item x="25"/>
        <item x="26"/>
        <item x="27"/>
        <item x="28"/>
        <item x="29"/>
        <item x="46"/>
        <item x="30"/>
        <item x="31"/>
        <item x="32"/>
        <item x="33"/>
        <item x="34"/>
        <item x="35"/>
        <item x="36"/>
        <item x="37"/>
        <item x="38"/>
        <item x="39"/>
        <item x="40"/>
        <item x="41"/>
        <item x="42"/>
        <item x="43"/>
        <item x="44"/>
        <item x="45"/>
        <item x="47"/>
        <item x="48"/>
        <item x="49"/>
        <item x="50"/>
        <item x="51"/>
        <item x="52"/>
        <item x="53"/>
        <item x="54"/>
        <item x="55"/>
        <item x="56"/>
        <item x="57"/>
        <item x="58"/>
        <item x="59"/>
        <item x="60"/>
        <item x="61"/>
        <item x="62"/>
        <item x="63"/>
        <item x="64"/>
        <item x="65"/>
        <item x="66"/>
        <item x="67"/>
        <item x="68"/>
        <item x="69"/>
        <item x="70"/>
        <item x="71"/>
        <item x="72"/>
        <item x="73"/>
        <item x="74"/>
        <item x="75"/>
        <item x="76"/>
        <item x="78"/>
        <item x="79"/>
        <item x="80"/>
        <item x="81"/>
        <item x="82"/>
        <item x="83"/>
        <item x="84"/>
        <item x="85"/>
        <item x="86"/>
        <item x="87"/>
        <item x="7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4"/>
        <item x="265"/>
        <item x="266"/>
        <item x="267"/>
        <item x="268"/>
        <item x="263"/>
        <item x="269"/>
        <item x="270"/>
        <item x="271"/>
        <item x="272"/>
        <item x="273"/>
        <item x="274"/>
        <item x="275"/>
        <item x="276"/>
        <item x="277"/>
        <item x="278"/>
        <item x="279"/>
        <item x="280"/>
        <item x="281"/>
        <item x="282"/>
        <item x="283"/>
        <item x="284"/>
        <item x="285"/>
        <item x="286"/>
        <item x="287"/>
        <item x="288"/>
        <item x="290"/>
        <item x="299"/>
        <item x="292"/>
        <item x="293"/>
        <item x="294"/>
        <item x="295"/>
        <item x="291"/>
        <item x="289"/>
        <item x="296"/>
        <item x="297"/>
        <item x="298"/>
        <item x="300"/>
        <item x="301"/>
        <item x="302"/>
        <item x="303"/>
        <item x="304"/>
        <item x="305"/>
        <item x="306"/>
        <item x="307"/>
        <item x="308"/>
        <item x="309"/>
        <item x="310"/>
        <item x="311"/>
        <item x="312"/>
        <item x="314"/>
        <item x="315"/>
        <item x="316"/>
        <item x="317"/>
        <item x="318"/>
        <item x="319"/>
        <item x="320"/>
        <item x="321"/>
        <item x="322"/>
        <item x="313"/>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2"/>
        <item x="353"/>
        <item x="354"/>
        <item x="355"/>
        <item x="356"/>
        <item x="357"/>
        <item x="358"/>
        <item x="359"/>
        <item x="351"/>
        <item x="360"/>
        <item x="361"/>
        <item x="362"/>
        <item x="363"/>
        <item x="364"/>
        <item x="365"/>
        <item x="366"/>
        <item x="367"/>
        <item x="369"/>
        <item x="370"/>
        <item x="371"/>
        <item x="372"/>
        <item x="373"/>
        <item x="375"/>
        <item x="376"/>
        <item x="377"/>
        <item x="378"/>
        <item x="379"/>
        <item x="380"/>
        <item x="381"/>
        <item x="382"/>
        <item x="383"/>
        <item x="374"/>
        <item x="384"/>
        <item x="385"/>
        <item x="386"/>
        <item x="368"/>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9"/>
        <item x="490"/>
        <item x="491"/>
        <item x="492"/>
        <item x="493"/>
        <item x="494"/>
        <item x="495"/>
        <item x="496"/>
        <item x="497"/>
        <item x="498"/>
        <item x="500"/>
        <item x="499"/>
        <item x="501"/>
        <item x="502"/>
        <item x="503"/>
        <item x="504"/>
        <item x="505"/>
        <item x="506"/>
        <item x="488"/>
        <item x="507"/>
        <item x="508"/>
        <item x="509"/>
        <item x="510"/>
        <item x="511"/>
        <item x="512"/>
        <item x="513"/>
        <item x="514"/>
        <item x="515"/>
        <item x="516"/>
        <item x="517"/>
        <item x="519"/>
        <item x="520"/>
        <item x="521"/>
        <item x="522"/>
        <item x="523"/>
        <item x="524"/>
        <item x="525"/>
        <item x="526"/>
        <item x="527"/>
        <item x="528"/>
        <item x="529"/>
        <item x="530"/>
        <item x="531"/>
        <item x="532"/>
        <item x="533"/>
        <item x="534"/>
        <item x="535"/>
        <item x="518"/>
        <item x="536"/>
        <item x="537"/>
        <item x="538"/>
        <item x="539"/>
        <item x="540"/>
        <item x="542"/>
        <item x="543"/>
        <item x="541"/>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3"/>
        <item x="584"/>
        <item x="585"/>
        <item x="586"/>
        <item x="587"/>
        <item x="588"/>
        <item x="589"/>
        <item x="590"/>
        <item x="582"/>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7"/>
        <item x="628"/>
        <item x="629"/>
        <item x="630"/>
        <item x="649"/>
        <item x="632"/>
        <item x="633"/>
        <item x="634"/>
        <item x="635"/>
        <item x="636"/>
        <item x="637"/>
        <item x="638"/>
        <item x="639"/>
        <item x="640"/>
        <item x="631"/>
        <item x="641"/>
        <item x="642"/>
        <item x="643"/>
        <item x="644"/>
        <item x="626"/>
        <item x="645"/>
        <item x="646"/>
        <item x="647"/>
        <item x="648"/>
        <item x="650"/>
        <item x="651"/>
        <item x="652"/>
        <item x="653"/>
        <item x="654"/>
        <item x="655"/>
        <item x="656"/>
        <item x="657"/>
        <item x="658"/>
        <item x="659"/>
        <item x="660"/>
        <item x="661"/>
        <item x="677"/>
        <item x="662"/>
        <item x="663"/>
        <item x="664"/>
        <item x="665"/>
        <item x="666"/>
        <item x="667"/>
        <item x="668"/>
        <item x="669"/>
        <item x="670"/>
        <item x="671"/>
        <item x="672"/>
        <item x="673"/>
        <item x="674"/>
        <item x="675"/>
        <item x="676"/>
        <item x="678"/>
        <item x="67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Fields count="1">
    <field x="-2"/>
  </colFields>
  <colItems count="3">
    <i>
      <x/>
    </i>
    <i i="1">
      <x v="1"/>
    </i>
    <i i="2">
      <x v="2"/>
    </i>
  </colItems>
  <dataFields count="3">
    <dataField name="Sum of Total Stock(Trays)" fld="20" baseField="0" baseItem="0"/>
    <dataField name="Sum of Sales(Tray)" fld="21" baseField="0" baseItem="0"/>
    <dataField name="Sum of Closing Stock(Tray)" fld="22" baseField="0" baseItem="0"/>
  </dataFields>
  <formats count="2">
    <format dxfId="212">
      <pivotArea dataOnly="0" labelOnly="1" outline="0" fieldPosition="0">
        <references count="1">
          <reference field="4294967294" count="3">
            <x v="0"/>
            <x v="1"/>
            <x v="2"/>
          </reference>
        </references>
      </pivotArea>
    </format>
    <format dxfId="213">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filters count="1">
    <filter fld="0" type="dateBetween" evalOrder="-1" id="1451" name="Date">
      <autoFilter ref="A1">
        <filterColumn colId="0">
          <customFilters and="1">
            <customFilter operator="greaterThanOrEqual" val="43952"/>
            <customFilter operator="lessThanOrEqual" val="439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7F448ED-1AC4-4CE3-9333-DC6DE42FD806}" name="PivotTable14" cacheId="1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I2:AI3" firstHeaderRow="1" firstDataRow="1" firstDataCol="0"/>
  <pivotFields count="29">
    <pivotField showAll="0">
      <items count="7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t="default"/>
      </items>
    </pivotField>
    <pivotField showAll="0"/>
    <pivotField showAll="0"/>
    <pivotField showAll="0"/>
    <pivotField showAll="0"/>
    <pivotField showAll="0">
      <items count="5">
        <item h="1" x="2"/>
        <item x="0"/>
        <item h="1" x="1"/>
        <item h="1" x="3"/>
        <item t="default"/>
      </items>
    </pivotField>
    <pivotField showAll="0"/>
    <pivotField showAll="0">
      <items count="681">
        <item x="0"/>
        <item x="1"/>
        <item x="2"/>
        <item x="3"/>
        <item x="4"/>
        <item x="20"/>
        <item x="5"/>
        <item x="6"/>
        <item x="7"/>
        <item x="8"/>
        <item x="9"/>
        <item x="10"/>
        <item x="11"/>
        <item x="12"/>
        <item x="13"/>
        <item x="14"/>
        <item x="15"/>
        <item x="16"/>
        <item x="17"/>
        <item x="18"/>
        <item x="19"/>
        <item x="21"/>
        <item x="22"/>
        <item x="23"/>
        <item x="24"/>
        <item x="25"/>
        <item x="26"/>
        <item x="27"/>
        <item x="28"/>
        <item x="29"/>
        <item x="46"/>
        <item x="30"/>
        <item x="31"/>
        <item x="32"/>
        <item x="33"/>
        <item x="34"/>
        <item x="35"/>
        <item x="36"/>
        <item x="37"/>
        <item x="38"/>
        <item x="39"/>
        <item x="40"/>
        <item x="41"/>
        <item x="42"/>
        <item x="43"/>
        <item x="44"/>
        <item x="45"/>
        <item x="47"/>
        <item x="48"/>
        <item x="49"/>
        <item x="50"/>
        <item x="51"/>
        <item x="52"/>
        <item x="53"/>
        <item x="54"/>
        <item x="55"/>
        <item x="56"/>
        <item x="57"/>
        <item x="58"/>
        <item x="59"/>
        <item x="60"/>
        <item x="61"/>
        <item x="62"/>
        <item x="63"/>
        <item x="64"/>
        <item x="65"/>
        <item x="66"/>
        <item x="67"/>
        <item x="68"/>
        <item x="69"/>
        <item x="70"/>
        <item x="71"/>
        <item x="72"/>
        <item x="73"/>
        <item x="74"/>
        <item x="75"/>
        <item x="76"/>
        <item x="78"/>
        <item x="79"/>
        <item x="80"/>
        <item x="81"/>
        <item x="82"/>
        <item x="83"/>
        <item x="84"/>
        <item x="85"/>
        <item x="86"/>
        <item x="87"/>
        <item x="7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4"/>
        <item x="265"/>
        <item x="266"/>
        <item x="267"/>
        <item x="268"/>
        <item x="263"/>
        <item x="269"/>
        <item x="270"/>
        <item x="271"/>
        <item x="272"/>
        <item x="273"/>
        <item x="274"/>
        <item x="275"/>
        <item x="276"/>
        <item x="277"/>
        <item x="278"/>
        <item x="279"/>
        <item x="280"/>
        <item x="281"/>
        <item x="282"/>
        <item x="283"/>
        <item x="284"/>
        <item x="285"/>
        <item x="286"/>
        <item x="287"/>
        <item x="288"/>
        <item x="290"/>
        <item x="299"/>
        <item x="292"/>
        <item x="293"/>
        <item x="294"/>
        <item x="295"/>
        <item x="291"/>
        <item x="289"/>
        <item x="296"/>
        <item x="297"/>
        <item x="298"/>
        <item x="300"/>
        <item x="301"/>
        <item x="302"/>
        <item x="303"/>
        <item x="304"/>
        <item x="305"/>
        <item x="306"/>
        <item x="307"/>
        <item x="308"/>
        <item x="309"/>
        <item x="310"/>
        <item x="311"/>
        <item x="312"/>
        <item x="314"/>
        <item x="315"/>
        <item x="316"/>
        <item x="317"/>
        <item x="318"/>
        <item x="319"/>
        <item x="320"/>
        <item x="321"/>
        <item x="322"/>
        <item x="313"/>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2"/>
        <item x="353"/>
        <item x="354"/>
        <item x="355"/>
        <item x="356"/>
        <item x="357"/>
        <item x="358"/>
        <item x="359"/>
        <item x="351"/>
        <item x="360"/>
        <item x="361"/>
        <item x="362"/>
        <item x="363"/>
        <item x="364"/>
        <item x="365"/>
        <item x="366"/>
        <item x="367"/>
        <item x="369"/>
        <item x="370"/>
        <item x="371"/>
        <item x="372"/>
        <item x="373"/>
        <item x="375"/>
        <item x="376"/>
        <item x="377"/>
        <item x="378"/>
        <item x="379"/>
        <item x="380"/>
        <item x="381"/>
        <item x="382"/>
        <item x="383"/>
        <item x="374"/>
        <item x="384"/>
        <item x="385"/>
        <item x="386"/>
        <item x="368"/>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9"/>
        <item x="490"/>
        <item x="491"/>
        <item x="492"/>
        <item x="493"/>
        <item x="494"/>
        <item x="495"/>
        <item x="496"/>
        <item x="497"/>
        <item x="498"/>
        <item x="500"/>
        <item x="499"/>
        <item x="501"/>
        <item x="502"/>
        <item x="503"/>
        <item x="504"/>
        <item x="505"/>
        <item x="506"/>
        <item x="488"/>
        <item x="507"/>
        <item x="508"/>
        <item x="509"/>
        <item x="510"/>
        <item x="511"/>
        <item x="512"/>
        <item x="513"/>
        <item x="514"/>
        <item x="515"/>
        <item x="516"/>
        <item x="517"/>
        <item x="519"/>
        <item x="520"/>
        <item x="521"/>
        <item x="522"/>
        <item x="523"/>
        <item x="524"/>
        <item x="525"/>
        <item x="526"/>
        <item x="527"/>
        <item x="528"/>
        <item x="529"/>
        <item x="530"/>
        <item x="531"/>
        <item x="532"/>
        <item x="533"/>
        <item x="534"/>
        <item x="535"/>
        <item x="518"/>
        <item x="536"/>
        <item x="537"/>
        <item x="538"/>
        <item x="539"/>
        <item x="540"/>
        <item x="542"/>
        <item x="543"/>
        <item x="541"/>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3"/>
        <item x="584"/>
        <item x="585"/>
        <item x="586"/>
        <item x="587"/>
        <item x="588"/>
        <item x="589"/>
        <item x="590"/>
        <item x="582"/>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7"/>
        <item x="628"/>
        <item x="629"/>
        <item x="630"/>
        <item x="649"/>
        <item x="632"/>
        <item x="633"/>
        <item x="634"/>
        <item x="635"/>
        <item x="636"/>
        <item x="637"/>
        <item x="638"/>
        <item x="639"/>
        <item x="640"/>
        <item x="631"/>
        <item x="641"/>
        <item x="642"/>
        <item x="643"/>
        <item x="644"/>
        <item x="626"/>
        <item x="645"/>
        <item x="646"/>
        <item x="647"/>
        <item x="648"/>
        <item x="650"/>
        <item x="651"/>
        <item x="652"/>
        <item x="653"/>
        <item x="654"/>
        <item x="655"/>
        <item x="656"/>
        <item x="657"/>
        <item x="658"/>
        <item x="659"/>
        <item x="660"/>
        <item x="661"/>
        <item x="677"/>
        <item x="662"/>
        <item x="663"/>
        <item x="664"/>
        <item x="665"/>
        <item x="666"/>
        <item x="667"/>
        <item x="668"/>
        <item x="669"/>
        <item x="670"/>
        <item x="671"/>
        <item x="672"/>
        <item x="673"/>
        <item x="674"/>
        <item x="675"/>
        <item x="676"/>
        <item x="678"/>
        <item x="679"/>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Sum of Feed Conversion cost(N)/egg" fld="19" baseField="0" baseItem="0"/>
  </dataFields>
  <formats count="2">
    <format dxfId="210">
      <pivotArea dataOnly="0" labelOnly="1" outline="0" axis="axisValues" fieldPosition="0"/>
    </format>
    <format dxfId="211">
      <pivotArea dataOnly="0" labelOnly="1" outline="0" axis="axisValues" fieldPosition="0"/>
    </format>
  </formats>
  <pivotTableStyleInfo name="PivotStyleLight16" showRowHeaders="1" showColHeaders="1" showRowStripes="0" showColStripes="0" showLastColumn="1"/>
  <filters count="1">
    <filter fld="0" type="dateBetween" evalOrder="-1" id="1456" name="Date">
      <autoFilter ref="A1">
        <filterColumn colId="0">
          <customFilters and="1">
            <customFilter operator="greaterThanOrEqual" val="43952"/>
            <customFilter operator="lessThanOrEqual" val="439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F640EFA-73F2-4A68-81A3-7430AE1FE9D6}" name="PivotTable12" cacheId="1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G2:AG3" firstHeaderRow="1" firstDataRow="1" firstDataCol="0"/>
  <pivotFields count="29">
    <pivotField showAll="0">
      <items count="7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t="default"/>
      </items>
    </pivotField>
    <pivotField showAll="0"/>
    <pivotField showAll="0"/>
    <pivotField showAll="0"/>
    <pivotField showAll="0"/>
    <pivotField showAll="0">
      <items count="5">
        <item x="2"/>
        <item h="1" x="0"/>
        <item h="1" x="1"/>
        <item h="1" x="3"/>
        <item t="default"/>
      </items>
    </pivotField>
    <pivotField showAll="0"/>
    <pivotField showAll="0">
      <items count="681">
        <item x="0"/>
        <item x="1"/>
        <item x="2"/>
        <item x="3"/>
        <item x="4"/>
        <item x="20"/>
        <item x="5"/>
        <item x="6"/>
        <item x="7"/>
        <item x="8"/>
        <item x="9"/>
        <item x="10"/>
        <item x="11"/>
        <item x="12"/>
        <item x="13"/>
        <item x="14"/>
        <item x="15"/>
        <item x="16"/>
        <item x="17"/>
        <item x="18"/>
        <item x="19"/>
        <item x="21"/>
        <item x="22"/>
        <item x="23"/>
        <item x="24"/>
        <item x="25"/>
        <item x="26"/>
        <item x="27"/>
        <item x="28"/>
        <item x="29"/>
        <item x="46"/>
        <item x="30"/>
        <item x="31"/>
        <item x="32"/>
        <item x="33"/>
        <item x="34"/>
        <item x="35"/>
        <item x="36"/>
        <item x="37"/>
        <item x="38"/>
        <item x="39"/>
        <item x="40"/>
        <item x="41"/>
        <item x="42"/>
        <item x="43"/>
        <item x="44"/>
        <item x="45"/>
        <item x="47"/>
        <item x="48"/>
        <item x="49"/>
        <item x="50"/>
        <item x="51"/>
        <item x="52"/>
        <item x="53"/>
        <item x="54"/>
        <item x="55"/>
        <item x="56"/>
        <item x="57"/>
        <item x="58"/>
        <item x="59"/>
        <item x="60"/>
        <item x="61"/>
        <item x="62"/>
        <item x="63"/>
        <item x="64"/>
        <item x="65"/>
        <item x="66"/>
        <item x="67"/>
        <item x="68"/>
        <item x="69"/>
        <item x="70"/>
        <item x="71"/>
        <item x="72"/>
        <item x="73"/>
        <item x="74"/>
        <item x="75"/>
        <item x="76"/>
        <item x="78"/>
        <item x="79"/>
        <item x="80"/>
        <item x="81"/>
        <item x="82"/>
        <item x="83"/>
        <item x="84"/>
        <item x="85"/>
        <item x="86"/>
        <item x="87"/>
        <item x="7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4"/>
        <item x="265"/>
        <item x="266"/>
        <item x="267"/>
        <item x="268"/>
        <item x="263"/>
        <item x="269"/>
        <item x="270"/>
        <item x="271"/>
        <item x="272"/>
        <item x="273"/>
        <item x="274"/>
        <item x="275"/>
        <item x="276"/>
        <item x="277"/>
        <item x="278"/>
        <item x="279"/>
        <item x="280"/>
        <item x="281"/>
        <item x="282"/>
        <item x="283"/>
        <item x="284"/>
        <item x="285"/>
        <item x="286"/>
        <item x="287"/>
        <item x="288"/>
        <item x="290"/>
        <item x="299"/>
        <item x="292"/>
        <item x="293"/>
        <item x="294"/>
        <item x="295"/>
        <item x="291"/>
        <item x="289"/>
        <item x="296"/>
        <item x="297"/>
        <item x="298"/>
        <item x="300"/>
        <item x="301"/>
        <item x="302"/>
        <item x="303"/>
        <item x="304"/>
        <item x="305"/>
        <item x="306"/>
        <item x="307"/>
        <item x="308"/>
        <item x="309"/>
        <item x="310"/>
        <item x="311"/>
        <item x="312"/>
        <item x="314"/>
        <item x="315"/>
        <item x="316"/>
        <item x="317"/>
        <item x="318"/>
        <item x="319"/>
        <item x="320"/>
        <item x="321"/>
        <item x="322"/>
        <item x="313"/>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2"/>
        <item x="353"/>
        <item x="354"/>
        <item x="355"/>
        <item x="356"/>
        <item x="357"/>
        <item x="358"/>
        <item x="359"/>
        <item x="351"/>
        <item x="360"/>
        <item x="361"/>
        <item x="362"/>
        <item x="363"/>
        <item x="364"/>
        <item x="365"/>
        <item x="366"/>
        <item x="367"/>
        <item x="369"/>
        <item x="370"/>
        <item x="371"/>
        <item x="372"/>
        <item x="373"/>
        <item x="375"/>
        <item x="376"/>
        <item x="377"/>
        <item x="378"/>
        <item x="379"/>
        <item x="380"/>
        <item x="381"/>
        <item x="382"/>
        <item x="383"/>
        <item x="374"/>
        <item x="384"/>
        <item x="385"/>
        <item x="386"/>
        <item x="368"/>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9"/>
        <item x="490"/>
        <item x="491"/>
        <item x="492"/>
        <item x="493"/>
        <item x="494"/>
        <item x="495"/>
        <item x="496"/>
        <item x="497"/>
        <item x="498"/>
        <item x="500"/>
        <item x="499"/>
        <item x="501"/>
        <item x="502"/>
        <item x="503"/>
        <item x="504"/>
        <item x="505"/>
        <item x="506"/>
        <item x="488"/>
        <item x="507"/>
        <item x="508"/>
        <item x="509"/>
        <item x="510"/>
        <item x="511"/>
        <item x="512"/>
        <item x="513"/>
        <item x="514"/>
        <item x="515"/>
        <item x="516"/>
        <item x="517"/>
        <item x="519"/>
        <item x="520"/>
        <item x="521"/>
        <item x="522"/>
        <item x="523"/>
        <item x="524"/>
        <item x="525"/>
        <item x="526"/>
        <item x="527"/>
        <item x="528"/>
        <item x="529"/>
        <item x="530"/>
        <item x="531"/>
        <item x="532"/>
        <item x="533"/>
        <item x="534"/>
        <item x="535"/>
        <item x="518"/>
        <item x="536"/>
        <item x="537"/>
        <item x="538"/>
        <item x="539"/>
        <item x="540"/>
        <item x="542"/>
        <item x="543"/>
        <item x="541"/>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3"/>
        <item x="584"/>
        <item x="585"/>
        <item x="586"/>
        <item x="587"/>
        <item x="588"/>
        <item x="589"/>
        <item x="590"/>
        <item x="582"/>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7"/>
        <item x="628"/>
        <item x="629"/>
        <item x="630"/>
        <item x="649"/>
        <item x="632"/>
        <item x="633"/>
        <item x="634"/>
        <item x="635"/>
        <item x="636"/>
        <item x="637"/>
        <item x="638"/>
        <item x="639"/>
        <item x="640"/>
        <item x="631"/>
        <item x="641"/>
        <item x="642"/>
        <item x="643"/>
        <item x="644"/>
        <item x="626"/>
        <item x="645"/>
        <item x="646"/>
        <item x="647"/>
        <item x="648"/>
        <item x="650"/>
        <item x="651"/>
        <item x="652"/>
        <item x="653"/>
        <item x="654"/>
        <item x="655"/>
        <item x="656"/>
        <item x="657"/>
        <item x="658"/>
        <item x="659"/>
        <item x="660"/>
        <item x="661"/>
        <item x="677"/>
        <item x="662"/>
        <item x="663"/>
        <item x="664"/>
        <item x="665"/>
        <item x="666"/>
        <item x="667"/>
        <item x="668"/>
        <item x="669"/>
        <item x="670"/>
        <item x="671"/>
        <item x="672"/>
        <item x="673"/>
        <item x="674"/>
        <item x="675"/>
        <item x="676"/>
        <item x="678"/>
        <item x="679"/>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Sum of Feed Conversion g/egg" fld="18" baseField="0" baseItem="0"/>
  </dataFields>
  <formats count="2">
    <format dxfId="208">
      <pivotArea dataOnly="0" labelOnly="1" outline="0" axis="axisValues" fieldPosition="0"/>
    </format>
    <format dxfId="209">
      <pivotArea dataOnly="0" labelOnly="1" outline="0" axis="axisValues" fieldPosition="0"/>
    </format>
  </formats>
  <pivotTableStyleInfo name="PivotStyleLight16" showRowHeaders="1" showColHeaders="1" showRowStripes="0" showColStripes="0" showLastColumn="1"/>
  <filters count="1">
    <filter fld="0" type="dateBetween" evalOrder="-1" id="1451" name="Date">
      <autoFilter ref="A1">
        <filterColumn colId="0">
          <customFilters and="1">
            <customFilter operator="greaterThanOrEqual" val="43952"/>
            <customFilter operator="lessThanOrEqual" val="439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uration" xr10:uid="{4FE0C26F-BDE4-41FA-ADE7-B3D8A8524F6E}" sourceName="Duration">
  <pivotTables>
    <pivotTable tabId="3" name="PivotTable1"/>
  </pivotTables>
  <data>
    <tabular pivotCacheId="808072757">
      <items count="2">
        <i x="1" s="1"/>
        <i x="0"/>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nhouse" xr10:uid="{F364FE63-225E-49E1-BC46-D38A4845AD84}" sourceName="Penhouse#">
  <pivotTables>
    <pivotTable tabId="3" name="PivotTable3"/>
  </pivotTables>
  <data>
    <tabular pivotCacheId="49711178">
      <items count="3">
        <i x="0"/>
        <i x="1"/>
        <i x="2"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n_House" xr10:uid="{A17F0BD2-580F-4905-9D77-B7A3A4D9ADC8}" sourceName="Pen House #">
  <pivotTables>
    <pivotTable tabId="3" name="PivotTable16"/>
    <pivotTable tabId="3" name="PivotTable18"/>
    <pivotTable tabId="3" name="PivotTable10"/>
    <pivotTable tabId="3" name="PivotTable12"/>
    <pivotTable tabId="3" name="PivotTable20"/>
    <pivotTable tabId="3" name="PivotTable4"/>
    <pivotTable tabId="3" name="PivotTable6"/>
    <pivotTable tabId="3" name="PivotTable8"/>
    <pivotTable tabId="3" name="PivotTable24"/>
    <pivotTable tabId="3" name="PivotTable28"/>
    <pivotTable tabId="3" name="PivotTable30"/>
  </pivotTables>
  <data>
    <tabular pivotCacheId="390627046">
      <items count="4">
        <i x="2" s="1"/>
        <i x="0"/>
        <i x="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uration" xr10:uid="{4EE471D6-9D46-4704-8D83-69E25A4A4175}" cache="Slicer_Duration" caption="Duration" columnCount="2" showCaption="0" style="SlicerStyleLight1 2" rowHeight="241300"/>
  <slicer name="Penhouse#" xr10:uid="{0BDEA97F-B13A-48CD-92E2-AAFD3FABFAF3}" cache="Slicer_Penhouse" caption="Penhouse#" showCaption="0" style="SlicerStyleLight1 2" rowHeight="274320"/>
  <slicer name="Pen House #" xr10:uid="{AD980194-6FAE-4E0B-8863-4C6C05F11342}" cache="Slicer_Pen_House" caption="Pen House #" columnCount="3" showCaption="0" style="SlicerStyleLight6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D9A385-0FAA-481F-A96B-2CB9B1C7DCCB}" name="Table1" displayName="Table1" ref="B1:CM103" totalsRowShown="0" headerRowDxfId="313" dataDxfId="312">
  <autoFilter ref="B1:CM103" xr:uid="{53D9A385-0FAA-481F-A96B-2CB9B1C7DCCB}"/>
  <tableColumns count="90">
    <tableColumn id="1" xr3:uid="{D970CD7C-84D3-47C9-BF26-D226A5FC5F95}" name="Birds" dataDxfId="311"/>
    <tableColumn id="2" xr3:uid="{73CDC79A-5D60-47E3-BBC1-0207E329AA54}" name="Week12" dataDxfId="310"/>
    <tableColumn id="3" xr3:uid="{A98DD432-C4CD-4EF8-82BB-B75E8F820DF7}" name="Week13" dataDxfId="309"/>
    <tableColumn id="4" xr3:uid="{176093AA-BDAD-482C-971E-683BBA3BC7E8}" name="Week14" dataDxfId="308"/>
    <tableColumn id="5" xr3:uid="{B220BBFF-2B95-4B55-90D4-569E9EB25824}" name="Week15" dataDxfId="307"/>
    <tableColumn id="6" xr3:uid="{3376C852-1614-41D3-B20F-FDFBB738D274}" name="Week16" dataDxfId="306"/>
    <tableColumn id="7" xr3:uid="{93B688C8-F9EB-4AF8-A2A9-30E217430AF5}" name="Week17" dataDxfId="305"/>
    <tableColumn id="8" xr3:uid="{5C2A1A4C-EDAB-4F88-82B2-43B27E1F5822}" name="Week18" dataDxfId="304"/>
    <tableColumn id="9" xr3:uid="{EBA22396-3B33-40FF-861A-1EA4801194C0}" name="Week19" dataDxfId="303"/>
    <tableColumn id="10" xr3:uid="{CADF0D18-6F42-466A-8A5D-896A6A74B1B7}" name="Week20" dataDxfId="302"/>
    <tableColumn id="11" xr3:uid="{AC1E404D-011B-46A0-8F72-339380DC1074}" name="Week21" dataDxfId="301"/>
    <tableColumn id="12" xr3:uid="{24304BA6-D61E-4F49-8A28-A6B5AA063B18}" name="Week22" dataDxfId="300"/>
    <tableColumn id="13" xr3:uid="{8CD76058-A10C-4F39-B471-874DF8704D96}" name="Week23" dataDxfId="299"/>
    <tableColumn id="14" xr3:uid="{178DF743-A679-4371-A996-475BD9600C11}" name="Week24" dataDxfId="298"/>
    <tableColumn id="15" xr3:uid="{609053FD-EBBC-430F-A723-889FB25F93C5}" name="Week25" dataDxfId="297"/>
    <tableColumn id="16" xr3:uid="{292BBF01-D134-47EE-8994-0005039A1903}" name="Week26" dataDxfId="296"/>
    <tableColumn id="17" xr3:uid="{AC338310-C860-4B71-836A-CE554CF03650}" name="Week27" dataDxfId="295"/>
    <tableColumn id="18" xr3:uid="{436EDC51-BBC6-4878-A35D-0D76E8155643}" name="Week28" dataDxfId="294"/>
    <tableColumn id="19" xr3:uid="{F631D149-932D-4E22-A284-434E272BA711}" name="Week29" dataDxfId="293"/>
    <tableColumn id="20" xr3:uid="{C1C3DA10-2D33-45EF-9549-1DD1E0947A13}" name="Week30" dataDxfId="292"/>
    <tableColumn id="21" xr3:uid="{5904412A-C964-468A-9B87-1012168A3ADD}" name="Week31" dataDxfId="291"/>
    <tableColumn id="22" xr3:uid="{194A43C8-138F-496A-8005-EB66CD807FDB}" name="Week32" dataDxfId="290"/>
    <tableColumn id="23" xr3:uid="{D443B330-03B6-43A1-932D-48B17938DA5D}" name="Week33" dataDxfId="289"/>
    <tableColumn id="24" xr3:uid="{42EF52F5-1684-4EAB-8564-70EBC87DABFC}" name="Week34" dataDxfId="288"/>
    <tableColumn id="25" xr3:uid="{C74E9C96-0C55-4E6B-B1AA-C3EC18B6F407}" name="Week35" dataDxfId="287"/>
    <tableColumn id="26" xr3:uid="{287C2950-FD56-4020-949C-AC0E5D13E7F9}" name="Week36" dataDxfId="286"/>
    <tableColumn id="27" xr3:uid="{E0B3943E-6748-4A24-B3DC-2306B37CC4EA}" name="Week37" dataDxfId="285"/>
    <tableColumn id="28" xr3:uid="{F84DB45C-6E18-47FA-B8E4-E0976011A61F}" name="Week38" dataDxfId="284"/>
    <tableColumn id="29" xr3:uid="{D8F0C82D-F501-4656-9016-ADCC107AF1EC}" name="Week39" dataDxfId="283"/>
    <tableColumn id="30" xr3:uid="{0C2F0123-B992-4202-9C85-07C3289EFFBC}" name="Week40" dataDxfId="282"/>
    <tableColumn id="31" xr3:uid="{2AE2187C-BA06-431B-AA77-0B47C1030DC6}" name="Week41" dataDxfId="281"/>
    <tableColumn id="32" xr3:uid="{BEFAEC22-13C0-487A-B8B0-A74458D10FC7}" name="Week42" dataDxfId="280"/>
    <tableColumn id="33" xr3:uid="{0FD8A827-7C11-4560-A91E-29BE85E44EAF}" name="Week43" dataDxfId="279"/>
    <tableColumn id="34" xr3:uid="{01A6CB91-0B23-46B7-AF1F-A878F5CBE04B}" name="Week44" dataDxfId="278"/>
    <tableColumn id="35" xr3:uid="{97A6C143-42DC-406C-B29B-E63395CA6845}" name="Week45" dataDxfId="277"/>
    <tableColumn id="36" xr3:uid="{4779CDB8-A144-4FDC-B36E-BA10A1C14C41}" name="Week46" dataDxfId="276"/>
    <tableColumn id="37" xr3:uid="{16371E95-763F-49DE-9334-653E3CED1D7F}" name="Week47" dataDxfId="275"/>
    <tableColumn id="38" xr3:uid="{FF8B42BF-0F1D-4F60-8520-6ED5748B5048}" name="Week48" dataDxfId="274"/>
    <tableColumn id="39" xr3:uid="{B240A782-195C-41D1-8CE5-EB125CF93098}" name="Week49" dataDxfId="273"/>
    <tableColumn id="40" xr3:uid="{9B1D4182-94F5-4500-AAF0-2F2A71FBFAA9}" name="Week50" dataDxfId="272"/>
    <tableColumn id="41" xr3:uid="{6E241E19-E30F-493C-8BC6-AD2CE28CF524}" name="Week51" dataDxfId="271"/>
    <tableColumn id="42" xr3:uid="{78FF7E84-C7FD-4262-9278-B10964BF2E68}" name="Week52" dataDxfId="270"/>
    <tableColumn id="43" xr3:uid="{14109F98-043D-471C-B45D-3EB3129CE191}" name="Week53" dataDxfId="269"/>
    <tableColumn id="44" xr3:uid="{EDF24D03-95C1-48B1-A7AA-4E9596A47707}" name="Week54" dataDxfId="268"/>
    <tableColumn id="45" xr3:uid="{1CAF404B-1FB9-4209-A074-AB95C0CAC2C2}" name="Week55" dataDxfId="267"/>
    <tableColumn id="46" xr3:uid="{2C60B22E-AB33-497A-9BAA-24DDE7D2386E}" name="Week56" dataDxfId="266"/>
    <tableColumn id="47" xr3:uid="{C3EE5308-6707-4D80-AC51-E3AAECF90817}" name="Week57" dataDxfId="265"/>
    <tableColumn id="48" xr3:uid="{1FC9F1EE-41FE-45BE-9118-4F57EC59A90C}" name="Week58" dataDxfId="264"/>
    <tableColumn id="49" xr3:uid="{81F0B729-4AE3-491F-9230-C280CFEA25B5}" name="Week59" dataDxfId="263"/>
    <tableColumn id="50" xr3:uid="{BA295D40-48B1-4BAC-B799-5A8ACD0A65A4}" name="Week60" dataDxfId="262"/>
    <tableColumn id="51" xr3:uid="{F2E32458-57E4-4C41-B35B-2DEAC2754452}" name="Week61" dataDxfId="261"/>
    <tableColumn id="52" xr3:uid="{794697D6-BD26-4FB5-9480-72ECE4191B86}" name="Week62" dataDxfId="260"/>
    <tableColumn id="53" xr3:uid="{A9DE822C-420E-4615-A0DC-3D26EE3739B8}" name="Week63" dataDxfId="259"/>
    <tableColumn id="54" xr3:uid="{B344BC40-243A-4A5D-9B67-7DB2B4D2E3E2}" name="Week64" dataDxfId="258"/>
    <tableColumn id="55" xr3:uid="{536D2F13-8D35-4563-A86F-0DE222FCB85F}" name="Week65" dataDxfId="257"/>
    <tableColumn id="56" xr3:uid="{F8316BBC-F467-4CF5-8111-1905B98D555A}" name="Week66" dataDxfId="256"/>
    <tableColumn id="57" xr3:uid="{05C8E702-3107-4E41-A808-99F3BE50D367}" name="Week67" dataDxfId="255"/>
    <tableColumn id="58" xr3:uid="{9418CD5C-6A11-4832-823E-6789DA4A6D35}" name="Week68" dataDxfId="254"/>
    <tableColumn id="59" xr3:uid="{C3050562-51E0-40E4-ABA7-1402759EEDA4}" name="Week69" dataDxfId="253"/>
    <tableColumn id="60" xr3:uid="{9D1ABB04-E59B-4F44-971F-21EF20231009}" name="Week70" dataDxfId="252"/>
    <tableColumn id="61" xr3:uid="{AE9551BB-0F0D-4A7C-8D81-89A5A811B1EA}" name="Week71" dataDxfId="251"/>
    <tableColumn id="62" xr3:uid="{10328027-B211-4164-8B0C-A789F9FD05FB}" name="Week72" dataDxfId="250"/>
    <tableColumn id="63" xr3:uid="{411A58AB-C9FC-4278-8B58-68A2165F719E}" name="Week73" dataDxfId="249"/>
    <tableColumn id="64" xr3:uid="{DA314FAC-B929-479A-A309-1353D83E4C93}" name="Week74" dataDxfId="248"/>
    <tableColumn id="65" xr3:uid="{41667215-E4D8-436B-B481-AC6417A8D432}" name="Week75" dataDxfId="247"/>
    <tableColumn id="66" xr3:uid="{1918555E-5F25-4C03-AD0B-28378F736A7C}" name="Week76" dataDxfId="246"/>
    <tableColumn id="67" xr3:uid="{F0D97ED1-EE80-473D-BE53-2D1F9C851A35}" name="Week77" dataDxfId="245"/>
    <tableColumn id="68" xr3:uid="{96AF1E56-DF6B-463F-973F-F5B692935AA3}" name="Week78" dataDxfId="244"/>
    <tableColumn id="69" xr3:uid="{BE791008-4541-4CB1-A5B1-D66B6A6B1365}" name="Week79" dataDxfId="243"/>
    <tableColumn id="70" xr3:uid="{80431F20-7C9F-4DA3-AFC3-56EA3D846F45}" name="Week80" dataDxfId="242"/>
    <tableColumn id="71" xr3:uid="{9BC93EB0-65E5-49AD-B819-8A983CAA80FB}" name="Week81" dataDxfId="241"/>
    <tableColumn id="72" xr3:uid="{3096E06A-C2A4-4E10-930E-E0E43A935672}" name="Week82" dataDxfId="240"/>
    <tableColumn id="73" xr3:uid="{7C166260-8671-46B4-A70E-69C9ECE4FD6A}" name="Week83" dataDxfId="239"/>
    <tableColumn id="74" xr3:uid="{E00686FD-A62B-45F0-9A54-B410EED4A2FD}" name="Week84" dataDxfId="238"/>
    <tableColumn id="75" xr3:uid="{687957E1-54D0-475C-856D-38B856C15ECE}" name="Week85" dataDxfId="237"/>
    <tableColumn id="76" xr3:uid="{18A90200-FDF1-4226-8DD5-59FE28FA1177}" name="Week86" dataDxfId="236"/>
    <tableColumn id="77" xr3:uid="{9F15CB66-3690-4F99-9C58-6649DC034FFD}" name="Week87" dataDxfId="235"/>
    <tableColumn id="78" xr3:uid="{02C2A724-1334-40B1-B15E-C2D9C25C48FA}" name="Week88" dataDxfId="234"/>
    <tableColumn id="79" xr3:uid="{7910C97B-CACC-40FF-AFAE-381BCB4F4A40}" name="Week89" dataDxfId="233"/>
    <tableColumn id="80" xr3:uid="{193516C0-98CA-4E45-ABCF-7407BEF70D4A}" name="Week90" dataDxfId="232"/>
    <tableColumn id="81" xr3:uid="{702049F5-96BF-4026-8D7F-45574AA626F6}" name="Week91" dataDxfId="231"/>
    <tableColumn id="82" xr3:uid="{FB772422-6E51-40A5-B9B6-316634D32355}" name="Week92" dataDxfId="230"/>
    <tableColumn id="83" xr3:uid="{0448F7F7-B559-4524-B1B4-A3B489F4E551}" name="Week93" dataDxfId="229"/>
    <tableColumn id="84" xr3:uid="{939B5DF1-7B71-483B-A424-F2B77B9D251F}" name="Week94" dataDxfId="228"/>
    <tableColumn id="85" xr3:uid="{DF98A919-F49A-45EC-B763-CA73F1AFB1CA}" name="Week95" dataDxfId="227"/>
    <tableColumn id="86" xr3:uid="{59FFE63F-E16D-47BC-839A-78FD3D73FE68}" name="Week96" dataDxfId="226"/>
    <tableColumn id="87" xr3:uid="{8BF690C9-2284-4D3C-815D-AA06A9F8D2E8}" name="Week97" dataDxfId="225"/>
    <tableColumn id="88" xr3:uid="{C9C08825-3A4E-4FB2-9DC6-D3D39C1B24AD}" name="Week98" dataDxfId="224"/>
    <tableColumn id="89" xr3:uid="{6FA8CFEB-5249-4C18-983A-B3CA918803ED}" name="Week99" dataDxfId="223"/>
    <tableColumn id="90" xr3:uid="{268E7344-EBD2-4CA2-BD13-0B0E953D0356}" name="Week100" dataDxfId="22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67F9E80-A170-434D-AF9A-052623D9B99F}" sourceName="Date">
  <pivotTables>
    <pivotTable tabId="3" name="PivotTable14"/>
    <pivotTable tabId="3" name="PivotTable10"/>
    <pivotTable tabId="3" name="PivotTable12"/>
    <pivotTable tabId="3" name="PivotTable16"/>
    <pivotTable tabId="3" name="PivotTable6"/>
    <pivotTable tabId="3" name="PivotTable8"/>
    <pivotTable tabId="3" name="PivotTable20"/>
    <pivotTable tabId="3" name="PivotTable22"/>
    <pivotTable tabId="3" name="PivotTable24"/>
    <pivotTable tabId="3" name="PivotTable28"/>
    <pivotTable tabId="3" name="PivotTable30"/>
  </pivotTables>
  <state minimalRefreshVersion="6" lastRefreshVersion="6" pivotCacheId="390627046" filterType="dateBetween">
    <selection startDate="2020-05-01T00:00:00" endDate="2020-05-31T00:00:00"/>
    <bounds startDate="2020-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F4273D37-D9D0-48FC-9E2F-BFE459AB5533}" cache="NativeTimeline_Date" caption="Date" level="2" selectionLevel="2" scrollPosition="2020-01-01T00:00:00" style="TimeSlicerStyleLight6 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rinterSettings" Target="../printerSettings/printerSettings3.bin"/><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C855C-DA17-4889-8D50-BBE286AB25B7}">
  <dimension ref="A1:X55"/>
  <sheetViews>
    <sheetView showGridLines="0" showRowColHeaders="0" tabSelected="1" workbookViewId="0">
      <selection activeCell="X42" sqref="X42"/>
    </sheetView>
  </sheetViews>
  <sheetFormatPr defaultRowHeight="15" x14ac:dyDescent="0.25"/>
  <cols>
    <col min="1" max="1" width="2.7109375" customWidth="1"/>
  </cols>
  <sheetData>
    <row r="1" spans="1:1" s="2" customFormat="1" ht="15.75" customHeight="1" x14ac:dyDescent="0.25"/>
    <row r="2" spans="1:1" x14ac:dyDescent="0.25">
      <c r="A2" s="2"/>
    </row>
    <row r="3" spans="1:1" x14ac:dyDescent="0.25">
      <c r="A3" s="2"/>
    </row>
    <row r="4" spans="1:1" x14ac:dyDescent="0.25">
      <c r="A4" s="2"/>
    </row>
    <row r="5" spans="1:1" x14ac:dyDescent="0.25">
      <c r="A5" s="2"/>
    </row>
    <row r="6" spans="1:1" x14ac:dyDescent="0.25">
      <c r="A6" s="2"/>
    </row>
    <row r="7" spans="1:1" x14ac:dyDescent="0.25">
      <c r="A7" s="2"/>
    </row>
    <row r="8" spans="1:1" x14ac:dyDescent="0.25">
      <c r="A8" s="2"/>
    </row>
    <row r="9" spans="1:1" x14ac:dyDescent="0.25">
      <c r="A9" s="2"/>
    </row>
    <row r="10" spans="1:1" x14ac:dyDescent="0.25">
      <c r="A10" s="2"/>
    </row>
    <row r="11" spans="1:1" x14ac:dyDescent="0.25">
      <c r="A11" s="2"/>
    </row>
    <row r="12" spans="1:1" x14ac:dyDescent="0.25">
      <c r="A12" s="2"/>
    </row>
    <row r="13" spans="1:1" x14ac:dyDescent="0.25">
      <c r="A13" s="2"/>
    </row>
    <row r="14" spans="1:1" x14ac:dyDescent="0.25">
      <c r="A14" s="2"/>
    </row>
    <row r="15" spans="1:1" x14ac:dyDescent="0.25">
      <c r="A15" s="2"/>
    </row>
    <row r="16" spans="1:1" x14ac:dyDescent="0.25">
      <c r="A16" s="2"/>
    </row>
    <row r="17" spans="1:1" x14ac:dyDescent="0.25">
      <c r="A17" s="2"/>
    </row>
    <row r="18" spans="1:1" x14ac:dyDescent="0.25">
      <c r="A18" s="2"/>
    </row>
    <row r="19" spans="1:1" x14ac:dyDescent="0.25">
      <c r="A19" s="2"/>
    </row>
    <row r="20" spans="1:1" x14ac:dyDescent="0.25">
      <c r="A20" s="2"/>
    </row>
    <row r="21" spans="1:1" x14ac:dyDescent="0.25">
      <c r="A21" s="2"/>
    </row>
    <row r="22" spans="1:1" x14ac:dyDescent="0.25">
      <c r="A22" s="2"/>
    </row>
    <row r="23" spans="1:1" x14ac:dyDescent="0.25">
      <c r="A23" s="2"/>
    </row>
    <row r="24" spans="1:1" x14ac:dyDescent="0.25">
      <c r="A24" s="2"/>
    </row>
    <row r="25" spans="1:1" x14ac:dyDescent="0.25">
      <c r="A25" s="2"/>
    </row>
    <row r="26" spans="1:1" x14ac:dyDescent="0.25">
      <c r="A26" s="2"/>
    </row>
    <row r="27" spans="1:1" x14ac:dyDescent="0.25">
      <c r="A27" s="2"/>
    </row>
    <row r="28" spans="1:1" x14ac:dyDescent="0.25">
      <c r="A28" s="2"/>
    </row>
    <row r="29" spans="1:1" x14ac:dyDescent="0.25">
      <c r="A29" s="2"/>
    </row>
    <row r="30" spans="1:1" x14ac:dyDescent="0.25">
      <c r="A30" s="2"/>
    </row>
    <row r="31" spans="1:1" x14ac:dyDescent="0.25">
      <c r="A31" s="2"/>
    </row>
    <row r="32" spans="1:1" x14ac:dyDescent="0.25">
      <c r="A32" s="2"/>
    </row>
    <row r="33" spans="1:24" x14ac:dyDescent="0.25">
      <c r="A33" s="2"/>
    </row>
    <row r="34" spans="1:24" x14ac:dyDescent="0.25">
      <c r="A34" s="2"/>
    </row>
    <row r="35" spans="1:24" x14ac:dyDescent="0.25">
      <c r="A35" s="2"/>
    </row>
    <row r="36" spans="1:24" x14ac:dyDescent="0.25">
      <c r="A36" s="2"/>
    </row>
    <row r="37" spans="1:24" x14ac:dyDescent="0.25">
      <c r="A37" s="2"/>
    </row>
    <row r="38" spans="1:24" x14ac:dyDescent="0.25">
      <c r="A38" s="2"/>
    </row>
    <row r="39" spans="1:24" x14ac:dyDescent="0.25">
      <c r="A39" s="2"/>
    </row>
    <row r="40" spans="1:24" x14ac:dyDescent="0.25">
      <c r="A40" s="2"/>
    </row>
    <row r="41" spans="1:24" x14ac:dyDescent="0.25">
      <c r="A41" s="2"/>
    </row>
    <row r="42" spans="1:24" x14ac:dyDescent="0.25">
      <c r="A42" s="2"/>
      <c r="X42" t="s">
        <v>196</v>
      </c>
    </row>
    <row r="43" spans="1:24" x14ac:dyDescent="0.25">
      <c r="A43" s="2"/>
    </row>
    <row r="44" spans="1:24" x14ac:dyDescent="0.25">
      <c r="A44" s="2"/>
    </row>
    <row r="45" spans="1:24" x14ac:dyDescent="0.25">
      <c r="A45" s="2"/>
    </row>
    <row r="46" spans="1:24" x14ac:dyDescent="0.25">
      <c r="A46" s="2"/>
    </row>
    <row r="47" spans="1:24" x14ac:dyDescent="0.25">
      <c r="A47" s="2"/>
    </row>
    <row r="48" spans="1:24" x14ac:dyDescent="0.25">
      <c r="A48" s="2"/>
    </row>
    <row r="49" spans="1:1" x14ac:dyDescent="0.25">
      <c r="A49" s="2"/>
    </row>
    <row r="50" spans="1:1" x14ac:dyDescent="0.25">
      <c r="A50" s="2"/>
    </row>
    <row r="51" spans="1:1" x14ac:dyDescent="0.25">
      <c r="A51" s="2"/>
    </row>
    <row r="52" spans="1:1" x14ac:dyDescent="0.25">
      <c r="A52" s="2"/>
    </row>
    <row r="53" spans="1:1" x14ac:dyDescent="0.25">
      <c r="A53" s="2"/>
    </row>
    <row r="54" spans="1:1" x14ac:dyDescent="0.25">
      <c r="A54" s="2"/>
    </row>
    <row r="55" spans="1:1" x14ac:dyDescent="0.25">
      <c r="A55" s="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DB945-A264-4166-A76C-D52394FA7012}">
  <dimension ref="A1:CU310"/>
  <sheetViews>
    <sheetView showGridLines="0" showRowColHeaders="0" workbookViewId="0"/>
  </sheetViews>
  <sheetFormatPr defaultRowHeight="15" x14ac:dyDescent="0.25"/>
  <cols>
    <col min="1" max="1" width="9.140625" style="1"/>
    <col min="2" max="2" width="12" customWidth="1"/>
    <col min="3" max="90" width="10.42578125" style="19" customWidth="1"/>
    <col min="91" max="91" width="11.42578125" style="19" customWidth="1"/>
    <col min="94" max="94" width="13.85546875" customWidth="1"/>
    <col min="96" max="98" width="9.5703125" style="13" bestFit="1" customWidth="1"/>
  </cols>
  <sheetData>
    <row r="1" spans="1:99" s="22" customFormat="1" ht="36" customHeight="1" x14ac:dyDescent="0.35">
      <c r="B1" s="22" t="s">
        <v>67</v>
      </c>
      <c r="C1" s="23" t="s">
        <v>68</v>
      </c>
      <c r="D1" s="23" t="s">
        <v>69</v>
      </c>
      <c r="E1" s="23" t="s">
        <v>70</v>
      </c>
      <c r="F1" s="23" t="s">
        <v>71</v>
      </c>
      <c r="G1" s="23" t="s">
        <v>72</v>
      </c>
      <c r="H1" s="23" t="s">
        <v>73</v>
      </c>
      <c r="I1" s="23" t="s">
        <v>74</v>
      </c>
      <c r="J1" s="23" t="s">
        <v>75</v>
      </c>
      <c r="K1" s="23" t="s">
        <v>76</v>
      </c>
      <c r="L1" s="23" t="s">
        <v>77</v>
      </c>
      <c r="M1" s="23" t="s">
        <v>78</v>
      </c>
      <c r="N1" s="23" t="s">
        <v>79</v>
      </c>
      <c r="O1" s="23" t="s">
        <v>80</v>
      </c>
      <c r="P1" s="23" t="s">
        <v>81</v>
      </c>
      <c r="Q1" s="23" t="s">
        <v>82</v>
      </c>
      <c r="R1" s="23" t="s">
        <v>83</v>
      </c>
      <c r="S1" s="23" t="s">
        <v>84</v>
      </c>
      <c r="T1" s="23" t="s">
        <v>85</v>
      </c>
      <c r="U1" s="23" t="s">
        <v>86</v>
      </c>
      <c r="V1" s="23" t="s">
        <v>87</v>
      </c>
      <c r="W1" s="23" t="s">
        <v>88</v>
      </c>
      <c r="X1" s="23" t="s">
        <v>91</v>
      </c>
      <c r="Y1" s="23" t="s">
        <v>92</v>
      </c>
      <c r="Z1" s="23" t="s">
        <v>93</v>
      </c>
      <c r="AA1" s="23" t="s">
        <v>94</v>
      </c>
      <c r="AB1" s="23" t="s">
        <v>95</v>
      </c>
      <c r="AC1" s="23" t="s">
        <v>96</v>
      </c>
      <c r="AD1" s="23" t="s">
        <v>97</v>
      </c>
      <c r="AE1" s="23" t="s">
        <v>98</v>
      </c>
      <c r="AF1" s="23" t="s">
        <v>99</v>
      </c>
      <c r="AG1" s="23" t="s">
        <v>100</v>
      </c>
      <c r="AH1" s="23" t="s">
        <v>101</v>
      </c>
      <c r="AI1" s="23" t="s">
        <v>102</v>
      </c>
      <c r="AJ1" s="23" t="s">
        <v>103</v>
      </c>
      <c r="AK1" s="23" t="s">
        <v>104</v>
      </c>
      <c r="AL1" s="23" t="s">
        <v>105</v>
      </c>
      <c r="AM1" s="23" t="s">
        <v>106</v>
      </c>
      <c r="AN1" s="23" t="s">
        <v>107</v>
      </c>
      <c r="AO1" s="23" t="s">
        <v>108</v>
      </c>
      <c r="AP1" s="23" t="s">
        <v>109</v>
      </c>
      <c r="AQ1" s="23" t="s">
        <v>110</v>
      </c>
      <c r="AR1" s="23" t="s">
        <v>111</v>
      </c>
      <c r="AS1" s="23" t="s">
        <v>112</v>
      </c>
      <c r="AT1" s="23" t="s">
        <v>113</v>
      </c>
      <c r="AU1" s="23" t="s">
        <v>114</v>
      </c>
      <c r="AV1" s="23" t="s">
        <v>115</v>
      </c>
      <c r="AW1" s="23" t="s">
        <v>116</v>
      </c>
      <c r="AX1" s="23" t="s">
        <v>117</v>
      </c>
      <c r="AY1" s="23" t="s">
        <v>118</v>
      </c>
      <c r="AZ1" s="23" t="s">
        <v>119</v>
      </c>
      <c r="BA1" s="23" t="s">
        <v>120</v>
      </c>
      <c r="BB1" s="23" t="s">
        <v>121</v>
      </c>
      <c r="BC1" s="23" t="s">
        <v>122</v>
      </c>
      <c r="BD1" s="23" t="s">
        <v>123</v>
      </c>
      <c r="BE1" s="23" t="s">
        <v>124</v>
      </c>
      <c r="BF1" s="23" t="s">
        <v>125</v>
      </c>
      <c r="BG1" s="23" t="s">
        <v>126</v>
      </c>
      <c r="BH1" s="23" t="s">
        <v>127</v>
      </c>
      <c r="BI1" s="23" t="s">
        <v>128</v>
      </c>
      <c r="BJ1" s="23" t="s">
        <v>129</v>
      </c>
      <c r="BK1" s="23" t="s">
        <v>130</v>
      </c>
      <c r="BL1" s="23" t="s">
        <v>131</v>
      </c>
      <c r="BM1" s="23" t="s">
        <v>132</v>
      </c>
      <c r="BN1" s="23" t="s">
        <v>133</v>
      </c>
      <c r="BO1" s="23" t="s">
        <v>134</v>
      </c>
      <c r="BP1" s="23" t="s">
        <v>135</v>
      </c>
      <c r="BQ1" s="23" t="s">
        <v>136</v>
      </c>
      <c r="BR1" s="23" t="s">
        <v>137</v>
      </c>
      <c r="BS1" s="23" t="s">
        <v>138</v>
      </c>
      <c r="BT1" s="23" t="s">
        <v>139</v>
      </c>
      <c r="BU1" s="23" t="s">
        <v>140</v>
      </c>
      <c r="BV1" s="23" t="s">
        <v>141</v>
      </c>
      <c r="BW1" s="23" t="s">
        <v>142</v>
      </c>
      <c r="BX1" s="23" t="s">
        <v>143</v>
      </c>
      <c r="BY1" s="23" t="s">
        <v>144</v>
      </c>
      <c r="BZ1" s="23" t="s">
        <v>145</v>
      </c>
      <c r="CA1" s="23" t="s">
        <v>146</v>
      </c>
      <c r="CB1" s="23" t="s">
        <v>147</v>
      </c>
      <c r="CC1" s="23" t="s">
        <v>148</v>
      </c>
      <c r="CD1" s="23" t="s">
        <v>149</v>
      </c>
      <c r="CE1" s="23" t="s">
        <v>150</v>
      </c>
      <c r="CF1" s="23" t="s">
        <v>151</v>
      </c>
      <c r="CG1" s="23" t="s">
        <v>152</v>
      </c>
      <c r="CH1" s="23" t="s">
        <v>153</v>
      </c>
      <c r="CI1" s="23" t="s">
        <v>154</v>
      </c>
      <c r="CJ1" s="23" t="s">
        <v>155</v>
      </c>
      <c r="CK1" s="23" t="s">
        <v>156</v>
      </c>
      <c r="CL1" s="23" t="s">
        <v>157</v>
      </c>
      <c r="CM1" s="23" t="s">
        <v>158</v>
      </c>
      <c r="CP1" s="20" t="s">
        <v>164</v>
      </c>
      <c r="CQ1" s="20" t="s">
        <v>159</v>
      </c>
      <c r="CR1" s="21" t="s">
        <v>160</v>
      </c>
      <c r="CS1" s="21" t="s">
        <v>161</v>
      </c>
      <c r="CT1" s="21" t="s">
        <v>162</v>
      </c>
      <c r="CU1" s="21" t="s">
        <v>171</v>
      </c>
    </row>
    <row r="2" spans="1:99" x14ac:dyDescent="0.25">
      <c r="B2" s="3" t="s">
        <v>89</v>
      </c>
      <c r="C2" s="19">
        <v>100</v>
      </c>
      <c r="D2" s="19">
        <v>100</v>
      </c>
      <c r="E2" s="19">
        <v>100</v>
      </c>
      <c r="F2" s="19">
        <v>100</v>
      </c>
      <c r="G2" s="19">
        <v>100</v>
      </c>
      <c r="H2" s="19">
        <v>100</v>
      </c>
      <c r="I2" s="19">
        <v>100</v>
      </c>
      <c r="J2" s="19">
        <v>100</v>
      </c>
      <c r="K2" s="19">
        <v>100</v>
      </c>
      <c r="L2" s="19">
        <v>100</v>
      </c>
      <c r="M2" s="19">
        <v>100</v>
      </c>
      <c r="N2" s="19">
        <v>100</v>
      </c>
      <c r="O2" s="19">
        <v>100</v>
      </c>
      <c r="P2" s="19">
        <v>100</v>
      </c>
      <c r="Q2" s="19">
        <v>100</v>
      </c>
      <c r="R2" s="19">
        <v>100</v>
      </c>
      <c r="S2" s="19">
        <v>100</v>
      </c>
      <c r="T2" s="19">
        <v>100</v>
      </c>
      <c r="U2" s="19">
        <v>100</v>
      </c>
      <c r="V2" s="19">
        <v>100</v>
      </c>
      <c r="W2" s="19">
        <v>100</v>
      </c>
      <c r="X2" s="19">
        <v>100</v>
      </c>
      <c r="Y2" s="19">
        <v>100</v>
      </c>
      <c r="Z2" s="19">
        <v>100</v>
      </c>
      <c r="AA2" s="19">
        <v>100</v>
      </c>
      <c r="AB2" s="19">
        <v>100</v>
      </c>
      <c r="AC2" s="19">
        <v>100</v>
      </c>
      <c r="AD2" s="19">
        <v>100</v>
      </c>
      <c r="AE2" s="19">
        <v>100</v>
      </c>
      <c r="AF2" s="19">
        <v>100</v>
      </c>
      <c r="AG2" s="19">
        <v>100</v>
      </c>
      <c r="AH2" s="19">
        <v>100</v>
      </c>
      <c r="AI2" s="19">
        <v>100</v>
      </c>
      <c r="AJ2" s="19">
        <v>100</v>
      </c>
      <c r="AK2" s="19">
        <v>100</v>
      </c>
      <c r="AL2" s="19">
        <v>100</v>
      </c>
      <c r="AM2" s="19">
        <v>100</v>
      </c>
      <c r="AN2" s="19">
        <v>100</v>
      </c>
      <c r="AO2" s="19">
        <v>100</v>
      </c>
      <c r="AP2" s="19">
        <v>100</v>
      </c>
      <c r="AQ2" s="19">
        <v>100</v>
      </c>
      <c r="AR2" s="19">
        <v>100</v>
      </c>
      <c r="AS2" s="19">
        <v>100</v>
      </c>
      <c r="AT2" s="19">
        <v>100</v>
      </c>
      <c r="AU2" s="19">
        <v>100</v>
      </c>
      <c r="AV2" s="19">
        <v>100</v>
      </c>
      <c r="AW2" s="19">
        <v>100</v>
      </c>
      <c r="AX2" s="19">
        <v>100</v>
      </c>
      <c r="AY2" s="19">
        <v>100</v>
      </c>
      <c r="AZ2" s="19">
        <v>100</v>
      </c>
      <c r="BA2" s="19">
        <v>100</v>
      </c>
      <c r="BB2" s="19">
        <v>100</v>
      </c>
      <c r="BC2" s="19">
        <v>100</v>
      </c>
      <c r="BD2" s="19">
        <v>100</v>
      </c>
      <c r="BE2" s="19">
        <v>100</v>
      </c>
      <c r="BF2" s="19">
        <v>100</v>
      </c>
      <c r="BG2" s="19">
        <v>100</v>
      </c>
      <c r="BH2" s="19">
        <v>100</v>
      </c>
      <c r="BI2" s="19">
        <v>100</v>
      </c>
      <c r="BJ2" s="19">
        <v>100</v>
      </c>
      <c r="BK2" s="19">
        <v>100</v>
      </c>
      <c r="BL2" s="19">
        <v>100</v>
      </c>
      <c r="BM2" s="19">
        <v>100</v>
      </c>
      <c r="BN2" s="19">
        <v>100</v>
      </c>
      <c r="BO2" s="19">
        <v>100</v>
      </c>
      <c r="BP2" s="19">
        <v>100</v>
      </c>
      <c r="BQ2" s="19">
        <v>100</v>
      </c>
      <c r="BR2" s="19">
        <v>100</v>
      </c>
      <c r="BS2" s="19">
        <v>100</v>
      </c>
      <c r="BT2" s="19">
        <v>100</v>
      </c>
      <c r="BU2" s="19">
        <v>100</v>
      </c>
      <c r="BV2" s="19">
        <v>100</v>
      </c>
      <c r="BW2" s="19">
        <v>100</v>
      </c>
      <c r="BX2" s="19">
        <v>100</v>
      </c>
      <c r="BY2" s="19">
        <v>100</v>
      </c>
      <c r="BZ2" s="19">
        <v>100</v>
      </c>
      <c r="CA2" s="19">
        <v>100</v>
      </c>
      <c r="CB2" s="19">
        <v>100</v>
      </c>
      <c r="CC2" s="19">
        <v>100</v>
      </c>
      <c r="CD2" s="19">
        <v>100</v>
      </c>
      <c r="CE2" s="19">
        <v>100</v>
      </c>
      <c r="CF2" s="19">
        <v>100</v>
      </c>
      <c r="CG2" s="19">
        <v>100</v>
      </c>
      <c r="CH2" s="19">
        <v>100</v>
      </c>
      <c r="CI2" s="19">
        <v>100</v>
      </c>
      <c r="CJ2" s="19">
        <v>100</v>
      </c>
      <c r="CK2" s="19">
        <v>100</v>
      </c>
      <c r="CL2" s="19">
        <v>100</v>
      </c>
      <c r="CM2" s="19">
        <v>100</v>
      </c>
      <c r="CP2" t="s">
        <v>165</v>
      </c>
      <c r="CQ2">
        <v>12</v>
      </c>
      <c r="CR2" s="13">
        <v>2008.38095238095</v>
      </c>
      <c r="CS2" s="13">
        <v>1680</v>
      </c>
      <c r="CT2" s="13">
        <v>1891.7809523809522</v>
      </c>
    </row>
    <row r="3" spans="1:99" s="25" customFormat="1" ht="24" customHeight="1" x14ac:dyDescent="0.3">
      <c r="A3" s="24"/>
      <c r="B3" s="31" t="s">
        <v>90</v>
      </c>
      <c r="C3" s="26">
        <v>1891.7809523809522</v>
      </c>
      <c r="D3" s="26">
        <v>1873.8566666666663</v>
      </c>
      <c r="E3" s="26">
        <v>1904.3000000000009</v>
      </c>
      <c r="F3" s="26">
        <v>1893.4613061224497</v>
      </c>
      <c r="G3" s="26">
        <v>1881.0552380952377</v>
      </c>
      <c r="H3" s="26">
        <v>1890.0158503401365</v>
      </c>
      <c r="I3" s="26">
        <v>1893.0809523809519</v>
      </c>
      <c r="J3" s="26">
        <v>1889.7128571428577</v>
      </c>
      <c r="K3" s="26">
        <v>1894.3257142857162</v>
      </c>
      <c r="L3" s="26">
        <v>1892.4768707482999</v>
      </c>
      <c r="M3" s="26">
        <v>1917.9719863945593</v>
      </c>
      <c r="N3" s="26">
        <v>1894.6309523809518</v>
      </c>
      <c r="O3" s="26">
        <v>1883.7823809523823</v>
      </c>
      <c r="P3" s="26">
        <v>1877.6728571428584</v>
      </c>
      <c r="Q3" s="26">
        <v>1891.0083673469396</v>
      </c>
      <c r="R3" s="26">
        <v>1875.409047619049</v>
      </c>
      <c r="S3" s="26">
        <v>1894.3257142857162</v>
      </c>
      <c r="T3" s="26">
        <v>1891.6771428571426</v>
      </c>
      <c r="U3" s="26">
        <v>1877.3899999999994</v>
      </c>
      <c r="V3" s="26">
        <v>1876.9976190476186</v>
      </c>
      <c r="W3" s="26">
        <v>1886.4345578231296</v>
      </c>
      <c r="X3" s="26">
        <v>1877.6728571428584</v>
      </c>
      <c r="Y3" s="26">
        <v>1894.3257142857162</v>
      </c>
      <c r="Z3" s="26">
        <v>1893.0809523809519</v>
      </c>
      <c r="AA3" s="26">
        <v>1877.3899999999994</v>
      </c>
      <c r="AB3" s="26">
        <v>1889.4728571428559</v>
      </c>
      <c r="AC3" s="26">
        <v>1878.0971428571443</v>
      </c>
      <c r="AD3" s="26">
        <v>1894.5614285714282</v>
      </c>
      <c r="AE3" s="26">
        <v>1877.4371428571424</v>
      </c>
      <c r="AF3" s="26">
        <v>1893.0809523809519</v>
      </c>
      <c r="AG3" s="26">
        <v>1877.3899999999994</v>
      </c>
      <c r="AH3" s="26">
        <v>1889.991428571429</v>
      </c>
      <c r="AI3" s="26">
        <v>1894.9857142857138</v>
      </c>
      <c r="AJ3" s="26">
        <v>1877.3899999999994</v>
      </c>
      <c r="AK3" s="26">
        <v>1889.8499999999992</v>
      </c>
      <c r="AL3" s="26">
        <v>1889.5200000000007</v>
      </c>
      <c r="AM3" s="26">
        <v>1893.0809523809519</v>
      </c>
      <c r="AN3" s="26">
        <v>1877.3899999999994</v>
      </c>
      <c r="AO3" s="26">
        <v>1877.4371428571424</v>
      </c>
      <c r="AP3" s="26">
        <v>1892.5204761904758</v>
      </c>
      <c r="AQ3" s="26">
        <v>1877.3899999999994</v>
      </c>
      <c r="AR3" s="26">
        <v>1889.567142857142</v>
      </c>
      <c r="AS3" s="26">
        <v>1876.9185714285711</v>
      </c>
      <c r="AT3" s="26">
        <v>1893.7599999999998</v>
      </c>
      <c r="AU3" s="26">
        <v>1893.0809523809519</v>
      </c>
      <c r="AV3" s="26">
        <v>1894.9857142857138</v>
      </c>
      <c r="AW3" s="26">
        <v>1877.4371428571424</v>
      </c>
      <c r="AX3" s="26">
        <v>1877.3899999999994</v>
      </c>
      <c r="AY3" s="26">
        <v>1877.3899999999994</v>
      </c>
      <c r="AZ3" s="26">
        <v>1891.8771428571417</v>
      </c>
      <c r="BA3" s="26">
        <v>1877.6257142857139</v>
      </c>
      <c r="BB3" s="26">
        <v>1893.0809523809519</v>
      </c>
      <c r="BC3" s="26">
        <v>1877.3899999999994</v>
      </c>
      <c r="BD3" s="26">
        <v>1891.8771428571417</v>
      </c>
      <c r="BE3" s="26">
        <v>1889.3314285714275</v>
      </c>
      <c r="BF3" s="26">
        <v>1879.1728571428569</v>
      </c>
      <c r="BG3" s="26">
        <v>1877.3899999999994</v>
      </c>
      <c r="BH3" s="26">
        <v>1891.8771428571417</v>
      </c>
      <c r="BI3" s="26">
        <v>1891.8771428571417</v>
      </c>
      <c r="BJ3" s="26">
        <v>1888.1390476190481</v>
      </c>
      <c r="BK3" s="26">
        <v>1893.0809523809519</v>
      </c>
      <c r="BL3" s="26">
        <v>1877.3899999999994</v>
      </c>
      <c r="BM3" s="26">
        <v>1893.0809523809519</v>
      </c>
      <c r="BN3" s="26">
        <v>1895.3628571428569</v>
      </c>
      <c r="BO3" s="26">
        <v>1889.7085714285704</v>
      </c>
      <c r="BP3" s="26">
        <v>1893.0809523809519</v>
      </c>
      <c r="BQ3" s="26">
        <v>1877.3899999999994</v>
      </c>
      <c r="BR3" s="26">
        <v>1891.8771428571417</v>
      </c>
      <c r="BS3" s="26">
        <v>1893.0809523809519</v>
      </c>
      <c r="BT3" s="26">
        <v>1877.3899999999994</v>
      </c>
      <c r="BU3" s="26">
        <v>1890.7457142857133</v>
      </c>
      <c r="BV3" s="26">
        <v>1877.3899999999994</v>
      </c>
      <c r="BW3" s="26">
        <v>1893.0809523809519</v>
      </c>
      <c r="BX3" s="26">
        <v>1893.9957142857138</v>
      </c>
      <c r="BY3" s="26">
        <v>1890.4157142857148</v>
      </c>
      <c r="BZ3" s="26">
        <v>1877.3899999999994</v>
      </c>
      <c r="CA3" s="26">
        <v>1893.0809523809519</v>
      </c>
      <c r="CB3" s="26">
        <v>1895.3628571428569</v>
      </c>
      <c r="CC3" s="26">
        <v>1897.7699999999991</v>
      </c>
      <c r="CD3" s="26">
        <v>1893.0809523809519</v>
      </c>
      <c r="CE3" s="26">
        <v>1893.9014285714281</v>
      </c>
      <c r="CF3" s="26">
        <v>1890.6985714285704</v>
      </c>
      <c r="CG3" s="26">
        <v>1893.0809523809519</v>
      </c>
      <c r="CH3" s="26">
        <v>1893.9957142857138</v>
      </c>
      <c r="CI3" s="26">
        <v>1890.4157142857148</v>
      </c>
      <c r="CJ3" s="26">
        <v>1893.0809523809519</v>
      </c>
      <c r="CK3" s="26">
        <v>1895.3628571428569</v>
      </c>
      <c r="CL3" s="26">
        <v>1893.9014285714281</v>
      </c>
      <c r="CM3" s="26">
        <v>1890.6985714285704</v>
      </c>
      <c r="CP3" s="27" t="s">
        <v>165</v>
      </c>
      <c r="CQ3" s="27">
        <v>13</v>
      </c>
      <c r="CR3" s="28">
        <v>1961.2380952381</v>
      </c>
      <c r="CS3" s="28">
        <v>1600</v>
      </c>
      <c r="CT3" s="28">
        <v>1873.8566666666663</v>
      </c>
    </row>
    <row r="4" spans="1:99" x14ac:dyDescent="0.25">
      <c r="B4" s="3">
        <v>1</v>
      </c>
      <c r="C4" s="19">
        <v>1705</v>
      </c>
      <c r="D4" s="19">
        <v>1790</v>
      </c>
      <c r="E4" s="19">
        <v>1852.80952380952</v>
      </c>
      <c r="F4" s="19">
        <v>1871.6666666666699</v>
      </c>
      <c r="G4" s="19">
        <v>1850</v>
      </c>
      <c r="H4" s="19">
        <v>1810.38095238095</v>
      </c>
      <c r="I4" s="19">
        <v>1720</v>
      </c>
      <c r="J4" s="19">
        <v>1980.0952380952399</v>
      </c>
      <c r="K4" s="19">
        <v>1815.0952380952399</v>
      </c>
      <c r="L4" s="19">
        <v>1928.2380952381</v>
      </c>
      <c r="M4" s="19">
        <v>2005</v>
      </c>
      <c r="N4" s="19">
        <v>1880</v>
      </c>
      <c r="O4" s="19">
        <v>1833.9523809523801</v>
      </c>
      <c r="P4" s="19">
        <v>1850</v>
      </c>
      <c r="Q4" s="19">
        <v>1989.5238095238101</v>
      </c>
      <c r="R4" s="19">
        <v>1850</v>
      </c>
      <c r="S4" s="19">
        <v>1815.0952380952399</v>
      </c>
      <c r="T4" s="19">
        <v>1720</v>
      </c>
      <c r="U4" s="19">
        <v>1876.38095238095</v>
      </c>
      <c r="V4" s="19">
        <v>1947.0952380952399</v>
      </c>
      <c r="W4" s="19">
        <v>1989.5238095238101</v>
      </c>
      <c r="X4" s="19">
        <v>1850</v>
      </c>
      <c r="Y4" s="19">
        <v>1815.0952380952399</v>
      </c>
      <c r="Z4" s="19">
        <v>1720</v>
      </c>
      <c r="AA4" s="19">
        <v>1876.38095238095</v>
      </c>
      <c r="AB4" s="19">
        <v>1857.5238095238101</v>
      </c>
      <c r="AC4" s="19">
        <v>1914.0952380952399</v>
      </c>
      <c r="AD4" s="19">
        <v>1914.0952380952399</v>
      </c>
      <c r="AE4" s="19">
        <v>1881.0952380952399</v>
      </c>
      <c r="AF4" s="19">
        <v>1720</v>
      </c>
      <c r="AG4" s="19">
        <v>1876.38095238095</v>
      </c>
      <c r="AH4" s="19">
        <v>1871.6666666666699</v>
      </c>
      <c r="AI4" s="19">
        <v>1956.5238095238101</v>
      </c>
      <c r="AJ4" s="19">
        <v>1876.38095238095</v>
      </c>
      <c r="AK4" s="19">
        <v>1862.2380952381</v>
      </c>
      <c r="AL4" s="19">
        <v>1824.5238095238101</v>
      </c>
      <c r="AM4" s="19">
        <v>1720</v>
      </c>
      <c r="AN4" s="19">
        <v>1876.38095238095</v>
      </c>
      <c r="AO4" s="19">
        <v>1881.0952380952399</v>
      </c>
      <c r="AP4" s="19">
        <v>1710</v>
      </c>
      <c r="AQ4" s="19">
        <v>1876.38095238095</v>
      </c>
      <c r="AR4" s="19">
        <v>1833.9523809523801</v>
      </c>
      <c r="AS4" s="19">
        <v>1829.2380952381</v>
      </c>
      <c r="AT4" s="19">
        <v>1833.9523809523801</v>
      </c>
      <c r="AU4" s="19">
        <v>1720</v>
      </c>
      <c r="AV4" s="19">
        <v>1956.5238095238101</v>
      </c>
      <c r="AW4" s="19">
        <v>1881.0952380952399</v>
      </c>
      <c r="AX4" s="19">
        <v>1876.38095238095</v>
      </c>
      <c r="AY4" s="19">
        <v>1876.38095238095</v>
      </c>
      <c r="AZ4" s="19">
        <v>1932.9523809523801</v>
      </c>
      <c r="BA4" s="19">
        <v>1899.9523809523801</v>
      </c>
      <c r="BB4" s="19">
        <v>1720</v>
      </c>
      <c r="BC4" s="19">
        <v>1876.38095238095</v>
      </c>
      <c r="BD4" s="19">
        <v>1932.9523809523801</v>
      </c>
      <c r="BE4" s="19">
        <v>1810.38095238095</v>
      </c>
      <c r="BF4" s="19">
        <v>1904.6666666666699</v>
      </c>
      <c r="BG4" s="19">
        <v>1876.38095238095</v>
      </c>
      <c r="BH4" s="19">
        <v>1932.9523809523801</v>
      </c>
      <c r="BI4" s="19">
        <v>1932.9523809523801</v>
      </c>
      <c r="BJ4" s="19">
        <v>1710</v>
      </c>
      <c r="BK4" s="19">
        <v>1720</v>
      </c>
      <c r="BL4" s="19">
        <v>1876.38095238095</v>
      </c>
      <c r="BM4" s="19">
        <v>1720</v>
      </c>
      <c r="BN4" s="19">
        <v>1994.2380952381</v>
      </c>
      <c r="BO4" s="19">
        <v>1848.0952380952399</v>
      </c>
      <c r="BP4" s="19">
        <v>1720</v>
      </c>
      <c r="BQ4" s="19">
        <v>1876.38095238095</v>
      </c>
      <c r="BR4" s="19">
        <v>1932.9523809523801</v>
      </c>
      <c r="BS4" s="19">
        <v>1720</v>
      </c>
      <c r="BT4" s="19">
        <v>1876.38095238095</v>
      </c>
      <c r="BU4" s="19">
        <v>1951.80952380953</v>
      </c>
      <c r="BV4" s="19">
        <v>1876.38095238095</v>
      </c>
      <c r="BW4" s="19">
        <v>1720</v>
      </c>
      <c r="BX4" s="19">
        <v>1857.5238095238101</v>
      </c>
      <c r="BY4" s="19">
        <v>1947.0952380952399</v>
      </c>
      <c r="BZ4" s="19">
        <v>1876.38095238095</v>
      </c>
      <c r="CA4" s="19">
        <v>1720</v>
      </c>
      <c r="CB4" s="19">
        <v>1994.2380952381</v>
      </c>
      <c r="CC4" s="19">
        <v>1994.2380952381</v>
      </c>
      <c r="CD4" s="19">
        <v>1720</v>
      </c>
      <c r="CE4" s="19">
        <v>1848.0952380952399</v>
      </c>
      <c r="CF4" s="19">
        <v>1947.0952380952399</v>
      </c>
      <c r="CG4" s="19">
        <v>1720</v>
      </c>
      <c r="CH4" s="19">
        <v>1857.5238095238101</v>
      </c>
      <c r="CI4" s="19">
        <v>1947.0952380952399</v>
      </c>
      <c r="CJ4" s="19">
        <v>1720</v>
      </c>
      <c r="CK4" s="19">
        <v>1994.2380952381</v>
      </c>
      <c r="CL4" s="19">
        <v>1848.0952380952399</v>
      </c>
      <c r="CM4" s="19">
        <v>1947.0952380952399</v>
      </c>
      <c r="CP4" t="s">
        <v>165</v>
      </c>
      <c r="CQ4">
        <v>14</v>
      </c>
      <c r="CR4" s="13">
        <v>2008.38095238095</v>
      </c>
      <c r="CS4" s="13">
        <v>1700</v>
      </c>
      <c r="CT4" s="13">
        <v>1904.3000000000009</v>
      </c>
    </row>
    <row r="5" spans="1:99" x14ac:dyDescent="0.25">
      <c r="B5" s="3">
        <v>2</v>
      </c>
      <c r="C5" s="19">
        <v>1710</v>
      </c>
      <c r="D5" s="19">
        <v>1850</v>
      </c>
      <c r="E5" s="19">
        <v>1857.5238095238101</v>
      </c>
      <c r="F5" s="19">
        <v>1876.38095238095</v>
      </c>
      <c r="G5" s="19">
        <v>1700</v>
      </c>
      <c r="H5" s="19">
        <v>1815.0952380952399</v>
      </c>
      <c r="I5" s="19">
        <v>1715</v>
      </c>
      <c r="J5" s="19">
        <v>1984.80952380953</v>
      </c>
      <c r="K5" s="19">
        <v>1819.80952380952</v>
      </c>
      <c r="L5" s="19">
        <v>1932.9523809523801</v>
      </c>
      <c r="M5" s="19">
        <v>1857.5238095238101</v>
      </c>
      <c r="N5" s="19">
        <v>1710</v>
      </c>
      <c r="O5" s="19">
        <v>1838.6666666666699</v>
      </c>
      <c r="P5" s="19">
        <v>1833.9523809523801</v>
      </c>
      <c r="Q5" s="19">
        <v>1994.2380952381</v>
      </c>
      <c r="R5" s="19">
        <v>1833.9523809523801</v>
      </c>
      <c r="S5" s="19">
        <v>1819.80952380952</v>
      </c>
      <c r="T5" s="19">
        <v>1715</v>
      </c>
      <c r="U5" s="19">
        <v>1850</v>
      </c>
      <c r="V5" s="19">
        <v>1850</v>
      </c>
      <c r="W5" s="19">
        <v>1994.2380952381</v>
      </c>
      <c r="X5" s="19">
        <v>1833.9523809523801</v>
      </c>
      <c r="Y5" s="19">
        <v>1819.80952380952</v>
      </c>
      <c r="Z5" s="19">
        <v>1715</v>
      </c>
      <c r="AA5" s="19">
        <v>1850</v>
      </c>
      <c r="AB5" s="19">
        <v>1857.5238095238101</v>
      </c>
      <c r="AC5" s="19">
        <v>1914.0952380952399</v>
      </c>
      <c r="AD5" s="19">
        <v>1815.0952380952399</v>
      </c>
      <c r="AE5" s="19">
        <v>1850</v>
      </c>
      <c r="AF5" s="19">
        <v>1715</v>
      </c>
      <c r="AG5" s="19">
        <v>1850</v>
      </c>
      <c r="AH5" s="19">
        <v>1881.0952380952399</v>
      </c>
      <c r="AI5" s="19">
        <v>1815.0952380952399</v>
      </c>
      <c r="AJ5" s="19">
        <v>1850</v>
      </c>
      <c r="AK5" s="19">
        <v>1989.5238095238101</v>
      </c>
      <c r="AL5" s="19">
        <v>1881.0952380952399</v>
      </c>
      <c r="AM5" s="19">
        <v>1715</v>
      </c>
      <c r="AN5" s="19">
        <v>1850</v>
      </c>
      <c r="AO5" s="19">
        <v>1850</v>
      </c>
      <c r="AP5" s="19">
        <v>1815.0952380952399</v>
      </c>
      <c r="AQ5" s="19">
        <v>1850</v>
      </c>
      <c r="AR5" s="19">
        <v>1989.5238095238101</v>
      </c>
      <c r="AS5" s="19">
        <v>1850</v>
      </c>
      <c r="AT5" s="19">
        <v>1815.0952380952399</v>
      </c>
      <c r="AU5" s="19">
        <v>1715</v>
      </c>
      <c r="AV5" s="19">
        <v>1815.0952380952399</v>
      </c>
      <c r="AW5" s="19">
        <v>1850</v>
      </c>
      <c r="AX5" s="19">
        <v>1850</v>
      </c>
      <c r="AY5" s="19">
        <v>1850</v>
      </c>
      <c r="AZ5" s="19">
        <v>1937.6666666666699</v>
      </c>
      <c r="BA5" s="19">
        <v>1850</v>
      </c>
      <c r="BB5" s="19">
        <v>1715</v>
      </c>
      <c r="BC5" s="19">
        <v>1850</v>
      </c>
      <c r="BD5" s="19">
        <v>1937.6666666666699</v>
      </c>
      <c r="BE5" s="19">
        <v>1989.5238095238101</v>
      </c>
      <c r="BF5" s="19">
        <v>2000</v>
      </c>
      <c r="BG5" s="19">
        <v>1850</v>
      </c>
      <c r="BH5" s="19">
        <v>1937.6666666666699</v>
      </c>
      <c r="BI5" s="19">
        <v>1937.6666666666699</v>
      </c>
      <c r="BJ5" s="19">
        <v>1857.5238095238101</v>
      </c>
      <c r="BK5" s="19">
        <v>1715</v>
      </c>
      <c r="BL5" s="19">
        <v>1850</v>
      </c>
      <c r="BM5" s="19">
        <v>1715</v>
      </c>
      <c r="BN5" s="19">
        <v>1815.0952380952399</v>
      </c>
      <c r="BO5" s="19">
        <v>1989.5238095238101</v>
      </c>
      <c r="BP5" s="19">
        <v>1715</v>
      </c>
      <c r="BQ5" s="19">
        <v>1850</v>
      </c>
      <c r="BR5" s="19">
        <v>1937.6666666666699</v>
      </c>
      <c r="BS5" s="19">
        <v>1715</v>
      </c>
      <c r="BT5" s="19">
        <v>1850</v>
      </c>
      <c r="BU5" s="19">
        <v>1989.5238095238101</v>
      </c>
      <c r="BV5" s="19">
        <v>1850</v>
      </c>
      <c r="BW5" s="19">
        <v>1715</v>
      </c>
      <c r="BX5" s="19">
        <v>1815.0952380952399</v>
      </c>
      <c r="BY5" s="19">
        <v>1848.0952380952399</v>
      </c>
      <c r="BZ5" s="19">
        <v>1850</v>
      </c>
      <c r="CA5" s="19">
        <v>1715</v>
      </c>
      <c r="CB5" s="19">
        <v>1815.0952380952399</v>
      </c>
      <c r="CC5" s="19">
        <v>1989.5238095238101</v>
      </c>
      <c r="CD5" s="19">
        <v>1715</v>
      </c>
      <c r="CE5" s="19">
        <v>1815.0952380952399</v>
      </c>
      <c r="CF5" s="19">
        <v>1989.5238095238101</v>
      </c>
      <c r="CG5" s="19">
        <v>1715</v>
      </c>
      <c r="CH5" s="19">
        <v>1815.0952380952399</v>
      </c>
      <c r="CI5" s="19">
        <v>1848.0952380952399</v>
      </c>
      <c r="CJ5" s="19">
        <v>1715</v>
      </c>
      <c r="CK5" s="19">
        <v>1815.0952380952399</v>
      </c>
      <c r="CL5" s="19">
        <v>1815.0952380952399</v>
      </c>
      <c r="CM5" s="19">
        <v>1989.5238095238101</v>
      </c>
      <c r="CP5" t="s">
        <v>165</v>
      </c>
      <c r="CQ5">
        <v>15</v>
      </c>
      <c r="CR5" s="13">
        <v>2008.38095238095</v>
      </c>
      <c r="CS5" s="13">
        <v>1550</v>
      </c>
      <c r="CT5" s="13">
        <v>1893.4613061224497</v>
      </c>
    </row>
    <row r="6" spans="1:99" x14ac:dyDescent="0.25">
      <c r="B6" s="3">
        <v>3</v>
      </c>
      <c r="C6" s="19">
        <v>1940</v>
      </c>
      <c r="D6" s="19">
        <v>1833.9523809523801</v>
      </c>
      <c r="E6" s="19">
        <v>1862.2380952381</v>
      </c>
      <c r="F6" s="19">
        <v>1881.0952380952399</v>
      </c>
      <c r="G6" s="19">
        <v>1805.6666666666699</v>
      </c>
      <c r="H6" s="19">
        <v>1819.80952380952</v>
      </c>
      <c r="I6" s="19">
        <v>1940</v>
      </c>
      <c r="J6" s="19">
        <v>1989.5238095238101</v>
      </c>
      <c r="K6" s="19">
        <v>1824.5238095238101</v>
      </c>
      <c r="L6" s="19">
        <v>1937.6666666666699</v>
      </c>
      <c r="M6" s="19">
        <v>1862.2380952381</v>
      </c>
      <c r="N6" s="19">
        <v>1940</v>
      </c>
      <c r="O6" s="19">
        <v>1843.38095238095</v>
      </c>
      <c r="P6" s="19">
        <v>1838.6666666666699</v>
      </c>
      <c r="Q6" s="19">
        <v>1998.9523809523801</v>
      </c>
      <c r="R6" s="19">
        <v>1838.6666666666699</v>
      </c>
      <c r="S6" s="19">
        <v>1824.5238095238101</v>
      </c>
      <c r="T6" s="19">
        <v>1940</v>
      </c>
      <c r="U6" s="19">
        <v>1833.9523809523801</v>
      </c>
      <c r="V6" s="19">
        <v>1833.9523809523801</v>
      </c>
      <c r="W6" s="19">
        <v>1998.9523809523801</v>
      </c>
      <c r="X6" s="19">
        <v>1838.6666666666699</v>
      </c>
      <c r="Y6" s="19">
        <v>1824.5238095238101</v>
      </c>
      <c r="Z6" s="19">
        <v>1940</v>
      </c>
      <c r="AA6" s="19">
        <v>1833.9523809523801</v>
      </c>
      <c r="AB6" s="19">
        <v>1857.5238095238101</v>
      </c>
      <c r="AC6" s="19">
        <v>1914.0952380952399</v>
      </c>
      <c r="AD6" s="19">
        <v>1819.80952380952</v>
      </c>
      <c r="AE6" s="19">
        <v>1833.9523809523801</v>
      </c>
      <c r="AF6" s="19">
        <v>1940</v>
      </c>
      <c r="AG6" s="19">
        <v>1833.9523809523801</v>
      </c>
      <c r="AH6" s="19">
        <v>1989.5238095238101</v>
      </c>
      <c r="AI6" s="19">
        <v>1819.80952380952</v>
      </c>
      <c r="AJ6" s="19">
        <v>1833.9523809523801</v>
      </c>
      <c r="AK6" s="19">
        <v>1994.2380952381</v>
      </c>
      <c r="AL6" s="19">
        <v>1989.5238095238101</v>
      </c>
      <c r="AM6" s="19">
        <v>1940</v>
      </c>
      <c r="AN6" s="19">
        <v>1833.9523809523801</v>
      </c>
      <c r="AO6" s="19">
        <v>1833.9523809523801</v>
      </c>
      <c r="AP6" s="19">
        <v>1819.80952380952</v>
      </c>
      <c r="AQ6" s="19">
        <v>1833.9523809523801</v>
      </c>
      <c r="AR6" s="19">
        <v>1994.2380952381</v>
      </c>
      <c r="AS6" s="19">
        <v>1833.9523809523801</v>
      </c>
      <c r="AT6" s="19">
        <v>1819.80952380952</v>
      </c>
      <c r="AU6" s="19">
        <v>1940</v>
      </c>
      <c r="AV6" s="19">
        <v>1819.80952380952</v>
      </c>
      <c r="AW6" s="19">
        <v>1833.9523809523801</v>
      </c>
      <c r="AX6" s="19">
        <v>1833.9523809523801</v>
      </c>
      <c r="AY6" s="19">
        <v>1833.9523809523801</v>
      </c>
      <c r="AZ6" s="19">
        <v>1942.38095238095</v>
      </c>
      <c r="BA6" s="19">
        <v>1833.9523809523801</v>
      </c>
      <c r="BB6" s="19">
        <v>1940</v>
      </c>
      <c r="BC6" s="19">
        <v>1833.9523809523801</v>
      </c>
      <c r="BD6" s="19">
        <v>1942.38095238095</v>
      </c>
      <c r="BE6" s="19">
        <v>1994.2380952381</v>
      </c>
      <c r="BF6" s="19">
        <v>1833.9523809523801</v>
      </c>
      <c r="BG6" s="19">
        <v>1833.9523809523801</v>
      </c>
      <c r="BH6" s="19">
        <v>1942.38095238095</v>
      </c>
      <c r="BI6" s="19">
        <v>1942.38095238095</v>
      </c>
      <c r="BJ6" s="19">
        <v>1989.5238095238101</v>
      </c>
      <c r="BK6" s="19">
        <v>1940</v>
      </c>
      <c r="BL6" s="19">
        <v>1833.9523809523801</v>
      </c>
      <c r="BM6" s="19">
        <v>1940</v>
      </c>
      <c r="BN6" s="19">
        <v>1819.80952380952</v>
      </c>
      <c r="BO6" s="19">
        <v>1994.2380952381</v>
      </c>
      <c r="BP6" s="19">
        <v>1940</v>
      </c>
      <c r="BQ6" s="19">
        <v>1833.9523809523801</v>
      </c>
      <c r="BR6" s="19">
        <v>1942.38095238095</v>
      </c>
      <c r="BS6" s="19">
        <v>1940</v>
      </c>
      <c r="BT6" s="19">
        <v>1833.9523809523801</v>
      </c>
      <c r="BU6" s="19">
        <v>1994.2380952381</v>
      </c>
      <c r="BV6" s="19">
        <v>1833.9523809523801</v>
      </c>
      <c r="BW6" s="19">
        <v>1940</v>
      </c>
      <c r="BX6" s="19">
        <v>1819.80952380952</v>
      </c>
      <c r="BY6" s="19">
        <v>1989.5238095238101</v>
      </c>
      <c r="BZ6" s="19">
        <v>1833.9523809523801</v>
      </c>
      <c r="CA6" s="19">
        <v>1940</v>
      </c>
      <c r="CB6" s="19">
        <v>1819.80952380952</v>
      </c>
      <c r="CC6" s="19">
        <v>1994.2380952381</v>
      </c>
      <c r="CD6" s="19">
        <v>1940</v>
      </c>
      <c r="CE6" s="19">
        <v>1819.80952380952</v>
      </c>
      <c r="CF6" s="19">
        <v>1994.2380952381</v>
      </c>
      <c r="CG6" s="19">
        <v>1940</v>
      </c>
      <c r="CH6" s="19">
        <v>1819.80952380952</v>
      </c>
      <c r="CI6" s="19">
        <v>1989.5238095238101</v>
      </c>
      <c r="CJ6" s="19">
        <v>1940</v>
      </c>
      <c r="CK6" s="19">
        <v>1819.80952380952</v>
      </c>
      <c r="CL6" s="19">
        <v>1819.80952380952</v>
      </c>
      <c r="CM6" s="19">
        <v>1994.2380952381</v>
      </c>
      <c r="CP6" t="s">
        <v>165</v>
      </c>
      <c r="CQ6">
        <v>16</v>
      </c>
      <c r="CR6" s="13">
        <v>2008.38095238095</v>
      </c>
      <c r="CS6" s="13">
        <v>1500</v>
      </c>
      <c r="CT6" s="13">
        <v>1881.0552380952377</v>
      </c>
    </row>
    <row r="7" spans="1:99" x14ac:dyDescent="0.25">
      <c r="B7" s="3">
        <v>4</v>
      </c>
      <c r="C7" s="19">
        <v>1890</v>
      </c>
      <c r="D7" s="19">
        <v>1838.6666666666699</v>
      </c>
      <c r="E7" s="19">
        <v>1866.9523809523801</v>
      </c>
      <c r="F7" s="19">
        <v>1885.80952380953</v>
      </c>
      <c r="G7" s="19">
        <v>1810.38095238095</v>
      </c>
      <c r="H7" s="19">
        <v>1824.5238095238101</v>
      </c>
      <c r="I7" s="19">
        <v>1890</v>
      </c>
      <c r="J7" s="19">
        <v>1994.2380952381</v>
      </c>
      <c r="K7" s="19">
        <v>1829.2380952381</v>
      </c>
      <c r="L7" s="19">
        <v>1942.38095238095</v>
      </c>
      <c r="M7" s="19">
        <v>1866.9523809523801</v>
      </c>
      <c r="N7" s="19">
        <v>1890</v>
      </c>
      <c r="O7" s="19">
        <v>1848.0952380952399</v>
      </c>
      <c r="P7" s="19">
        <v>1843.38095238095</v>
      </c>
      <c r="Q7" s="19">
        <v>2003.6666666666699</v>
      </c>
      <c r="R7" s="19">
        <v>1843.38095238095</v>
      </c>
      <c r="S7" s="19">
        <v>1829.2380952381</v>
      </c>
      <c r="T7" s="19">
        <v>1890</v>
      </c>
      <c r="U7" s="19">
        <v>1838.6666666666699</v>
      </c>
      <c r="V7" s="19">
        <v>1838.6666666666699</v>
      </c>
      <c r="W7" s="19">
        <v>2003.6666666666699</v>
      </c>
      <c r="X7" s="19">
        <v>1843.38095238095</v>
      </c>
      <c r="Y7" s="19">
        <v>1829.2380952381</v>
      </c>
      <c r="Z7" s="19">
        <v>1890</v>
      </c>
      <c r="AA7" s="19">
        <v>1838.6666666666699</v>
      </c>
      <c r="AB7" s="19">
        <v>1989.5238095238101</v>
      </c>
      <c r="AC7" s="19">
        <v>1850</v>
      </c>
      <c r="AD7" s="19">
        <v>1824.5238095238101</v>
      </c>
      <c r="AE7" s="19">
        <v>1838.6666666666699</v>
      </c>
      <c r="AF7" s="19">
        <v>1890</v>
      </c>
      <c r="AG7" s="19">
        <v>1838.6666666666699</v>
      </c>
      <c r="AH7" s="19">
        <v>1994.2380952381</v>
      </c>
      <c r="AI7" s="19">
        <v>1824.5238095238101</v>
      </c>
      <c r="AJ7" s="19">
        <v>1838.6666666666699</v>
      </c>
      <c r="AK7" s="19">
        <v>1998.9523809523801</v>
      </c>
      <c r="AL7" s="19">
        <v>1994.2380952381</v>
      </c>
      <c r="AM7" s="19">
        <v>1890</v>
      </c>
      <c r="AN7" s="19">
        <v>1838.6666666666699</v>
      </c>
      <c r="AO7" s="19">
        <v>1838.6666666666699</v>
      </c>
      <c r="AP7" s="19">
        <v>1824.5238095238101</v>
      </c>
      <c r="AQ7" s="19">
        <v>1838.6666666666699</v>
      </c>
      <c r="AR7" s="19">
        <v>1998.9523809523801</v>
      </c>
      <c r="AS7" s="19">
        <v>1838.6666666666699</v>
      </c>
      <c r="AT7" s="19">
        <v>1824.5238095238101</v>
      </c>
      <c r="AU7" s="19">
        <v>1890</v>
      </c>
      <c r="AV7" s="19">
        <v>1824.5238095238101</v>
      </c>
      <c r="AW7" s="19">
        <v>1838.6666666666699</v>
      </c>
      <c r="AX7" s="19">
        <v>1838.6666666666699</v>
      </c>
      <c r="AY7" s="19">
        <v>1838.6666666666699</v>
      </c>
      <c r="AZ7" s="19">
        <v>1989.5238095238101</v>
      </c>
      <c r="BA7" s="19">
        <v>1838.6666666666699</v>
      </c>
      <c r="BB7" s="19">
        <v>1890</v>
      </c>
      <c r="BC7" s="19">
        <v>1838.6666666666699</v>
      </c>
      <c r="BD7" s="19">
        <v>1989.5238095238101</v>
      </c>
      <c r="BE7" s="19">
        <v>1998.9523809523801</v>
      </c>
      <c r="BF7" s="19">
        <v>1838.6666666666699</v>
      </c>
      <c r="BG7" s="19">
        <v>1838.6666666666699</v>
      </c>
      <c r="BH7" s="19">
        <v>1989.5238095238101</v>
      </c>
      <c r="BI7" s="19">
        <v>1989.5238095238101</v>
      </c>
      <c r="BJ7" s="19">
        <v>1994.2380952381</v>
      </c>
      <c r="BK7" s="19">
        <v>1890</v>
      </c>
      <c r="BL7" s="19">
        <v>1838.6666666666699</v>
      </c>
      <c r="BM7" s="19">
        <v>1890</v>
      </c>
      <c r="BN7" s="19">
        <v>1824.5238095238101</v>
      </c>
      <c r="BO7" s="19">
        <v>1998.9523809523801</v>
      </c>
      <c r="BP7" s="19">
        <v>1890</v>
      </c>
      <c r="BQ7" s="19">
        <v>1838.6666666666699</v>
      </c>
      <c r="BR7" s="19">
        <v>1989.5238095238101</v>
      </c>
      <c r="BS7" s="19">
        <v>1890</v>
      </c>
      <c r="BT7" s="19">
        <v>1838.6666666666699</v>
      </c>
      <c r="BU7" s="19">
        <v>1998.9523809523801</v>
      </c>
      <c r="BV7" s="19">
        <v>1838.6666666666699</v>
      </c>
      <c r="BW7" s="19">
        <v>1890</v>
      </c>
      <c r="BX7" s="19">
        <v>1824.5238095238101</v>
      </c>
      <c r="BY7" s="19">
        <v>1994.2380952381</v>
      </c>
      <c r="BZ7" s="19">
        <v>1838.6666666666699</v>
      </c>
      <c r="CA7" s="19">
        <v>1890</v>
      </c>
      <c r="CB7" s="19">
        <v>1824.5238095238101</v>
      </c>
      <c r="CC7" s="19">
        <v>1998.9523809523801</v>
      </c>
      <c r="CD7" s="19">
        <v>1890</v>
      </c>
      <c r="CE7" s="19">
        <v>1824.5238095238101</v>
      </c>
      <c r="CF7" s="19">
        <v>1998.9523809523801</v>
      </c>
      <c r="CG7" s="19">
        <v>1890</v>
      </c>
      <c r="CH7" s="19">
        <v>1824.5238095238101</v>
      </c>
      <c r="CI7" s="19">
        <v>1994.2380952381</v>
      </c>
      <c r="CJ7" s="19">
        <v>1890</v>
      </c>
      <c r="CK7" s="19">
        <v>1824.5238095238101</v>
      </c>
      <c r="CL7" s="19">
        <v>1824.5238095238101</v>
      </c>
      <c r="CM7" s="19">
        <v>1998.9523809523801</v>
      </c>
      <c r="CP7" t="s">
        <v>165</v>
      </c>
      <c r="CQ7">
        <v>17</v>
      </c>
      <c r="CR7" s="13">
        <v>2008.38095238095</v>
      </c>
      <c r="CS7" s="13">
        <v>1700</v>
      </c>
      <c r="CT7" s="13">
        <v>1890.0158503401365</v>
      </c>
    </row>
    <row r="8" spans="1:99" x14ac:dyDescent="0.25">
      <c r="B8" s="3">
        <v>5</v>
      </c>
      <c r="C8" s="19">
        <v>1680</v>
      </c>
      <c r="D8" s="19">
        <v>1843.38095238095</v>
      </c>
      <c r="E8" s="19">
        <v>1871.6666666666699</v>
      </c>
      <c r="F8" s="19">
        <v>1890.5238095238101</v>
      </c>
      <c r="G8" s="19">
        <v>1815.0952380952399</v>
      </c>
      <c r="H8" s="19">
        <v>1829.2380952381</v>
      </c>
      <c r="I8" s="19">
        <v>1790</v>
      </c>
      <c r="J8" s="19">
        <v>1998.9523809523801</v>
      </c>
      <c r="K8" s="19">
        <v>1833.9523809523801</v>
      </c>
      <c r="L8" s="19">
        <v>1947.0952380952399</v>
      </c>
      <c r="M8" s="19">
        <v>1871.6666666666699</v>
      </c>
      <c r="N8" s="19">
        <v>1790</v>
      </c>
      <c r="O8" s="19">
        <v>1852.80952380952</v>
      </c>
      <c r="P8" s="19">
        <v>1848.0952380952399</v>
      </c>
      <c r="Q8" s="19">
        <v>2008.38095238095</v>
      </c>
      <c r="R8" s="19">
        <v>1848.0952380952399</v>
      </c>
      <c r="S8" s="19">
        <v>1833.9523809523801</v>
      </c>
      <c r="T8" s="19">
        <v>1790</v>
      </c>
      <c r="U8" s="19">
        <v>1843.38095238095</v>
      </c>
      <c r="V8" s="19">
        <v>1843.38095238095</v>
      </c>
      <c r="W8" s="19">
        <v>2008.38095238095</v>
      </c>
      <c r="X8" s="19">
        <v>1848.0952380952399</v>
      </c>
      <c r="Y8" s="19">
        <v>1833.9523809523801</v>
      </c>
      <c r="Z8" s="19">
        <v>1790</v>
      </c>
      <c r="AA8" s="19">
        <v>1843.38095238095</v>
      </c>
      <c r="AB8" s="19">
        <v>1994.2380952381</v>
      </c>
      <c r="AC8" s="19">
        <v>1833.9523809523801</v>
      </c>
      <c r="AD8" s="19">
        <v>1829.2380952381</v>
      </c>
      <c r="AE8" s="19">
        <v>1843.38095238095</v>
      </c>
      <c r="AF8" s="19">
        <v>1790</v>
      </c>
      <c r="AG8" s="19">
        <v>1843.38095238095</v>
      </c>
      <c r="AH8" s="19">
        <v>1998.9523809523801</v>
      </c>
      <c r="AI8" s="19">
        <v>1829.2380952381</v>
      </c>
      <c r="AJ8" s="19">
        <v>1843.38095238095</v>
      </c>
      <c r="AK8" s="19">
        <v>2003.6666666666699</v>
      </c>
      <c r="AL8" s="19">
        <v>1998.9523809523801</v>
      </c>
      <c r="AM8" s="19">
        <v>1790</v>
      </c>
      <c r="AN8" s="19">
        <v>1843.38095238095</v>
      </c>
      <c r="AO8" s="19">
        <v>1843.38095238095</v>
      </c>
      <c r="AP8" s="19">
        <v>1829.2380952381</v>
      </c>
      <c r="AQ8" s="19">
        <v>1843.38095238095</v>
      </c>
      <c r="AR8" s="19">
        <v>2003.6666666666699</v>
      </c>
      <c r="AS8" s="19">
        <v>1843.38095238095</v>
      </c>
      <c r="AT8" s="19">
        <v>1829.2380952381</v>
      </c>
      <c r="AU8" s="19">
        <v>1790</v>
      </c>
      <c r="AV8" s="19">
        <v>1829.2380952381</v>
      </c>
      <c r="AW8" s="19">
        <v>1843.38095238095</v>
      </c>
      <c r="AX8" s="19">
        <v>1843.38095238095</v>
      </c>
      <c r="AY8" s="19">
        <v>1843.38095238095</v>
      </c>
      <c r="AZ8" s="19">
        <v>1994.2380952381</v>
      </c>
      <c r="BA8" s="19">
        <v>1843.38095238095</v>
      </c>
      <c r="BB8" s="19">
        <v>1790</v>
      </c>
      <c r="BC8" s="19">
        <v>1843.38095238095</v>
      </c>
      <c r="BD8" s="19">
        <v>1994.2380952381</v>
      </c>
      <c r="BE8" s="19">
        <v>2003.6666666666699</v>
      </c>
      <c r="BF8" s="19">
        <v>1843.38095238095</v>
      </c>
      <c r="BG8" s="19">
        <v>1843.38095238095</v>
      </c>
      <c r="BH8" s="19">
        <v>1994.2380952381</v>
      </c>
      <c r="BI8" s="19">
        <v>1994.2380952381</v>
      </c>
      <c r="BJ8" s="19">
        <v>1998.9523809523801</v>
      </c>
      <c r="BK8" s="19">
        <v>1790</v>
      </c>
      <c r="BL8" s="19">
        <v>1843.38095238095</v>
      </c>
      <c r="BM8" s="19">
        <v>1790</v>
      </c>
      <c r="BN8" s="19">
        <v>1829.2380952381</v>
      </c>
      <c r="BO8" s="19">
        <v>2003.6666666666699</v>
      </c>
      <c r="BP8" s="19">
        <v>1790</v>
      </c>
      <c r="BQ8" s="19">
        <v>1843.38095238095</v>
      </c>
      <c r="BR8" s="19">
        <v>1994.2380952381</v>
      </c>
      <c r="BS8" s="19">
        <v>1790</v>
      </c>
      <c r="BT8" s="19">
        <v>1843.38095238095</v>
      </c>
      <c r="BU8" s="19">
        <v>2003.6666666666699</v>
      </c>
      <c r="BV8" s="19">
        <v>1843.38095238095</v>
      </c>
      <c r="BW8" s="19">
        <v>1790</v>
      </c>
      <c r="BX8" s="19">
        <v>1829.2380952381</v>
      </c>
      <c r="BY8" s="19">
        <v>1998.9523809523801</v>
      </c>
      <c r="BZ8" s="19">
        <v>1843.38095238095</v>
      </c>
      <c r="CA8" s="19">
        <v>1790</v>
      </c>
      <c r="CB8" s="19">
        <v>1829.2380952381</v>
      </c>
      <c r="CC8" s="19">
        <v>2003.6666666666699</v>
      </c>
      <c r="CD8" s="19">
        <v>1790</v>
      </c>
      <c r="CE8" s="19">
        <v>1829.2380952381</v>
      </c>
      <c r="CF8" s="19">
        <v>2003.6666666666699</v>
      </c>
      <c r="CG8" s="19">
        <v>1790</v>
      </c>
      <c r="CH8" s="19">
        <v>1829.2380952381</v>
      </c>
      <c r="CI8" s="19">
        <v>1998.9523809523801</v>
      </c>
      <c r="CJ8" s="19">
        <v>1790</v>
      </c>
      <c r="CK8" s="19">
        <v>1829.2380952381</v>
      </c>
      <c r="CL8" s="19">
        <v>1829.2380952381</v>
      </c>
      <c r="CM8" s="19">
        <v>2003.6666666666699</v>
      </c>
      <c r="CP8" t="s">
        <v>165</v>
      </c>
      <c r="CQ8">
        <v>18</v>
      </c>
      <c r="CR8" s="13">
        <v>2008.38095238095</v>
      </c>
      <c r="CS8" s="13">
        <v>1700</v>
      </c>
      <c r="CT8" s="13">
        <v>1893.0809523809519</v>
      </c>
    </row>
    <row r="9" spans="1:99" x14ac:dyDescent="0.25">
      <c r="B9" s="3">
        <v>6</v>
      </c>
      <c r="C9" s="19">
        <v>1700</v>
      </c>
      <c r="D9" s="19">
        <v>1848.0952380952399</v>
      </c>
      <c r="E9" s="19">
        <v>1876.38095238095</v>
      </c>
      <c r="F9" s="19">
        <v>1895.2380952381</v>
      </c>
      <c r="G9" s="19">
        <v>1819.80952380952</v>
      </c>
      <c r="H9" s="19">
        <v>1833.9523809523801</v>
      </c>
      <c r="I9" s="19">
        <v>1700</v>
      </c>
      <c r="J9" s="19">
        <v>2003.6666666666699</v>
      </c>
      <c r="K9" s="19">
        <v>1838.6666666666699</v>
      </c>
      <c r="L9" s="19">
        <v>1951.80952380953</v>
      </c>
      <c r="M9" s="19">
        <v>1876.38095238095</v>
      </c>
      <c r="N9" s="19">
        <v>1700</v>
      </c>
      <c r="O9" s="19">
        <v>1857.5238095238101</v>
      </c>
      <c r="P9" s="19">
        <v>1852.80952380952</v>
      </c>
      <c r="Q9" s="19">
        <v>1932.9523809523801</v>
      </c>
      <c r="R9" s="19">
        <v>1852.80952380952</v>
      </c>
      <c r="S9" s="19">
        <v>1838.6666666666699</v>
      </c>
      <c r="T9" s="19">
        <v>1700</v>
      </c>
      <c r="U9" s="19">
        <v>1848.0952380952399</v>
      </c>
      <c r="V9" s="19">
        <v>1848.0952380952399</v>
      </c>
      <c r="W9" s="19">
        <v>1932.9523809523801</v>
      </c>
      <c r="X9" s="19">
        <v>1852.80952380952</v>
      </c>
      <c r="Y9" s="19">
        <v>1838.6666666666699</v>
      </c>
      <c r="Z9" s="19">
        <v>1700</v>
      </c>
      <c r="AA9" s="19">
        <v>1848.0952380952399</v>
      </c>
      <c r="AB9" s="19">
        <v>1998.9523809523801</v>
      </c>
      <c r="AC9" s="19">
        <v>1838.6666666666699</v>
      </c>
      <c r="AD9" s="19">
        <v>1833.9523809523801</v>
      </c>
      <c r="AE9" s="19">
        <v>1848.0952380952399</v>
      </c>
      <c r="AF9" s="19">
        <v>1700</v>
      </c>
      <c r="AG9" s="19">
        <v>1848.0952380952399</v>
      </c>
      <c r="AH9" s="19">
        <v>2003.6666666666699</v>
      </c>
      <c r="AI9" s="19">
        <v>1833.9523809523801</v>
      </c>
      <c r="AJ9" s="19">
        <v>1848.0952380952399</v>
      </c>
      <c r="AK9" s="19">
        <v>2008.38095238095</v>
      </c>
      <c r="AL9" s="19">
        <v>2003.6666666666699</v>
      </c>
      <c r="AM9" s="19">
        <v>1700</v>
      </c>
      <c r="AN9" s="19">
        <v>1848.0952380952399</v>
      </c>
      <c r="AO9" s="19">
        <v>1848.0952380952399</v>
      </c>
      <c r="AP9" s="19">
        <v>1833.9523809523801</v>
      </c>
      <c r="AQ9" s="19">
        <v>1848.0952380952399</v>
      </c>
      <c r="AR9" s="19">
        <v>2008.38095238095</v>
      </c>
      <c r="AS9" s="19">
        <v>1848.0952380952399</v>
      </c>
      <c r="AT9" s="19">
        <v>1833.9523809523801</v>
      </c>
      <c r="AU9" s="19">
        <v>1700</v>
      </c>
      <c r="AV9" s="19">
        <v>1833.9523809523801</v>
      </c>
      <c r="AW9" s="19">
        <v>1848.0952380952399</v>
      </c>
      <c r="AX9" s="19">
        <v>1848.0952380952399</v>
      </c>
      <c r="AY9" s="19">
        <v>1848.0952380952399</v>
      </c>
      <c r="AZ9" s="19">
        <v>1998.9523809523801</v>
      </c>
      <c r="BA9" s="19">
        <v>1848.0952380952399</v>
      </c>
      <c r="BB9" s="19">
        <v>1700</v>
      </c>
      <c r="BC9" s="19">
        <v>1848.0952380952399</v>
      </c>
      <c r="BD9" s="19">
        <v>1998.9523809523801</v>
      </c>
      <c r="BE9" s="19">
        <v>2008.38095238095</v>
      </c>
      <c r="BF9" s="19">
        <v>1848.0952380952399</v>
      </c>
      <c r="BG9" s="19">
        <v>1848.0952380952399</v>
      </c>
      <c r="BH9" s="19">
        <v>1998.9523809523801</v>
      </c>
      <c r="BI9" s="19">
        <v>1998.9523809523801</v>
      </c>
      <c r="BJ9" s="19">
        <v>2003.6666666666699</v>
      </c>
      <c r="BK9" s="19">
        <v>1700</v>
      </c>
      <c r="BL9" s="19">
        <v>1848.0952380952399</v>
      </c>
      <c r="BM9" s="19">
        <v>1700</v>
      </c>
      <c r="BN9" s="19">
        <v>1833.9523809523801</v>
      </c>
      <c r="BO9" s="19">
        <v>2008.38095238095</v>
      </c>
      <c r="BP9" s="19">
        <v>1700</v>
      </c>
      <c r="BQ9" s="19">
        <v>1848.0952380952399</v>
      </c>
      <c r="BR9" s="19">
        <v>1998.9523809523801</v>
      </c>
      <c r="BS9" s="19">
        <v>1700</v>
      </c>
      <c r="BT9" s="19">
        <v>1848.0952380952399</v>
      </c>
      <c r="BU9" s="19">
        <v>2008.38095238095</v>
      </c>
      <c r="BV9" s="19">
        <v>1848.0952380952399</v>
      </c>
      <c r="BW9" s="19">
        <v>1700</v>
      </c>
      <c r="BX9" s="19">
        <v>1833.9523809523801</v>
      </c>
      <c r="BY9" s="19">
        <v>2003.6666666666699</v>
      </c>
      <c r="BZ9" s="19">
        <v>1848.0952380952399</v>
      </c>
      <c r="CA9" s="19">
        <v>1700</v>
      </c>
      <c r="CB9" s="19">
        <v>1833.9523809523801</v>
      </c>
      <c r="CC9" s="19">
        <v>2008.38095238095</v>
      </c>
      <c r="CD9" s="19">
        <v>1700</v>
      </c>
      <c r="CE9" s="19">
        <v>1833.9523809523801</v>
      </c>
      <c r="CF9" s="19">
        <v>2008.38095238095</v>
      </c>
      <c r="CG9" s="19">
        <v>1700</v>
      </c>
      <c r="CH9" s="19">
        <v>1833.9523809523801</v>
      </c>
      <c r="CI9" s="19">
        <v>2003.6666666666699</v>
      </c>
      <c r="CJ9" s="19">
        <v>1700</v>
      </c>
      <c r="CK9" s="19">
        <v>1833.9523809523801</v>
      </c>
      <c r="CL9" s="19">
        <v>1833.9523809523801</v>
      </c>
      <c r="CM9" s="19">
        <v>2008.38095238095</v>
      </c>
      <c r="CP9" t="s">
        <v>165</v>
      </c>
      <c r="CQ9">
        <v>19</v>
      </c>
      <c r="CR9" s="13">
        <v>2008.38095238095</v>
      </c>
      <c r="CS9" s="13">
        <v>1550</v>
      </c>
      <c r="CT9" s="13">
        <v>1889.7128571428577</v>
      </c>
    </row>
    <row r="10" spans="1:99" x14ac:dyDescent="0.25">
      <c r="B10" s="3">
        <v>7</v>
      </c>
      <c r="C10" s="19">
        <v>1805.6666666666699</v>
      </c>
      <c r="D10" s="19">
        <v>1852.80952380952</v>
      </c>
      <c r="E10" s="19">
        <v>1881.0952380952399</v>
      </c>
      <c r="F10" s="19">
        <v>1550</v>
      </c>
      <c r="G10" s="19">
        <v>1824.5238095238101</v>
      </c>
      <c r="H10" s="19">
        <v>1838.6666666666699</v>
      </c>
      <c r="I10" s="19">
        <v>1805.6666666666699</v>
      </c>
      <c r="J10" s="19">
        <v>2008.38095238095</v>
      </c>
      <c r="K10" s="19">
        <v>1843.38095238095</v>
      </c>
      <c r="L10" s="19">
        <v>1956.5238095238101</v>
      </c>
      <c r="M10" s="19">
        <v>1881.0952380952399</v>
      </c>
      <c r="N10" s="19">
        <v>1805.6666666666699</v>
      </c>
      <c r="O10" s="19">
        <v>1862.2380952381</v>
      </c>
      <c r="P10" s="19">
        <v>1857.5238095238101</v>
      </c>
      <c r="Q10" s="19">
        <v>1937.6666666666699</v>
      </c>
      <c r="R10" s="19">
        <v>1857.5238095238101</v>
      </c>
      <c r="S10" s="19">
        <v>1843.38095238095</v>
      </c>
      <c r="T10" s="19">
        <v>1805.6666666666699</v>
      </c>
      <c r="U10" s="19">
        <v>1852.80952380952</v>
      </c>
      <c r="V10" s="19">
        <v>1852.80952380952</v>
      </c>
      <c r="W10" s="19">
        <v>1937.6666666666699</v>
      </c>
      <c r="X10" s="19">
        <v>1857.5238095238101</v>
      </c>
      <c r="Y10" s="19">
        <v>1843.38095238095</v>
      </c>
      <c r="Z10" s="19">
        <v>1805.6666666666699</v>
      </c>
      <c r="AA10" s="19">
        <v>1852.80952380952</v>
      </c>
      <c r="AB10" s="19">
        <v>2003.6666666666699</v>
      </c>
      <c r="AC10" s="19">
        <v>1843.38095238095</v>
      </c>
      <c r="AD10" s="19">
        <v>1838.6666666666699</v>
      </c>
      <c r="AE10" s="19">
        <v>1852.80952380952</v>
      </c>
      <c r="AF10" s="19">
        <v>1805.6666666666699</v>
      </c>
      <c r="AG10" s="19">
        <v>1852.80952380952</v>
      </c>
      <c r="AH10" s="19">
        <v>2008.38095238095</v>
      </c>
      <c r="AI10" s="19">
        <v>1838.6666666666699</v>
      </c>
      <c r="AJ10" s="19">
        <v>1852.80952380952</v>
      </c>
      <c r="AK10" s="19">
        <v>1932.9523809523801</v>
      </c>
      <c r="AL10" s="19">
        <v>2008.38095238095</v>
      </c>
      <c r="AM10" s="19">
        <v>1805.6666666666699</v>
      </c>
      <c r="AN10" s="19">
        <v>1852.80952380952</v>
      </c>
      <c r="AO10" s="19">
        <v>1852.80952380952</v>
      </c>
      <c r="AP10" s="19">
        <v>1838.6666666666699</v>
      </c>
      <c r="AQ10" s="19">
        <v>1852.80952380952</v>
      </c>
      <c r="AR10" s="19">
        <v>1932.9523809523801</v>
      </c>
      <c r="AS10" s="19">
        <v>1852.80952380952</v>
      </c>
      <c r="AT10" s="19">
        <v>1838.6666666666699</v>
      </c>
      <c r="AU10" s="19">
        <v>1805.6666666666699</v>
      </c>
      <c r="AV10" s="19">
        <v>1838.6666666666699</v>
      </c>
      <c r="AW10" s="19">
        <v>1852.80952380952</v>
      </c>
      <c r="AX10" s="19">
        <v>1852.80952380952</v>
      </c>
      <c r="AY10" s="19">
        <v>1852.80952380952</v>
      </c>
      <c r="AZ10" s="19">
        <v>2003.6666666666699</v>
      </c>
      <c r="BA10" s="19">
        <v>1852.80952380952</v>
      </c>
      <c r="BB10" s="19">
        <v>1805.6666666666699</v>
      </c>
      <c r="BC10" s="19">
        <v>1852.80952380952</v>
      </c>
      <c r="BD10" s="19">
        <v>2003.6666666666699</v>
      </c>
      <c r="BE10" s="19">
        <v>1932.9523809523801</v>
      </c>
      <c r="BF10" s="19">
        <v>1852.80952380952</v>
      </c>
      <c r="BG10" s="19">
        <v>1852.80952380952</v>
      </c>
      <c r="BH10" s="19">
        <v>2003.6666666666699</v>
      </c>
      <c r="BI10" s="19">
        <v>2003.6666666666699</v>
      </c>
      <c r="BJ10" s="19">
        <v>2008.38095238095</v>
      </c>
      <c r="BK10" s="19">
        <v>1805.6666666666699</v>
      </c>
      <c r="BL10" s="19">
        <v>1852.80952380952</v>
      </c>
      <c r="BM10" s="19">
        <v>1805.6666666666699</v>
      </c>
      <c r="BN10" s="19">
        <v>1838.6666666666699</v>
      </c>
      <c r="BO10" s="19">
        <v>1932.9523809523801</v>
      </c>
      <c r="BP10" s="19">
        <v>1805.6666666666699</v>
      </c>
      <c r="BQ10" s="19">
        <v>1852.80952380952</v>
      </c>
      <c r="BR10" s="19">
        <v>2003.6666666666699</v>
      </c>
      <c r="BS10" s="19">
        <v>1805.6666666666699</v>
      </c>
      <c r="BT10" s="19">
        <v>1852.80952380952</v>
      </c>
      <c r="BU10" s="19">
        <v>1932.9523809523801</v>
      </c>
      <c r="BV10" s="19">
        <v>1852.80952380952</v>
      </c>
      <c r="BW10" s="19">
        <v>1805.6666666666699</v>
      </c>
      <c r="BX10" s="19">
        <v>1838.6666666666699</v>
      </c>
      <c r="BY10" s="19">
        <v>2008.38095238095</v>
      </c>
      <c r="BZ10" s="19">
        <v>1852.80952380952</v>
      </c>
      <c r="CA10" s="19">
        <v>1805.6666666666699</v>
      </c>
      <c r="CB10" s="19">
        <v>1838.6666666666699</v>
      </c>
      <c r="CC10" s="19">
        <v>1989.5238095238101</v>
      </c>
      <c r="CD10" s="19">
        <v>1805.6666666666699</v>
      </c>
      <c r="CE10" s="19">
        <v>1838.6666666666699</v>
      </c>
      <c r="CF10" s="19">
        <v>1932.9523809523801</v>
      </c>
      <c r="CG10" s="19">
        <v>1805.6666666666699</v>
      </c>
      <c r="CH10" s="19">
        <v>1838.6666666666699</v>
      </c>
      <c r="CI10" s="19">
        <v>2008.38095238095</v>
      </c>
      <c r="CJ10" s="19">
        <v>1805.6666666666699</v>
      </c>
      <c r="CK10" s="19">
        <v>1838.6666666666699</v>
      </c>
      <c r="CL10" s="19">
        <v>1838.6666666666699</v>
      </c>
      <c r="CM10" s="19">
        <v>1932.9523809523801</v>
      </c>
      <c r="CP10" t="s">
        <v>165</v>
      </c>
      <c r="CQ10">
        <v>20</v>
      </c>
      <c r="CR10" s="13">
        <v>1975.38095238095</v>
      </c>
      <c r="CS10" s="13">
        <v>1700</v>
      </c>
      <c r="CT10" s="13">
        <v>1894.3257142857162</v>
      </c>
    </row>
    <row r="11" spans="1:99" x14ac:dyDescent="0.25">
      <c r="B11" s="3">
        <v>8</v>
      </c>
      <c r="C11" s="19">
        <v>1810.38095238095</v>
      </c>
      <c r="D11" s="19">
        <v>1857.5238095238101</v>
      </c>
      <c r="E11" s="19">
        <v>1885.80952380953</v>
      </c>
      <c r="F11" s="19">
        <v>1904.6666666666699</v>
      </c>
      <c r="G11" s="19">
        <v>1829.2380952381</v>
      </c>
      <c r="H11" s="19">
        <v>1843.38095238095</v>
      </c>
      <c r="I11" s="19">
        <v>1810.38095238095</v>
      </c>
      <c r="J11" s="19">
        <v>1932.9523809523801</v>
      </c>
      <c r="K11" s="19">
        <v>1848.0952380952399</v>
      </c>
      <c r="L11" s="19">
        <v>1961.2380952381</v>
      </c>
      <c r="M11" s="19">
        <v>1885.80952380953</v>
      </c>
      <c r="N11" s="19">
        <v>1810.38095238095</v>
      </c>
      <c r="O11" s="19">
        <v>1866.9523809523801</v>
      </c>
      <c r="P11" s="19">
        <v>1862.2380952381</v>
      </c>
      <c r="Q11" s="19">
        <v>1942.38095238095</v>
      </c>
      <c r="R11" s="19">
        <v>1862.2380952381</v>
      </c>
      <c r="S11" s="19">
        <v>1848.0952380952399</v>
      </c>
      <c r="T11" s="19">
        <v>1670</v>
      </c>
      <c r="U11" s="19">
        <v>1857.5238095238101</v>
      </c>
      <c r="V11" s="19">
        <v>1857.5238095238101</v>
      </c>
      <c r="W11" s="19">
        <v>1485</v>
      </c>
      <c r="X11" s="19">
        <v>1862.2380952381</v>
      </c>
      <c r="Y11" s="19">
        <v>1848.0952380952399</v>
      </c>
      <c r="Z11" s="19">
        <v>1810.38095238095</v>
      </c>
      <c r="AA11" s="19">
        <v>1857.5238095238101</v>
      </c>
      <c r="AB11" s="19">
        <v>2008.38095238095</v>
      </c>
      <c r="AC11" s="19">
        <v>1848.0952380952399</v>
      </c>
      <c r="AD11" s="19">
        <v>1843.38095238095</v>
      </c>
      <c r="AE11" s="19">
        <v>1857.5238095238101</v>
      </c>
      <c r="AF11" s="19">
        <v>1810.38095238095</v>
      </c>
      <c r="AG11" s="19">
        <v>1857.5238095238101</v>
      </c>
      <c r="AH11" s="19">
        <v>1932.9523809523801</v>
      </c>
      <c r="AI11" s="19">
        <v>1843.38095238095</v>
      </c>
      <c r="AJ11" s="19">
        <v>1857.5238095238101</v>
      </c>
      <c r="AK11" s="19">
        <v>1937.6666666666699</v>
      </c>
      <c r="AL11" s="19">
        <v>1932.9523809523801</v>
      </c>
      <c r="AM11" s="19">
        <v>1810.38095238095</v>
      </c>
      <c r="AN11" s="19">
        <v>1857.5238095238101</v>
      </c>
      <c r="AO11" s="19">
        <v>1857.5238095238101</v>
      </c>
      <c r="AP11" s="19">
        <v>1843.38095238095</v>
      </c>
      <c r="AQ11" s="19">
        <v>1857.5238095238101</v>
      </c>
      <c r="AR11" s="19">
        <v>1937.6666666666699</v>
      </c>
      <c r="AS11" s="19">
        <v>1857.5238095238101</v>
      </c>
      <c r="AT11" s="19">
        <v>1843.38095238095</v>
      </c>
      <c r="AU11" s="19">
        <v>1810.38095238095</v>
      </c>
      <c r="AV11" s="19">
        <v>1843.38095238095</v>
      </c>
      <c r="AW11" s="19">
        <v>1857.5238095238101</v>
      </c>
      <c r="AX11" s="19">
        <v>1857.5238095238101</v>
      </c>
      <c r="AY11" s="19">
        <v>1857.5238095238101</v>
      </c>
      <c r="AZ11" s="19">
        <v>2008.38095238095</v>
      </c>
      <c r="BA11" s="19">
        <v>1857.5238095238101</v>
      </c>
      <c r="BB11" s="19">
        <v>1810.38095238095</v>
      </c>
      <c r="BC11" s="19">
        <v>1857.5238095238101</v>
      </c>
      <c r="BD11" s="19">
        <v>2008.38095238095</v>
      </c>
      <c r="BE11" s="19">
        <v>1937.6666666666699</v>
      </c>
      <c r="BF11" s="19">
        <v>1857.5238095238101</v>
      </c>
      <c r="BG11" s="19">
        <v>1857.5238095238101</v>
      </c>
      <c r="BH11" s="19">
        <v>2008.38095238095</v>
      </c>
      <c r="BI11" s="19">
        <v>2008.38095238095</v>
      </c>
      <c r="BJ11" s="19">
        <v>1932.9523809523801</v>
      </c>
      <c r="BK11" s="19">
        <v>1810.38095238095</v>
      </c>
      <c r="BL11" s="19">
        <v>1857.5238095238101</v>
      </c>
      <c r="BM11" s="19">
        <v>1810.38095238095</v>
      </c>
      <c r="BN11" s="19">
        <v>1843.38095238095</v>
      </c>
      <c r="BO11" s="19">
        <v>1937.6666666666699</v>
      </c>
      <c r="BP11" s="19">
        <v>1810.38095238095</v>
      </c>
      <c r="BQ11" s="19">
        <v>1857.5238095238101</v>
      </c>
      <c r="BR11" s="19">
        <v>2008.38095238095</v>
      </c>
      <c r="BS11" s="19">
        <v>1810.38095238095</v>
      </c>
      <c r="BT11" s="19">
        <v>1857.5238095238101</v>
      </c>
      <c r="BU11" s="19">
        <v>1937.6666666666699</v>
      </c>
      <c r="BV11" s="19">
        <v>1857.5238095238101</v>
      </c>
      <c r="BW11" s="19">
        <v>1810.38095238095</v>
      </c>
      <c r="BX11" s="19">
        <v>1843.38095238095</v>
      </c>
      <c r="BY11" s="19">
        <v>1932.9523809523801</v>
      </c>
      <c r="BZ11" s="19">
        <v>1857.5238095238101</v>
      </c>
      <c r="CA11" s="19">
        <v>1810.38095238095</v>
      </c>
      <c r="CB11" s="19">
        <v>1843.38095238095</v>
      </c>
      <c r="CC11" s="19">
        <v>1994.2380952381</v>
      </c>
      <c r="CD11" s="19">
        <v>1810.38095238095</v>
      </c>
      <c r="CE11" s="19">
        <v>1843.38095238095</v>
      </c>
      <c r="CF11" s="19">
        <v>1937.6666666666699</v>
      </c>
      <c r="CG11" s="19">
        <v>1810.38095238095</v>
      </c>
      <c r="CH11" s="19">
        <v>1843.38095238095</v>
      </c>
      <c r="CI11" s="19">
        <v>1932.9523809523801</v>
      </c>
      <c r="CJ11" s="19">
        <v>1810.38095238095</v>
      </c>
      <c r="CK11" s="19">
        <v>1843.38095238095</v>
      </c>
      <c r="CL11" s="19">
        <v>1843.38095238095</v>
      </c>
      <c r="CM11" s="19">
        <v>1937.6666666666699</v>
      </c>
      <c r="CP11" t="s">
        <v>165</v>
      </c>
      <c r="CQ11">
        <v>21</v>
      </c>
      <c r="CR11" s="13">
        <v>2008.38095238095</v>
      </c>
      <c r="CS11" s="13">
        <v>1700</v>
      </c>
      <c r="CT11" s="13">
        <v>1892.4768707482999</v>
      </c>
    </row>
    <row r="12" spans="1:99" x14ac:dyDescent="0.25">
      <c r="B12" s="3">
        <v>9</v>
      </c>
      <c r="C12" s="19">
        <v>1815.0952380952399</v>
      </c>
      <c r="D12" s="19">
        <v>1862.2380952381</v>
      </c>
      <c r="E12" s="19">
        <v>1890.5238095238101</v>
      </c>
      <c r="F12" s="19">
        <v>1909.38095238095</v>
      </c>
      <c r="G12" s="19">
        <v>1833.9523809523801</v>
      </c>
      <c r="H12" s="19">
        <v>1848.0952380952399</v>
      </c>
      <c r="I12" s="19">
        <v>1815.0952380952399</v>
      </c>
      <c r="J12" s="19">
        <v>1937.6666666666699</v>
      </c>
      <c r="K12" s="19">
        <v>1852.80952380952</v>
      </c>
      <c r="L12" s="19">
        <v>1838.6666666666699</v>
      </c>
      <c r="M12" s="19">
        <v>1890.5238095238101</v>
      </c>
      <c r="N12" s="19">
        <v>1815.0952380952399</v>
      </c>
      <c r="O12" s="19">
        <v>1871.6666666666699</v>
      </c>
      <c r="P12" s="19">
        <v>1866.9523809523801</v>
      </c>
      <c r="Q12" s="19">
        <v>1947.0952380952399</v>
      </c>
      <c r="R12" s="19">
        <v>1866.9523809523801</v>
      </c>
      <c r="S12" s="19">
        <v>1852.80952380952</v>
      </c>
      <c r="T12" s="19">
        <v>1815.0952380952399</v>
      </c>
      <c r="U12" s="19">
        <v>1862.2380952381</v>
      </c>
      <c r="V12" s="19">
        <v>1862.2380952381</v>
      </c>
      <c r="W12" s="19">
        <v>1947.0952380952399</v>
      </c>
      <c r="X12" s="19">
        <v>1866.9523809523801</v>
      </c>
      <c r="Y12" s="19">
        <v>1852.80952380952</v>
      </c>
      <c r="Z12" s="19">
        <v>1815.0952380952399</v>
      </c>
      <c r="AA12" s="19">
        <v>1862.2380952381</v>
      </c>
      <c r="AB12" s="19">
        <v>1932.9523809523801</v>
      </c>
      <c r="AC12" s="19">
        <v>1852.80952380952</v>
      </c>
      <c r="AD12" s="19">
        <v>1848.0952380952399</v>
      </c>
      <c r="AE12" s="19">
        <v>1862.2380952381</v>
      </c>
      <c r="AF12" s="19">
        <v>1815.0952380952399</v>
      </c>
      <c r="AG12" s="19">
        <v>1862.2380952381</v>
      </c>
      <c r="AH12" s="19">
        <v>1937.6666666666699</v>
      </c>
      <c r="AI12" s="19">
        <v>1848.0952380952399</v>
      </c>
      <c r="AJ12" s="19">
        <v>1862.2380952381</v>
      </c>
      <c r="AK12" s="19">
        <v>1942.38095238095</v>
      </c>
      <c r="AL12" s="19">
        <v>1937.6666666666699</v>
      </c>
      <c r="AM12" s="19">
        <v>1815.0952380952399</v>
      </c>
      <c r="AN12" s="19">
        <v>1862.2380952381</v>
      </c>
      <c r="AO12" s="19">
        <v>1862.2380952381</v>
      </c>
      <c r="AP12" s="19">
        <v>1848.0952380952399</v>
      </c>
      <c r="AQ12" s="19">
        <v>1862.2380952381</v>
      </c>
      <c r="AR12" s="19">
        <v>1942.38095238095</v>
      </c>
      <c r="AS12" s="19">
        <v>1862.2380952381</v>
      </c>
      <c r="AT12" s="19">
        <v>1848.0952380952399</v>
      </c>
      <c r="AU12" s="19">
        <v>1815.0952380952399</v>
      </c>
      <c r="AV12" s="19">
        <v>1848.0952380952399</v>
      </c>
      <c r="AW12" s="19">
        <v>1862.2380952381</v>
      </c>
      <c r="AX12" s="19">
        <v>1862.2380952381</v>
      </c>
      <c r="AY12" s="19">
        <v>1862.2380952381</v>
      </c>
      <c r="AZ12" s="19">
        <v>1932.9523809523801</v>
      </c>
      <c r="BA12" s="19">
        <v>1862.2380952381</v>
      </c>
      <c r="BB12" s="19">
        <v>1815.0952380952399</v>
      </c>
      <c r="BC12" s="19">
        <v>1862.2380952381</v>
      </c>
      <c r="BD12" s="19">
        <v>1932.9523809523801</v>
      </c>
      <c r="BE12" s="19">
        <v>1942.38095238095</v>
      </c>
      <c r="BF12" s="19">
        <v>1862.2380952381</v>
      </c>
      <c r="BG12" s="19">
        <v>1862.2380952381</v>
      </c>
      <c r="BH12" s="19">
        <v>1932.9523809523801</v>
      </c>
      <c r="BI12" s="19">
        <v>1932.9523809523801</v>
      </c>
      <c r="BJ12" s="19">
        <v>1937.6666666666699</v>
      </c>
      <c r="BK12" s="19">
        <v>1815.0952380952399</v>
      </c>
      <c r="BL12" s="19">
        <v>1862.2380952381</v>
      </c>
      <c r="BM12" s="19">
        <v>1815.0952380952399</v>
      </c>
      <c r="BN12" s="19">
        <v>1848.0952380952399</v>
      </c>
      <c r="BO12" s="19">
        <v>1942.38095238095</v>
      </c>
      <c r="BP12" s="19">
        <v>1815.0952380952399</v>
      </c>
      <c r="BQ12" s="19">
        <v>1862.2380952381</v>
      </c>
      <c r="BR12" s="19">
        <v>1932.9523809523801</v>
      </c>
      <c r="BS12" s="19">
        <v>1815.0952380952399</v>
      </c>
      <c r="BT12" s="19">
        <v>1862.2380952381</v>
      </c>
      <c r="BU12" s="19">
        <v>1942.38095238095</v>
      </c>
      <c r="BV12" s="19">
        <v>1862.2380952381</v>
      </c>
      <c r="BW12" s="19">
        <v>1815.0952380952399</v>
      </c>
      <c r="BX12" s="19">
        <v>1848.0952380952399</v>
      </c>
      <c r="BY12" s="19">
        <v>1937.6666666666699</v>
      </c>
      <c r="BZ12" s="19">
        <v>1862.2380952381</v>
      </c>
      <c r="CA12" s="19">
        <v>1815.0952380952399</v>
      </c>
      <c r="CB12" s="19">
        <v>1848.0952380952399</v>
      </c>
      <c r="CC12" s="19">
        <v>1998.9523809523801</v>
      </c>
      <c r="CD12" s="19">
        <v>1815.0952380952399</v>
      </c>
      <c r="CE12" s="19">
        <v>1848.0952380952399</v>
      </c>
      <c r="CF12" s="19">
        <v>1942.38095238095</v>
      </c>
      <c r="CG12" s="19">
        <v>1815.0952380952399</v>
      </c>
      <c r="CH12" s="19">
        <v>1848.0952380952399</v>
      </c>
      <c r="CI12" s="19">
        <v>1937.6666666666699</v>
      </c>
      <c r="CJ12" s="19">
        <v>1815.0952380952399</v>
      </c>
      <c r="CK12" s="19">
        <v>1848.0952380952399</v>
      </c>
      <c r="CL12" s="19">
        <v>1848.0952380952399</v>
      </c>
      <c r="CM12" s="19">
        <v>1942.38095238095</v>
      </c>
      <c r="CP12" t="s">
        <v>165</v>
      </c>
      <c r="CQ12">
        <v>22</v>
      </c>
      <c r="CR12" s="13">
        <v>2064.1038548752899</v>
      </c>
      <c r="CS12" s="13">
        <v>1700</v>
      </c>
      <c r="CT12" s="13">
        <v>1917.9719863945593</v>
      </c>
    </row>
    <row r="13" spans="1:99" x14ac:dyDescent="0.25">
      <c r="B13" s="3">
        <v>10</v>
      </c>
      <c r="C13" s="19">
        <v>1819.80952380952</v>
      </c>
      <c r="D13" s="19">
        <v>1600</v>
      </c>
      <c r="E13" s="19">
        <v>1895.2380952381</v>
      </c>
      <c r="F13" s="19">
        <v>1914.0952380952399</v>
      </c>
      <c r="G13" s="19">
        <v>1838.6666666666699</v>
      </c>
      <c r="H13" s="19">
        <v>1852.80952380952</v>
      </c>
      <c r="I13" s="19">
        <v>1819.80952380952</v>
      </c>
      <c r="J13" s="19">
        <v>1942.38095238095</v>
      </c>
      <c r="K13" s="19">
        <v>1857.5238095238101</v>
      </c>
      <c r="L13" s="19">
        <v>1843.38095238095</v>
      </c>
      <c r="M13" s="19">
        <v>1895.2380952381</v>
      </c>
      <c r="N13" s="19">
        <v>1819.80952380952</v>
      </c>
      <c r="O13" s="19">
        <v>1876.38095238095</v>
      </c>
      <c r="P13" s="19">
        <v>1871.6666666666699</v>
      </c>
      <c r="Q13" s="19">
        <v>1951.80952380953</v>
      </c>
      <c r="R13" s="19">
        <v>1871.6666666666699</v>
      </c>
      <c r="S13" s="19">
        <v>1857.5238095238101</v>
      </c>
      <c r="T13" s="19">
        <v>1819.80952380952</v>
      </c>
      <c r="U13" s="19">
        <v>1866.9523809523801</v>
      </c>
      <c r="V13" s="19">
        <v>1866.9523809523801</v>
      </c>
      <c r="W13" s="19">
        <v>1951.80952380953</v>
      </c>
      <c r="X13" s="19">
        <v>1871.6666666666699</v>
      </c>
      <c r="Y13" s="19">
        <v>1857.5238095238101</v>
      </c>
      <c r="Z13" s="19">
        <v>1819.80952380952</v>
      </c>
      <c r="AA13" s="19">
        <v>1866.9523809523801</v>
      </c>
      <c r="AB13" s="19">
        <v>1937.6666666666699</v>
      </c>
      <c r="AC13" s="19">
        <v>1857.5238095238101</v>
      </c>
      <c r="AD13" s="19">
        <v>1852.80952380952</v>
      </c>
      <c r="AE13" s="19">
        <v>1866.9523809523801</v>
      </c>
      <c r="AF13" s="19">
        <v>1819.80952380952</v>
      </c>
      <c r="AG13" s="19">
        <v>1866.9523809523801</v>
      </c>
      <c r="AH13" s="19">
        <v>1942.38095238095</v>
      </c>
      <c r="AI13" s="19">
        <v>1852.80952380952</v>
      </c>
      <c r="AJ13" s="19">
        <v>1866.9523809523801</v>
      </c>
      <c r="AK13" s="19">
        <v>1947.0952380952399</v>
      </c>
      <c r="AL13" s="19">
        <v>1942.38095238095</v>
      </c>
      <c r="AM13" s="19">
        <v>1819.80952380952</v>
      </c>
      <c r="AN13" s="19">
        <v>1866.9523809523801</v>
      </c>
      <c r="AO13" s="19">
        <v>1866.9523809523801</v>
      </c>
      <c r="AP13" s="19">
        <v>1852.80952380952</v>
      </c>
      <c r="AQ13" s="19">
        <v>1866.9523809523801</v>
      </c>
      <c r="AR13" s="19">
        <v>1947.0952380952399</v>
      </c>
      <c r="AS13" s="19">
        <v>1866.9523809523801</v>
      </c>
      <c r="AT13" s="19">
        <v>1852.80952380952</v>
      </c>
      <c r="AU13" s="19">
        <v>1819.80952380952</v>
      </c>
      <c r="AV13" s="19">
        <v>1852.80952380952</v>
      </c>
      <c r="AW13" s="19">
        <v>1866.9523809523801</v>
      </c>
      <c r="AX13" s="19">
        <v>1866.9523809523801</v>
      </c>
      <c r="AY13" s="19">
        <v>1866.9523809523801</v>
      </c>
      <c r="AZ13" s="19">
        <v>1937.6666666666699</v>
      </c>
      <c r="BA13" s="19">
        <v>1866.9523809523801</v>
      </c>
      <c r="BB13" s="19">
        <v>1819.80952380952</v>
      </c>
      <c r="BC13" s="19">
        <v>1866.9523809523801</v>
      </c>
      <c r="BD13" s="19">
        <v>1937.6666666666699</v>
      </c>
      <c r="BE13" s="19">
        <v>1947.0952380952399</v>
      </c>
      <c r="BF13" s="19">
        <v>1866.9523809523801</v>
      </c>
      <c r="BG13" s="19">
        <v>1866.9523809523801</v>
      </c>
      <c r="BH13" s="19">
        <v>1937.6666666666699</v>
      </c>
      <c r="BI13" s="19">
        <v>1937.6666666666699</v>
      </c>
      <c r="BJ13" s="19">
        <v>1942.38095238095</v>
      </c>
      <c r="BK13" s="19">
        <v>1819.80952380952</v>
      </c>
      <c r="BL13" s="19">
        <v>1866.9523809523801</v>
      </c>
      <c r="BM13" s="19">
        <v>1819.80952380952</v>
      </c>
      <c r="BN13" s="19">
        <v>1852.80952380952</v>
      </c>
      <c r="BO13" s="19">
        <v>1947.0952380952399</v>
      </c>
      <c r="BP13" s="19">
        <v>1819.80952380952</v>
      </c>
      <c r="BQ13" s="19">
        <v>1866.9523809523801</v>
      </c>
      <c r="BR13" s="19">
        <v>1937.6666666666699</v>
      </c>
      <c r="BS13" s="19">
        <v>1819.80952380952</v>
      </c>
      <c r="BT13" s="19">
        <v>1866.9523809523801</v>
      </c>
      <c r="BU13" s="19">
        <v>1947.0952380952399</v>
      </c>
      <c r="BV13" s="19">
        <v>1866.9523809523801</v>
      </c>
      <c r="BW13" s="19">
        <v>1819.80952380952</v>
      </c>
      <c r="BX13" s="19">
        <v>1852.80952380952</v>
      </c>
      <c r="BY13" s="19">
        <v>1942.38095238095</v>
      </c>
      <c r="BZ13" s="19">
        <v>1866.9523809523801</v>
      </c>
      <c r="CA13" s="19">
        <v>1819.80952380952</v>
      </c>
      <c r="CB13" s="19">
        <v>1852.80952380952</v>
      </c>
      <c r="CC13" s="19">
        <v>2003.6666666666699</v>
      </c>
      <c r="CD13" s="19">
        <v>1819.80952380952</v>
      </c>
      <c r="CE13" s="19">
        <v>1852.80952380952</v>
      </c>
      <c r="CF13" s="19">
        <v>1947.0952380952399</v>
      </c>
      <c r="CG13" s="19">
        <v>1819.80952380952</v>
      </c>
      <c r="CH13" s="19">
        <v>1852.80952380952</v>
      </c>
      <c r="CI13" s="19">
        <v>1942.38095238095</v>
      </c>
      <c r="CJ13" s="19">
        <v>1819.80952380952</v>
      </c>
      <c r="CK13" s="19">
        <v>1852.80952380952</v>
      </c>
      <c r="CL13" s="19">
        <v>1852.80952380952</v>
      </c>
      <c r="CM13" s="19">
        <v>1947.0952380952399</v>
      </c>
      <c r="CP13" t="s">
        <v>165</v>
      </c>
      <c r="CQ13">
        <v>23</v>
      </c>
      <c r="CR13" s="13">
        <v>2008.38095238095</v>
      </c>
      <c r="CS13" s="13">
        <v>1700</v>
      </c>
      <c r="CT13" s="13">
        <v>1894.6309523809518</v>
      </c>
    </row>
    <row r="14" spans="1:99" x14ac:dyDescent="0.25">
      <c r="B14" s="3">
        <v>11</v>
      </c>
      <c r="C14" s="19">
        <v>1824.5238095238101</v>
      </c>
      <c r="D14" s="19">
        <v>1871.6666666666699</v>
      </c>
      <c r="E14" s="19">
        <v>1899.9523809523801</v>
      </c>
      <c r="F14" s="19">
        <v>1918.80952380953</v>
      </c>
      <c r="G14" s="19">
        <v>1843.38095238095</v>
      </c>
      <c r="H14" s="19">
        <v>1857.5238095238101</v>
      </c>
      <c r="I14" s="19">
        <v>1824.5238095238101</v>
      </c>
      <c r="J14" s="19">
        <v>1947.0952380952399</v>
      </c>
      <c r="K14" s="19">
        <v>1862.2380952381</v>
      </c>
      <c r="L14" s="19">
        <v>1848.0952380952399</v>
      </c>
      <c r="M14" s="19">
        <v>1899.9523809523801</v>
      </c>
      <c r="N14" s="19">
        <v>1824.5238095238101</v>
      </c>
      <c r="O14" s="19">
        <v>1881.0952380952399</v>
      </c>
      <c r="P14" s="19">
        <v>1876.38095238095</v>
      </c>
      <c r="Q14" s="19">
        <v>1956.5238095238101</v>
      </c>
      <c r="R14" s="19">
        <v>1650</v>
      </c>
      <c r="S14" s="19">
        <v>1862.2380952381</v>
      </c>
      <c r="T14" s="19">
        <v>1824.5238095238101</v>
      </c>
      <c r="U14" s="19">
        <v>1871.6666666666699</v>
      </c>
      <c r="V14" s="19">
        <v>1871.6666666666699</v>
      </c>
      <c r="W14" s="19">
        <v>1956.5238095238101</v>
      </c>
      <c r="X14" s="19">
        <v>1876.38095238095</v>
      </c>
      <c r="Y14" s="19">
        <v>1862.2380952381</v>
      </c>
      <c r="Z14" s="19">
        <v>1824.5238095238101</v>
      </c>
      <c r="AA14" s="19">
        <v>1871.6666666666699</v>
      </c>
      <c r="AB14" s="19">
        <v>1942.38095238095</v>
      </c>
      <c r="AC14" s="19">
        <v>1862.2380952381</v>
      </c>
      <c r="AD14" s="19">
        <v>1857.5238095238101</v>
      </c>
      <c r="AE14" s="19">
        <v>1871.6666666666699</v>
      </c>
      <c r="AF14" s="19">
        <v>1824.5238095238101</v>
      </c>
      <c r="AG14" s="19">
        <v>1871.6666666666699</v>
      </c>
      <c r="AH14" s="19">
        <v>1947.0952380952399</v>
      </c>
      <c r="AI14" s="19">
        <v>1857.5238095238101</v>
      </c>
      <c r="AJ14" s="19">
        <v>1871.6666666666699</v>
      </c>
      <c r="AK14" s="19">
        <v>1951.80952380953</v>
      </c>
      <c r="AL14" s="19">
        <v>1947.0952380952399</v>
      </c>
      <c r="AM14" s="19">
        <v>1824.5238095238101</v>
      </c>
      <c r="AN14" s="19">
        <v>1871.6666666666699</v>
      </c>
      <c r="AO14" s="19">
        <v>1871.6666666666699</v>
      </c>
      <c r="AP14" s="19">
        <v>1857.5238095238101</v>
      </c>
      <c r="AQ14" s="19">
        <v>1871.6666666666699</v>
      </c>
      <c r="AR14" s="19">
        <v>1951.80952380953</v>
      </c>
      <c r="AS14" s="19">
        <v>1871.6666666666699</v>
      </c>
      <c r="AT14" s="19">
        <v>1857.5238095238101</v>
      </c>
      <c r="AU14" s="19">
        <v>1824.5238095238101</v>
      </c>
      <c r="AV14" s="19">
        <v>1857.5238095238101</v>
      </c>
      <c r="AW14" s="19">
        <v>1871.6666666666699</v>
      </c>
      <c r="AX14" s="19">
        <v>1871.6666666666699</v>
      </c>
      <c r="AY14" s="19">
        <v>1871.6666666666699</v>
      </c>
      <c r="AZ14" s="19">
        <v>1942.38095238095</v>
      </c>
      <c r="BA14" s="19">
        <v>1871.6666666666699</v>
      </c>
      <c r="BB14" s="19">
        <v>1824.5238095238101</v>
      </c>
      <c r="BC14" s="19">
        <v>1871.6666666666699</v>
      </c>
      <c r="BD14" s="19">
        <v>1942.38095238095</v>
      </c>
      <c r="BE14" s="19">
        <v>1951.80952380953</v>
      </c>
      <c r="BF14" s="19">
        <v>1871.6666666666699</v>
      </c>
      <c r="BG14" s="19">
        <v>1871.6666666666699</v>
      </c>
      <c r="BH14" s="19">
        <v>1942.38095238095</v>
      </c>
      <c r="BI14" s="19">
        <v>1942.38095238095</v>
      </c>
      <c r="BJ14" s="19">
        <v>1947.0952380952399</v>
      </c>
      <c r="BK14" s="19">
        <v>1824.5238095238101</v>
      </c>
      <c r="BL14" s="19">
        <v>1871.6666666666699</v>
      </c>
      <c r="BM14" s="19">
        <v>1824.5238095238101</v>
      </c>
      <c r="BN14" s="19">
        <v>1857.5238095238101</v>
      </c>
      <c r="BO14" s="19">
        <v>1951.80952380953</v>
      </c>
      <c r="BP14" s="19">
        <v>1824.5238095238101</v>
      </c>
      <c r="BQ14" s="19">
        <v>1871.6666666666699</v>
      </c>
      <c r="BR14" s="19">
        <v>1942.38095238095</v>
      </c>
      <c r="BS14" s="19">
        <v>1824.5238095238101</v>
      </c>
      <c r="BT14" s="19">
        <v>1871.6666666666699</v>
      </c>
      <c r="BU14" s="19">
        <v>1951.80952380953</v>
      </c>
      <c r="BV14" s="19">
        <v>1871.6666666666699</v>
      </c>
      <c r="BW14" s="19">
        <v>1824.5238095238101</v>
      </c>
      <c r="BX14" s="19">
        <v>1857.5238095238101</v>
      </c>
      <c r="BY14" s="19">
        <v>1947.0952380952399</v>
      </c>
      <c r="BZ14" s="19">
        <v>1871.6666666666699</v>
      </c>
      <c r="CA14" s="19">
        <v>1824.5238095238101</v>
      </c>
      <c r="CB14" s="19">
        <v>1857.5238095238101</v>
      </c>
      <c r="CC14" s="19">
        <v>2008.38095238095</v>
      </c>
      <c r="CD14" s="19">
        <v>1824.5238095238101</v>
      </c>
      <c r="CE14" s="19">
        <v>1857.5238095238101</v>
      </c>
      <c r="CF14" s="19">
        <v>1951.80952380953</v>
      </c>
      <c r="CG14" s="19">
        <v>1824.5238095238101</v>
      </c>
      <c r="CH14" s="19">
        <v>1857.5238095238101</v>
      </c>
      <c r="CI14" s="19">
        <v>1947.0952380952399</v>
      </c>
      <c r="CJ14" s="19">
        <v>1824.5238095238101</v>
      </c>
      <c r="CK14" s="19">
        <v>1857.5238095238101</v>
      </c>
      <c r="CL14" s="19">
        <v>1857.5238095238101</v>
      </c>
      <c r="CM14" s="19">
        <v>1951.80952380953</v>
      </c>
      <c r="CP14" t="s">
        <v>165</v>
      </c>
      <c r="CQ14">
        <v>24</v>
      </c>
      <c r="CR14" s="13">
        <v>1970.6666666666999</v>
      </c>
      <c r="CS14" s="13">
        <v>1700</v>
      </c>
      <c r="CT14" s="13">
        <v>1883.7823809523823</v>
      </c>
    </row>
    <row r="15" spans="1:99" x14ac:dyDescent="0.25">
      <c r="B15" s="3">
        <v>12</v>
      </c>
      <c r="C15" s="19">
        <v>1829.2380952381</v>
      </c>
      <c r="D15" s="19">
        <v>1876.38095238095</v>
      </c>
      <c r="E15" s="19">
        <v>1904.6666666666699</v>
      </c>
      <c r="F15" s="19">
        <v>1923.5238095238101</v>
      </c>
      <c r="G15" s="19">
        <v>1848.0952380952399</v>
      </c>
      <c r="H15" s="19">
        <v>1862.2380952381</v>
      </c>
      <c r="I15" s="19">
        <v>1829.2380952381</v>
      </c>
      <c r="J15" s="19">
        <v>1951.80952380953</v>
      </c>
      <c r="K15" s="19">
        <v>1866.9523809523801</v>
      </c>
      <c r="L15" s="19">
        <v>1852.80952380952</v>
      </c>
      <c r="M15" s="19">
        <v>1904.6666666666699</v>
      </c>
      <c r="N15" s="19">
        <v>1829.2380952381</v>
      </c>
      <c r="O15" s="19">
        <v>1885.80952380953</v>
      </c>
      <c r="P15" s="19">
        <v>1881.0952380952399</v>
      </c>
      <c r="Q15" s="19">
        <v>1705</v>
      </c>
      <c r="R15" s="19">
        <v>1881.0952380952399</v>
      </c>
      <c r="S15" s="19">
        <v>1866.9523809523801</v>
      </c>
      <c r="T15" s="19">
        <v>1829.2380952381</v>
      </c>
      <c r="U15" s="19">
        <v>1876.38095238095</v>
      </c>
      <c r="V15" s="19">
        <v>1876.38095238095</v>
      </c>
      <c r="W15" s="19">
        <v>1705</v>
      </c>
      <c r="X15" s="19">
        <v>1881.0952380952399</v>
      </c>
      <c r="Y15" s="19">
        <v>1866.9523809523801</v>
      </c>
      <c r="Z15" s="19">
        <v>1829.2380952381</v>
      </c>
      <c r="AA15" s="19">
        <v>1876.38095238095</v>
      </c>
      <c r="AB15" s="19">
        <v>1947.0952380952399</v>
      </c>
      <c r="AC15" s="19">
        <v>1866.9523809523801</v>
      </c>
      <c r="AD15" s="19">
        <v>1862.2380952381</v>
      </c>
      <c r="AE15" s="19">
        <v>1876.38095238095</v>
      </c>
      <c r="AF15" s="19">
        <v>1829.2380952381</v>
      </c>
      <c r="AG15" s="19">
        <v>1876.38095238095</v>
      </c>
      <c r="AH15" s="19">
        <v>1951.80952380953</v>
      </c>
      <c r="AI15" s="19">
        <v>1862.2380952381</v>
      </c>
      <c r="AJ15" s="19">
        <v>1876.38095238095</v>
      </c>
      <c r="AK15" s="19">
        <v>1956.5238095238101</v>
      </c>
      <c r="AL15" s="19">
        <v>1951.80952380953</v>
      </c>
      <c r="AM15" s="19">
        <v>1829.2380952381</v>
      </c>
      <c r="AN15" s="19">
        <v>1876.38095238095</v>
      </c>
      <c r="AO15" s="19">
        <v>1876.38095238095</v>
      </c>
      <c r="AP15" s="19">
        <v>1862.2380952381</v>
      </c>
      <c r="AQ15" s="19">
        <v>1876.38095238095</v>
      </c>
      <c r="AR15" s="19">
        <v>1956.5238095238101</v>
      </c>
      <c r="AS15" s="19">
        <v>1876.38095238095</v>
      </c>
      <c r="AT15" s="19">
        <v>1862.2380952381</v>
      </c>
      <c r="AU15" s="19">
        <v>1829.2380952381</v>
      </c>
      <c r="AV15" s="19">
        <v>1862.2380952381</v>
      </c>
      <c r="AW15" s="19">
        <v>1876.38095238095</v>
      </c>
      <c r="AX15" s="19">
        <v>1876.38095238095</v>
      </c>
      <c r="AY15" s="19">
        <v>1876.38095238095</v>
      </c>
      <c r="AZ15" s="19">
        <v>1947.0952380952399</v>
      </c>
      <c r="BA15" s="19">
        <v>1876.38095238095</v>
      </c>
      <c r="BB15" s="19">
        <v>1829.2380952381</v>
      </c>
      <c r="BC15" s="19">
        <v>1876.38095238095</v>
      </c>
      <c r="BD15" s="19">
        <v>1947.0952380952399</v>
      </c>
      <c r="BE15" s="19">
        <v>1956.5238095238101</v>
      </c>
      <c r="BF15" s="19">
        <v>1876.38095238095</v>
      </c>
      <c r="BG15" s="19">
        <v>1876.38095238095</v>
      </c>
      <c r="BH15" s="19">
        <v>1947.0952380952399</v>
      </c>
      <c r="BI15" s="19">
        <v>1947.0952380952399</v>
      </c>
      <c r="BJ15" s="19">
        <v>1951.80952380953</v>
      </c>
      <c r="BK15" s="19">
        <v>1829.2380952381</v>
      </c>
      <c r="BL15" s="19">
        <v>1876.38095238095</v>
      </c>
      <c r="BM15" s="19">
        <v>1829.2380952381</v>
      </c>
      <c r="BN15" s="19">
        <v>1862.2380952381</v>
      </c>
      <c r="BO15" s="19">
        <v>1956.5238095238101</v>
      </c>
      <c r="BP15" s="19">
        <v>1829.2380952381</v>
      </c>
      <c r="BQ15" s="19">
        <v>1876.38095238095</v>
      </c>
      <c r="BR15" s="19">
        <v>1947.0952380952399</v>
      </c>
      <c r="BS15" s="19">
        <v>1829.2380952381</v>
      </c>
      <c r="BT15" s="19">
        <v>1876.38095238095</v>
      </c>
      <c r="BU15" s="19">
        <v>1956.5238095238101</v>
      </c>
      <c r="BV15" s="19">
        <v>1876.38095238095</v>
      </c>
      <c r="BW15" s="19">
        <v>1829.2380952381</v>
      </c>
      <c r="BX15" s="19">
        <v>1862.2380952381</v>
      </c>
      <c r="BY15" s="19">
        <v>1951.80952380953</v>
      </c>
      <c r="BZ15" s="19">
        <v>1876.38095238095</v>
      </c>
      <c r="CA15" s="19">
        <v>1829.2380952381</v>
      </c>
      <c r="CB15" s="19">
        <v>1862.2380952381</v>
      </c>
      <c r="CC15" s="19">
        <v>1932.9523809523801</v>
      </c>
      <c r="CD15" s="19">
        <v>1829.2380952381</v>
      </c>
      <c r="CE15" s="19">
        <v>1862.2380952381</v>
      </c>
      <c r="CF15" s="19">
        <v>1956.5238095238101</v>
      </c>
      <c r="CG15" s="19">
        <v>1829.2380952381</v>
      </c>
      <c r="CH15" s="19">
        <v>1862.2380952381</v>
      </c>
      <c r="CI15" s="19">
        <v>1951.80952380953</v>
      </c>
      <c r="CJ15" s="19">
        <v>1829.2380952381</v>
      </c>
      <c r="CK15" s="19">
        <v>1862.2380952381</v>
      </c>
      <c r="CL15" s="19">
        <v>1862.2380952381</v>
      </c>
      <c r="CM15" s="19">
        <v>1956.5238095238101</v>
      </c>
      <c r="CP15" t="s">
        <v>165</v>
      </c>
      <c r="CQ15">
        <v>25</v>
      </c>
      <c r="CR15" s="13">
        <v>1961.2380952381</v>
      </c>
      <c r="CS15" s="13">
        <v>1700</v>
      </c>
      <c r="CT15" s="13">
        <v>1877.6728571428584</v>
      </c>
    </row>
    <row r="16" spans="1:99" x14ac:dyDescent="0.25">
      <c r="B16" s="3">
        <v>13</v>
      </c>
      <c r="C16" s="19">
        <v>1833.9523809523801</v>
      </c>
      <c r="D16" s="19">
        <v>1881.0952380952399</v>
      </c>
      <c r="E16" s="19">
        <v>1909.38095238095</v>
      </c>
      <c r="F16" s="19">
        <v>1928.2380952381</v>
      </c>
      <c r="G16" s="19">
        <v>1852.80952380952</v>
      </c>
      <c r="H16" s="19">
        <v>1866.9523809523801</v>
      </c>
      <c r="I16" s="19">
        <v>1833.9523809523801</v>
      </c>
      <c r="J16" s="19">
        <v>1956.5238095238101</v>
      </c>
      <c r="K16" s="19">
        <v>1871.6666666666699</v>
      </c>
      <c r="L16" s="19">
        <v>1857.5238095238101</v>
      </c>
      <c r="M16" s="19">
        <v>1909.38095238095</v>
      </c>
      <c r="N16" s="19">
        <v>1833.9523809523801</v>
      </c>
      <c r="O16" s="19">
        <v>1890.5238095238101</v>
      </c>
      <c r="P16" s="19">
        <v>1885.80952380953</v>
      </c>
      <c r="Q16" s="19">
        <v>1710</v>
      </c>
      <c r="R16" s="19">
        <v>1885.80952380953</v>
      </c>
      <c r="S16" s="19">
        <v>1871.6666666666699</v>
      </c>
      <c r="T16" s="19">
        <v>1833.9523809523801</v>
      </c>
      <c r="U16" s="19">
        <v>1881.0952380952399</v>
      </c>
      <c r="V16" s="19">
        <v>1881.0952380952399</v>
      </c>
      <c r="W16" s="19">
        <v>1710</v>
      </c>
      <c r="X16" s="19">
        <v>1885.80952380953</v>
      </c>
      <c r="Y16" s="19">
        <v>1871.6666666666699</v>
      </c>
      <c r="Z16" s="19">
        <v>1833.9523809523801</v>
      </c>
      <c r="AA16" s="19">
        <v>1881.0952380952399</v>
      </c>
      <c r="AB16" s="19">
        <v>1951.80952380953</v>
      </c>
      <c r="AC16" s="19">
        <v>1871.6666666666699</v>
      </c>
      <c r="AD16" s="19">
        <v>1866.9523809523801</v>
      </c>
      <c r="AE16" s="19">
        <v>1881.0952380952399</v>
      </c>
      <c r="AF16" s="19">
        <v>1833.9523809523801</v>
      </c>
      <c r="AG16" s="19">
        <v>1881.0952380952399</v>
      </c>
      <c r="AH16" s="19">
        <v>1956.5238095238101</v>
      </c>
      <c r="AI16" s="19">
        <v>1866.9523809523801</v>
      </c>
      <c r="AJ16" s="19">
        <v>1881.0952380952399</v>
      </c>
      <c r="AK16" s="19">
        <v>1705</v>
      </c>
      <c r="AL16" s="19">
        <v>1956.5238095238101</v>
      </c>
      <c r="AM16" s="19">
        <v>1833.9523809523801</v>
      </c>
      <c r="AN16" s="19">
        <v>1881.0952380952399</v>
      </c>
      <c r="AO16" s="19">
        <v>1881.0952380952399</v>
      </c>
      <c r="AP16" s="19">
        <v>1866.9523809523801</v>
      </c>
      <c r="AQ16" s="19">
        <v>1881.0952380952399</v>
      </c>
      <c r="AR16" s="19">
        <v>1705</v>
      </c>
      <c r="AS16" s="19">
        <v>1881.0952380952399</v>
      </c>
      <c r="AT16" s="19">
        <v>1866.9523809523801</v>
      </c>
      <c r="AU16" s="19">
        <v>1833.9523809523801</v>
      </c>
      <c r="AV16" s="19">
        <v>1866.9523809523801</v>
      </c>
      <c r="AW16" s="19">
        <v>1881.0952380952399</v>
      </c>
      <c r="AX16" s="19">
        <v>1881.0952380952399</v>
      </c>
      <c r="AY16" s="19">
        <v>1881.0952380952399</v>
      </c>
      <c r="AZ16" s="19">
        <v>1951.80952380953</v>
      </c>
      <c r="BA16" s="19">
        <v>1881.0952380952399</v>
      </c>
      <c r="BB16" s="19">
        <v>1833.9523809523801</v>
      </c>
      <c r="BC16" s="19">
        <v>1881.0952380952399</v>
      </c>
      <c r="BD16" s="19">
        <v>1951.80952380953</v>
      </c>
      <c r="BE16" s="19">
        <v>1705</v>
      </c>
      <c r="BF16" s="19">
        <v>1881.0952380952399</v>
      </c>
      <c r="BG16" s="19">
        <v>1881.0952380952399</v>
      </c>
      <c r="BH16" s="19">
        <v>1951.80952380953</v>
      </c>
      <c r="BI16" s="19">
        <v>1951.80952380953</v>
      </c>
      <c r="BJ16" s="19">
        <v>1956.5238095238101</v>
      </c>
      <c r="BK16" s="19">
        <v>1833.9523809523801</v>
      </c>
      <c r="BL16" s="19">
        <v>1881.0952380952399</v>
      </c>
      <c r="BM16" s="19">
        <v>1833.9523809523801</v>
      </c>
      <c r="BN16" s="19">
        <v>1866.9523809523801</v>
      </c>
      <c r="BO16" s="19">
        <v>1705</v>
      </c>
      <c r="BP16" s="19">
        <v>1833.9523809523801</v>
      </c>
      <c r="BQ16" s="19">
        <v>1881.0952380952399</v>
      </c>
      <c r="BR16" s="19">
        <v>1951.80952380953</v>
      </c>
      <c r="BS16" s="19">
        <v>1833.9523809523801</v>
      </c>
      <c r="BT16" s="19">
        <v>1881.0952380952399</v>
      </c>
      <c r="BU16" s="19">
        <v>1705</v>
      </c>
      <c r="BV16" s="19">
        <v>1881.0952380952399</v>
      </c>
      <c r="BW16" s="19">
        <v>1833.9523809523801</v>
      </c>
      <c r="BX16" s="19">
        <v>1866.9523809523801</v>
      </c>
      <c r="BY16" s="19">
        <v>1956.5238095238101</v>
      </c>
      <c r="BZ16" s="19">
        <v>1881.0952380952399</v>
      </c>
      <c r="CA16" s="19">
        <v>1833.9523809523801</v>
      </c>
      <c r="CB16" s="19">
        <v>1866.9523809523801</v>
      </c>
      <c r="CC16" s="19">
        <v>1937.6666666666699</v>
      </c>
      <c r="CD16" s="19">
        <v>1833.9523809523801</v>
      </c>
      <c r="CE16" s="19">
        <v>1866.9523809523801</v>
      </c>
      <c r="CF16" s="19">
        <v>1705</v>
      </c>
      <c r="CG16" s="19">
        <v>1833.9523809523801</v>
      </c>
      <c r="CH16" s="19">
        <v>1866.9523809523801</v>
      </c>
      <c r="CI16" s="19">
        <v>1956.5238095238101</v>
      </c>
      <c r="CJ16" s="19">
        <v>1833.9523809523801</v>
      </c>
      <c r="CK16" s="19">
        <v>1866.9523809523801</v>
      </c>
      <c r="CL16" s="19">
        <v>1866.9523809523801</v>
      </c>
      <c r="CM16" s="19">
        <v>1705</v>
      </c>
      <c r="CP16" t="s">
        <v>165</v>
      </c>
      <c r="CQ16">
        <v>26</v>
      </c>
      <c r="CR16" s="13">
        <v>2008.38095238095</v>
      </c>
      <c r="CS16" s="13">
        <v>1650</v>
      </c>
      <c r="CT16" s="13">
        <v>1891.0083673469396</v>
      </c>
    </row>
    <row r="17" spans="2:98" x14ac:dyDescent="0.25">
      <c r="B17" s="3">
        <v>14</v>
      </c>
      <c r="C17" s="19">
        <v>1838.6666666666699</v>
      </c>
      <c r="D17" s="19">
        <v>1885.80952380953</v>
      </c>
      <c r="E17" s="19">
        <v>1914.0952380952399</v>
      </c>
      <c r="F17" s="19">
        <v>1932.9523809523801</v>
      </c>
      <c r="G17" s="19">
        <v>1857.5238095238101</v>
      </c>
      <c r="H17" s="19">
        <v>1871.6666666666699</v>
      </c>
      <c r="I17" s="19">
        <v>1838.6666666666699</v>
      </c>
      <c r="J17" s="19">
        <v>1705</v>
      </c>
      <c r="K17" s="19">
        <v>1876.38095238095</v>
      </c>
      <c r="L17" s="19">
        <v>1862.2380952381</v>
      </c>
      <c r="M17" s="19">
        <v>1914.0952380952399</v>
      </c>
      <c r="N17" s="19">
        <v>1838.6666666666699</v>
      </c>
      <c r="O17" s="19">
        <v>1895.2380952381</v>
      </c>
      <c r="P17" s="19">
        <v>1890.5238095238101</v>
      </c>
      <c r="Q17" s="19">
        <v>1940</v>
      </c>
      <c r="R17" s="19">
        <v>1890.5238095238101</v>
      </c>
      <c r="S17" s="19">
        <v>1876.38095238095</v>
      </c>
      <c r="T17" s="19">
        <v>1838.6666666666699</v>
      </c>
      <c r="U17" s="19">
        <v>1885.80952380953</v>
      </c>
      <c r="V17" s="19">
        <v>1885.80952380953</v>
      </c>
      <c r="W17" s="19">
        <v>1940</v>
      </c>
      <c r="X17" s="19">
        <v>1890.5238095238101</v>
      </c>
      <c r="Y17" s="19">
        <v>1876.38095238095</v>
      </c>
      <c r="Z17" s="19">
        <v>1838.6666666666699</v>
      </c>
      <c r="AA17" s="19">
        <v>1885.80952380953</v>
      </c>
      <c r="AB17" s="19">
        <v>1956.5238095238101</v>
      </c>
      <c r="AC17" s="19">
        <v>1876.38095238095</v>
      </c>
      <c r="AD17" s="19">
        <v>1871.6666666666699</v>
      </c>
      <c r="AE17" s="19">
        <v>1885.80952380953</v>
      </c>
      <c r="AF17" s="19">
        <v>1838.6666666666699</v>
      </c>
      <c r="AG17" s="19">
        <v>1885.80952380953</v>
      </c>
      <c r="AH17" s="19">
        <v>1705</v>
      </c>
      <c r="AI17" s="19">
        <v>1871.6666666666699</v>
      </c>
      <c r="AJ17" s="19">
        <v>1885.80952380953</v>
      </c>
      <c r="AK17" s="19">
        <v>1710</v>
      </c>
      <c r="AL17" s="19">
        <v>1705</v>
      </c>
      <c r="AM17" s="19">
        <v>1838.6666666666699</v>
      </c>
      <c r="AN17" s="19">
        <v>1885.80952380953</v>
      </c>
      <c r="AO17" s="19">
        <v>1885.80952380953</v>
      </c>
      <c r="AP17" s="19">
        <v>1871.6666666666699</v>
      </c>
      <c r="AQ17" s="19">
        <v>1885.80952380953</v>
      </c>
      <c r="AR17" s="19">
        <v>1710</v>
      </c>
      <c r="AS17" s="19">
        <v>1885.80952380953</v>
      </c>
      <c r="AT17" s="19">
        <v>1871.6666666666699</v>
      </c>
      <c r="AU17" s="19">
        <v>1838.6666666666699</v>
      </c>
      <c r="AV17" s="19">
        <v>1871.6666666666699</v>
      </c>
      <c r="AW17" s="19">
        <v>1885.80952380953</v>
      </c>
      <c r="AX17" s="19">
        <v>1885.80952380953</v>
      </c>
      <c r="AY17" s="19">
        <v>1885.80952380953</v>
      </c>
      <c r="AZ17" s="19">
        <v>1956.5238095238101</v>
      </c>
      <c r="BA17" s="19">
        <v>1885.80952380953</v>
      </c>
      <c r="BB17" s="19">
        <v>1838.6666666666699</v>
      </c>
      <c r="BC17" s="19">
        <v>1885.80952380953</v>
      </c>
      <c r="BD17" s="19">
        <v>1956.5238095238101</v>
      </c>
      <c r="BE17" s="19">
        <v>1710</v>
      </c>
      <c r="BF17" s="19">
        <v>1885.80952380953</v>
      </c>
      <c r="BG17" s="19">
        <v>1885.80952380953</v>
      </c>
      <c r="BH17" s="19">
        <v>1956.5238095238101</v>
      </c>
      <c r="BI17" s="19">
        <v>1956.5238095238101</v>
      </c>
      <c r="BJ17" s="19">
        <v>1705</v>
      </c>
      <c r="BK17" s="19">
        <v>1838.6666666666699</v>
      </c>
      <c r="BL17" s="19">
        <v>1885.80952380953</v>
      </c>
      <c r="BM17" s="19">
        <v>1838.6666666666699</v>
      </c>
      <c r="BN17" s="19">
        <v>1871.6666666666699</v>
      </c>
      <c r="BO17" s="19">
        <v>1710</v>
      </c>
      <c r="BP17" s="19">
        <v>1838.6666666666699</v>
      </c>
      <c r="BQ17" s="19">
        <v>1885.80952380953</v>
      </c>
      <c r="BR17" s="19">
        <v>1956.5238095238101</v>
      </c>
      <c r="BS17" s="19">
        <v>1838.6666666666699</v>
      </c>
      <c r="BT17" s="19">
        <v>1885.80952380953</v>
      </c>
      <c r="BU17" s="19">
        <v>1710</v>
      </c>
      <c r="BV17" s="19">
        <v>1885.80952380953</v>
      </c>
      <c r="BW17" s="19">
        <v>1838.6666666666699</v>
      </c>
      <c r="BX17" s="19">
        <v>1871.6666666666699</v>
      </c>
      <c r="BY17" s="19">
        <v>1705</v>
      </c>
      <c r="BZ17" s="19">
        <v>1885.80952380953</v>
      </c>
      <c r="CA17" s="19">
        <v>1838.6666666666699</v>
      </c>
      <c r="CB17" s="19">
        <v>1871.6666666666699</v>
      </c>
      <c r="CC17" s="19">
        <v>1942.38095238095</v>
      </c>
      <c r="CD17" s="19">
        <v>1838.6666666666699</v>
      </c>
      <c r="CE17" s="19">
        <v>1871.6666666666699</v>
      </c>
      <c r="CF17" s="19">
        <v>1710</v>
      </c>
      <c r="CG17" s="19">
        <v>1838.6666666666699</v>
      </c>
      <c r="CH17" s="19">
        <v>1871.6666666666699</v>
      </c>
      <c r="CI17" s="19">
        <v>1705</v>
      </c>
      <c r="CJ17" s="19">
        <v>1838.6666666666699</v>
      </c>
      <c r="CK17" s="19">
        <v>1871.6666666666699</v>
      </c>
      <c r="CL17" s="19">
        <v>1871.6666666666699</v>
      </c>
      <c r="CM17" s="19">
        <v>1710</v>
      </c>
      <c r="CP17" t="s">
        <v>165</v>
      </c>
      <c r="CQ17">
        <v>27</v>
      </c>
      <c r="CR17" s="13">
        <v>1961.2380952381</v>
      </c>
      <c r="CS17" s="13">
        <v>1700</v>
      </c>
      <c r="CT17" s="13">
        <v>1875.409047619049</v>
      </c>
    </row>
    <row r="18" spans="2:98" x14ac:dyDescent="0.25">
      <c r="B18" s="3">
        <v>15</v>
      </c>
      <c r="C18" s="19">
        <v>1843.38095238095</v>
      </c>
      <c r="D18" s="19">
        <v>1890.5238095238101</v>
      </c>
      <c r="E18" s="19">
        <v>1918.80952380953</v>
      </c>
      <c r="F18" s="19">
        <v>1937.6666666666699</v>
      </c>
      <c r="G18" s="19">
        <v>1862.2380952381</v>
      </c>
      <c r="H18" s="19">
        <v>1876.38095238095</v>
      </c>
      <c r="I18" s="19">
        <v>1843.38095238095</v>
      </c>
      <c r="J18" s="19">
        <v>1710</v>
      </c>
      <c r="K18" s="19">
        <v>1881.0952380952399</v>
      </c>
      <c r="L18" s="19">
        <v>1866.9523809523801</v>
      </c>
      <c r="M18" s="19">
        <v>1918.80952380953</v>
      </c>
      <c r="N18" s="19">
        <v>1843.38095238095</v>
      </c>
      <c r="O18" s="19">
        <v>1899.9523809523801</v>
      </c>
      <c r="P18" s="19">
        <v>1895.2380952381</v>
      </c>
      <c r="Q18" s="19">
        <v>1890</v>
      </c>
      <c r="R18" s="19">
        <v>1895.2380952381</v>
      </c>
      <c r="S18" s="19">
        <v>1881.0952380952399</v>
      </c>
      <c r="T18" s="19">
        <v>1843.38095238095</v>
      </c>
      <c r="U18" s="19">
        <v>1890.5238095238101</v>
      </c>
      <c r="V18" s="19">
        <v>1890.5238095238101</v>
      </c>
      <c r="W18" s="19">
        <v>1890</v>
      </c>
      <c r="X18" s="19">
        <v>1895.2380952381</v>
      </c>
      <c r="Y18" s="19">
        <v>1881.0952380952399</v>
      </c>
      <c r="Z18" s="19">
        <v>1843.38095238095</v>
      </c>
      <c r="AA18" s="19">
        <v>1890.5238095238101</v>
      </c>
      <c r="AB18" s="19">
        <v>1705</v>
      </c>
      <c r="AC18" s="19">
        <v>1881.0952380952399</v>
      </c>
      <c r="AD18" s="19">
        <v>1876.38095238095</v>
      </c>
      <c r="AE18" s="19">
        <v>1890.5238095238101</v>
      </c>
      <c r="AF18" s="19">
        <v>1843.38095238095</v>
      </c>
      <c r="AG18" s="19">
        <v>1890.5238095238101</v>
      </c>
      <c r="AH18" s="19">
        <v>1710</v>
      </c>
      <c r="AI18" s="19">
        <v>1876.38095238095</v>
      </c>
      <c r="AJ18" s="19">
        <v>1890.5238095238101</v>
      </c>
      <c r="AK18" s="19">
        <v>1940</v>
      </c>
      <c r="AL18" s="19">
        <v>1710</v>
      </c>
      <c r="AM18" s="19">
        <v>1843.38095238095</v>
      </c>
      <c r="AN18" s="19">
        <v>1890.5238095238101</v>
      </c>
      <c r="AO18" s="19">
        <v>1890.5238095238101</v>
      </c>
      <c r="AP18" s="19">
        <v>1876.38095238095</v>
      </c>
      <c r="AQ18" s="19">
        <v>1890.5238095238101</v>
      </c>
      <c r="AR18" s="19">
        <v>1940</v>
      </c>
      <c r="AS18" s="19">
        <v>1890.5238095238101</v>
      </c>
      <c r="AT18" s="19">
        <v>1876.38095238095</v>
      </c>
      <c r="AU18" s="19">
        <v>1843.38095238095</v>
      </c>
      <c r="AV18" s="19">
        <v>1876.38095238095</v>
      </c>
      <c r="AW18" s="19">
        <v>1890.5238095238101</v>
      </c>
      <c r="AX18" s="19">
        <v>1890.5238095238101</v>
      </c>
      <c r="AY18" s="19">
        <v>1890.5238095238101</v>
      </c>
      <c r="AZ18" s="19">
        <v>1705</v>
      </c>
      <c r="BA18" s="19">
        <v>1890.5238095238101</v>
      </c>
      <c r="BB18" s="19">
        <v>1843.38095238095</v>
      </c>
      <c r="BC18" s="19">
        <v>1890.5238095238101</v>
      </c>
      <c r="BD18" s="19">
        <v>1705</v>
      </c>
      <c r="BE18" s="19">
        <v>1940</v>
      </c>
      <c r="BF18" s="19">
        <v>1890.5238095238101</v>
      </c>
      <c r="BG18" s="19">
        <v>1890.5238095238101</v>
      </c>
      <c r="BH18" s="19">
        <v>1705</v>
      </c>
      <c r="BI18" s="19">
        <v>1705</v>
      </c>
      <c r="BJ18" s="19">
        <v>1710</v>
      </c>
      <c r="BK18" s="19">
        <v>1843.38095238095</v>
      </c>
      <c r="BL18" s="19">
        <v>1890.5238095238101</v>
      </c>
      <c r="BM18" s="19">
        <v>1843.38095238095</v>
      </c>
      <c r="BN18" s="19">
        <v>1876.38095238095</v>
      </c>
      <c r="BO18" s="19">
        <v>1940</v>
      </c>
      <c r="BP18" s="19">
        <v>1843.38095238095</v>
      </c>
      <c r="BQ18" s="19">
        <v>1890.5238095238101</v>
      </c>
      <c r="BR18" s="19">
        <v>1705</v>
      </c>
      <c r="BS18" s="19">
        <v>1843.38095238095</v>
      </c>
      <c r="BT18" s="19">
        <v>1890.5238095238101</v>
      </c>
      <c r="BU18" s="19">
        <v>1940</v>
      </c>
      <c r="BV18" s="19">
        <v>1890.5238095238101</v>
      </c>
      <c r="BW18" s="19">
        <v>1843.38095238095</v>
      </c>
      <c r="BX18" s="19">
        <v>1876.38095238095</v>
      </c>
      <c r="BY18" s="19">
        <v>1710</v>
      </c>
      <c r="BZ18" s="19">
        <v>1890.5238095238101</v>
      </c>
      <c r="CA18" s="19">
        <v>1843.38095238095</v>
      </c>
      <c r="CB18" s="19">
        <v>1876.38095238095</v>
      </c>
      <c r="CC18" s="19">
        <v>1947.0952380952399</v>
      </c>
      <c r="CD18" s="19">
        <v>1843.38095238095</v>
      </c>
      <c r="CE18" s="19">
        <v>1876.38095238095</v>
      </c>
      <c r="CF18" s="19">
        <v>1940</v>
      </c>
      <c r="CG18" s="19">
        <v>1843.38095238095</v>
      </c>
      <c r="CH18" s="19">
        <v>1876.38095238095</v>
      </c>
      <c r="CI18" s="19">
        <v>1710</v>
      </c>
      <c r="CJ18" s="19">
        <v>1843.38095238095</v>
      </c>
      <c r="CK18" s="19">
        <v>1876.38095238095</v>
      </c>
      <c r="CL18" s="19">
        <v>1876.38095238095</v>
      </c>
      <c r="CM18" s="19">
        <v>1940</v>
      </c>
      <c r="CP18" t="s">
        <v>165</v>
      </c>
      <c r="CQ18">
        <v>28</v>
      </c>
      <c r="CR18" s="13">
        <v>1975.38095238095</v>
      </c>
      <c r="CS18" s="13">
        <v>1670</v>
      </c>
      <c r="CT18" s="13">
        <v>1894.3257142857162</v>
      </c>
    </row>
    <row r="19" spans="2:98" x14ac:dyDescent="0.25">
      <c r="B19" s="3">
        <v>16</v>
      </c>
      <c r="C19" s="19">
        <v>1848.0952380952399</v>
      </c>
      <c r="D19" s="19">
        <v>1895.2380952381</v>
      </c>
      <c r="E19" s="19">
        <v>1923.5238095238101</v>
      </c>
      <c r="F19" s="19">
        <v>1942.38095238095</v>
      </c>
      <c r="G19" s="19">
        <v>1866.9523809523801</v>
      </c>
      <c r="H19" s="19">
        <v>1881.0952380952399</v>
      </c>
      <c r="I19" s="19">
        <v>1848.0952380952399</v>
      </c>
      <c r="J19" s="19">
        <v>1940</v>
      </c>
      <c r="K19" s="19">
        <v>1885.80952380953</v>
      </c>
      <c r="L19" s="19">
        <v>1871.6666666666699</v>
      </c>
      <c r="M19" s="19">
        <v>1923.5238095238101</v>
      </c>
      <c r="N19" s="19">
        <v>1848.0952380952399</v>
      </c>
      <c r="O19" s="19">
        <v>1904.6666666666699</v>
      </c>
      <c r="P19" s="19">
        <v>1899.9523809523801</v>
      </c>
      <c r="Q19" s="19">
        <v>1790</v>
      </c>
      <c r="R19" s="19">
        <v>1899.9523809523801</v>
      </c>
      <c r="S19" s="19">
        <v>1885.80952380953</v>
      </c>
      <c r="T19" s="19">
        <v>1848.0952380952399</v>
      </c>
      <c r="U19" s="19">
        <v>1895.2380952381</v>
      </c>
      <c r="V19" s="19">
        <v>1895.2380952381</v>
      </c>
      <c r="W19" s="19">
        <v>1790</v>
      </c>
      <c r="X19" s="19">
        <v>1899.9523809523801</v>
      </c>
      <c r="Y19" s="19">
        <v>1885.80952380953</v>
      </c>
      <c r="Z19" s="19">
        <v>1848.0952380952399</v>
      </c>
      <c r="AA19" s="19">
        <v>1895.2380952381</v>
      </c>
      <c r="AB19" s="19">
        <v>1710</v>
      </c>
      <c r="AC19" s="19">
        <v>1885.80952380953</v>
      </c>
      <c r="AD19" s="19">
        <v>1881.0952380952399</v>
      </c>
      <c r="AE19" s="19">
        <v>1895.2380952381</v>
      </c>
      <c r="AF19" s="19">
        <v>1848.0952380952399</v>
      </c>
      <c r="AG19" s="19">
        <v>1895.2380952381</v>
      </c>
      <c r="AH19" s="19">
        <v>1940</v>
      </c>
      <c r="AI19" s="19">
        <v>1881.0952380952399</v>
      </c>
      <c r="AJ19" s="19">
        <v>1895.2380952381</v>
      </c>
      <c r="AK19" s="19">
        <v>1890</v>
      </c>
      <c r="AL19" s="19">
        <v>1940</v>
      </c>
      <c r="AM19" s="19">
        <v>1848.0952380952399</v>
      </c>
      <c r="AN19" s="19">
        <v>1895.2380952381</v>
      </c>
      <c r="AO19" s="19">
        <v>1895.2380952381</v>
      </c>
      <c r="AP19" s="19">
        <v>1881.0952380952399</v>
      </c>
      <c r="AQ19" s="19">
        <v>1895.2380952381</v>
      </c>
      <c r="AR19" s="19">
        <v>1890</v>
      </c>
      <c r="AS19" s="19">
        <v>1895.2380952381</v>
      </c>
      <c r="AT19" s="19">
        <v>1881.0952380952399</v>
      </c>
      <c r="AU19" s="19">
        <v>1848.0952380952399</v>
      </c>
      <c r="AV19" s="19">
        <v>1881.0952380952399</v>
      </c>
      <c r="AW19" s="19">
        <v>1895.2380952381</v>
      </c>
      <c r="AX19" s="19">
        <v>1895.2380952381</v>
      </c>
      <c r="AY19" s="19">
        <v>1895.2380952381</v>
      </c>
      <c r="AZ19" s="19">
        <v>1710</v>
      </c>
      <c r="BA19" s="19">
        <v>1895.2380952381</v>
      </c>
      <c r="BB19" s="19">
        <v>1848.0952380952399</v>
      </c>
      <c r="BC19" s="19">
        <v>1895.2380952381</v>
      </c>
      <c r="BD19" s="19">
        <v>1710</v>
      </c>
      <c r="BE19" s="19">
        <v>1890</v>
      </c>
      <c r="BF19" s="19">
        <v>1895.2380952381</v>
      </c>
      <c r="BG19" s="19">
        <v>1895.2380952381</v>
      </c>
      <c r="BH19" s="19">
        <v>1710</v>
      </c>
      <c r="BI19" s="19">
        <v>1710</v>
      </c>
      <c r="BJ19" s="19">
        <v>1940</v>
      </c>
      <c r="BK19" s="19">
        <v>1848.0952380952399</v>
      </c>
      <c r="BL19" s="19">
        <v>1895.2380952381</v>
      </c>
      <c r="BM19" s="19">
        <v>1848.0952380952399</v>
      </c>
      <c r="BN19" s="19">
        <v>1881.0952380952399</v>
      </c>
      <c r="BO19" s="19">
        <v>1890</v>
      </c>
      <c r="BP19" s="19">
        <v>1848.0952380952399</v>
      </c>
      <c r="BQ19" s="19">
        <v>1895.2380952381</v>
      </c>
      <c r="BR19" s="19">
        <v>1710</v>
      </c>
      <c r="BS19" s="19">
        <v>1848.0952380952399</v>
      </c>
      <c r="BT19" s="19">
        <v>1895.2380952381</v>
      </c>
      <c r="BU19" s="19">
        <v>1890</v>
      </c>
      <c r="BV19" s="19">
        <v>1895.2380952381</v>
      </c>
      <c r="BW19" s="19">
        <v>1848.0952380952399</v>
      </c>
      <c r="BX19" s="19">
        <v>1881.0952380952399</v>
      </c>
      <c r="BY19" s="19">
        <v>1940</v>
      </c>
      <c r="BZ19" s="19">
        <v>1895.2380952381</v>
      </c>
      <c r="CA19" s="19">
        <v>1848.0952380952399</v>
      </c>
      <c r="CB19" s="19">
        <v>1881.0952380952399</v>
      </c>
      <c r="CC19" s="19">
        <v>1951.80952380953</v>
      </c>
      <c r="CD19" s="19">
        <v>1848.0952380952399</v>
      </c>
      <c r="CE19" s="19">
        <v>1881.0952380952399</v>
      </c>
      <c r="CF19" s="19">
        <v>1890</v>
      </c>
      <c r="CG19" s="19">
        <v>1848.0952380952399</v>
      </c>
      <c r="CH19" s="19">
        <v>1881.0952380952399</v>
      </c>
      <c r="CI19" s="19">
        <v>1940</v>
      </c>
      <c r="CJ19" s="19">
        <v>1848.0952380952399</v>
      </c>
      <c r="CK19" s="19">
        <v>1881.0952380952399</v>
      </c>
      <c r="CL19" s="19">
        <v>1881.0952380952399</v>
      </c>
      <c r="CM19" s="19">
        <v>1890</v>
      </c>
      <c r="CP19" t="s">
        <v>165</v>
      </c>
      <c r="CQ19">
        <v>29</v>
      </c>
      <c r="CR19" s="13">
        <v>2008.38095238095</v>
      </c>
      <c r="CS19" s="13">
        <v>1700</v>
      </c>
      <c r="CT19" s="13">
        <v>1891.6771428571426</v>
      </c>
    </row>
    <row r="20" spans="2:98" x14ac:dyDescent="0.25">
      <c r="B20" s="3">
        <v>17</v>
      </c>
      <c r="C20" s="19">
        <v>1852.80952380952</v>
      </c>
      <c r="D20" s="19">
        <v>1899.9523809523801</v>
      </c>
      <c r="E20" s="19">
        <v>1928.2380952381</v>
      </c>
      <c r="F20" s="19">
        <v>1947.0952380952399</v>
      </c>
      <c r="G20" s="19">
        <v>1871.6666666666699</v>
      </c>
      <c r="H20" s="19">
        <v>1885.80952380953</v>
      </c>
      <c r="I20" s="19">
        <v>1852.80952380952</v>
      </c>
      <c r="J20" s="19">
        <v>1890</v>
      </c>
      <c r="K20" s="19">
        <v>1890.5238095238101</v>
      </c>
      <c r="L20" s="19">
        <v>1876.38095238095</v>
      </c>
      <c r="M20" s="19">
        <v>1928.2380952381</v>
      </c>
      <c r="N20" s="19">
        <v>1852.80952380952</v>
      </c>
      <c r="O20" s="19">
        <v>1909.38095238095</v>
      </c>
      <c r="P20" s="19">
        <v>1904.6666666666699</v>
      </c>
      <c r="Q20" s="19">
        <v>1700</v>
      </c>
      <c r="R20" s="19">
        <v>1904.6666666666699</v>
      </c>
      <c r="S20" s="19">
        <v>1890.5238095238101</v>
      </c>
      <c r="T20" s="19">
        <v>1852.80952380952</v>
      </c>
      <c r="U20" s="19">
        <v>1899.9523809523801</v>
      </c>
      <c r="V20" s="19">
        <v>1790</v>
      </c>
      <c r="W20" s="19">
        <v>1700</v>
      </c>
      <c r="X20" s="19">
        <v>1904.6666666666699</v>
      </c>
      <c r="Y20" s="19">
        <v>1890.5238095238101</v>
      </c>
      <c r="Z20" s="19">
        <v>1852.80952380952</v>
      </c>
      <c r="AA20" s="19">
        <v>1899.9523809523801</v>
      </c>
      <c r="AB20" s="19">
        <v>1940</v>
      </c>
      <c r="AC20" s="19">
        <v>1890.5238095238101</v>
      </c>
      <c r="AD20" s="19">
        <v>1885.80952380953</v>
      </c>
      <c r="AE20" s="19">
        <v>1899.9523809523801</v>
      </c>
      <c r="AF20" s="19">
        <v>1852.80952380952</v>
      </c>
      <c r="AG20" s="19">
        <v>1899.9523809523801</v>
      </c>
      <c r="AH20" s="19">
        <v>1890</v>
      </c>
      <c r="AI20" s="19">
        <v>1885.80952380953</v>
      </c>
      <c r="AJ20" s="19">
        <v>1899.9523809523801</v>
      </c>
      <c r="AK20" s="19">
        <v>1790</v>
      </c>
      <c r="AL20" s="19">
        <v>1890</v>
      </c>
      <c r="AM20" s="19">
        <v>1852.80952380952</v>
      </c>
      <c r="AN20" s="19">
        <v>1899.9523809523801</v>
      </c>
      <c r="AO20" s="19">
        <v>1899.9523809523801</v>
      </c>
      <c r="AP20" s="19">
        <v>1885.80952380953</v>
      </c>
      <c r="AQ20" s="19">
        <v>1899.9523809523801</v>
      </c>
      <c r="AR20" s="19">
        <v>1790</v>
      </c>
      <c r="AS20" s="19">
        <v>1899.9523809523801</v>
      </c>
      <c r="AT20" s="19">
        <v>1885.80952380953</v>
      </c>
      <c r="AU20" s="19">
        <v>1852.80952380952</v>
      </c>
      <c r="AV20" s="19">
        <v>1885.80952380953</v>
      </c>
      <c r="AW20" s="19">
        <v>1899.9523809523801</v>
      </c>
      <c r="AX20" s="19">
        <v>1899.9523809523801</v>
      </c>
      <c r="AY20" s="19">
        <v>1899.9523809523801</v>
      </c>
      <c r="AZ20" s="19">
        <v>1940</v>
      </c>
      <c r="BA20" s="19">
        <v>1899.9523809523801</v>
      </c>
      <c r="BB20" s="19">
        <v>1852.80952380952</v>
      </c>
      <c r="BC20" s="19">
        <v>1899.9523809523801</v>
      </c>
      <c r="BD20" s="19">
        <v>1940</v>
      </c>
      <c r="BE20" s="19">
        <v>1790</v>
      </c>
      <c r="BF20" s="19">
        <v>1899.9523809523801</v>
      </c>
      <c r="BG20" s="19">
        <v>1899.9523809523801</v>
      </c>
      <c r="BH20" s="19">
        <v>1940</v>
      </c>
      <c r="BI20" s="19">
        <v>1940</v>
      </c>
      <c r="BJ20" s="19">
        <v>1890</v>
      </c>
      <c r="BK20" s="19">
        <v>1852.80952380952</v>
      </c>
      <c r="BL20" s="19">
        <v>1899.9523809523801</v>
      </c>
      <c r="BM20" s="19">
        <v>1852.80952380952</v>
      </c>
      <c r="BN20" s="19">
        <v>1885.80952380953</v>
      </c>
      <c r="BO20" s="19">
        <v>1790</v>
      </c>
      <c r="BP20" s="19">
        <v>1852.80952380952</v>
      </c>
      <c r="BQ20" s="19">
        <v>1899.9523809523801</v>
      </c>
      <c r="BR20" s="19">
        <v>1940</v>
      </c>
      <c r="BS20" s="19">
        <v>1852.80952380952</v>
      </c>
      <c r="BT20" s="19">
        <v>1899.9523809523801</v>
      </c>
      <c r="BU20" s="19">
        <v>1790</v>
      </c>
      <c r="BV20" s="19">
        <v>1899.9523809523801</v>
      </c>
      <c r="BW20" s="19">
        <v>1852.80952380952</v>
      </c>
      <c r="BX20" s="19">
        <v>1885.80952380953</v>
      </c>
      <c r="BY20" s="19">
        <v>1890</v>
      </c>
      <c r="BZ20" s="19">
        <v>1899.9523809523801</v>
      </c>
      <c r="CA20" s="19">
        <v>1852.80952380952</v>
      </c>
      <c r="CB20" s="19">
        <v>1885.80952380953</v>
      </c>
      <c r="CC20" s="19">
        <v>1956.5238095238101</v>
      </c>
      <c r="CD20" s="19">
        <v>1852.80952380952</v>
      </c>
      <c r="CE20" s="19">
        <v>1885.80952380953</v>
      </c>
      <c r="CF20" s="19">
        <v>1790</v>
      </c>
      <c r="CG20" s="19">
        <v>1852.80952380952</v>
      </c>
      <c r="CH20" s="19">
        <v>1885.80952380953</v>
      </c>
      <c r="CI20" s="19">
        <v>1890</v>
      </c>
      <c r="CJ20" s="19">
        <v>1852.80952380952</v>
      </c>
      <c r="CK20" s="19">
        <v>1885.80952380953</v>
      </c>
      <c r="CL20" s="19">
        <v>1885.80952380953</v>
      </c>
      <c r="CM20" s="19">
        <v>1790</v>
      </c>
      <c r="CP20" t="s">
        <v>165</v>
      </c>
      <c r="CQ20">
        <v>30</v>
      </c>
      <c r="CR20" s="13">
        <v>1961.2380952381</v>
      </c>
      <c r="CS20" s="13">
        <v>1700</v>
      </c>
      <c r="CT20" s="13">
        <v>1877.3899999999994</v>
      </c>
    </row>
    <row r="21" spans="2:98" x14ac:dyDescent="0.25">
      <c r="B21" s="3">
        <v>18</v>
      </c>
      <c r="C21" s="19">
        <v>1857.5238095238101</v>
      </c>
      <c r="D21" s="19">
        <v>1904.6666666666699</v>
      </c>
      <c r="E21" s="19">
        <v>1932.9523809523801</v>
      </c>
      <c r="F21" s="19">
        <v>1951.80952380953</v>
      </c>
      <c r="G21" s="19">
        <v>1876.38095238095</v>
      </c>
      <c r="H21" s="19">
        <v>1890.5238095238101</v>
      </c>
      <c r="I21" s="19">
        <v>1857.5238095238101</v>
      </c>
      <c r="J21" s="19">
        <v>1550</v>
      </c>
      <c r="K21" s="19">
        <v>1895.2380952381</v>
      </c>
      <c r="L21" s="19">
        <v>1881.0952380952399</v>
      </c>
      <c r="M21" s="19">
        <v>1932.9523809523801</v>
      </c>
      <c r="N21" s="19">
        <v>1857.5238095238101</v>
      </c>
      <c r="O21" s="19">
        <v>1914.0952380952399</v>
      </c>
      <c r="P21" s="19">
        <v>1909.38095238095</v>
      </c>
      <c r="Q21" s="19">
        <v>1805.6666666666699</v>
      </c>
      <c r="R21" s="19">
        <v>1909.38095238095</v>
      </c>
      <c r="S21" s="19">
        <v>1895.2380952381</v>
      </c>
      <c r="T21" s="19">
        <v>1857.5238095238101</v>
      </c>
      <c r="U21" s="19">
        <v>1904.6666666666699</v>
      </c>
      <c r="V21" s="19">
        <v>1904.6666666666699</v>
      </c>
      <c r="W21" s="19">
        <v>1805.6666666666699</v>
      </c>
      <c r="X21" s="19">
        <v>1909.38095238095</v>
      </c>
      <c r="Y21" s="19">
        <v>1895.2380952381</v>
      </c>
      <c r="Z21" s="19">
        <v>1857.5238095238101</v>
      </c>
      <c r="AA21" s="19">
        <v>1904.6666666666699</v>
      </c>
      <c r="AB21" s="19">
        <v>1890</v>
      </c>
      <c r="AC21" s="19">
        <v>1895.2380952381</v>
      </c>
      <c r="AD21" s="19">
        <v>1890.5238095238101</v>
      </c>
      <c r="AE21" s="19">
        <v>1904.6666666666699</v>
      </c>
      <c r="AF21" s="19">
        <v>1857.5238095238101</v>
      </c>
      <c r="AG21" s="19">
        <v>1904.6666666666699</v>
      </c>
      <c r="AH21" s="19">
        <v>1790</v>
      </c>
      <c r="AI21" s="19">
        <v>1890.5238095238101</v>
      </c>
      <c r="AJ21" s="19">
        <v>1904.6666666666699</v>
      </c>
      <c r="AK21" s="19">
        <v>1700</v>
      </c>
      <c r="AL21" s="19">
        <v>1790</v>
      </c>
      <c r="AM21" s="19">
        <v>1857.5238095238101</v>
      </c>
      <c r="AN21" s="19">
        <v>1904.6666666666699</v>
      </c>
      <c r="AO21" s="19">
        <v>1904.6666666666699</v>
      </c>
      <c r="AP21" s="19">
        <v>1890.5238095238101</v>
      </c>
      <c r="AQ21" s="19">
        <v>1904.6666666666699</v>
      </c>
      <c r="AR21" s="19">
        <v>1700</v>
      </c>
      <c r="AS21" s="19">
        <v>1904.6666666666699</v>
      </c>
      <c r="AT21" s="19">
        <v>1890.5238095238101</v>
      </c>
      <c r="AU21" s="19">
        <v>1857.5238095238101</v>
      </c>
      <c r="AV21" s="19">
        <v>1890.5238095238101</v>
      </c>
      <c r="AW21" s="19">
        <v>1904.6666666666699</v>
      </c>
      <c r="AX21" s="19">
        <v>1904.6666666666699</v>
      </c>
      <c r="AY21" s="19">
        <v>1904.6666666666699</v>
      </c>
      <c r="AZ21" s="19">
        <v>1890</v>
      </c>
      <c r="BA21" s="19">
        <v>1904.6666666666699</v>
      </c>
      <c r="BB21" s="19">
        <v>1857.5238095238101</v>
      </c>
      <c r="BC21" s="19">
        <v>1904.6666666666699</v>
      </c>
      <c r="BD21" s="19">
        <v>1890</v>
      </c>
      <c r="BE21" s="19">
        <v>1700</v>
      </c>
      <c r="BF21" s="19">
        <v>1904.6666666666699</v>
      </c>
      <c r="BG21" s="19">
        <v>1904.6666666666699</v>
      </c>
      <c r="BH21" s="19">
        <v>1890</v>
      </c>
      <c r="BI21" s="19">
        <v>1890</v>
      </c>
      <c r="BJ21" s="19">
        <v>1790</v>
      </c>
      <c r="BK21" s="19">
        <v>1857.5238095238101</v>
      </c>
      <c r="BL21" s="19">
        <v>1904.6666666666699</v>
      </c>
      <c r="BM21" s="19">
        <v>1857.5238095238101</v>
      </c>
      <c r="BN21" s="19">
        <v>1890.5238095238101</v>
      </c>
      <c r="BO21" s="19">
        <v>1700</v>
      </c>
      <c r="BP21" s="19">
        <v>1857.5238095238101</v>
      </c>
      <c r="BQ21" s="19">
        <v>1904.6666666666699</v>
      </c>
      <c r="BR21" s="19">
        <v>1890</v>
      </c>
      <c r="BS21" s="19">
        <v>1857.5238095238101</v>
      </c>
      <c r="BT21" s="19">
        <v>1904.6666666666699</v>
      </c>
      <c r="BU21" s="19">
        <v>1700</v>
      </c>
      <c r="BV21" s="19">
        <v>1904.6666666666699</v>
      </c>
      <c r="BW21" s="19">
        <v>1857.5238095238101</v>
      </c>
      <c r="BX21" s="19">
        <v>1890.5238095238101</v>
      </c>
      <c r="BY21" s="19">
        <v>1790</v>
      </c>
      <c r="BZ21" s="19">
        <v>1904.6666666666699</v>
      </c>
      <c r="CA21" s="19">
        <v>1857.5238095238101</v>
      </c>
      <c r="CB21" s="19">
        <v>1890.5238095238101</v>
      </c>
      <c r="CC21" s="19">
        <v>1705</v>
      </c>
      <c r="CD21" s="19">
        <v>1857.5238095238101</v>
      </c>
      <c r="CE21" s="19">
        <v>1890.5238095238101</v>
      </c>
      <c r="CF21" s="19">
        <v>1700</v>
      </c>
      <c r="CG21" s="19">
        <v>1857.5238095238101</v>
      </c>
      <c r="CH21" s="19">
        <v>1890.5238095238101</v>
      </c>
      <c r="CI21" s="19">
        <v>1790</v>
      </c>
      <c r="CJ21" s="19">
        <v>1857.5238095238101</v>
      </c>
      <c r="CK21" s="19">
        <v>1890.5238095238101</v>
      </c>
      <c r="CL21" s="19">
        <v>1890.5238095238101</v>
      </c>
      <c r="CM21" s="19">
        <v>1700</v>
      </c>
      <c r="CP21" t="s">
        <v>165</v>
      </c>
      <c r="CQ21">
        <v>31</v>
      </c>
      <c r="CR21" s="13">
        <v>1961.2380952381</v>
      </c>
      <c r="CS21" s="13">
        <v>1485</v>
      </c>
      <c r="CT21" s="13">
        <v>1876.9976190476186</v>
      </c>
    </row>
    <row r="22" spans="2:98" x14ac:dyDescent="0.25">
      <c r="B22" s="3">
        <v>19</v>
      </c>
      <c r="C22" s="19">
        <v>1862.2380952381</v>
      </c>
      <c r="D22" s="19">
        <v>1909.38095238095</v>
      </c>
      <c r="E22" s="19">
        <v>1937.6666666666699</v>
      </c>
      <c r="F22" s="19">
        <v>1956.5238095238101</v>
      </c>
      <c r="G22" s="19">
        <v>1500</v>
      </c>
      <c r="H22" s="19">
        <v>1895.2380952381</v>
      </c>
      <c r="I22" s="19">
        <v>1862.2380952381</v>
      </c>
      <c r="J22" s="19">
        <v>1700</v>
      </c>
      <c r="K22" s="19">
        <v>1899.9523809523801</v>
      </c>
      <c r="L22" s="19">
        <v>1885.80952380953</v>
      </c>
      <c r="M22" s="19">
        <v>1937.6666666666699</v>
      </c>
      <c r="N22" s="19">
        <v>1862.2380952381</v>
      </c>
      <c r="O22" s="19">
        <v>1918.80952380953</v>
      </c>
      <c r="P22" s="19">
        <v>1914.0952380952399</v>
      </c>
      <c r="Q22" s="19">
        <v>1810.38095238095</v>
      </c>
      <c r="R22" s="19">
        <v>1914.0952380952399</v>
      </c>
      <c r="S22" s="19">
        <v>1899.9523809523801</v>
      </c>
      <c r="T22" s="19">
        <v>1862.2380952381</v>
      </c>
      <c r="U22" s="19">
        <v>1909.38095238095</v>
      </c>
      <c r="V22" s="19">
        <v>1909.38095238095</v>
      </c>
      <c r="W22" s="19">
        <v>1810.38095238095</v>
      </c>
      <c r="X22" s="19">
        <v>1914.0952380952399</v>
      </c>
      <c r="Y22" s="19">
        <v>1899.9523809523801</v>
      </c>
      <c r="Z22" s="19">
        <v>1862.2380952381</v>
      </c>
      <c r="AA22" s="19">
        <v>1909.38095238095</v>
      </c>
      <c r="AB22" s="19">
        <v>1790</v>
      </c>
      <c r="AC22" s="19">
        <v>1899.9523809523801</v>
      </c>
      <c r="AD22" s="19">
        <v>1895.2380952381</v>
      </c>
      <c r="AE22" s="19">
        <v>1909.38095238095</v>
      </c>
      <c r="AF22" s="19">
        <v>1862.2380952381</v>
      </c>
      <c r="AG22" s="19">
        <v>1909.38095238095</v>
      </c>
      <c r="AH22" s="19">
        <v>1700</v>
      </c>
      <c r="AI22" s="19">
        <v>1895.2380952381</v>
      </c>
      <c r="AJ22" s="19">
        <v>1909.38095238095</v>
      </c>
      <c r="AK22" s="19">
        <v>1805.6666666666699</v>
      </c>
      <c r="AL22" s="19">
        <v>1700</v>
      </c>
      <c r="AM22" s="19">
        <v>1862.2380952381</v>
      </c>
      <c r="AN22" s="19">
        <v>1909.38095238095</v>
      </c>
      <c r="AO22" s="19">
        <v>1909.38095238095</v>
      </c>
      <c r="AP22" s="19">
        <v>1895.2380952381</v>
      </c>
      <c r="AQ22" s="19">
        <v>1909.38095238095</v>
      </c>
      <c r="AR22" s="19">
        <v>1805.6666666666699</v>
      </c>
      <c r="AS22" s="19">
        <v>1909.38095238095</v>
      </c>
      <c r="AT22" s="19">
        <v>1895.2380952381</v>
      </c>
      <c r="AU22" s="19">
        <v>1862.2380952381</v>
      </c>
      <c r="AV22" s="19">
        <v>1895.2380952381</v>
      </c>
      <c r="AW22" s="19">
        <v>1909.38095238095</v>
      </c>
      <c r="AX22" s="19">
        <v>1909.38095238095</v>
      </c>
      <c r="AY22" s="19">
        <v>1909.38095238095</v>
      </c>
      <c r="AZ22" s="19">
        <v>1790</v>
      </c>
      <c r="BA22" s="19">
        <v>1909.38095238095</v>
      </c>
      <c r="BB22" s="19">
        <v>1862.2380952381</v>
      </c>
      <c r="BC22" s="19">
        <v>1909.38095238095</v>
      </c>
      <c r="BD22" s="19">
        <v>1790</v>
      </c>
      <c r="BE22" s="19">
        <v>1805.6666666666699</v>
      </c>
      <c r="BF22" s="19">
        <v>1909.38095238095</v>
      </c>
      <c r="BG22" s="19">
        <v>1909.38095238095</v>
      </c>
      <c r="BH22" s="19">
        <v>1790</v>
      </c>
      <c r="BI22" s="19">
        <v>1790</v>
      </c>
      <c r="BJ22" s="19">
        <v>1700</v>
      </c>
      <c r="BK22" s="19">
        <v>1862.2380952381</v>
      </c>
      <c r="BL22" s="19">
        <v>1909.38095238095</v>
      </c>
      <c r="BM22" s="19">
        <v>1862.2380952381</v>
      </c>
      <c r="BN22" s="19">
        <v>1895.2380952381</v>
      </c>
      <c r="BO22" s="19">
        <v>1805.6666666666699</v>
      </c>
      <c r="BP22" s="19">
        <v>1862.2380952381</v>
      </c>
      <c r="BQ22" s="19">
        <v>1909.38095238095</v>
      </c>
      <c r="BR22" s="19">
        <v>1790</v>
      </c>
      <c r="BS22" s="19">
        <v>1862.2380952381</v>
      </c>
      <c r="BT22" s="19">
        <v>1909.38095238095</v>
      </c>
      <c r="BU22" s="19">
        <v>1805.6666666666699</v>
      </c>
      <c r="BV22" s="19">
        <v>1909.38095238095</v>
      </c>
      <c r="BW22" s="19">
        <v>1862.2380952381</v>
      </c>
      <c r="BX22" s="19">
        <v>1895.2380952381</v>
      </c>
      <c r="BY22" s="19">
        <v>1700</v>
      </c>
      <c r="BZ22" s="19">
        <v>1909.38095238095</v>
      </c>
      <c r="CA22" s="19">
        <v>1862.2380952381</v>
      </c>
      <c r="CB22" s="19">
        <v>1895.2380952381</v>
      </c>
      <c r="CC22" s="19">
        <v>1710</v>
      </c>
      <c r="CD22" s="19">
        <v>1862.2380952381</v>
      </c>
      <c r="CE22" s="19">
        <v>1895.2380952381</v>
      </c>
      <c r="CF22" s="19">
        <v>1805.6666666666699</v>
      </c>
      <c r="CG22" s="19">
        <v>1862.2380952381</v>
      </c>
      <c r="CH22" s="19">
        <v>1895.2380952381</v>
      </c>
      <c r="CI22" s="19">
        <v>1700</v>
      </c>
      <c r="CJ22" s="19">
        <v>1862.2380952381</v>
      </c>
      <c r="CK22" s="19">
        <v>1895.2380952381</v>
      </c>
      <c r="CL22" s="19">
        <v>1895.2380952381</v>
      </c>
      <c r="CM22" s="19">
        <v>1805.6666666666699</v>
      </c>
      <c r="CP22" t="s">
        <v>165</v>
      </c>
      <c r="CQ22">
        <v>32</v>
      </c>
      <c r="CR22" s="13">
        <v>2008.38095238095</v>
      </c>
      <c r="CS22" s="13">
        <v>1700</v>
      </c>
      <c r="CT22" s="13">
        <v>1886.4345578231296</v>
      </c>
    </row>
    <row r="23" spans="2:98" x14ac:dyDescent="0.25">
      <c r="B23" s="3">
        <v>20</v>
      </c>
      <c r="C23" s="19">
        <v>1866.9523809523801</v>
      </c>
      <c r="D23" s="19">
        <v>1914.0952380952399</v>
      </c>
      <c r="E23" s="19">
        <v>1942.38095238095</v>
      </c>
      <c r="F23" s="19">
        <v>1961.2380952381</v>
      </c>
      <c r="G23" s="19">
        <v>1885.80952380953</v>
      </c>
      <c r="H23" s="19">
        <v>1899.9523809523801</v>
      </c>
      <c r="I23" s="19">
        <v>1866.9523809523801</v>
      </c>
      <c r="J23" s="19">
        <v>1805.6666666666699</v>
      </c>
      <c r="K23" s="19">
        <v>1904.6666666666699</v>
      </c>
      <c r="L23" s="19">
        <v>1890.5238095238101</v>
      </c>
      <c r="M23" s="19">
        <v>1942.38095238095</v>
      </c>
      <c r="N23" s="19">
        <v>1866.9523809523801</v>
      </c>
      <c r="O23" s="19">
        <v>1923.5238095238101</v>
      </c>
      <c r="P23" s="19">
        <v>1918.80952380953</v>
      </c>
      <c r="Q23" s="19">
        <v>1815.0952380952399</v>
      </c>
      <c r="R23" s="19">
        <v>1918.80952380953</v>
      </c>
      <c r="S23" s="19">
        <v>1904.6666666666699</v>
      </c>
      <c r="T23" s="19">
        <v>1866.9523809523801</v>
      </c>
      <c r="U23" s="19">
        <v>1914.0952380952399</v>
      </c>
      <c r="V23" s="19">
        <v>1914.0952380952399</v>
      </c>
      <c r="W23" s="19">
        <v>1815.0952380952399</v>
      </c>
      <c r="X23" s="19">
        <v>1918.80952380953</v>
      </c>
      <c r="Y23" s="19">
        <v>1904.6666666666699</v>
      </c>
      <c r="Z23" s="19">
        <v>1866.9523809523801</v>
      </c>
      <c r="AA23" s="19">
        <v>1914.0952380952399</v>
      </c>
      <c r="AB23" s="19">
        <v>1700</v>
      </c>
      <c r="AC23" s="19">
        <v>1904.6666666666699</v>
      </c>
      <c r="AD23" s="19">
        <v>1899.9523809523801</v>
      </c>
      <c r="AE23" s="19">
        <v>1914.0952380952399</v>
      </c>
      <c r="AF23" s="19">
        <v>1866.9523809523801</v>
      </c>
      <c r="AG23" s="19">
        <v>1914.0952380952399</v>
      </c>
      <c r="AH23" s="19">
        <v>1805.6666666666699</v>
      </c>
      <c r="AI23" s="19">
        <v>1899.9523809523801</v>
      </c>
      <c r="AJ23" s="19">
        <v>1914.0952380952399</v>
      </c>
      <c r="AK23" s="19">
        <v>1810.38095238095</v>
      </c>
      <c r="AL23" s="19">
        <v>1805.6666666666699</v>
      </c>
      <c r="AM23" s="19">
        <v>1866.9523809523801</v>
      </c>
      <c r="AN23" s="19">
        <v>1914.0952380952399</v>
      </c>
      <c r="AO23" s="19">
        <v>1914.0952380952399</v>
      </c>
      <c r="AP23" s="19">
        <v>1899.9523809523801</v>
      </c>
      <c r="AQ23" s="19">
        <v>1914.0952380952399</v>
      </c>
      <c r="AR23" s="19">
        <v>1810.38095238095</v>
      </c>
      <c r="AS23" s="19">
        <v>1914.0952380952399</v>
      </c>
      <c r="AT23" s="19">
        <v>1899.9523809523801</v>
      </c>
      <c r="AU23" s="19">
        <v>1866.9523809523801</v>
      </c>
      <c r="AV23" s="19">
        <v>1899.9523809523801</v>
      </c>
      <c r="AW23" s="19">
        <v>1914.0952380952399</v>
      </c>
      <c r="AX23" s="19">
        <v>1914.0952380952399</v>
      </c>
      <c r="AY23" s="19">
        <v>1914.0952380952399</v>
      </c>
      <c r="AZ23" s="19">
        <v>1700</v>
      </c>
      <c r="BA23" s="19">
        <v>1914.0952380952399</v>
      </c>
      <c r="BB23" s="19">
        <v>1866.9523809523801</v>
      </c>
      <c r="BC23" s="19">
        <v>1914.0952380952399</v>
      </c>
      <c r="BD23" s="19">
        <v>1700</v>
      </c>
      <c r="BE23" s="19">
        <v>1810.38095238095</v>
      </c>
      <c r="BF23" s="19">
        <v>1914.0952380952399</v>
      </c>
      <c r="BG23" s="19">
        <v>1914.0952380952399</v>
      </c>
      <c r="BH23" s="19">
        <v>1700</v>
      </c>
      <c r="BI23" s="19">
        <v>1700</v>
      </c>
      <c r="BJ23" s="19">
        <v>1805.6666666666699</v>
      </c>
      <c r="BK23" s="19">
        <v>1866.9523809523801</v>
      </c>
      <c r="BL23" s="19">
        <v>1914.0952380952399</v>
      </c>
      <c r="BM23" s="19">
        <v>1866.9523809523801</v>
      </c>
      <c r="BN23" s="19">
        <v>1899.9523809523801</v>
      </c>
      <c r="BO23" s="19">
        <v>1810.38095238095</v>
      </c>
      <c r="BP23" s="19">
        <v>1866.9523809523801</v>
      </c>
      <c r="BQ23" s="19">
        <v>1914.0952380952399</v>
      </c>
      <c r="BR23" s="19">
        <v>1700</v>
      </c>
      <c r="BS23" s="19">
        <v>1866.9523809523801</v>
      </c>
      <c r="BT23" s="19">
        <v>1914.0952380952399</v>
      </c>
      <c r="BU23" s="19">
        <v>1810.38095238095</v>
      </c>
      <c r="BV23" s="19">
        <v>1914.0952380952399</v>
      </c>
      <c r="BW23" s="19">
        <v>1866.9523809523801</v>
      </c>
      <c r="BX23" s="19">
        <v>1899.9523809523801</v>
      </c>
      <c r="BY23" s="19">
        <v>1805.6666666666699</v>
      </c>
      <c r="BZ23" s="19">
        <v>1914.0952380952399</v>
      </c>
      <c r="CA23" s="19">
        <v>1866.9523809523801</v>
      </c>
      <c r="CB23" s="19">
        <v>1899.9523809523801</v>
      </c>
      <c r="CC23" s="19">
        <v>1940</v>
      </c>
      <c r="CD23" s="19">
        <v>1866.9523809523801</v>
      </c>
      <c r="CE23" s="19">
        <v>1899.9523809523801</v>
      </c>
      <c r="CF23" s="19">
        <v>1810.38095238095</v>
      </c>
      <c r="CG23" s="19">
        <v>1866.9523809523801</v>
      </c>
      <c r="CH23" s="19">
        <v>1899.9523809523801</v>
      </c>
      <c r="CI23" s="19">
        <v>1805.6666666666699</v>
      </c>
      <c r="CJ23" s="19">
        <v>1866.9523809523801</v>
      </c>
      <c r="CK23" s="19">
        <v>1899.9523809523801</v>
      </c>
      <c r="CL23" s="19">
        <v>1899.9523809523801</v>
      </c>
      <c r="CM23" s="19">
        <v>1810.38095238095</v>
      </c>
      <c r="CP23" t="s">
        <v>165</v>
      </c>
      <c r="CQ23">
        <v>33</v>
      </c>
      <c r="CR23" s="13">
        <v>1961.2380952381</v>
      </c>
      <c r="CS23" s="13">
        <v>1700</v>
      </c>
      <c r="CT23" s="13">
        <v>1877.6728571428584</v>
      </c>
    </row>
    <row r="24" spans="2:98" x14ac:dyDescent="0.25">
      <c r="B24" s="3">
        <v>21</v>
      </c>
      <c r="C24" s="19">
        <v>1871.6666666666699</v>
      </c>
      <c r="D24" s="19">
        <v>1918.80952380953</v>
      </c>
      <c r="E24" s="19">
        <v>1947.0952380952399</v>
      </c>
      <c r="F24" s="19">
        <v>1965.9523809523801</v>
      </c>
      <c r="G24" s="19">
        <v>1890.5238095238101</v>
      </c>
      <c r="H24" s="19">
        <v>1904.6666666666699</v>
      </c>
      <c r="I24" s="19">
        <v>1871.6666666666699</v>
      </c>
      <c r="J24" s="19">
        <v>1810.38095238095</v>
      </c>
      <c r="K24" s="19">
        <v>1909.38095238095</v>
      </c>
      <c r="L24" s="19">
        <v>1895.2380952381</v>
      </c>
      <c r="M24" s="19">
        <v>1947.0952380952399</v>
      </c>
      <c r="N24" s="19">
        <v>1871.6666666666699</v>
      </c>
      <c r="O24" s="19">
        <v>1928.2380952381</v>
      </c>
      <c r="P24" s="19">
        <v>1923.5238095238101</v>
      </c>
      <c r="Q24" s="19">
        <v>1819.80952380952</v>
      </c>
      <c r="R24" s="19">
        <v>1923.5238095238101</v>
      </c>
      <c r="S24" s="19">
        <v>1909.38095238095</v>
      </c>
      <c r="T24" s="19">
        <v>1871.6666666666699</v>
      </c>
      <c r="U24" s="19">
        <v>1918.80952380953</v>
      </c>
      <c r="V24" s="19">
        <v>1918.80952380953</v>
      </c>
      <c r="W24" s="19">
        <v>1819.80952380952</v>
      </c>
      <c r="X24" s="19">
        <v>1923.5238095238101</v>
      </c>
      <c r="Y24" s="19">
        <v>1909.38095238095</v>
      </c>
      <c r="Z24" s="19">
        <v>1871.6666666666699</v>
      </c>
      <c r="AA24" s="19">
        <v>1918.80952380953</v>
      </c>
      <c r="AB24" s="19">
        <v>1805.6666666666699</v>
      </c>
      <c r="AC24" s="19">
        <v>1909.38095238095</v>
      </c>
      <c r="AD24" s="19">
        <v>1904.6666666666699</v>
      </c>
      <c r="AE24" s="19">
        <v>1918.80952380953</v>
      </c>
      <c r="AF24" s="19">
        <v>1871.6666666666699</v>
      </c>
      <c r="AG24" s="19">
        <v>1918.80952380953</v>
      </c>
      <c r="AH24" s="19">
        <v>1810.38095238095</v>
      </c>
      <c r="AI24" s="19">
        <v>1904.6666666666699</v>
      </c>
      <c r="AJ24" s="19">
        <v>1918.80952380953</v>
      </c>
      <c r="AK24" s="19">
        <v>1815.0952380952399</v>
      </c>
      <c r="AL24" s="19">
        <v>1810.38095238095</v>
      </c>
      <c r="AM24" s="19">
        <v>1871.6666666666699</v>
      </c>
      <c r="AN24" s="19">
        <v>1918.80952380953</v>
      </c>
      <c r="AO24" s="19">
        <v>1918.80952380953</v>
      </c>
      <c r="AP24" s="19">
        <v>1904.6666666666699</v>
      </c>
      <c r="AQ24" s="19">
        <v>1918.80952380953</v>
      </c>
      <c r="AR24" s="19">
        <v>1815.0952380952399</v>
      </c>
      <c r="AS24" s="19">
        <v>1918.80952380953</v>
      </c>
      <c r="AT24" s="19">
        <v>1904.6666666666699</v>
      </c>
      <c r="AU24" s="19">
        <v>1871.6666666666699</v>
      </c>
      <c r="AV24" s="19">
        <v>1904.6666666666699</v>
      </c>
      <c r="AW24" s="19">
        <v>1918.80952380953</v>
      </c>
      <c r="AX24" s="19">
        <v>1918.80952380953</v>
      </c>
      <c r="AY24" s="19">
        <v>1918.80952380953</v>
      </c>
      <c r="AZ24" s="19">
        <v>1805.6666666666699</v>
      </c>
      <c r="BA24" s="19">
        <v>1918.80952380953</v>
      </c>
      <c r="BB24" s="19">
        <v>1871.6666666666699</v>
      </c>
      <c r="BC24" s="19">
        <v>1918.80952380953</v>
      </c>
      <c r="BD24" s="19">
        <v>1805.6666666666699</v>
      </c>
      <c r="BE24" s="19">
        <v>1815.0952380952399</v>
      </c>
      <c r="BF24" s="19">
        <v>1918.80952380953</v>
      </c>
      <c r="BG24" s="19">
        <v>1918.80952380953</v>
      </c>
      <c r="BH24" s="19">
        <v>1805.6666666666699</v>
      </c>
      <c r="BI24" s="19">
        <v>1805.6666666666699</v>
      </c>
      <c r="BJ24" s="19">
        <v>1810.38095238095</v>
      </c>
      <c r="BK24" s="19">
        <v>1871.6666666666699</v>
      </c>
      <c r="BL24" s="19">
        <v>1918.80952380953</v>
      </c>
      <c r="BM24" s="19">
        <v>1871.6666666666699</v>
      </c>
      <c r="BN24" s="19">
        <v>1904.6666666666699</v>
      </c>
      <c r="BO24" s="19">
        <v>1815.0952380952399</v>
      </c>
      <c r="BP24" s="19">
        <v>1871.6666666666699</v>
      </c>
      <c r="BQ24" s="19">
        <v>1918.80952380953</v>
      </c>
      <c r="BR24" s="19">
        <v>1805.6666666666699</v>
      </c>
      <c r="BS24" s="19">
        <v>1871.6666666666699</v>
      </c>
      <c r="BT24" s="19">
        <v>1918.80952380953</v>
      </c>
      <c r="BU24" s="19">
        <v>1815.0952380952399</v>
      </c>
      <c r="BV24" s="19">
        <v>1918.80952380953</v>
      </c>
      <c r="BW24" s="19">
        <v>1871.6666666666699</v>
      </c>
      <c r="BX24" s="19">
        <v>1904.6666666666699</v>
      </c>
      <c r="BY24" s="19">
        <v>1810.38095238095</v>
      </c>
      <c r="BZ24" s="19">
        <v>1918.80952380953</v>
      </c>
      <c r="CA24" s="19">
        <v>1871.6666666666699</v>
      </c>
      <c r="CB24" s="19">
        <v>1904.6666666666699</v>
      </c>
      <c r="CC24" s="19">
        <v>1890</v>
      </c>
      <c r="CD24" s="19">
        <v>1871.6666666666699</v>
      </c>
      <c r="CE24" s="19">
        <v>1904.6666666666699</v>
      </c>
      <c r="CF24" s="19">
        <v>1815.0952380952399</v>
      </c>
      <c r="CG24" s="19">
        <v>1871.6666666666699</v>
      </c>
      <c r="CH24" s="19">
        <v>1904.6666666666699</v>
      </c>
      <c r="CI24" s="19">
        <v>1810.38095238095</v>
      </c>
      <c r="CJ24" s="19">
        <v>1871.6666666666699</v>
      </c>
      <c r="CK24" s="19">
        <v>1904.6666666666699</v>
      </c>
      <c r="CL24" s="19">
        <v>1904.6666666666699</v>
      </c>
      <c r="CM24" s="19">
        <v>1815.0952380952399</v>
      </c>
      <c r="CP24" t="s">
        <v>165</v>
      </c>
      <c r="CQ24">
        <v>34</v>
      </c>
      <c r="CR24" s="13">
        <v>1975.38095238095</v>
      </c>
      <c r="CS24" s="13">
        <v>1700</v>
      </c>
      <c r="CT24" s="13">
        <v>1894.3257142857162</v>
      </c>
    </row>
    <row r="25" spans="2:98" x14ac:dyDescent="0.25">
      <c r="B25" s="3">
        <v>22</v>
      </c>
      <c r="C25" s="19">
        <v>1876.38095238095</v>
      </c>
      <c r="D25" s="19">
        <v>1923.5238095238101</v>
      </c>
      <c r="E25" s="19">
        <v>1951.80952380953</v>
      </c>
      <c r="F25" s="19">
        <v>1970.6666666666699</v>
      </c>
      <c r="G25" s="19">
        <v>1895.2380952381</v>
      </c>
      <c r="H25" s="19">
        <v>1909.38095238095</v>
      </c>
      <c r="I25" s="19">
        <v>1876.38095238095</v>
      </c>
      <c r="J25" s="19">
        <v>1815.0952380952399</v>
      </c>
      <c r="K25" s="19">
        <v>1914.0952380952399</v>
      </c>
      <c r="L25" s="19">
        <v>1899.9523809523801</v>
      </c>
      <c r="M25" s="19">
        <v>1951.80952380953</v>
      </c>
      <c r="N25" s="19">
        <v>1876.38095238095</v>
      </c>
      <c r="O25" s="19">
        <v>1932.9523809523801</v>
      </c>
      <c r="P25" s="19">
        <v>1928.2380952381</v>
      </c>
      <c r="Q25" s="19">
        <v>1932.9523809523801</v>
      </c>
      <c r="R25" s="19">
        <v>1928.2380952381</v>
      </c>
      <c r="S25" s="19">
        <v>1914.0952380952399</v>
      </c>
      <c r="T25" s="19">
        <v>1876.38095238095</v>
      </c>
      <c r="U25" s="19">
        <v>1923.5238095238101</v>
      </c>
      <c r="V25" s="19">
        <v>1923.5238095238101</v>
      </c>
      <c r="W25" s="19">
        <v>1932.9523809523801</v>
      </c>
      <c r="X25" s="19">
        <v>1928.2380952381</v>
      </c>
      <c r="Y25" s="19">
        <v>1914.0952380952399</v>
      </c>
      <c r="Z25" s="19">
        <v>1876.38095238095</v>
      </c>
      <c r="AA25" s="19">
        <v>1923.5238095238101</v>
      </c>
      <c r="AB25" s="19">
        <v>1810.38095238095</v>
      </c>
      <c r="AC25" s="19">
        <v>1914.0952380952399</v>
      </c>
      <c r="AD25" s="19">
        <v>1909.38095238095</v>
      </c>
      <c r="AE25" s="19">
        <v>1923.5238095238101</v>
      </c>
      <c r="AF25" s="19">
        <v>1876.38095238095</v>
      </c>
      <c r="AG25" s="19">
        <v>1923.5238095238101</v>
      </c>
      <c r="AH25" s="19">
        <v>1815.0952380952399</v>
      </c>
      <c r="AI25" s="19">
        <v>1909.38095238095</v>
      </c>
      <c r="AJ25" s="19">
        <v>1923.5238095238101</v>
      </c>
      <c r="AK25" s="19">
        <v>1819.80952380952</v>
      </c>
      <c r="AL25" s="19">
        <v>1815.0952380952399</v>
      </c>
      <c r="AM25" s="19">
        <v>1876.38095238095</v>
      </c>
      <c r="AN25" s="19">
        <v>1923.5238095238101</v>
      </c>
      <c r="AO25" s="19">
        <v>1923.5238095238101</v>
      </c>
      <c r="AP25" s="19">
        <v>1909.38095238095</v>
      </c>
      <c r="AQ25" s="19">
        <v>1923.5238095238101</v>
      </c>
      <c r="AR25" s="19">
        <v>1819.80952380952</v>
      </c>
      <c r="AS25" s="19">
        <v>1923.5238095238101</v>
      </c>
      <c r="AT25" s="19">
        <v>1909.38095238095</v>
      </c>
      <c r="AU25" s="19">
        <v>1876.38095238095</v>
      </c>
      <c r="AV25" s="19">
        <v>1909.38095238095</v>
      </c>
      <c r="AW25" s="19">
        <v>1923.5238095238101</v>
      </c>
      <c r="AX25" s="19">
        <v>1923.5238095238101</v>
      </c>
      <c r="AY25" s="19">
        <v>1923.5238095238101</v>
      </c>
      <c r="AZ25" s="19">
        <v>1810.38095238095</v>
      </c>
      <c r="BA25" s="19">
        <v>1923.5238095238101</v>
      </c>
      <c r="BB25" s="19">
        <v>1876.38095238095</v>
      </c>
      <c r="BC25" s="19">
        <v>1923.5238095238101</v>
      </c>
      <c r="BD25" s="19">
        <v>1810.38095238095</v>
      </c>
      <c r="BE25" s="19">
        <v>1819.80952380952</v>
      </c>
      <c r="BF25" s="19">
        <v>1923.5238095238101</v>
      </c>
      <c r="BG25" s="19">
        <v>1923.5238095238101</v>
      </c>
      <c r="BH25" s="19">
        <v>1810.38095238095</v>
      </c>
      <c r="BI25" s="19">
        <v>1810.38095238095</v>
      </c>
      <c r="BJ25" s="19">
        <v>1815.0952380952399</v>
      </c>
      <c r="BK25" s="19">
        <v>1876.38095238095</v>
      </c>
      <c r="BL25" s="19">
        <v>1923.5238095238101</v>
      </c>
      <c r="BM25" s="19">
        <v>1876.38095238095</v>
      </c>
      <c r="BN25" s="19">
        <v>1909.38095238095</v>
      </c>
      <c r="BO25" s="19">
        <v>1819.80952380952</v>
      </c>
      <c r="BP25" s="19">
        <v>1876.38095238095</v>
      </c>
      <c r="BQ25" s="19">
        <v>1923.5238095238101</v>
      </c>
      <c r="BR25" s="19">
        <v>1810.38095238095</v>
      </c>
      <c r="BS25" s="19">
        <v>1876.38095238095</v>
      </c>
      <c r="BT25" s="19">
        <v>1923.5238095238101</v>
      </c>
      <c r="BU25" s="19">
        <v>1819.80952380952</v>
      </c>
      <c r="BV25" s="19">
        <v>1923.5238095238101</v>
      </c>
      <c r="BW25" s="19">
        <v>1876.38095238095</v>
      </c>
      <c r="BX25" s="19">
        <v>1909.38095238095</v>
      </c>
      <c r="BY25" s="19">
        <v>1815.0952380952399</v>
      </c>
      <c r="BZ25" s="19">
        <v>1923.5238095238101</v>
      </c>
      <c r="CA25" s="19">
        <v>1876.38095238095</v>
      </c>
      <c r="CB25" s="19">
        <v>1909.38095238095</v>
      </c>
      <c r="CC25" s="19">
        <v>1790</v>
      </c>
      <c r="CD25" s="19">
        <v>1876.38095238095</v>
      </c>
      <c r="CE25" s="19">
        <v>1909.38095238095</v>
      </c>
      <c r="CF25" s="19">
        <v>1819.80952380952</v>
      </c>
      <c r="CG25" s="19">
        <v>1876.38095238095</v>
      </c>
      <c r="CH25" s="19">
        <v>1909.38095238095</v>
      </c>
      <c r="CI25" s="19">
        <v>1815.0952380952399</v>
      </c>
      <c r="CJ25" s="19">
        <v>1876.38095238095</v>
      </c>
      <c r="CK25" s="19">
        <v>1909.38095238095</v>
      </c>
      <c r="CL25" s="19">
        <v>1909.38095238095</v>
      </c>
      <c r="CM25" s="19">
        <v>1819.80952380952</v>
      </c>
      <c r="CP25" t="s">
        <v>165</v>
      </c>
      <c r="CQ25">
        <v>35</v>
      </c>
      <c r="CR25" s="13">
        <v>1961.2380952381</v>
      </c>
      <c r="CS25" s="13">
        <v>1700</v>
      </c>
      <c r="CT25" s="13">
        <v>1893.0809523809519</v>
      </c>
    </row>
    <row r="26" spans="2:98" x14ac:dyDescent="0.25">
      <c r="B26" s="3">
        <v>23</v>
      </c>
      <c r="C26" s="19">
        <v>1881.0952380952399</v>
      </c>
      <c r="D26" s="19">
        <v>1928.2380952381</v>
      </c>
      <c r="E26" s="19">
        <v>1956.5238095238101</v>
      </c>
      <c r="F26" s="19">
        <v>1975.38095238095</v>
      </c>
      <c r="G26" s="19">
        <v>1899.9523809523801</v>
      </c>
      <c r="H26" s="19">
        <v>1914.0952380952399</v>
      </c>
      <c r="I26" s="19">
        <v>1881.0952380952399</v>
      </c>
      <c r="J26" s="19">
        <v>1819.80952380952</v>
      </c>
      <c r="K26" s="19">
        <v>1918.80952380953</v>
      </c>
      <c r="L26" s="19">
        <v>1904.6666666666699</v>
      </c>
      <c r="M26" s="19">
        <v>1956.5238095238101</v>
      </c>
      <c r="N26" s="19">
        <v>1881.0952380952399</v>
      </c>
      <c r="O26" s="19">
        <v>1937.6666666666699</v>
      </c>
      <c r="P26" s="19">
        <v>1932.9523809523801</v>
      </c>
      <c r="Q26" s="19">
        <v>1937.6666666666699</v>
      </c>
      <c r="R26" s="19">
        <v>1932.9523809523801</v>
      </c>
      <c r="S26" s="19">
        <v>1918.80952380953</v>
      </c>
      <c r="T26" s="19">
        <v>1881.0952380952399</v>
      </c>
      <c r="U26" s="19">
        <v>1928.2380952381</v>
      </c>
      <c r="V26" s="19">
        <v>1928.2380952381</v>
      </c>
      <c r="W26" s="19">
        <v>1937.6666666666699</v>
      </c>
      <c r="X26" s="19">
        <v>1932.9523809523801</v>
      </c>
      <c r="Y26" s="19">
        <v>1918.80952380953</v>
      </c>
      <c r="Z26" s="19">
        <v>1881.0952380952399</v>
      </c>
      <c r="AA26" s="19">
        <v>1928.2380952381</v>
      </c>
      <c r="AB26" s="19">
        <v>1815.0952380952399</v>
      </c>
      <c r="AC26" s="19">
        <v>1918.80952380953</v>
      </c>
      <c r="AD26" s="19">
        <v>1914.0952380952399</v>
      </c>
      <c r="AE26" s="19">
        <v>1928.2380952381</v>
      </c>
      <c r="AF26" s="19">
        <v>1881.0952380952399</v>
      </c>
      <c r="AG26" s="19">
        <v>1928.2380952381</v>
      </c>
      <c r="AH26" s="19">
        <v>1819.80952380952</v>
      </c>
      <c r="AI26" s="19">
        <v>1914.0952380952399</v>
      </c>
      <c r="AJ26" s="19">
        <v>1928.2380952381</v>
      </c>
      <c r="AK26" s="19">
        <v>1932.9523809523801</v>
      </c>
      <c r="AL26" s="19">
        <v>1819.80952380952</v>
      </c>
      <c r="AM26" s="19">
        <v>1881.0952380952399</v>
      </c>
      <c r="AN26" s="19">
        <v>1928.2380952381</v>
      </c>
      <c r="AO26" s="19">
        <v>1928.2380952381</v>
      </c>
      <c r="AP26" s="19">
        <v>1914.0952380952399</v>
      </c>
      <c r="AQ26" s="19">
        <v>1928.2380952381</v>
      </c>
      <c r="AR26" s="19">
        <v>1932.9523809523801</v>
      </c>
      <c r="AS26" s="19">
        <v>1928.2380952381</v>
      </c>
      <c r="AT26" s="19">
        <v>1914.0952380952399</v>
      </c>
      <c r="AU26" s="19">
        <v>1881.0952380952399</v>
      </c>
      <c r="AV26" s="19">
        <v>1914.0952380952399</v>
      </c>
      <c r="AW26" s="19">
        <v>1928.2380952381</v>
      </c>
      <c r="AX26" s="19">
        <v>1928.2380952381</v>
      </c>
      <c r="AY26" s="19">
        <v>1928.2380952381</v>
      </c>
      <c r="AZ26" s="19">
        <v>1815.0952380952399</v>
      </c>
      <c r="BA26" s="19">
        <v>1928.2380952381</v>
      </c>
      <c r="BB26" s="19">
        <v>1881.0952380952399</v>
      </c>
      <c r="BC26" s="19">
        <v>1928.2380952381</v>
      </c>
      <c r="BD26" s="19">
        <v>1815.0952380952399</v>
      </c>
      <c r="BE26" s="19">
        <v>1932.9523809523801</v>
      </c>
      <c r="BF26" s="19">
        <v>1928.2380952381</v>
      </c>
      <c r="BG26" s="19">
        <v>1928.2380952381</v>
      </c>
      <c r="BH26" s="19">
        <v>1815.0952380952399</v>
      </c>
      <c r="BI26" s="19">
        <v>1815.0952380952399</v>
      </c>
      <c r="BJ26" s="19">
        <v>1819.80952380952</v>
      </c>
      <c r="BK26" s="19">
        <v>1881.0952380952399</v>
      </c>
      <c r="BL26" s="19">
        <v>1928.2380952381</v>
      </c>
      <c r="BM26" s="19">
        <v>1881.0952380952399</v>
      </c>
      <c r="BN26" s="19">
        <v>1914.0952380952399</v>
      </c>
      <c r="BO26" s="19">
        <v>1932.9523809523801</v>
      </c>
      <c r="BP26" s="19">
        <v>1881.0952380952399</v>
      </c>
      <c r="BQ26" s="19">
        <v>1928.2380952381</v>
      </c>
      <c r="BR26" s="19">
        <v>1815.0952380952399</v>
      </c>
      <c r="BS26" s="19">
        <v>1881.0952380952399</v>
      </c>
      <c r="BT26" s="19">
        <v>1928.2380952381</v>
      </c>
      <c r="BU26" s="19">
        <v>1932.9523809523801</v>
      </c>
      <c r="BV26" s="19">
        <v>1928.2380952381</v>
      </c>
      <c r="BW26" s="19">
        <v>1881.0952380952399</v>
      </c>
      <c r="BX26" s="19">
        <v>1914.0952380952399</v>
      </c>
      <c r="BY26" s="19">
        <v>1819.80952380952</v>
      </c>
      <c r="BZ26" s="19">
        <v>1928.2380952381</v>
      </c>
      <c r="CA26" s="19">
        <v>1881.0952380952399</v>
      </c>
      <c r="CB26" s="19">
        <v>1914.0952380952399</v>
      </c>
      <c r="CC26" s="19">
        <v>1700</v>
      </c>
      <c r="CD26" s="19">
        <v>1881.0952380952399</v>
      </c>
      <c r="CE26" s="19">
        <v>1914.0952380952399</v>
      </c>
      <c r="CF26" s="19">
        <v>1932.9523809523801</v>
      </c>
      <c r="CG26" s="19">
        <v>1881.0952380952399</v>
      </c>
      <c r="CH26" s="19">
        <v>1914.0952380952399</v>
      </c>
      <c r="CI26" s="19">
        <v>1819.80952380952</v>
      </c>
      <c r="CJ26" s="19">
        <v>1881.0952380952399</v>
      </c>
      <c r="CK26" s="19">
        <v>1914.0952380952399</v>
      </c>
      <c r="CL26" s="19">
        <v>1914.0952380952399</v>
      </c>
      <c r="CM26" s="19">
        <v>1932.9523809523801</v>
      </c>
      <c r="CP26" t="s">
        <v>165</v>
      </c>
      <c r="CQ26">
        <v>36</v>
      </c>
      <c r="CR26" s="13">
        <v>1975.38095238095</v>
      </c>
      <c r="CS26" s="13">
        <v>1700</v>
      </c>
      <c r="CT26" s="13">
        <v>1877.3899999999994</v>
      </c>
    </row>
    <row r="27" spans="2:98" x14ac:dyDescent="0.25">
      <c r="B27" s="3">
        <v>24</v>
      </c>
      <c r="C27" s="19">
        <v>1885.80952380953</v>
      </c>
      <c r="D27" s="19">
        <v>1932.9523809523801</v>
      </c>
      <c r="E27" s="19">
        <v>1961.2380952381</v>
      </c>
      <c r="F27" s="19">
        <v>1980.0952380952399</v>
      </c>
      <c r="G27" s="19">
        <v>1904.6666666666699</v>
      </c>
      <c r="H27" s="19">
        <v>1918.80952380953</v>
      </c>
      <c r="I27" s="19">
        <v>1885.80952380953</v>
      </c>
      <c r="J27" s="19">
        <v>1932.9523809523801</v>
      </c>
      <c r="K27" s="19">
        <v>1923.5238095238101</v>
      </c>
      <c r="L27" s="19">
        <v>1909.38095238095</v>
      </c>
      <c r="M27" s="19">
        <v>1961.2380952381</v>
      </c>
      <c r="N27" s="19">
        <v>1885.80952380953</v>
      </c>
      <c r="O27" s="19">
        <v>1942.38095238095</v>
      </c>
      <c r="P27" s="19">
        <v>1937.6666666666699</v>
      </c>
      <c r="Q27" s="19">
        <v>1942.38095238095</v>
      </c>
      <c r="R27" s="19">
        <v>1937.6666666666699</v>
      </c>
      <c r="S27" s="19">
        <v>1923.5238095238101</v>
      </c>
      <c r="T27" s="19">
        <v>1885.80952380953</v>
      </c>
      <c r="U27" s="19">
        <v>1932.9523809523801</v>
      </c>
      <c r="V27" s="19">
        <v>1932.9523809523801</v>
      </c>
      <c r="W27" s="19">
        <v>1942.38095238095</v>
      </c>
      <c r="X27" s="19">
        <v>1937.6666666666699</v>
      </c>
      <c r="Y27" s="19">
        <v>1923.5238095238101</v>
      </c>
      <c r="Z27" s="19">
        <v>1885.80952380953</v>
      </c>
      <c r="AA27" s="19">
        <v>1932.9523809523801</v>
      </c>
      <c r="AB27" s="19">
        <v>1819.80952380952</v>
      </c>
      <c r="AC27" s="19">
        <v>1923.5238095238101</v>
      </c>
      <c r="AD27" s="19">
        <v>1918.80952380953</v>
      </c>
      <c r="AE27" s="19">
        <v>1932.9523809523801</v>
      </c>
      <c r="AF27" s="19">
        <v>1885.80952380953</v>
      </c>
      <c r="AG27" s="19">
        <v>1932.9523809523801</v>
      </c>
      <c r="AH27" s="19">
        <v>1932.9523809523801</v>
      </c>
      <c r="AI27" s="19">
        <v>1918.80952380953</v>
      </c>
      <c r="AJ27" s="19">
        <v>1932.9523809523801</v>
      </c>
      <c r="AK27" s="19">
        <v>1937.6666666666699</v>
      </c>
      <c r="AL27" s="19">
        <v>1932.9523809523801</v>
      </c>
      <c r="AM27" s="19">
        <v>1885.80952380953</v>
      </c>
      <c r="AN27" s="19">
        <v>1932.9523809523801</v>
      </c>
      <c r="AO27" s="19">
        <v>1932.9523809523801</v>
      </c>
      <c r="AP27" s="19">
        <v>1918.80952380953</v>
      </c>
      <c r="AQ27" s="19">
        <v>1932.9523809523801</v>
      </c>
      <c r="AR27" s="19">
        <v>1937.6666666666699</v>
      </c>
      <c r="AS27" s="19">
        <v>1932.9523809523801</v>
      </c>
      <c r="AT27" s="19">
        <v>1918.80952380953</v>
      </c>
      <c r="AU27" s="19">
        <v>1885.80952380953</v>
      </c>
      <c r="AV27" s="19">
        <v>1918.80952380953</v>
      </c>
      <c r="AW27" s="19">
        <v>1932.9523809523801</v>
      </c>
      <c r="AX27" s="19">
        <v>1932.9523809523801</v>
      </c>
      <c r="AY27" s="19">
        <v>1932.9523809523801</v>
      </c>
      <c r="AZ27" s="19">
        <v>1819.80952380952</v>
      </c>
      <c r="BA27" s="19">
        <v>1932.9523809523801</v>
      </c>
      <c r="BB27" s="19">
        <v>1885.80952380953</v>
      </c>
      <c r="BC27" s="19">
        <v>1932.9523809523801</v>
      </c>
      <c r="BD27" s="19">
        <v>1819.80952380952</v>
      </c>
      <c r="BE27" s="19">
        <v>1937.6666666666699</v>
      </c>
      <c r="BF27" s="19">
        <v>1932.9523809523801</v>
      </c>
      <c r="BG27" s="19">
        <v>1932.9523809523801</v>
      </c>
      <c r="BH27" s="19">
        <v>1819.80952380952</v>
      </c>
      <c r="BI27" s="19">
        <v>1819.80952380952</v>
      </c>
      <c r="BJ27" s="19">
        <v>1932.9523809523801</v>
      </c>
      <c r="BK27" s="19">
        <v>1885.80952380953</v>
      </c>
      <c r="BL27" s="19">
        <v>1932.9523809523801</v>
      </c>
      <c r="BM27" s="19">
        <v>1885.80952380953</v>
      </c>
      <c r="BN27" s="19">
        <v>1918.80952380953</v>
      </c>
      <c r="BO27" s="19">
        <v>1937.6666666666699</v>
      </c>
      <c r="BP27" s="19">
        <v>1885.80952380953</v>
      </c>
      <c r="BQ27" s="19">
        <v>1932.9523809523801</v>
      </c>
      <c r="BR27" s="19">
        <v>1819.80952380952</v>
      </c>
      <c r="BS27" s="19">
        <v>1885.80952380953</v>
      </c>
      <c r="BT27" s="19">
        <v>1932.9523809523801</v>
      </c>
      <c r="BU27" s="19">
        <v>1937.6666666666699</v>
      </c>
      <c r="BV27" s="19">
        <v>1932.9523809523801</v>
      </c>
      <c r="BW27" s="19">
        <v>1885.80952380953</v>
      </c>
      <c r="BX27" s="19">
        <v>1918.80952380953</v>
      </c>
      <c r="BY27" s="19">
        <v>1932.9523809523801</v>
      </c>
      <c r="BZ27" s="19">
        <v>1932.9523809523801</v>
      </c>
      <c r="CA27" s="19">
        <v>1885.80952380953</v>
      </c>
      <c r="CB27" s="19">
        <v>1918.80952380953</v>
      </c>
      <c r="CC27" s="19">
        <v>1805.6666666666699</v>
      </c>
      <c r="CD27" s="19">
        <v>1885.80952380953</v>
      </c>
      <c r="CE27" s="19">
        <v>1918.80952380953</v>
      </c>
      <c r="CF27" s="19">
        <v>1937.6666666666699</v>
      </c>
      <c r="CG27" s="19">
        <v>1885.80952380953</v>
      </c>
      <c r="CH27" s="19">
        <v>1918.80952380953</v>
      </c>
      <c r="CI27" s="19">
        <v>1932.9523809523801</v>
      </c>
      <c r="CJ27" s="19">
        <v>1885.80952380953</v>
      </c>
      <c r="CK27" s="19">
        <v>1918.80952380953</v>
      </c>
      <c r="CL27" s="19">
        <v>1918.80952380953</v>
      </c>
      <c r="CM27" s="19">
        <v>1937.6666666666699</v>
      </c>
      <c r="CP27" t="s">
        <v>165</v>
      </c>
      <c r="CQ27">
        <v>37</v>
      </c>
      <c r="CR27" s="13">
        <v>1961.2380952381</v>
      </c>
      <c r="CS27" s="13">
        <v>1700</v>
      </c>
      <c r="CT27" s="13">
        <v>1889.4728571428559</v>
      </c>
    </row>
    <row r="28" spans="2:98" x14ac:dyDescent="0.25">
      <c r="B28" s="3">
        <v>25</v>
      </c>
      <c r="C28" s="19">
        <v>1890.5238095238101</v>
      </c>
      <c r="D28" s="19">
        <v>1937.6666666666699</v>
      </c>
      <c r="E28" s="19">
        <v>1965.9523809523801</v>
      </c>
      <c r="F28" s="19">
        <v>1984.80952380953</v>
      </c>
      <c r="G28" s="19">
        <v>1909.38095238095</v>
      </c>
      <c r="H28" s="19">
        <v>1923.5238095238101</v>
      </c>
      <c r="I28" s="19">
        <v>1890.5238095238101</v>
      </c>
      <c r="J28" s="19">
        <v>1937.6666666666699</v>
      </c>
      <c r="K28" s="19">
        <v>1928.2380952381</v>
      </c>
      <c r="L28" s="19">
        <v>1914.0952380952399</v>
      </c>
      <c r="M28" s="19">
        <v>1965.9523809523801</v>
      </c>
      <c r="N28" s="19">
        <v>1890.5238095238101</v>
      </c>
      <c r="O28" s="19">
        <v>1947.0952380952399</v>
      </c>
      <c r="P28" s="19">
        <v>1942.38095238095</v>
      </c>
      <c r="Q28" s="19">
        <v>1947.0952380952399</v>
      </c>
      <c r="R28" s="19">
        <v>1942.38095238095</v>
      </c>
      <c r="S28" s="19">
        <v>1928.2380952381</v>
      </c>
      <c r="T28" s="19">
        <v>1890.5238095238101</v>
      </c>
      <c r="U28" s="19">
        <v>1937.6666666666699</v>
      </c>
      <c r="V28" s="19">
        <v>1937.6666666666699</v>
      </c>
      <c r="W28" s="19">
        <v>1947.0952380952399</v>
      </c>
      <c r="X28" s="19">
        <v>1942.38095238095</v>
      </c>
      <c r="Y28" s="19">
        <v>1928.2380952381</v>
      </c>
      <c r="Z28" s="19">
        <v>1890.5238095238101</v>
      </c>
      <c r="AA28" s="19">
        <v>1937.6666666666699</v>
      </c>
      <c r="AB28" s="19">
        <v>1932.9523809523801</v>
      </c>
      <c r="AC28" s="19">
        <v>1928.2380952381</v>
      </c>
      <c r="AD28" s="19">
        <v>1923.5238095238101</v>
      </c>
      <c r="AE28" s="19">
        <v>1937.6666666666699</v>
      </c>
      <c r="AF28" s="19">
        <v>1890.5238095238101</v>
      </c>
      <c r="AG28" s="19">
        <v>1937.6666666666699</v>
      </c>
      <c r="AH28" s="19">
        <v>1937.6666666666699</v>
      </c>
      <c r="AI28" s="19">
        <v>1923.5238095238101</v>
      </c>
      <c r="AJ28" s="19">
        <v>1937.6666666666699</v>
      </c>
      <c r="AK28" s="19">
        <v>1942.38095238095</v>
      </c>
      <c r="AL28" s="19">
        <v>1937.6666666666699</v>
      </c>
      <c r="AM28" s="19">
        <v>1890.5238095238101</v>
      </c>
      <c r="AN28" s="19">
        <v>1937.6666666666699</v>
      </c>
      <c r="AO28" s="19">
        <v>1937.6666666666699</v>
      </c>
      <c r="AP28" s="19">
        <v>1923.5238095238101</v>
      </c>
      <c r="AQ28" s="19">
        <v>1937.6666666666699</v>
      </c>
      <c r="AR28" s="19">
        <v>1942.38095238095</v>
      </c>
      <c r="AS28" s="19">
        <v>1937.6666666666699</v>
      </c>
      <c r="AT28" s="19">
        <v>1923.5238095238101</v>
      </c>
      <c r="AU28" s="19">
        <v>1890.5238095238101</v>
      </c>
      <c r="AV28" s="19">
        <v>1923.5238095238101</v>
      </c>
      <c r="AW28" s="19">
        <v>1937.6666666666699</v>
      </c>
      <c r="AX28" s="19">
        <v>1937.6666666666699</v>
      </c>
      <c r="AY28" s="19">
        <v>1937.6666666666699</v>
      </c>
      <c r="AZ28" s="19">
        <v>1932.9523809523801</v>
      </c>
      <c r="BA28" s="19">
        <v>1937.6666666666699</v>
      </c>
      <c r="BB28" s="19">
        <v>1890.5238095238101</v>
      </c>
      <c r="BC28" s="19">
        <v>1937.6666666666699</v>
      </c>
      <c r="BD28" s="19">
        <v>1932.9523809523801</v>
      </c>
      <c r="BE28" s="19">
        <v>1942.38095238095</v>
      </c>
      <c r="BF28" s="19">
        <v>1937.6666666666699</v>
      </c>
      <c r="BG28" s="19">
        <v>1937.6666666666699</v>
      </c>
      <c r="BH28" s="19">
        <v>1932.9523809523801</v>
      </c>
      <c r="BI28" s="19">
        <v>1932.9523809523801</v>
      </c>
      <c r="BJ28" s="19">
        <v>1937.6666666666699</v>
      </c>
      <c r="BK28" s="19">
        <v>1890.5238095238101</v>
      </c>
      <c r="BL28" s="19">
        <v>1937.6666666666699</v>
      </c>
      <c r="BM28" s="19">
        <v>1890.5238095238101</v>
      </c>
      <c r="BN28" s="19">
        <v>1923.5238095238101</v>
      </c>
      <c r="BO28" s="19">
        <v>1942.38095238095</v>
      </c>
      <c r="BP28" s="19">
        <v>1890.5238095238101</v>
      </c>
      <c r="BQ28" s="19">
        <v>1937.6666666666699</v>
      </c>
      <c r="BR28" s="19">
        <v>1932.9523809523801</v>
      </c>
      <c r="BS28" s="19">
        <v>1890.5238095238101</v>
      </c>
      <c r="BT28" s="19">
        <v>1937.6666666666699</v>
      </c>
      <c r="BU28" s="19">
        <v>1942.38095238095</v>
      </c>
      <c r="BV28" s="19">
        <v>1937.6666666666699</v>
      </c>
      <c r="BW28" s="19">
        <v>1890.5238095238101</v>
      </c>
      <c r="BX28" s="19">
        <v>1923.5238095238101</v>
      </c>
      <c r="BY28" s="19">
        <v>1937.6666666666699</v>
      </c>
      <c r="BZ28" s="19">
        <v>1937.6666666666699</v>
      </c>
      <c r="CA28" s="19">
        <v>1890.5238095238101</v>
      </c>
      <c r="CB28" s="19">
        <v>1923.5238095238101</v>
      </c>
      <c r="CC28" s="19">
        <v>1810.38095238095</v>
      </c>
      <c r="CD28" s="19">
        <v>1890.5238095238101</v>
      </c>
      <c r="CE28" s="19">
        <v>1923.5238095238101</v>
      </c>
      <c r="CF28" s="19">
        <v>1942.38095238095</v>
      </c>
      <c r="CG28" s="19">
        <v>1890.5238095238101</v>
      </c>
      <c r="CH28" s="19">
        <v>1923.5238095238101</v>
      </c>
      <c r="CI28" s="19">
        <v>1937.6666666666699</v>
      </c>
      <c r="CJ28" s="19">
        <v>1890.5238095238101</v>
      </c>
      <c r="CK28" s="19">
        <v>1923.5238095238101</v>
      </c>
      <c r="CL28" s="19">
        <v>1923.5238095238101</v>
      </c>
      <c r="CM28" s="19">
        <v>1942.38095238095</v>
      </c>
      <c r="CP28" t="s">
        <v>165</v>
      </c>
      <c r="CQ28">
        <v>38</v>
      </c>
      <c r="CR28" s="13">
        <v>2008.38095238095</v>
      </c>
      <c r="CS28" s="13">
        <v>1700</v>
      </c>
      <c r="CT28" s="13">
        <v>1878.0971428571443</v>
      </c>
    </row>
    <row r="29" spans="2:98" x14ac:dyDescent="0.25">
      <c r="B29" s="3">
        <v>26</v>
      </c>
      <c r="C29" s="19">
        <v>1895.2380952381</v>
      </c>
      <c r="D29" s="19">
        <v>1942.38095238095</v>
      </c>
      <c r="E29" s="19">
        <v>1970.6666666666699</v>
      </c>
      <c r="F29" s="19">
        <v>1989.5238095238101</v>
      </c>
      <c r="G29" s="19">
        <v>1914.0952380952399</v>
      </c>
      <c r="H29" s="19">
        <v>1928.2380952381</v>
      </c>
      <c r="I29" s="19">
        <v>1895.2380952381</v>
      </c>
      <c r="J29" s="19">
        <v>1942.38095238095</v>
      </c>
      <c r="K29" s="19">
        <v>1932.9523809523801</v>
      </c>
      <c r="L29" s="19">
        <v>1838.6666666666699</v>
      </c>
      <c r="M29" s="19">
        <v>1970.6666666666699</v>
      </c>
      <c r="N29" s="19">
        <v>1895.2380952381</v>
      </c>
      <c r="O29" s="19">
        <v>1951.80952380953</v>
      </c>
      <c r="P29" s="19">
        <v>1947.0952380952399</v>
      </c>
      <c r="Q29" s="19">
        <v>1951.80952380953</v>
      </c>
      <c r="R29" s="19">
        <v>1947.0952380952399</v>
      </c>
      <c r="S29" s="19">
        <v>1932.9523809523801</v>
      </c>
      <c r="T29" s="19">
        <v>1895.2380952381</v>
      </c>
      <c r="U29" s="19">
        <v>1942.38095238095</v>
      </c>
      <c r="V29" s="19">
        <v>1942.38095238095</v>
      </c>
      <c r="W29" s="19">
        <v>1951.80952380953</v>
      </c>
      <c r="X29" s="19">
        <v>1947.0952380952399</v>
      </c>
      <c r="Y29" s="19">
        <v>1932.9523809523801</v>
      </c>
      <c r="Z29" s="19">
        <v>1895.2380952381</v>
      </c>
      <c r="AA29" s="19">
        <v>1942.38095238095</v>
      </c>
      <c r="AB29" s="19">
        <v>1937.6666666666699</v>
      </c>
      <c r="AC29" s="19">
        <v>1932.9523809523801</v>
      </c>
      <c r="AD29" s="19">
        <v>1928.2380952381</v>
      </c>
      <c r="AE29" s="19">
        <v>1942.38095238095</v>
      </c>
      <c r="AF29" s="19">
        <v>1895.2380952381</v>
      </c>
      <c r="AG29" s="19">
        <v>1942.38095238095</v>
      </c>
      <c r="AH29" s="19">
        <v>1942.38095238095</v>
      </c>
      <c r="AI29" s="19">
        <v>1928.2380952381</v>
      </c>
      <c r="AJ29" s="19">
        <v>1942.38095238095</v>
      </c>
      <c r="AK29" s="19">
        <v>1947.0952380952399</v>
      </c>
      <c r="AL29" s="19">
        <v>1942.38095238095</v>
      </c>
      <c r="AM29" s="19">
        <v>1895.2380952381</v>
      </c>
      <c r="AN29" s="19">
        <v>1942.38095238095</v>
      </c>
      <c r="AO29" s="19">
        <v>1942.38095238095</v>
      </c>
      <c r="AP29" s="19">
        <v>1928.2380952381</v>
      </c>
      <c r="AQ29" s="19">
        <v>1942.38095238095</v>
      </c>
      <c r="AR29" s="19">
        <v>1947.0952380952399</v>
      </c>
      <c r="AS29" s="19">
        <v>1942.38095238095</v>
      </c>
      <c r="AT29" s="19">
        <v>1928.2380952381</v>
      </c>
      <c r="AU29" s="19">
        <v>1895.2380952381</v>
      </c>
      <c r="AV29" s="19">
        <v>1928.2380952381</v>
      </c>
      <c r="AW29" s="19">
        <v>1942.38095238095</v>
      </c>
      <c r="AX29" s="19">
        <v>1942.38095238095</v>
      </c>
      <c r="AY29" s="19">
        <v>1942.38095238095</v>
      </c>
      <c r="AZ29" s="19">
        <v>1937.6666666666699</v>
      </c>
      <c r="BA29" s="19">
        <v>1942.38095238095</v>
      </c>
      <c r="BB29" s="19">
        <v>1895.2380952381</v>
      </c>
      <c r="BC29" s="19">
        <v>1942.38095238095</v>
      </c>
      <c r="BD29" s="19">
        <v>1937.6666666666699</v>
      </c>
      <c r="BE29" s="19">
        <v>1947.0952380952399</v>
      </c>
      <c r="BF29" s="19">
        <v>1942.38095238095</v>
      </c>
      <c r="BG29" s="19">
        <v>1942.38095238095</v>
      </c>
      <c r="BH29" s="19">
        <v>1937.6666666666699</v>
      </c>
      <c r="BI29" s="19">
        <v>1937.6666666666699</v>
      </c>
      <c r="BJ29" s="19">
        <v>1942.38095238095</v>
      </c>
      <c r="BK29" s="19">
        <v>1895.2380952381</v>
      </c>
      <c r="BL29" s="19">
        <v>1942.38095238095</v>
      </c>
      <c r="BM29" s="19">
        <v>1895.2380952381</v>
      </c>
      <c r="BN29" s="19">
        <v>1928.2380952381</v>
      </c>
      <c r="BO29" s="19">
        <v>1947.0952380952399</v>
      </c>
      <c r="BP29" s="19">
        <v>1895.2380952381</v>
      </c>
      <c r="BQ29" s="19">
        <v>1942.38095238095</v>
      </c>
      <c r="BR29" s="19">
        <v>1937.6666666666699</v>
      </c>
      <c r="BS29" s="19">
        <v>1895.2380952381</v>
      </c>
      <c r="BT29" s="19">
        <v>1942.38095238095</v>
      </c>
      <c r="BU29" s="19">
        <v>1947.0952380952399</v>
      </c>
      <c r="BV29" s="19">
        <v>1942.38095238095</v>
      </c>
      <c r="BW29" s="19">
        <v>1895.2380952381</v>
      </c>
      <c r="BX29" s="19">
        <v>1928.2380952381</v>
      </c>
      <c r="BY29" s="19">
        <v>1942.38095238095</v>
      </c>
      <c r="BZ29" s="19">
        <v>1942.38095238095</v>
      </c>
      <c r="CA29" s="19">
        <v>1895.2380952381</v>
      </c>
      <c r="CB29" s="19">
        <v>1928.2380952381</v>
      </c>
      <c r="CC29" s="19">
        <v>1815.0952380952399</v>
      </c>
      <c r="CD29" s="19">
        <v>1895.2380952381</v>
      </c>
      <c r="CE29" s="19">
        <v>1928.2380952381</v>
      </c>
      <c r="CF29" s="19">
        <v>1947.0952380952399</v>
      </c>
      <c r="CG29" s="19">
        <v>1895.2380952381</v>
      </c>
      <c r="CH29" s="19">
        <v>1928.2380952381</v>
      </c>
      <c r="CI29" s="19">
        <v>1942.38095238095</v>
      </c>
      <c r="CJ29" s="19">
        <v>1895.2380952381</v>
      </c>
      <c r="CK29" s="19">
        <v>1928.2380952381</v>
      </c>
      <c r="CL29" s="19">
        <v>1928.2380952381</v>
      </c>
      <c r="CM29" s="19">
        <v>1947.0952380952399</v>
      </c>
      <c r="CP29" t="s">
        <v>165</v>
      </c>
      <c r="CQ29">
        <v>39</v>
      </c>
      <c r="CR29" s="13">
        <v>1961.2380952381</v>
      </c>
      <c r="CS29" s="13">
        <v>1700</v>
      </c>
      <c r="CT29" s="13">
        <v>1894.5614285714282</v>
      </c>
    </row>
    <row r="30" spans="2:98" x14ac:dyDescent="0.25">
      <c r="B30" s="3">
        <v>27</v>
      </c>
      <c r="C30" s="19">
        <v>1899.9523809523801</v>
      </c>
      <c r="D30" s="19">
        <v>1947.0952380952399</v>
      </c>
      <c r="E30" s="19">
        <v>1975.38095238095</v>
      </c>
      <c r="F30" s="19">
        <v>1994.2380952381</v>
      </c>
      <c r="G30" s="19">
        <v>1918.80952380953</v>
      </c>
      <c r="H30" s="19">
        <v>1932.9523809523801</v>
      </c>
      <c r="I30" s="19">
        <v>1899.9523809523801</v>
      </c>
      <c r="J30" s="19">
        <v>1947.0952380952399</v>
      </c>
      <c r="K30" s="19">
        <v>1937.6666666666699</v>
      </c>
      <c r="L30" s="19">
        <v>1843.38095238095</v>
      </c>
      <c r="M30" s="19">
        <v>1975.38095238095</v>
      </c>
      <c r="N30" s="19">
        <v>1899.9523809523801</v>
      </c>
      <c r="O30" s="19">
        <v>1956.5238095238101</v>
      </c>
      <c r="P30" s="19">
        <v>1951.80952380953</v>
      </c>
      <c r="Q30" s="19">
        <v>1956.5238095238101</v>
      </c>
      <c r="R30" s="19">
        <v>1951.80952380953</v>
      </c>
      <c r="S30" s="19">
        <v>1937.6666666666699</v>
      </c>
      <c r="T30" s="19">
        <v>1899.9523809523801</v>
      </c>
      <c r="U30" s="19">
        <v>1947.0952380952399</v>
      </c>
      <c r="V30" s="19">
        <v>1947.0952380952399</v>
      </c>
      <c r="W30" s="19">
        <v>1956.5238095238101</v>
      </c>
      <c r="X30" s="19">
        <v>1951.80952380953</v>
      </c>
      <c r="Y30" s="19">
        <v>1937.6666666666699</v>
      </c>
      <c r="Z30" s="19">
        <v>1899.9523809523801</v>
      </c>
      <c r="AA30" s="19">
        <v>1947.0952380952399</v>
      </c>
      <c r="AB30" s="19">
        <v>1942.38095238095</v>
      </c>
      <c r="AC30" s="19">
        <v>1937.6666666666699</v>
      </c>
      <c r="AD30" s="19">
        <v>1932.9523809523801</v>
      </c>
      <c r="AE30" s="19">
        <v>1947.0952380952399</v>
      </c>
      <c r="AF30" s="19">
        <v>1899.9523809523801</v>
      </c>
      <c r="AG30" s="19">
        <v>1947.0952380952399</v>
      </c>
      <c r="AH30" s="19">
        <v>1947.0952380952399</v>
      </c>
      <c r="AI30" s="19">
        <v>1932.9523809523801</v>
      </c>
      <c r="AJ30" s="19">
        <v>1947.0952380952399</v>
      </c>
      <c r="AK30" s="19">
        <v>1951.80952380953</v>
      </c>
      <c r="AL30" s="19">
        <v>1947.0952380952399</v>
      </c>
      <c r="AM30" s="19">
        <v>1899.9523809523801</v>
      </c>
      <c r="AN30" s="19">
        <v>1947.0952380952399</v>
      </c>
      <c r="AO30" s="19">
        <v>1947.0952380952399</v>
      </c>
      <c r="AP30" s="19">
        <v>1932.9523809523801</v>
      </c>
      <c r="AQ30" s="19">
        <v>1947.0952380952399</v>
      </c>
      <c r="AR30" s="19">
        <v>1951.80952380953</v>
      </c>
      <c r="AS30" s="19">
        <v>1947.0952380952399</v>
      </c>
      <c r="AT30" s="19">
        <v>1932.9523809523801</v>
      </c>
      <c r="AU30" s="19">
        <v>1899.9523809523801</v>
      </c>
      <c r="AV30" s="19">
        <v>1932.9523809523801</v>
      </c>
      <c r="AW30" s="19">
        <v>1947.0952380952399</v>
      </c>
      <c r="AX30" s="19">
        <v>1947.0952380952399</v>
      </c>
      <c r="AY30" s="19">
        <v>1947.0952380952399</v>
      </c>
      <c r="AZ30" s="19">
        <v>1942.38095238095</v>
      </c>
      <c r="BA30" s="19">
        <v>1947.0952380952399</v>
      </c>
      <c r="BB30" s="19">
        <v>1899.9523809523801</v>
      </c>
      <c r="BC30" s="19">
        <v>1947.0952380952399</v>
      </c>
      <c r="BD30" s="19">
        <v>1942.38095238095</v>
      </c>
      <c r="BE30" s="19">
        <v>1951.80952380953</v>
      </c>
      <c r="BF30" s="19">
        <v>1947.0952380952399</v>
      </c>
      <c r="BG30" s="19">
        <v>1947.0952380952399</v>
      </c>
      <c r="BH30" s="19">
        <v>1942.38095238095</v>
      </c>
      <c r="BI30" s="19">
        <v>1942.38095238095</v>
      </c>
      <c r="BJ30" s="19">
        <v>1947.0952380952399</v>
      </c>
      <c r="BK30" s="19">
        <v>1899.9523809523801</v>
      </c>
      <c r="BL30" s="19">
        <v>1947.0952380952399</v>
      </c>
      <c r="BM30" s="19">
        <v>1899.9523809523801</v>
      </c>
      <c r="BN30" s="19">
        <v>1932.9523809523801</v>
      </c>
      <c r="BO30" s="19">
        <v>1951.80952380953</v>
      </c>
      <c r="BP30" s="19">
        <v>1899.9523809523801</v>
      </c>
      <c r="BQ30" s="19">
        <v>1947.0952380952399</v>
      </c>
      <c r="BR30" s="19">
        <v>1942.38095238095</v>
      </c>
      <c r="BS30" s="19">
        <v>1899.9523809523801</v>
      </c>
      <c r="BT30" s="19">
        <v>1947.0952380952399</v>
      </c>
      <c r="BU30" s="19">
        <v>1951.80952380953</v>
      </c>
      <c r="BV30" s="19">
        <v>1947.0952380952399</v>
      </c>
      <c r="BW30" s="19">
        <v>1899.9523809523801</v>
      </c>
      <c r="BX30" s="19">
        <v>1932.9523809523801</v>
      </c>
      <c r="BY30" s="19">
        <v>1947.0952380952399</v>
      </c>
      <c r="BZ30" s="19">
        <v>1947.0952380952399</v>
      </c>
      <c r="CA30" s="19">
        <v>1899.9523809523801</v>
      </c>
      <c r="CB30" s="19">
        <v>1932.9523809523801</v>
      </c>
      <c r="CC30" s="19">
        <v>1819.80952380952</v>
      </c>
      <c r="CD30" s="19">
        <v>1899.9523809523801</v>
      </c>
      <c r="CE30" s="19">
        <v>1932.9523809523801</v>
      </c>
      <c r="CF30" s="19">
        <v>1951.80952380953</v>
      </c>
      <c r="CG30" s="19">
        <v>1899.9523809523801</v>
      </c>
      <c r="CH30" s="19">
        <v>1932.9523809523801</v>
      </c>
      <c r="CI30" s="19">
        <v>1947.0952380952399</v>
      </c>
      <c r="CJ30" s="19">
        <v>1899.9523809523801</v>
      </c>
      <c r="CK30" s="19">
        <v>1932.9523809523801</v>
      </c>
      <c r="CL30" s="19">
        <v>1932.9523809523801</v>
      </c>
      <c r="CM30" s="19">
        <v>1951.80952380953</v>
      </c>
      <c r="CP30" t="s">
        <v>165</v>
      </c>
      <c r="CQ30">
        <v>40</v>
      </c>
      <c r="CR30" s="13">
        <v>2008.38095238095</v>
      </c>
      <c r="CS30" s="13">
        <v>1700</v>
      </c>
      <c r="CT30" s="13">
        <v>1877.4371428571424</v>
      </c>
    </row>
    <row r="31" spans="2:98" x14ac:dyDescent="0.25">
      <c r="B31" s="3">
        <v>28</v>
      </c>
      <c r="C31" s="19">
        <v>1904.6666666666699</v>
      </c>
      <c r="D31" s="19">
        <v>1951.80952380953</v>
      </c>
      <c r="E31" s="19">
        <v>1980.0952380952399</v>
      </c>
      <c r="F31" s="19">
        <v>1998.9523809523801</v>
      </c>
      <c r="G31" s="19">
        <v>1923.5238095238101</v>
      </c>
      <c r="H31" s="19">
        <v>1937.6666666666699</v>
      </c>
      <c r="I31" s="19">
        <v>1904.6666666666699</v>
      </c>
      <c r="J31" s="19">
        <v>1951.80952380953</v>
      </c>
      <c r="K31" s="19">
        <v>1942.38095238095</v>
      </c>
      <c r="L31" s="19">
        <v>1848.0952380952399</v>
      </c>
      <c r="M31" s="19">
        <v>1980.0952380952399</v>
      </c>
      <c r="N31" s="19">
        <v>1904.6666666666699</v>
      </c>
      <c r="O31" s="19">
        <v>1705</v>
      </c>
      <c r="P31" s="19">
        <v>1956.5238095238101</v>
      </c>
      <c r="Q31" s="19">
        <v>1705</v>
      </c>
      <c r="R31" s="19">
        <v>1956.5238095238101</v>
      </c>
      <c r="S31" s="19">
        <v>1942.38095238095</v>
      </c>
      <c r="T31" s="19">
        <v>1904.6666666666699</v>
      </c>
      <c r="U31" s="19">
        <v>1951.80952380953</v>
      </c>
      <c r="V31" s="19">
        <v>1951.80952380953</v>
      </c>
      <c r="W31" s="19">
        <v>1705</v>
      </c>
      <c r="X31" s="19">
        <v>1956.5238095238101</v>
      </c>
      <c r="Y31" s="19">
        <v>1942.38095238095</v>
      </c>
      <c r="Z31" s="19">
        <v>1904.6666666666699</v>
      </c>
      <c r="AA31" s="19">
        <v>1951.80952380953</v>
      </c>
      <c r="AB31" s="19">
        <v>1947.0952380952399</v>
      </c>
      <c r="AC31" s="19">
        <v>1942.38095238095</v>
      </c>
      <c r="AD31" s="19">
        <v>1937.6666666666699</v>
      </c>
      <c r="AE31" s="19">
        <v>1951.80952380953</v>
      </c>
      <c r="AF31" s="19">
        <v>1904.6666666666699</v>
      </c>
      <c r="AG31" s="19">
        <v>1951.80952380953</v>
      </c>
      <c r="AH31" s="19">
        <v>1951.80952380953</v>
      </c>
      <c r="AI31" s="19">
        <v>1937.6666666666699</v>
      </c>
      <c r="AJ31" s="19">
        <v>1951.80952380953</v>
      </c>
      <c r="AK31" s="19">
        <v>1956.5238095238101</v>
      </c>
      <c r="AL31" s="19">
        <v>1951.80952380953</v>
      </c>
      <c r="AM31" s="19">
        <v>1904.6666666666699</v>
      </c>
      <c r="AN31" s="19">
        <v>1951.80952380953</v>
      </c>
      <c r="AO31" s="19">
        <v>1951.80952380953</v>
      </c>
      <c r="AP31" s="19">
        <v>1937.6666666666699</v>
      </c>
      <c r="AQ31" s="19">
        <v>1951.80952380953</v>
      </c>
      <c r="AR31" s="19">
        <v>1956.5238095238101</v>
      </c>
      <c r="AS31" s="19">
        <v>1951.80952380953</v>
      </c>
      <c r="AT31" s="19">
        <v>1937.6666666666699</v>
      </c>
      <c r="AU31" s="19">
        <v>1904.6666666666699</v>
      </c>
      <c r="AV31" s="19">
        <v>1937.6666666666699</v>
      </c>
      <c r="AW31" s="19">
        <v>1951.80952380953</v>
      </c>
      <c r="AX31" s="19">
        <v>1951.80952380953</v>
      </c>
      <c r="AY31" s="19">
        <v>1951.80952380953</v>
      </c>
      <c r="AZ31" s="19">
        <v>1947.0952380952399</v>
      </c>
      <c r="BA31" s="19">
        <v>1951.80952380953</v>
      </c>
      <c r="BB31" s="19">
        <v>1904.6666666666699</v>
      </c>
      <c r="BC31" s="19">
        <v>1951.80952380953</v>
      </c>
      <c r="BD31" s="19">
        <v>1947.0952380952399</v>
      </c>
      <c r="BE31" s="19">
        <v>1956.5238095238101</v>
      </c>
      <c r="BF31" s="19">
        <v>1951.80952380953</v>
      </c>
      <c r="BG31" s="19">
        <v>1951.80952380953</v>
      </c>
      <c r="BH31" s="19">
        <v>1947.0952380952399</v>
      </c>
      <c r="BI31" s="19">
        <v>1947.0952380952399</v>
      </c>
      <c r="BJ31" s="19">
        <v>1951.80952380953</v>
      </c>
      <c r="BK31" s="19">
        <v>1904.6666666666699</v>
      </c>
      <c r="BL31" s="19">
        <v>1951.80952380953</v>
      </c>
      <c r="BM31" s="19">
        <v>1904.6666666666699</v>
      </c>
      <c r="BN31" s="19">
        <v>1937.6666666666699</v>
      </c>
      <c r="BO31" s="19">
        <v>1956.5238095238101</v>
      </c>
      <c r="BP31" s="19">
        <v>1904.6666666666699</v>
      </c>
      <c r="BQ31" s="19">
        <v>1951.80952380953</v>
      </c>
      <c r="BR31" s="19">
        <v>1947.0952380952399</v>
      </c>
      <c r="BS31" s="19">
        <v>1904.6666666666699</v>
      </c>
      <c r="BT31" s="19">
        <v>1951.80952380953</v>
      </c>
      <c r="BU31" s="19">
        <v>1956.5238095238101</v>
      </c>
      <c r="BV31" s="19">
        <v>1951.80952380953</v>
      </c>
      <c r="BW31" s="19">
        <v>1904.6666666666699</v>
      </c>
      <c r="BX31" s="19">
        <v>1937.6666666666699</v>
      </c>
      <c r="BY31" s="19">
        <v>1951.80952380953</v>
      </c>
      <c r="BZ31" s="19">
        <v>1951.80952380953</v>
      </c>
      <c r="CA31" s="19">
        <v>1904.6666666666699</v>
      </c>
      <c r="CB31" s="19">
        <v>1937.6666666666699</v>
      </c>
      <c r="CC31" s="19">
        <v>1932.9523809523801</v>
      </c>
      <c r="CD31" s="19">
        <v>1904.6666666666699</v>
      </c>
      <c r="CE31" s="19">
        <v>1937.6666666666699</v>
      </c>
      <c r="CF31" s="19">
        <v>1956.5238095238101</v>
      </c>
      <c r="CG31" s="19">
        <v>1904.6666666666699</v>
      </c>
      <c r="CH31" s="19">
        <v>1937.6666666666699</v>
      </c>
      <c r="CI31" s="19">
        <v>1951.80952380953</v>
      </c>
      <c r="CJ31" s="19">
        <v>1904.6666666666699</v>
      </c>
      <c r="CK31" s="19">
        <v>1937.6666666666699</v>
      </c>
      <c r="CL31" s="19">
        <v>1937.6666666666699</v>
      </c>
      <c r="CM31" s="19">
        <v>1956.5238095238101</v>
      </c>
      <c r="CP31" t="s">
        <v>165</v>
      </c>
      <c r="CQ31">
        <v>41</v>
      </c>
      <c r="CR31" s="13">
        <v>1975.38095238095</v>
      </c>
      <c r="CS31" s="13">
        <v>1700</v>
      </c>
      <c r="CT31" s="13">
        <v>1893.0809523809519</v>
      </c>
    </row>
    <row r="32" spans="2:98" x14ac:dyDescent="0.25">
      <c r="B32" s="3">
        <v>29</v>
      </c>
      <c r="C32" s="19">
        <v>1909.38095238095</v>
      </c>
      <c r="D32" s="19">
        <v>1956.5238095238101</v>
      </c>
      <c r="E32" s="19">
        <v>1984.80952380953</v>
      </c>
      <c r="F32" s="19">
        <v>2003.6666666666699</v>
      </c>
      <c r="G32" s="19">
        <v>1928.2380952381</v>
      </c>
      <c r="H32" s="19">
        <v>1942.38095238095</v>
      </c>
      <c r="I32" s="19">
        <v>1909.38095238095</v>
      </c>
      <c r="J32" s="19">
        <v>1956.5238095238101</v>
      </c>
      <c r="K32" s="19">
        <v>1947.0952380952399</v>
      </c>
      <c r="L32" s="19">
        <v>1852.80952380952</v>
      </c>
      <c r="M32" s="19">
        <v>1984.80952380953</v>
      </c>
      <c r="N32" s="19">
        <v>1909.38095238095</v>
      </c>
      <c r="O32" s="19">
        <v>1710</v>
      </c>
      <c r="P32" s="19">
        <v>1705</v>
      </c>
      <c r="Q32" s="19">
        <v>1710</v>
      </c>
      <c r="R32" s="19">
        <v>1705</v>
      </c>
      <c r="S32" s="19">
        <v>1947.0952380952399</v>
      </c>
      <c r="T32" s="19">
        <v>1909.38095238095</v>
      </c>
      <c r="U32" s="19">
        <v>1956.5238095238101</v>
      </c>
      <c r="V32" s="19">
        <v>1956.5238095238101</v>
      </c>
      <c r="W32" s="19">
        <v>1710</v>
      </c>
      <c r="X32" s="19">
        <v>1705</v>
      </c>
      <c r="Y32" s="19">
        <v>1947.0952380952399</v>
      </c>
      <c r="Z32" s="19">
        <v>1909.38095238095</v>
      </c>
      <c r="AA32" s="19">
        <v>1956.5238095238101</v>
      </c>
      <c r="AB32" s="19">
        <v>1951.80952380953</v>
      </c>
      <c r="AC32" s="19">
        <v>1947.0952380952399</v>
      </c>
      <c r="AD32" s="19">
        <v>1942.38095238095</v>
      </c>
      <c r="AE32" s="19">
        <v>1956.5238095238101</v>
      </c>
      <c r="AF32" s="19">
        <v>1909.38095238095</v>
      </c>
      <c r="AG32" s="19">
        <v>1956.5238095238101</v>
      </c>
      <c r="AH32" s="19">
        <v>1956.5238095238101</v>
      </c>
      <c r="AI32" s="19">
        <v>1942.38095238095</v>
      </c>
      <c r="AJ32" s="19">
        <v>1956.5238095238101</v>
      </c>
      <c r="AK32" s="19">
        <v>1705</v>
      </c>
      <c r="AL32" s="19">
        <v>1956.5238095238101</v>
      </c>
      <c r="AM32" s="19">
        <v>1909.38095238095</v>
      </c>
      <c r="AN32" s="19">
        <v>1956.5238095238101</v>
      </c>
      <c r="AO32" s="19">
        <v>1956.5238095238101</v>
      </c>
      <c r="AP32" s="19">
        <v>1942.38095238095</v>
      </c>
      <c r="AQ32" s="19">
        <v>1956.5238095238101</v>
      </c>
      <c r="AR32" s="19">
        <v>1705</v>
      </c>
      <c r="AS32" s="19">
        <v>1956.5238095238101</v>
      </c>
      <c r="AT32" s="19">
        <v>1942.38095238095</v>
      </c>
      <c r="AU32" s="19">
        <v>1909.38095238095</v>
      </c>
      <c r="AV32" s="19">
        <v>1942.38095238095</v>
      </c>
      <c r="AW32" s="19">
        <v>1956.5238095238101</v>
      </c>
      <c r="AX32" s="19">
        <v>1956.5238095238101</v>
      </c>
      <c r="AY32" s="19">
        <v>1956.5238095238101</v>
      </c>
      <c r="AZ32" s="19">
        <v>1951.80952380953</v>
      </c>
      <c r="BA32" s="19">
        <v>1956.5238095238101</v>
      </c>
      <c r="BB32" s="19">
        <v>1909.38095238095</v>
      </c>
      <c r="BC32" s="19">
        <v>1956.5238095238101</v>
      </c>
      <c r="BD32" s="19">
        <v>1951.80952380953</v>
      </c>
      <c r="BE32" s="19">
        <v>1705</v>
      </c>
      <c r="BF32" s="19">
        <v>1956.5238095238101</v>
      </c>
      <c r="BG32" s="19">
        <v>1956.5238095238101</v>
      </c>
      <c r="BH32" s="19">
        <v>1951.80952380953</v>
      </c>
      <c r="BI32" s="19">
        <v>1951.80952380953</v>
      </c>
      <c r="BJ32" s="19">
        <v>1956.5238095238101</v>
      </c>
      <c r="BK32" s="19">
        <v>1909.38095238095</v>
      </c>
      <c r="BL32" s="19">
        <v>1956.5238095238101</v>
      </c>
      <c r="BM32" s="19">
        <v>1909.38095238095</v>
      </c>
      <c r="BN32" s="19">
        <v>1942.38095238095</v>
      </c>
      <c r="BO32" s="19">
        <v>1705</v>
      </c>
      <c r="BP32" s="19">
        <v>1909.38095238095</v>
      </c>
      <c r="BQ32" s="19">
        <v>1956.5238095238101</v>
      </c>
      <c r="BR32" s="19">
        <v>1951.80952380953</v>
      </c>
      <c r="BS32" s="19">
        <v>1909.38095238095</v>
      </c>
      <c r="BT32" s="19">
        <v>1956.5238095238101</v>
      </c>
      <c r="BU32" s="19">
        <v>1705</v>
      </c>
      <c r="BV32" s="19">
        <v>1956.5238095238101</v>
      </c>
      <c r="BW32" s="19">
        <v>1909.38095238095</v>
      </c>
      <c r="BX32" s="19">
        <v>1942.38095238095</v>
      </c>
      <c r="BY32" s="19">
        <v>1956.5238095238101</v>
      </c>
      <c r="BZ32" s="19">
        <v>1956.5238095238101</v>
      </c>
      <c r="CA32" s="19">
        <v>1909.38095238095</v>
      </c>
      <c r="CB32" s="19">
        <v>1942.38095238095</v>
      </c>
      <c r="CC32" s="19">
        <v>1937.6666666666699</v>
      </c>
      <c r="CD32" s="19">
        <v>1909.38095238095</v>
      </c>
      <c r="CE32" s="19">
        <v>1942.38095238095</v>
      </c>
      <c r="CF32" s="19">
        <v>1705</v>
      </c>
      <c r="CG32" s="19">
        <v>1909.38095238095</v>
      </c>
      <c r="CH32" s="19">
        <v>1942.38095238095</v>
      </c>
      <c r="CI32" s="19">
        <v>1956.5238095238101</v>
      </c>
      <c r="CJ32" s="19">
        <v>1909.38095238095</v>
      </c>
      <c r="CK32" s="19">
        <v>1942.38095238095</v>
      </c>
      <c r="CL32" s="19">
        <v>1942.38095238095</v>
      </c>
      <c r="CM32" s="19">
        <v>1705</v>
      </c>
      <c r="CP32" t="s">
        <v>165</v>
      </c>
      <c r="CQ32">
        <v>42</v>
      </c>
      <c r="CR32" s="13">
        <v>1961.2380952381</v>
      </c>
      <c r="CS32" s="13">
        <v>1700</v>
      </c>
      <c r="CT32" s="13">
        <v>1877.3899999999994</v>
      </c>
    </row>
    <row r="33" spans="2:98" x14ac:dyDescent="0.25">
      <c r="B33" s="3">
        <v>30</v>
      </c>
      <c r="C33" s="19">
        <v>1914.0952380952399</v>
      </c>
      <c r="D33" s="19">
        <v>1705</v>
      </c>
      <c r="E33" s="19">
        <v>1989.5238095238101</v>
      </c>
      <c r="F33" s="19">
        <v>2008.38095238095</v>
      </c>
      <c r="G33" s="19">
        <v>1932.9523809523801</v>
      </c>
      <c r="H33" s="19">
        <v>1947.0952380952399</v>
      </c>
      <c r="I33" s="19">
        <v>1914.0952380952399</v>
      </c>
      <c r="J33" s="19">
        <v>1705</v>
      </c>
      <c r="K33" s="19">
        <v>1951.80952380953</v>
      </c>
      <c r="L33" s="19">
        <v>1857.5238095238101</v>
      </c>
      <c r="M33" s="19">
        <v>1989.5238095238101</v>
      </c>
      <c r="N33" s="19">
        <v>1914.0952380952399</v>
      </c>
      <c r="O33" s="19">
        <v>1940</v>
      </c>
      <c r="P33" s="19">
        <v>1710</v>
      </c>
      <c r="Q33" s="19">
        <v>1980.0952380952399</v>
      </c>
      <c r="R33" s="19">
        <v>1710</v>
      </c>
      <c r="S33" s="19">
        <v>1951.80952380953</v>
      </c>
      <c r="T33" s="19">
        <v>1914.0952380952399</v>
      </c>
      <c r="U33" s="19">
        <v>1705</v>
      </c>
      <c r="V33" s="19">
        <v>1705</v>
      </c>
      <c r="W33" s="19">
        <v>1980.0952380952399</v>
      </c>
      <c r="X33" s="19">
        <v>1710</v>
      </c>
      <c r="Y33" s="19">
        <v>1951.80952380953</v>
      </c>
      <c r="Z33" s="19">
        <v>1914.0952380952399</v>
      </c>
      <c r="AA33" s="19">
        <v>1705</v>
      </c>
      <c r="AB33" s="19">
        <v>1956.5238095238101</v>
      </c>
      <c r="AC33" s="19">
        <v>1951.80952380953</v>
      </c>
      <c r="AD33" s="19">
        <v>1947.0952380952399</v>
      </c>
      <c r="AE33" s="19">
        <v>1705</v>
      </c>
      <c r="AF33" s="19">
        <v>1914.0952380952399</v>
      </c>
      <c r="AG33" s="19">
        <v>1705</v>
      </c>
      <c r="AH33" s="19">
        <v>1705</v>
      </c>
      <c r="AI33" s="19">
        <v>1947.0952380952399</v>
      </c>
      <c r="AJ33" s="19">
        <v>1705</v>
      </c>
      <c r="AK33" s="19">
        <v>1710</v>
      </c>
      <c r="AL33" s="19">
        <v>1705</v>
      </c>
      <c r="AM33" s="19">
        <v>1914.0952380952399</v>
      </c>
      <c r="AN33" s="19">
        <v>1705</v>
      </c>
      <c r="AO33" s="19">
        <v>1705</v>
      </c>
      <c r="AP33" s="19">
        <v>1947.0952380952399</v>
      </c>
      <c r="AQ33" s="19">
        <v>1705</v>
      </c>
      <c r="AR33" s="19">
        <v>1710</v>
      </c>
      <c r="AS33" s="19">
        <v>1705</v>
      </c>
      <c r="AT33" s="19">
        <v>1947.0952380952399</v>
      </c>
      <c r="AU33" s="19">
        <v>1914.0952380952399</v>
      </c>
      <c r="AV33" s="19">
        <v>1947.0952380952399</v>
      </c>
      <c r="AW33" s="19">
        <v>1705</v>
      </c>
      <c r="AX33" s="19">
        <v>1705</v>
      </c>
      <c r="AY33" s="19">
        <v>1705</v>
      </c>
      <c r="AZ33" s="19">
        <v>1956.5238095238101</v>
      </c>
      <c r="BA33" s="19">
        <v>1705</v>
      </c>
      <c r="BB33" s="19">
        <v>1914.0952380952399</v>
      </c>
      <c r="BC33" s="19">
        <v>1705</v>
      </c>
      <c r="BD33" s="19">
        <v>1956.5238095238101</v>
      </c>
      <c r="BE33" s="19">
        <v>1710</v>
      </c>
      <c r="BF33" s="19">
        <v>1705</v>
      </c>
      <c r="BG33" s="19">
        <v>1705</v>
      </c>
      <c r="BH33" s="19">
        <v>1956.5238095238101</v>
      </c>
      <c r="BI33" s="19">
        <v>1956.5238095238101</v>
      </c>
      <c r="BJ33" s="19">
        <v>1705</v>
      </c>
      <c r="BK33" s="19">
        <v>1914.0952380952399</v>
      </c>
      <c r="BL33" s="19">
        <v>1705</v>
      </c>
      <c r="BM33" s="19">
        <v>1914.0952380952399</v>
      </c>
      <c r="BN33" s="19">
        <v>1947.0952380952399</v>
      </c>
      <c r="BO33" s="19">
        <v>1710</v>
      </c>
      <c r="BP33" s="19">
        <v>1914.0952380952399</v>
      </c>
      <c r="BQ33" s="19">
        <v>1705</v>
      </c>
      <c r="BR33" s="19">
        <v>1956.5238095238101</v>
      </c>
      <c r="BS33" s="19">
        <v>1914.0952380952399</v>
      </c>
      <c r="BT33" s="19">
        <v>1705</v>
      </c>
      <c r="BU33" s="19">
        <v>1710</v>
      </c>
      <c r="BV33" s="19">
        <v>1705</v>
      </c>
      <c r="BW33" s="19">
        <v>1914.0952380952399</v>
      </c>
      <c r="BX33" s="19">
        <v>1947.0952380952399</v>
      </c>
      <c r="BY33" s="19">
        <v>1705</v>
      </c>
      <c r="BZ33" s="19">
        <v>1705</v>
      </c>
      <c r="CA33" s="19">
        <v>1914.0952380952399</v>
      </c>
      <c r="CB33" s="19">
        <v>1947.0952380952399</v>
      </c>
      <c r="CC33" s="19">
        <v>1942.38095238095</v>
      </c>
      <c r="CD33" s="19">
        <v>1914.0952380952399</v>
      </c>
      <c r="CE33" s="19">
        <v>1947.0952380952399</v>
      </c>
      <c r="CF33" s="19">
        <v>1710</v>
      </c>
      <c r="CG33" s="19">
        <v>1914.0952380952399</v>
      </c>
      <c r="CH33" s="19">
        <v>1947.0952380952399</v>
      </c>
      <c r="CI33" s="19">
        <v>1705</v>
      </c>
      <c r="CJ33" s="19">
        <v>1914.0952380952399</v>
      </c>
      <c r="CK33" s="19">
        <v>1947.0952380952399</v>
      </c>
      <c r="CL33" s="19">
        <v>1947.0952380952399</v>
      </c>
      <c r="CM33" s="19">
        <v>1710</v>
      </c>
      <c r="CP33" t="s">
        <v>165</v>
      </c>
      <c r="CQ33">
        <v>43</v>
      </c>
      <c r="CR33" s="13">
        <v>2008.38095238095</v>
      </c>
      <c r="CS33" s="13">
        <v>1700</v>
      </c>
      <c r="CT33" s="13">
        <v>1889.991428571429</v>
      </c>
    </row>
    <row r="34" spans="2:98" x14ac:dyDescent="0.25">
      <c r="B34" s="3">
        <v>31</v>
      </c>
      <c r="C34" s="19">
        <v>1918.80952380953</v>
      </c>
      <c r="D34" s="19">
        <v>1710</v>
      </c>
      <c r="E34" s="19">
        <v>1994.2380952381</v>
      </c>
      <c r="F34" s="19">
        <v>1705</v>
      </c>
      <c r="G34" s="19">
        <v>1937.6666666666699</v>
      </c>
      <c r="H34" s="19">
        <v>1951.80952380953</v>
      </c>
      <c r="I34" s="19">
        <v>1918.80952380953</v>
      </c>
      <c r="J34" s="19">
        <v>1710</v>
      </c>
      <c r="K34" s="19">
        <v>1956.5238095238101</v>
      </c>
      <c r="L34" s="19">
        <v>1862.2380952381</v>
      </c>
      <c r="M34" s="19">
        <v>1994.2380952381</v>
      </c>
      <c r="N34" s="19">
        <v>1918.80952380953</v>
      </c>
      <c r="O34" s="19">
        <v>1890</v>
      </c>
      <c r="P34" s="19">
        <v>1940</v>
      </c>
      <c r="Q34" s="19">
        <v>1984.80952380953</v>
      </c>
      <c r="R34" s="19">
        <v>1940</v>
      </c>
      <c r="S34" s="19">
        <v>1956.5238095238101</v>
      </c>
      <c r="T34" s="19">
        <v>1918.80952380953</v>
      </c>
      <c r="U34" s="19">
        <v>1710</v>
      </c>
      <c r="V34" s="19">
        <v>1710</v>
      </c>
      <c r="W34" s="19">
        <v>1984.80952380953</v>
      </c>
      <c r="X34" s="19">
        <v>1940</v>
      </c>
      <c r="Y34" s="19">
        <v>1956.5238095238101</v>
      </c>
      <c r="Z34" s="19">
        <v>1918.80952380953</v>
      </c>
      <c r="AA34" s="19">
        <v>1710</v>
      </c>
      <c r="AB34" s="19">
        <v>1705</v>
      </c>
      <c r="AC34" s="19">
        <v>1956.5238095238101</v>
      </c>
      <c r="AD34" s="19">
        <v>1951.80952380953</v>
      </c>
      <c r="AE34" s="19">
        <v>1710</v>
      </c>
      <c r="AF34" s="19">
        <v>1918.80952380953</v>
      </c>
      <c r="AG34" s="19">
        <v>1710</v>
      </c>
      <c r="AH34" s="19">
        <v>1710</v>
      </c>
      <c r="AI34" s="19">
        <v>1951.80952380953</v>
      </c>
      <c r="AJ34" s="19">
        <v>1710</v>
      </c>
      <c r="AK34" s="19">
        <v>1980.0952380952399</v>
      </c>
      <c r="AL34" s="19">
        <v>1710</v>
      </c>
      <c r="AM34" s="19">
        <v>1918.80952380953</v>
      </c>
      <c r="AN34" s="19">
        <v>1710</v>
      </c>
      <c r="AO34" s="19">
        <v>1710</v>
      </c>
      <c r="AP34" s="19">
        <v>1951.80952380953</v>
      </c>
      <c r="AQ34" s="19">
        <v>1710</v>
      </c>
      <c r="AR34" s="19">
        <v>1980.0952380952399</v>
      </c>
      <c r="AS34" s="19">
        <v>1710</v>
      </c>
      <c r="AT34" s="19">
        <v>1951.80952380953</v>
      </c>
      <c r="AU34" s="19">
        <v>1918.80952380953</v>
      </c>
      <c r="AV34" s="19">
        <v>1951.80952380953</v>
      </c>
      <c r="AW34" s="19">
        <v>1710</v>
      </c>
      <c r="AX34" s="19">
        <v>1710</v>
      </c>
      <c r="AY34" s="19">
        <v>1710</v>
      </c>
      <c r="AZ34" s="19">
        <v>1705</v>
      </c>
      <c r="BA34" s="19">
        <v>1710</v>
      </c>
      <c r="BB34" s="19">
        <v>1918.80952380953</v>
      </c>
      <c r="BC34" s="19">
        <v>1710</v>
      </c>
      <c r="BD34" s="19">
        <v>1705</v>
      </c>
      <c r="BE34" s="19">
        <v>1980.0952380952399</v>
      </c>
      <c r="BF34" s="19">
        <v>1710</v>
      </c>
      <c r="BG34" s="19">
        <v>1710</v>
      </c>
      <c r="BH34" s="19">
        <v>1705</v>
      </c>
      <c r="BI34" s="19">
        <v>1705</v>
      </c>
      <c r="BJ34" s="19">
        <v>1710</v>
      </c>
      <c r="BK34" s="19">
        <v>1918.80952380953</v>
      </c>
      <c r="BL34" s="19">
        <v>1710</v>
      </c>
      <c r="BM34" s="19">
        <v>1918.80952380953</v>
      </c>
      <c r="BN34" s="19">
        <v>1951.80952380953</v>
      </c>
      <c r="BO34" s="19">
        <v>1980.0952380952399</v>
      </c>
      <c r="BP34" s="19">
        <v>1918.80952380953</v>
      </c>
      <c r="BQ34" s="19">
        <v>1710</v>
      </c>
      <c r="BR34" s="19">
        <v>1705</v>
      </c>
      <c r="BS34" s="19">
        <v>1918.80952380953</v>
      </c>
      <c r="BT34" s="19">
        <v>1710</v>
      </c>
      <c r="BU34" s="19">
        <v>1980.0952380952399</v>
      </c>
      <c r="BV34" s="19">
        <v>1710</v>
      </c>
      <c r="BW34" s="19">
        <v>1918.80952380953</v>
      </c>
      <c r="BX34" s="19">
        <v>1951.80952380953</v>
      </c>
      <c r="BY34" s="19">
        <v>1710</v>
      </c>
      <c r="BZ34" s="19">
        <v>1710</v>
      </c>
      <c r="CA34" s="19">
        <v>1918.80952380953</v>
      </c>
      <c r="CB34" s="19">
        <v>1951.80952380953</v>
      </c>
      <c r="CC34" s="19">
        <v>1947.0952380952399</v>
      </c>
      <c r="CD34" s="19">
        <v>1918.80952380953</v>
      </c>
      <c r="CE34" s="19">
        <v>1951.80952380953</v>
      </c>
      <c r="CF34" s="19">
        <v>1980.0952380952399</v>
      </c>
      <c r="CG34" s="19">
        <v>1918.80952380953</v>
      </c>
      <c r="CH34" s="19">
        <v>1951.80952380953</v>
      </c>
      <c r="CI34" s="19">
        <v>1710</v>
      </c>
      <c r="CJ34" s="19">
        <v>1918.80952380953</v>
      </c>
      <c r="CK34" s="19">
        <v>1951.80952380953</v>
      </c>
      <c r="CL34" s="19">
        <v>1951.80952380953</v>
      </c>
      <c r="CM34" s="19">
        <v>1980.0952380952399</v>
      </c>
      <c r="CP34" t="s">
        <v>165</v>
      </c>
      <c r="CQ34">
        <v>44</v>
      </c>
      <c r="CR34" s="13">
        <v>2008.38095238095</v>
      </c>
      <c r="CS34" s="13">
        <v>1700</v>
      </c>
      <c r="CT34" s="13">
        <v>1894.9857142857138</v>
      </c>
    </row>
    <row r="35" spans="2:98" x14ac:dyDescent="0.25">
      <c r="B35" s="3">
        <v>32</v>
      </c>
      <c r="C35" s="19">
        <v>1923.5238095238101</v>
      </c>
      <c r="D35" s="19">
        <v>1940</v>
      </c>
      <c r="E35" s="19">
        <v>1998.9523809523801</v>
      </c>
      <c r="F35" s="19">
        <v>1710</v>
      </c>
      <c r="G35" s="19">
        <v>1942.38095238095</v>
      </c>
      <c r="H35" s="19">
        <v>1956.5238095238101</v>
      </c>
      <c r="I35" s="19">
        <v>1923.5238095238101</v>
      </c>
      <c r="J35" s="19">
        <v>1980.0952380952399</v>
      </c>
      <c r="K35" s="19">
        <v>1961.2380952381</v>
      </c>
      <c r="L35" s="19">
        <v>1866.9523809523801</v>
      </c>
      <c r="M35" s="19">
        <v>1998.9523809523801</v>
      </c>
      <c r="N35" s="19">
        <v>1923.5238095238101</v>
      </c>
      <c r="O35" s="19">
        <v>1790</v>
      </c>
      <c r="P35" s="19">
        <v>1890</v>
      </c>
      <c r="Q35" s="19">
        <v>1989.5238095238101</v>
      </c>
      <c r="R35" s="19">
        <v>1890</v>
      </c>
      <c r="S35" s="19">
        <v>1961.2380952381</v>
      </c>
      <c r="T35" s="19">
        <v>1923.5238095238101</v>
      </c>
      <c r="U35" s="19">
        <v>1940</v>
      </c>
      <c r="V35" s="19">
        <v>1940</v>
      </c>
      <c r="W35" s="19">
        <v>1989.5238095238101</v>
      </c>
      <c r="X35" s="19">
        <v>1890</v>
      </c>
      <c r="Y35" s="19">
        <v>1961.2380952381</v>
      </c>
      <c r="Z35" s="19">
        <v>1923.5238095238101</v>
      </c>
      <c r="AA35" s="19">
        <v>1940</v>
      </c>
      <c r="AB35" s="19">
        <v>1710</v>
      </c>
      <c r="AC35" s="19">
        <v>1705</v>
      </c>
      <c r="AD35" s="19">
        <v>1956.5238095238101</v>
      </c>
      <c r="AE35" s="19">
        <v>1940</v>
      </c>
      <c r="AF35" s="19">
        <v>1923.5238095238101</v>
      </c>
      <c r="AG35" s="19">
        <v>1940</v>
      </c>
      <c r="AH35" s="19">
        <v>1980.0952380952399</v>
      </c>
      <c r="AI35" s="19">
        <v>1956.5238095238101</v>
      </c>
      <c r="AJ35" s="19">
        <v>1940</v>
      </c>
      <c r="AK35" s="19">
        <v>1984.80952380953</v>
      </c>
      <c r="AL35" s="19">
        <v>1980.0952380952399</v>
      </c>
      <c r="AM35" s="19">
        <v>1923.5238095238101</v>
      </c>
      <c r="AN35" s="19">
        <v>1940</v>
      </c>
      <c r="AO35" s="19">
        <v>1940</v>
      </c>
      <c r="AP35" s="19">
        <v>1956.5238095238101</v>
      </c>
      <c r="AQ35" s="19">
        <v>1940</v>
      </c>
      <c r="AR35" s="19">
        <v>1984.80952380953</v>
      </c>
      <c r="AS35" s="19">
        <v>1940</v>
      </c>
      <c r="AT35" s="19">
        <v>1956.5238095238101</v>
      </c>
      <c r="AU35" s="19">
        <v>1923.5238095238101</v>
      </c>
      <c r="AV35" s="19">
        <v>1956.5238095238101</v>
      </c>
      <c r="AW35" s="19">
        <v>1940</v>
      </c>
      <c r="AX35" s="19">
        <v>1940</v>
      </c>
      <c r="AY35" s="19">
        <v>1940</v>
      </c>
      <c r="AZ35" s="19">
        <v>1710</v>
      </c>
      <c r="BA35" s="19">
        <v>1940</v>
      </c>
      <c r="BB35" s="19">
        <v>1923.5238095238101</v>
      </c>
      <c r="BC35" s="19">
        <v>1940</v>
      </c>
      <c r="BD35" s="19">
        <v>1710</v>
      </c>
      <c r="BE35" s="19">
        <v>1984.80952380953</v>
      </c>
      <c r="BF35" s="19">
        <v>1940</v>
      </c>
      <c r="BG35" s="19">
        <v>1940</v>
      </c>
      <c r="BH35" s="19">
        <v>1710</v>
      </c>
      <c r="BI35" s="19">
        <v>1710</v>
      </c>
      <c r="BJ35" s="19">
        <v>1980.0952380952399</v>
      </c>
      <c r="BK35" s="19">
        <v>1923.5238095238101</v>
      </c>
      <c r="BL35" s="19">
        <v>1940</v>
      </c>
      <c r="BM35" s="19">
        <v>1923.5238095238101</v>
      </c>
      <c r="BN35" s="19">
        <v>1956.5238095238101</v>
      </c>
      <c r="BO35" s="19">
        <v>1984.80952380953</v>
      </c>
      <c r="BP35" s="19">
        <v>1923.5238095238101</v>
      </c>
      <c r="BQ35" s="19">
        <v>1940</v>
      </c>
      <c r="BR35" s="19">
        <v>1710</v>
      </c>
      <c r="BS35" s="19">
        <v>1923.5238095238101</v>
      </c>
      <c r="BT35" s="19">
        <v>1940</v>
      </c>
      <c r="BU35" s="19">
        <v>1984.80952380953</v>
      </c>
      <c r="BV35" s="19">
        <v>1940</v>
      </c>
      <c r="BW35" s="19">
        <v>1923.5238095238101</v>
      </c>
      <c r="BX35" s="19">
        <v>1956.5238095238101</v>
      </c>
      <c r="BY35" s="19">
        <v>1980.0952380952399</v>
      </c>
      <c r="BZ35" s="19">
        <v>1940</v>
      </c>
      <c r="CA35" s="19">
        <v>1923.5238095238101</v>
      </c>
      <c r="CB35" s="19">
        <v>1956.5238095238101</v>
      </c>
      <c r="CC35" s="19">
        <v>1951.80952380953</v>
      </c>
      <c r="CD35" s="19">
        <v>1923.5238095238101</v>
      </c>
      <c r="CE35" s="19">
        <v>1956.5238095238101</v>
      </c>
      <c r="CF35" s="19">
        <v>1984.80952380953</v>
      </c>
      <c r="CG35" s="19">
        <v>1923.5238095238101</v>
      </c>
      <c r="CH35" s="19">
        <v>1956.5238095238101</v>
      </c>
      <c r="CI35" s="19">
        <v>1980.0952380952399</v>
      </c>
      <c r="CJ35" s="19">
        <v>1923.5238095238101</v>
      </c>
      <c r="CK35" s="19">
        <v>1956.5238095238101</v>
      </c>
      <c r="CL35" s="19">
        <v>1956.5238095238101</v>
      </c>
      <c r="CM35" s="19">
        <v>1984.80952380953</v>
      </c>
      <c r="CP35" t="s">
        <v>165</v>
      </c>
      <c r="CQ35">
        <v>45</v>
      </c>
      <c r="CR35" s="13">
        <v>2008.38095238095</v>
      </c>
      <c r="CS35" s="13">
        <v>1700</v>
      </c>
      <c r="CT35" s="13">
        <v>1877.3899999999994</v>
      </c>
    </row>
    <row r="36" spans="2:98" x14ac:dyDescent="0.25">
      <c r="B36" s="3">
        <v>33</v>
      </c>
      <c r="C36" s="19">
        <v>1928.2380952381</v>
      </c>
      <c r="D36" s="19">
        <v>1890</v>
      </c>
      <c r="E36" s="19">
        <v>2003.6666666666699</v>
      </c>
      <c r="F36" s="19">
        <v>1940</v>
      </c>
      <c r="G36" s="19">
        <v>1947.0952380952399</v>
      </c>
      <c r="H36" s="19">
        <v>1961.2380952381</v>
      </c>
      <c r="I36" s="19">
        <v>1928.2380952381</v>
      </c>
      <c r="J36" s="19">
        <v>1984.80952380953</v>
      </c>
      <c r="K36" s="19">
        <v>1965.9523809523801</v>
      </c>
      <c r="L36" s="19">
        <v>1871.6666666666699</v>
      </c>
      <c r="M36" s="19">
        <v>2003.6666666666699</v>
      </c>
      <c r="N36" s="19">
        <v>1928.2380952381</v>
      </c>
      <c r="O36" s="19">
        <v>1700</v>
      </c>
      <c r="P36" s="19">
        <v>1790</v>
      </c>
      <c r="Q36" s="19">
        <v>1994.2380952381</v>
      </c>
      <c r="R36" s="19">
        <v>1790</v>
      </c>
      <c r="S36" s="19">
        <v>1965.9523809523801</v>
      </c>
      <c r="T36" s="19">
        <v>1928.2380952381</v>
      </c>
      <c r="U36" s="19">
        <v>1890</v>
      </c>
      <c r="V36" s="19">
        <v>1890</v>
      </c>
      <c r="W36" s="19">
        <v>1994.2380952381</v>
      </c>
      <c r="X36" s="19">
        <v>1790</v>
      </c>
      <c r="Y36" s="19">
        <v>1965.9523809523801</v>
      </c>
      <c r="Z36" s="19">
        <v>1928.2380952381</v>
      </c>
      <c r="AA36" s="19">
        <v>1890</v>
      </c>
      <c r="AB36" s="19">
        <v>1980.0952380952399</v>
      </c>
      <c r="AC36" s="19">
        <v>1710</v>
      </c>
      <c r="AD36" s="19">
        <v>1961.2380952381</v>
      </c>
      <c r="AE36" s="19">
        <v>1890</v>
      </c>
      <c r="AF36" s="19">
        <v>1928.2380952381</v>
      </c>
      <c r="AG36" s="19">
        <v>1890</v>
      </c>
      <c r="AH36" s="19">
        <v>1984.80952380953</v>
      </c>
      <c r="AI36" s="19">
        <v>1961.2380952381</v>
      </c>
      <c r="AJ36" s="19">
        <v>1890</v>
      </c>
      <c r="AK36" s="19">
        <v>1989.5238095238101</v>
      </c>
      <c r="AL36" s="19">
        <v>1984.80952380953</v>
      </c>
      <c r="AM36" s="19">
        <v>1928.2380952381</v>
      </c>
      <c r="AN36" s="19">
        <v>1890</v>
      </c>
      <c r="AO36" s="19">
        <v>1890</v>
      </c>
      <c r="AP36" s="19">
        <v>1961.2380952381</v>
      </c>
      <c r="AQ36" s="19">
        <v>1890</v>
      </c>
      <c r="AR36" s="19">
        <v>1989.5238095238101</v>
      </c>
      <c r="AS36" s="19">
        <v>1890</v>
      </c>
      <c r="AT36" s="19">
        <v>1961.2380952381</v>
      </c>
      <c r="AU36" s="19">
        <v>1928.2380952381</v>
      </c>
      <c r="AV36" s="19">
        <v>1961.2380952381</v>
      </c>
      <c r="AW36" s="19">
        <v>1890</v>
      </c>
      <c r="AX36" s="19">
        <v>1890</v>
      </c>
      <c r="AY36" s="19">
        <v>1890</v>
      </c>
      <c r="AZ36" s="19">
        <v>1980.0952380952399</v>
      </c>
      <c r="BA36" s="19">
        <v>1890</v>
      </c>
      <c r="BB36" s="19">
        <v>1928.2380952381</v>
      </c>
      <c r="BC36" s="19">
        <v>1890</v>
      </c>
      <c r="BD36" s="19">
        <v>1980.0952380952399</v>
      </c>
      <c r="BE36" s="19">
        <v>1989.5238095238101</v>
      </c>
      <c r="BF36" s="19">
        <v>1890</v>
      </c>
      <c r="BG36" s="19">
        <v>1890</v>
      </c>
      <c r="BH36" s="19">
        <v>1980.0952380952399</v>
      </c>
      <c r="BI36" s="19">
        <v>1980.0952380952399</v>
      </c>
      <c r="BJ36" s="19">
        <v>1984.80952380953</v>
      </c>
      <c r="BK36" s="19">
        <v>1928.2380952381</v>
      </c>
      <c r="BL36" s="19">
        <v>1890</v>
      </c>
      <c r="BM36" s="19">
        <v>1928.2380952381</v>
      </c>
      <c r="BN36" s="19">
        <v>1961.2380952381</v>
      </c>
      <c r="BO36" s="19">
        <v>1989.5238095238101</v>
      </c>
      <c r="BP36" s="19">
        <v>1928.2380952381</v>
      </c>
      <c r="BQ36" s="19">
        <v>1890</v>
      </c>
      <c r="BR36" s="19">
        <v>1980.0952380952399</v>
      </c>
      <c r="BS36" s="19">
        <v>1928.2380952381</v>
      </c>
      <c r="BT36" s="19">
        <v>1890</v>
      </c>
      <c r="BU36" s="19">
        <v>1989.5238095238101</v>
      </c>
      <c r="BV36" s="19">
        <v>1890</v>
      </c>
      <c r="BW36" s="19">
        <v>1928.2380952381</v>
      </c>
      <c r="BX36" s="19">
        <v>1961.2380952381</v>
      </c>
      <c r="BY36" s="19">
        <v>1984.80952380953</v>
      </c>
      <c r="BZ36" s="19">
        <v>1890</v>
      </c>
      <c r="CA36" s="19">
        <v>1928.2380952381</v>
      </c>
      <c r="CB36" s="19">
        <v>1961.2380952381</v>
      </c>
      <c r="CC36" s="19">
        <v>1956.5238095238101</v>
      </c>
      <c r="CD36" s="19">
        <v>1928.2380952381</v>
      </c>
      <c r="CE36" s="19">
        <v>1961.2380952381</v>
      </c>
      <c r="CF36" s="19">
        <v>1989.5238095238101</v>
      </c>
      <c r="CG36" s="19">
        <v>1928.2380952381</v>
      </c>
      <c r="CH36" s="19">
        <v>1961.2380952381</v>
      </c>
      <c r="CI36" s="19">
        <v>1984.80952380953</v>
      </c>
      <c r="CJ36" s="19">
        <v>1928.2380952381</v>
      </c>
      <c r="CK36" s="19">
        <v>1961.2380952381</v>
      </c>
      <c r="CL36" s="19">
        <v>1961.2380952381</v>
      </c>
      <c r="CM36" s="19">
        <v>1989.5238095238101</v>
      </c>
      <c r="CP36" t="s">
        <v>165</v>
      </c>
      <c r="CQ36">
        <v>46</v>
      </c>
      <c r="CR36" s="13">
        <v>1961.2380952381</v>
      </c>
      <c r="CS36" s="13">
        <v>1700</v>
      </c>
      <c r="CT36" s="13">
        <v>1889.8499999999992</v>
      </c>
    </row>
    <row r="37" spans="2:98" x14ac:dyDescent="0.25">
      <c r="B37" s="3">
        <v>34</v>
      </c>
      <c r="C37" s="19">
        <v>1932.9523809523801</v>
      </c>
      <c r="D37" s="19">
        <v>1790</v>
      </c>
      <c r="E37" s="19">
        <v>2008.38095238095</v>
      </c>
      <c r="F37" s="19">
        <v>1890</v>
      </c>
      <c r="G37" s="19">
        <v>1951.80952380953</v>
      </c>
      <c r="H37" s="19">
        <v>1965.9523809523801</v>
      </c>
      <c r="I37" s="19">
        <v>1932.9523809523801</v>
      </c>
      <c r="J37" s="19">
        <v>1989.5238095238101</v>
      </c>
      <c r="K37" s="19">
        <v>1970.6666666666699</v>
      </c>
      <c r="L37" s="19">
        <v>1876.38095238095</v>
      </c>
      <c r="M37" s="19">
        <v>2008.38095238095</v>
      </c>
      <c r="N37" s="19">
        <v>1932.9523809523801</v>
      </c>
      <c r="O37" s="19">
        <v>1805.6666666666699</v>
      </c>
      <c r="P37" s="19">
        <v>1700</v>
      </c>
      <c r="Q37" s="19">
        <v>1998.9523809523801</v>
      </c>
      <c r="R37" s="19">
        <v>1700</v>
      </c>
      <c r="S37" s="19">
        <v>1970.6666666666699</v>
      </c>
      <c r="T37" s="19">
        <v>1932.9523809523801</v>
      </c>
      <c r="U37" s="19">
        <v>1790</v>
      </c>
      <c r="V37" s="19">
        <v>1790</v>
      </c>
      <c r="W37" s="19">
        <v>1998.9523809523801</v>
      </c>
      <c r="X37" s="19">
        <v>1700</v>
      </c>
      <c r="Y37" s="19">
        <v>1970.6666666666699</v>
      </c>
      <c r="Z37" s="19">
        <v>1932.9523809523801</v>
      </c>
      <c r="AA37" s="19">
        <v>1790</v>
      </c>
      <c r="AB37" s="19">
        <v>1984.80952380953</v>
      </c>
      <c r="AC37" s="19">
        <v>1940</v>
      </c>
      <c r="AD37" s="19">
        <v>1965.9523809523801</v>
      </c>
      <c r="AE37" s="19">
        <v>1790</v>
      </c>
      <c r="AF37" s="19">
        <v>1932.9523809523801</v>
      </c>
      <c r="AG37" s="19">
        <v>1790</v>
      </c>
      <c r="AH37" s="19">
        <v>1989.5238095238101</v>
      </c>
      <c r="AI37" s="19">
        <v>1965.9523809523801</v>
      </c>
      <c r="AJ37" s="19">
        <v>1790</v>
      </c>
      <c r="AK37" s="19">
        <v>1994.2380952381</v>
      </c>
      <c r="AL37" s="19">
        <v>1989.5238095238101</v>
      </c>
      <c r="AM37" s="19">
        <v>1932.9523809523801</v>
      </c>
      <c r="AN37" s="19">
        <v>1790</v>
      </c>
      <c r="AO37" s="19">
        <v>1790</v>
      </c>
      <c r="AP37" s="19">
        <v>1965.9523809523801</v>
      </c>
      <c r="AQ37" s="19">
        <v>1790</v>
      </c>
      <c r="AR37" s="19">
        <v>1994.2380952381</v>
      </c>
      <c r="AS37" s="19">
        <v>1790</v>
      </c>
      <c r="AT37" s="19">
        <v>1965.9523809523801</v>
      </c>
      <c r="AU37" s="19">
        <v>1932.9523809523801</v>
      </c>
      <c r="AV37" s="19">
        <v>1965.9523809523801</v>
      </c>
      <c r="AW37" s="19">
        <v>1790</v>
      </c>
      <c r="AX37" s="19">
        <v>1790</v>
      </c>
      <c r="AY37" s="19">
        <v>1790</v>
      </c>
      <c r="AZ37" s="19">
        <v>1984.80952380953</v>
      </c>
      <c r="BA37" s="19">
        <v>1790</v>
      </c>
      <c r="BB37" s="19">
        <v>1932.9523809523801</v>
      </c>
      <c r="BC37" s="19">
        <v>1790</v>
      </c>
      <c r="BD37" s="19">
        <v>1984.80952380953</v>
      </c>
      <c r="BE37" s="19">
        <v>1994.2380952381</v>
      </c>
      <c r="BF37" s="19">
        <v>1790</v>
      </c>
      <c r="BG37" s="19">
        <v>1790</v>
      </c>
      <c r="BH37" s="19">
        <v>1984.80952380953</v>
      </c>
      <c r="BI37" s="19">
        <v>1984.80952380953</v>
      </c>
      <c r="BJ37" s="19">
        <v>1989.5238095238101</v>
      </c>
      <c r="BK37" s="19">
        <v>1932.9523809523801</v>
      </c>
      <c r="BL37" s="19">
        <v>1790</v>
      </c>
      <c r="BM37" s="19">
        <v>1932.9523809523801</v>
      </c>
      <c r="BN37" s="19">
        <v>1965.9523809523801</v>
      </c>
      <c r="BO37" s="19">
        <v>1994.2380952381</v>
      </c>
      <c r="BP37" s="19">
        <v>1932.9523809523801</v>
      </c>
      <c r="BQ37" s="19">
        <v>1790</v>
      </c>
      <c r="BR37" s="19">
        <v>1984.80952380953</v>
      </c>
      <c r="BS37" s="19">
        <v>1932.9523809523801</v>
      </c>
      <c r="BT37" s="19">
        <v>1790</v>
      </c>
      <c r="BU37" s="19">
        <v>1994.2380952381</v>
      </c>
      <c r="BV37" s="19">
        <v>1790</v>
      </c>
      <c r="BW37" s="19">
        <v>1932.9523809523801</v>
      </c>
      <c r="BX37" s="19">
        <v>1965.9523809523801</v>
      </c>
      <c r="BY37" s="19">
        <v>1989.5238095238101</v>
      </c>
      <c r="BZ37" s="19">
        <v>1790</v>
      </c>
      <c r="CA37" s="19">
        <v>1932.9523809523801</v>
      </c>
      <c r="CB37" s="19">
        <v>1965.9523809523801</v>
      </c>
      <c r="CC37" s="19">
        <v>1705</v>
      </c>
      <c r="CD37" s="19">
        <v>1932.9523809523801</v>
      </c>
      <c r="CE37" s="19">
        <v>1965.9523809523801</v>
      </c>
      <c r="CF37" s="19">
        <v>1994.2380952381</v>
      </c>
      <c r="CG37" s="19">
        <v>1932.9523809523801</v>
      </c>
      <c r="CH37" s="19">
        <v>1965.9523809523801</v>
      </c>
      <c r="CI37" s="19">
        <v>1989.5238095238101</v>
      </c>
      <c r="CJ37" s="19">
        <v>1932.9523809523801</v>
      </c>
      <c r="CK37" s="19">
        <v>1965.9523809523801</v>
      </c>
      <c r="CL37" s="19">
        <v>1965.9523809523801</v>
      </c>
      <c r="CM37" s="19">
        <v>1994.2380952381</v>
      </c>
      <c r="CP37" t="s">
        <v>165</v>
      </c>
      <c r="CQ37">
        <v>47</v>
      </c>
      <c r="CR37" s="13">
        <v>1961.2380952381</v>
      </c>
      <c r="CS37" s="13">
        <v>1700</v>
      </c>
      <c r="CT37" s="13">
        <v>1889.5200000000007</v>
      </c>
    </row>
    <row r="38" spans="2:98" x14ac:dyDescent="0.25">
      <c r="B38" s="3">
        <v>35</v>
      </c>
      <c r="C38" s="19">
        <v>1937.6666666666699</v>
      </c>
      <c r="D38" s="19">
        <v>1700</v>
      </c>
      <c r="E38" s="19">
        <v>1852.80952380952</v>
      </c>
      <c r="F38" s="19">
        <v>1790</v>
      </c>
      <c r="G38" s="19">
        <v>1956.5238095238101</v>
      </c>
      <c r="H38" s="19">
        <v>1970.6666666666699</v>
      </c>
      <c r="I38" s="19">
        <v>1937.6666666666699</v>
      </c>
      <c r="J38" s="19">
        <v>1994.2380952381</v>
      </c>
      <c r="K38" s="19">
        <v>1940</v>
      </c>
      <c r="L38" s="19">
        <v>1857.5238095238101</v>
      </c>
      <c r="M38" s="19">
        <v>1852.80952380952</v>
      </c>
      <c r="N38" s="19">
        <v>1937.6666666666699</v>
      </c>
      <c r="O38" s="19">
        <v>1810.38095238095</v>
      </c>
      <c r="P38" s="19">
        <v>1805.6666666666699</v>
      </c>
      <c r="Q38" s="19">
        <v>2003.6666666666699</v>
      </c>
      <c r="R38" s="19">
        <v>1805.6666666666699</v>
      </c>
      <c r="S38" s="19">
        <v>1940</v>
      </c>
      <c r="T38" s="19">
        <v>1937.6666666666699</v>
      </c>
      <c r="U38" s="19">
        <v>1700</v>
      </c>
      <c r="V38" s="19">
        <v>1700</v>
      </c>
      <c r="W38" s="19">
        <v>2003.6666666666699</v>
      </c>
      <c r="X38" s="19">
        <v>1805.6666666666699</v>
      </c>
      <c r="Y38" s="19">
        <v>1940</v>
      </c>
      <c r="Z38" s="19">
        <v>1937.6666666666699</v>
      </c>
      <c r="AA38" s="19">
        <v>1700</v>
      </c>
      <c r="AB38" s="19">
        <v>1989.5238095238101</v>
      </c>
      <c r="AC38" s="19">
        <v>1890</v>
      </c>
      <c r="AD38" s="19">
        <v>1970.6666666666699</v>
      </c>
      <c r="AE38" s="19">
        <v>1700</v>
      </c>
      <c r="AF38" s="19">
        <v>1937.6666666666699</v>
      </c>
      <c r="AG38" s="19">
        <v>1700</v>
      </c>
      <c r="AH38" s="19">
        <v>1994.2380952381</v>
      </c>
      <c r="AI38" s="19">
        <v>1970.6666666666699</v>
      </c>
      <c r="AJ38" s="19">
        <v>1700</v>
      </c>
      <c r="AK38" s="19">
        <v>1998.9523809523801</v>
      </c>
      <c r="AL38" s="19">
        <v>1994.2380952381</v>
      </c>
      <c r="AM38" s="19">
        <v>1937.6666666666699</v>
      </c>
      <c r="AN38" s="19">
        <v>1700</v>
      </c>
      <c r="AO38" s="19">
        <v>1700</v>
      </c>
      <c r="AP38" s="19">
        <v>1970.6666666666699</v>
      </c>
      <c r="AQ38" s="19">
        <v>1700</v>
      </c>
      <c r="AR38" s="19">
        <v>1998.9523809523801</v>
      </c>
      <c r="AS38" s="19">
        <v>1700</v>
      </c>
      <c r="AT38" s="19">
        <v>1970.6666666666699</v>
      </c>
      <c r="AU38" s="19">
        <v>1937.6666666666699</v>
      </c>
      <c r="AV38" s="19">
        <v>1970.6666666666699</v>
      </c>
      <c r="AW38" s="19">
        <v>1700</v>
      </c>
      <c r="AX38" s="19">
        <v>1700</v>
      </c>
      <c r="AY38" s="19">
        <v>1700</v>
      </c>
      <c r="AZ38" s="19">
        <v>1989.5238095238101</v>
      </c>
      <c r="BA38" s="19">
        <v>1700</v>
      </c>
      <c r="BB38" s="19">
        <v>1937.6666666666699</v>
      </c>
      <c r="BC38" s="19">
        <v>1700</v>
      </c>
      <c r="BD38" s="19">
        <v>1989.5238095238101</v>
      </c>
      <c r="BE38" s="19">
        <v>1998.9523809523801</v>
      </c>
      <c r="BF38" s="19">
        <v>1700</v>
      </c>
      <c r="BG38" s="19">
        <v>1700</v>
      </c>
      <c r="BH38" s="19">
        <v>1989.5238095238101</v>
      </c>
      <c r="BI38" s="19">
        <v>1989.5238095238101</v>
      </c>
      <c r="BJ38" s="19">
        <v>1994.2380952381</v>
      </c>
      <c r="BK38" s="19">
        <v>1937.6666666666699</v>
      </c>
      <c r="BL38" s="19">
        <v>1700</v>
      </c>
      <c r="BM38" s="19">
        <v>1937.6666666666699</v>
      </c>
      <c r="BN38" s="19">
        <v>1970.6666666666699</v>
      </c>
      <c r="BO38" s="19">
        <v>1998.9523809523801</v>
      </c>
      <c r="BP38" s="19">
        <v>1937.6666666666699</v>
      </c>
      <c r="BQ38" s="19">
        <v>1700</v>
      </c>
      <c r="BR38" s="19">
        <v>1989.5238095238101</v>
      </c>
      <c r="BS38" s="19">
        <v>1937.6666666666699</v>
      </c>
      <c r="BT38" s="19">
        <v>1700</v>
      </c>
      <c r="BU38" s="19">
        <v>1998.9523809523801</v>
      </c>
      <c r="BV38" s="19">
        <v>1700</v>
      </c>
      <c r="BW38" s="19">
        <v>1937.6666666666699</v>
      </c>
      <c r="BX38" s="19">
        <v>1970.6666666666699</v>
      </c>
      <c r="BY38" s="19">
        <v>1994.2380952381</v>
      </c>
      <c r="BZ38" s="19">
        <v>1700</v>
      </c>
      <c r="CA38" s="19">
        <v>1937.6666666666699</v>
      </c>
      <c r="CB38" s="19">
        <v>1970.6666666666699</v>
      </c>
      <c r="CC38" s="19">
        <v>1710</v>
      </c>
      <c r="CD38" s="19">
        <v>1937.6666666666699</v>
      </c>
      <c r="CE38" s="19">
        <v>1970.6666666666699</v>
      </c>
      <c r="CF38" s="19">
        <v>1998.9523809523801</v>
      </c>
      <c r="CG38" s="19">
        <v>1937.6666666666699</v>
      </c>
      <c r="CH38" s="19">
        <v>1970.6666666666699</v>
      </c>
      <c r="CI38" s="19">
        <v>1994.2380952381</v>
      </c>
      <c r="CJ38" s="19">
        <v>1937.6666666666699</v>
      </c>
      <c r="CK38" s="19">
        <v>1970.6666666666699</v>
      </c>
      <c r="CL38" s="19">
        <v>1970.6666666666699</v>
      </c>
      <c r="CM38" s="19">
        <v>1998.9523809523801</v>
      </c>
      <c r="CP38" t="s">
        <v>165</v>
      </c>
      <c r="CQ38">
        <v>48</v>
      </c>
      <c r="CR38" s="13">
        <v>1975.38095238095</v>
      </c>
      <c r="CS38" s="13">
        <v>1700</v>
      </c>
      <c r="CT38" s="13">
        <v>1893.0809523809519</v>
      </c>
    </row>
    <row r="39" spans="2:98" x14ac:dyDescent="0.25">
      <c r="B39" s="3">
        <v>36</v>
      </c>
      <c r="C39" s="19">
        <v>1942.38095238095</v>
      </c>
      <c r="D39" s="19">
        <v>1805.6666666666699</v>
      </c>
      <c r="E39" s="19">
        <v>1857.5238095238101</v>
      </c>
      <c r="F39" s="19">
        <v>1700</v>
      </c>
      <c r="G39" s="19">
        <v>1961.2380952381</v>
      </c>
      <c r="H39" s="19">
        <v>1975.38095238095</v>
      </c>
      <c r="I39" s="19">
        <v>1942.38095238095</v>
      </c>
      <c r="J39" s="19">
        <v>1998.9523809523801</v>
      </c>
      <c r="K39" s="19">
        <v>1890</v>
      </c>
      <c r="L39" s="19">
        <v>1862.2380952381</v>
      </c>
      <c r="M39" s="19">
        <v>1857.5238095238101</v>
      </c>
      <c r="N39" s="19">
        <v>1942.38095238095</v>
      </c>
      <c r="O39" s="19">
        <v>1815.0952380952399</v>
      </c>
      <c r="P39" s="19">
        <v>1810.38095238095</v>
      </c>
      <c r="Q39" s="19">
        <v>2008.38095238095</v>
      </c>
      <c r="R39" s="19">
        <v>1810.38095238095</v>
      </c>
      <c r="S39" s="19">
        <v>1890</v>
      </c>
      <c r="T39" s="19">
        <v>1942.38095238095</v>
      </c>
      <c r="U39" s="19">
        <v>1805.6666666666699</v>
      </c>
      <c r="V39" s="19">
        <v>1805.6666666666699</v>
      </c>
      <c r="W39" s="19">
        <v>2008.38095238095</v>
      </c>
      <c r="X39" s="19">
        <v>1810.38095238095</v>
      </c>
      <c r="Y39" s="19">
        <v>1890</v>
      </c>
      <c r="Z39" s="19">
        <v>1942.38095238095</v>
      </c>
      <c r="AA39" s="19">
        <v>1805.6666666666699</v>
      </c>
      <c r="AB39" s="19">
        <v>1994.2380952381</v>
      </c>
      <c r="AC39" s="19">
        <v>1790</v>
      </c>
      <c r="AD39" s="19">
        <v>1940</v>
      </c>
      <c r="AE39" s="19">
        <v>1805.6666666666699</v>
      </c>
      <c r="AF39" s="19">
        <v>1942.38095238095</v>
      </c>
      <c r="AG39" s="19">
        <v>1805.6666666666699</v>
      </c>
      <c r="AH39" s="19">
        <v>1998.9523809523801</v>
      </c>
      <c r="AI39" s="19">
        <v>1940</v>
      </c>
      <c r="AJ39" s="19">
        <v>1805.6666666666699</v>
      </c>
      <c r="AK39" s="19">
        <v>2003.6666666666699</v>
      </c>
      <c r="AL39" s="19">
        <v>1998.9523809523801</v>
      </c>
      <c r="AM39" s="19">
        <v>1942.38095238095</v>
      </c>
      <c r="AN39" s="19">
        <v>1805.6666666666699</v>
      </c>
      <c r="AO39" s="19">
        <v>1805.6666666666699</v>
      </c>
      <c r="AP39" s="19">
        <v>1940</v>
      </c>
      <c r="AQ39" s="19">
        <v>1805.6666666666699</v>
      </c>
      <c r="AR39" s="19">
        <v>2003.6666666666699</v>
      </c>
      <c r="AS39" s="19">
        <v>1805.6666666666699</v>
      </c>
      <c r="AT39" s="19">
        <v>1940</v>
      </c>
      <c r="AU39" s="19">
        <v>1942.38095238095</v>
      </c>
      <c r="AV39" s="19">
        <v>1940</v>
      </c>
      <c r="AW39" s="19">
        <v>1805.6666666666699</v>
      </c>
      <c r="AX39" s="19">
        <v>1805.6666666666699</v>
      </c>
      <c r="AY39" s="19">
        <v>1805.6666666666699</v>
      </c>
      <c r="AZ39" s="19">
        <v>1994.2380952381</v>
      </c>
      <c r="BA39" s="19">
        <v>1805.6666666666699</v>
      </c>
      <c r="BB39" s="19">
        <v>1942.38095238095</v>
      </c>
      <c r="BC39" s="19">
        <v>1805.6666666666699</v>
      </c>
      <c r="BD39" s="19">
        <v>1994.2380952381</v>
      </c>
      <c r="BE39" s="19">
        <v>2003.6666666666699</v>
      </c>
      <c r="BF39" s="19">
        <v>1805.6666666666699</v>
      </c>
      <c r="BG39" s="19">
        <v>1805.6666666666699</v>
      </c>
      <c r="BH39" s="19">
        <v>1994.2380952381</v>
      </c>
      <c r="BI39" s="19">
        <v>1994.2380952381</v>
      </c>
      <c r="BJ39" s="19">
        <v>1998.9523809523801</v>
      </c>
      <c r="BK39" s="19">
        <v>1942.38095238095</v>
      </c>
      <c r="BL39" s="19">
        <v>1805.6666666666699</v>
      </c>
      <c r="BM39" s="19">
        <v>1942.38095238095</v>
      </c>
      <c r="BN39" s="19">
        <v>1940</v>
      </c>
      <c r="BO39" s="19">
        <v>2003.6666666666699</v>
      </c>
      <c r="BP39" s="19">
        <v>1942.38095238095</v>
      </c>
      <c r="BQ39" s="19">
        <v>1805.6666666666699</v>
      </c>
      <c r="BR39" s="19">
        <v>1994.2380952381</v>
      </c>
      <c r="BS39" s="19">
        <v>1942.38095238095</v>
      </c>
      <c r="BT39" s="19">
        <v>1805.6666666666699</v>
      </c>
      <c r="BU39" s="19">
        <v>2003.6666666666699</v>
      </c>
      <c r="BV39" s="19">
        <v>1805.6666666666699</v>
      </c>
      <c r="BW39" s="19">
        <v>1942.38095238095</v>
      </c>
      <c r="BX39" s="19">
        <v>1940</v>
      </c>
      <c r="BY39" s="19">
        <v>1998.9523809523801</v>
      </c>
      <c r="BZ39" s="19">
        <v>1805.6666666666699</v>
      </c>
      <c r="CA39" s="19">
        <v>1942.38095238095</v>
      </c>
      <c r="CB39" s="19">
        <v>1940</v>
      </c>
      <c r="CC39" s="19">
        <v>1980.0952380952399</v>
      </c>
      <c r="CD39" s="19">
        <v>1942.38095238095</v>
      </c>
      <c r="CE39" s="19">
        <v>1940</v>
      </c>
      <c r="CF39" s="19">
        <v>2003.6666666666699</v>
      </c>
      <c r="CG39" s="19">
        <v>1942.38095238095</v>
      </c>
      <c r="CH39" s="19">
        <v>1940</v>
      </c>
      <c r="CI39" s="19">
        <v>1998.9523809523801</v>
      </c>
      <c r="CJ39" s="19">
        <v>1942.38095238095</v>
      </c>
      <c r="CK39" s="19">
        <v>1940</v>
      </c>
      <c r="CL39" s="19">
        <v>1940</v>
      </c>
      <c r="CM39" s="19">
        <v>2003.6666666666699</v>
      </c>
      <c r="CP39" t="s">
        <v>165</v>
      </c>
      <c r="CQ39">
        <v>49</v>
      </c>
      <c r="CR39" s="13">
        <v>1961.2380952381</v>
      </c>
      <c r="CS39" s="13">
        <v>1700</v>
      </c>
      <c r="CT39" s="13">
        <v>1877.3899999999994</v>
      </c>
    </row>
    <row r="40" spans="2:98" x14ac:dyDescent="0.25">
      <c r="B40" s="3">
        <v>37</v>
      </c>
      <c r="C40" s="19">
        <v>1947.0952380952399</v>
      </c>
      <c r="D40" s="19">
        <v>1810.38095238095</v>
      </c>
      <c r="E40" s="19">
        <v>1862.2380952381</v>
      </c>
      <c r="F40" s="19">
        <v>1805.6666666666699</v>
      </c>
      <c r="G40" s="19">
        <v>1965.9523809523801</v>
      </c>
      <c r="H40" s="19">
        <v>1980.0952380952399</v>
      </c>
      <c r="I40" s="19">
        <v>1947.0952380952399</v>
      </c>
      <c r="J40" s="19">
        <v>2003.6666666666699</v>
      </c>
      <c r="K40" s="19">
        <v>1790</v>
      </c>
      <c r="L40" s="19">
        <v>1866.9523809523801</v>
      </c>
      <c r="M40" s="19">
        <v>1862.2380952381</v>
      </c>
      <c r="N40" s="19">
        <v>1947.0952380952399</v>
      </c>
      <c r="O40" s="19">
        <v>1819.80952380952</v>
      </c>
      <c r="P40" s="19">
        <v>1815.0952380952399</v>
      </c>
      <c r="Q40" s="19">
        <v>1932.9523809523801</v>
      </c>
      <c r="R40" s="19">
        <v>1815.0952380952399</v>
      </c>
      <c r="S40" s="19">
        <v>1790</v>
      </c>
      <c r="T40" s="19">
        <v>1947.0952380952399</v>
      </c>
      <c r="U40" s="19">
        <v>1810.38095238095</v>
      </c>
      <c r="V40" s="19">
        <v>1810.38095238095</v>
      </c>
      <c r="W40" s="19">
        <v>1932.9523809523801</v>
      </c>
      <c r="X40" s="19">
        <v>1815.0952380952399</v>
      </c>
      <c r="Y40" s="19">
        <v>1790</v>
      </c>
      <c r="Z40" s="19">
        <v>1947.0952380952399</v>
      </c>
      <c r="AA40" s="19">
        <v>1810.38095238095</v>
      </c>
      <c r="AB40" s="19">
        <v>1998.9523809523801</v>
      </c>
      <c r="AC40" s="19">
        <v>1700</v>
      </c>
      <c r="AD40" s="19">
        <v>1890</v>
      </c>
      <c r="AE40" s="19">
        <v>1810.38095238095</v>
      </c>
      <c r="AF40" s="19">
        <v>1947.0952380952399</v>
      </c>
      <c r="AG40" s="19">
        <v>1810.38095238095</v>
      </c>
      <c r="AH40" s="19">
        <v>2003.6666666666699</v>
      </c>
      <c r="AI40" s="19">
        <v>1890</v>
      </c>
      <c r="AJ40" s="19">
        <v>1810.38095238095</v>
      </c>
      <c r="AK40" s="19">
        <v>2008.38095238095</v>
      </c>
      <c r="AL40" s="19">
        <v>2003.6666666666699</v>
      </c>
      <c r="AM40" s="19">
        <v>1947.0952380952399</v>
      </c>
      <c r="AN40" s="19">
        <v>1810.38095238095</v>
      </c>
      <c r="AO40" s="19">
        <v>1810.38095238095</v>
      </c>
      <c r="AP40" s="19">
        <v>1890</v>
      </c>
      <c r="AQ40" s="19">
        <v>1810.38095238095</v>
      </c>
      <c r="AR40" s="19">
        <v>2008.38095238095</v>
      </c>
      <c r="AS40" s="19">
        <v>1810.38095238095</v>
      </c>
      <c r="AT40" s="19">
        <v>1890</v>
      </c>
      <c r="AU40" s="19">
        <v>1947.0952380952399</v>
      </c>
      <c r="AV40" s="19">
        <v>1890</v>
      </c>
      <c r="AW40" s="19">
        <v>1810.38095238095</v>
      </c>
      <c r="AX40" s="19">
        <v>1810.38095238095</v>
      </c>
      <c r="AY40" s="19">
        <v>1810.38095238095</v>
      </c>
      <c r="AZ40" s="19">
        <v>1998.9523809523801</v>
      </c>
      <c r="BA40" s="19">
        <v>1810.38095238095</v>
      </c>
      <c r="BB40" s="19">
        <v>1947.0952380952399</v>
      </c>
      <c r="BC40" s="19">
        <v>1810.38095238095</v>
      </c>
      <c r="BD40" s="19">
        <v>1998.9523809523801</v>
      </c>
      <c r="BE40" s="19">
        <v>2008.38095238095</v>
      </c>
      <c r="BF40" s="19">
        <v>1810.38095238095</v>
      </c>
      <c r="BG40" s="19">
        <v>1810.38095238095</v>
      </c>
      <c r="BH40" s="19">
        <v>1998.9523809523801</v>
      </c>
      <c r="BI40" s="19">
        <v>1998.9523809523801</v>
      </c>
      <c r="BJ40" s="19">
        <v>2003.6666666666699</v>
      </c>
      <c r="BK40" s="19">
        <v>1947.0952380952399</v>
      </c>
      <c r="BL40" s="19">
        <v>1810.38095238095</v>
      </c>
      <c r="BM40" s="19">
        <v>1947.0952380952399</v>
      </c>
      <c r="BN40" s="19">
        <v>1890</v>
      </c>
      <c r="BO40" s="19">
        <v>2008.38095238095</v>
      </c>
      <c r="BP40" s="19">
        <v>1947.0952380952399</v>
      </c>
      <c r="BQ40" s="19">
        <v>1810.38095238095</v>
      </c>
      <c r="BR40" s="19">
        <v>1998.9523809523801</v>
      </c>
      <c r="BS40" s="19">
        <v>1947.0952380952399</v>
      </c>
      <c r="BT40" s="19">
        <v>1810.38095238095</v>
      </c>
      <c r="BU40" s="19">
        <v>2008.38095238095</v>
      </c>
      <c r="BV40" s="19">
        <v>1810.38095238095</v>
      </c>
      <c r="BW40" s="19">
        <v>1947.0952380952399</v>
      </c>
      <c r="BX40" s="19">
        <v>1890</v>
      </c>
      <c r="BY40" s="19">
        <v>2003.6666666666699</v>
      </c>
      <c r="BZ40" s="19">
        <v>1810.38095238095</v>
      </c>
      <c r="CA40" s="19">
        <v>1947.0952380952399</v>
      </c>
      <c r="CB40" s="19">
        <v>1890</v>
      </c>
      <c r="CC40" s="19">
        <v>1984.80952380953</v>
      </c>
      <c r="CD40" s="19">
        <v>1947.0952380952399</v>
      </c>
      <c r="CE40" s="19">
        <v>1890</v>
      </c>
      <c r="CF40" s="19">
        <v>2008.38095238095</v>
      </c>
      <c r="CG40" s="19">
        <v>1947.0952380952399</v>
      </c>
      <c r="CH40" s="19">
        <v>1890</v>
      </c>
      <c r="CI40" s="19">
        <v>2003.6666666666699</v>
      </c>
      <c r="CJ40" s="19">
        <v>1947.0952380952399</v>
      </c>
      <c r="CK40" s="19">
        <v>1890</v>
      </c>
      <c r="CL40" s="19">
        <v>1890</v>
      </c>
      <c r="CM40" s="19">
        <v>2008.38095238095</v>
      </c>
      <c r="CP40" t="s">
        <v>165</v>
      </c>
      <c r="CQ40">
        <v>50</v>
      </c>
      <c r="CR40" s="13">
        <v>2008.38095238095</v>
      </c>
      <c r="CS40" s="13">
        <v>1700</v>
      </c>
      <c r="CT40" s="13">
        <v>1877.4371428571424</v>
      </c>
    </row>
    <row r="41" spans="2:98" x14ac:dyDescent="0.25">
      <c r="B41" s="3">
        <v>38</v>
      </c>
      <c r="C41" s="19">
        <v>1951.80952380953</v>
      </c>
      <c r="D41" s="19">
        <v>1815.0952380952399</v>
      </c>
      <c r="E41" s="19">
        <v>1866.9523809523801</v>
      </c>
      <c r="F41" s="19">
        <v>1810.38095238095</v>
      </c>
      <c r="G41" s="19">
        <v>1970.6666666666699</v>
      </c>
      <c r="H41" s="19">
        <v>1984.80952380953</v>
      </c>
      <c r="I41" s="19">
        <v>1951.80952380953</v>
      </c>
      <c r="J41" s="19">
        <v>2008.38095238095</v>
      </c>
      <c r="K41" s="19">
        <v>1700</v>
      </c>
      <c r="L41" s="19">
        <v>1871.6666666666699</v>
      </c>
      <c r="M41" s="19">
        <v>1866.9523809523801</v>
      </c>
      <c r="N41" s="19">
        <v>1951.80952380953</v>
      </c>
      <c r="O41" s="19">
        <v>1824.5238095238101</v>
      </c>
      <c r="P41" s="19">
        <v>1819.80952380952</v>
      </c>
      <c r="Q41" s="19">
        <v>1937.6666666666699</v>
      </c>
      <c r="R41" s="19">
        <v>1819.80952380952</v>
      </c>
      <c r="S41" s="19">
        <v>1700</v>
      </c>
      <c r="T41" s="19">
        <v>1951.80952380953</v>
      </c>
      <c r="U41" s="19">
        <v>1815.0952380952399</v>
      </c>
      <c r="V41" s="19">
        <v>1815.0952380952399</v>
      </c>
      <c r="W41" s="19">
        <v>1937.6666666666699</v>
      </c>
      <c r="X41" s="19">
        <v>1819.80952380952</v>
      </c>
      <c r="Y41" s="19">
        <v>1700</v>
      </c>
      <c r="Z41" s="19">
        <v>1951.80952380953</v>
      </c>
      <c r="AA41" s="19">
        <v>1815.0952380952399</v>
      </c>
      <c r="AB41" s="19">
        <v>2003.6666666666699</v>
      </c>
      <c r="AC41" s="19">
        <v>1805.6666666666699</v>
      </c>
      <c r="AD41" s="19">
        <v>1790</v>
      </c>
      <c r="AE41" s="19">
        <v>1815.0952380952399</v>
      </c>
      <c r="AF41" s="19">
        <v>1951.80952380953</v>
      </c>
      <c r="AG41" s="19">
        <v>1815.0952380952399</v>
      </c>
      <c r="AH41" s="19">
        <v>2008.38095238095</v>
      </c>
      <c r="AI41" s="19">
        <v>1790</v>
      </c>
      <c r="AJ41" s="19">
        <v>1815.0952380952399</v>
      </c>
      <c r="AK41" s="19">
        <v>1932.9523809523801</v>
      </c>
      <c r="AL41" s="19">
        <v>2008.38095238095</v>
      </c>
      <c r="AM41" s="19">
        <v>1951.80952380953</v>
      </c>
      <c r="AN41" s="19">
        <v>1815.0952380952399</v>
      </c>
      <c r="AO41" s="19">
        <v>1815.0952380952399</v>
      </c>
      <c r="AP41" s="19">
        <v>1790</v>
      </c>
      <c r="AQ41" s="19">
        <v>1815.0952380952399</v>
      </c>
      <c r="AR41" s="19">
        <v>1932.9523809523801</v>
      </c>
      <c r="AS41" s="19">
        <v>1815.0952380952399</v>
      </c>
      <c r="AT41" s="19">
        <v>1790</v>
      </c>
      <c r="AU41" s="19">
        <v>1951.80952380953</v>
      </c>
      <c r="AV41" s="19">
        <v>1790</v>
      </c>
      <c r="AW41" s="19">
        <v>1815.0952380952399</v>
      </c>
      <c r="AX41" s="19">
        <v>1815.0952380952399</v>
      </c>
      <c r="AY41" s="19">
        <v>1815.0952380952399</v>
      </c>
      <c r="AZ41" s="19">
        <v>2003.6666666666699</v>
      </c>
      <c r="BA41" s="19">
        <v>1815.0952380952399</v>
      </c>
      <c r="BB41" s="19">
        <v>1951.80952380953</v>
      </c>
      <c r="BC41" s="19">
        <v>1815.0952380952399</v>
      </c>
      <c r="BD41" s="19">
        <v>2003.6666666666699</v>
      </c>
      <c r="BE41" s="19">
        <v>1932.9523809523801</v>
      </c>
      <c r="BF41" s="19">
        <v>1815.0952380952399</v>
      </c>
      <c r="BG41" s="19">
        <v>1815.0952380952399</v>
      </c>
      <c r="BH41" s="19">
        <v>2003.6666666666699</v>
      </c>
      <c r="BI41" s="19">
        <v>2003.6666666666699</v>
      </c>
      <c r="BJ41" s="19">
        <v>2008.38095238095</v>
      </c>
      <c r="BK41" s="19">
        <v>1951.80952380953</v>
      </c>
      <c r="BL41" s="19">
        <v>1815.0952380952399</v>
      </c>
      <c r="BM41" s="19">
        <v>1951.80952380953</v>
      </c>
      <c r="BN41" s="19">
        <v>1790</v>
      </c>
      <c r="BO41" s="19">
        <v>1932.9523809523801</v>
      </c>
      <c r="BP41" s="19">
        <v>1951.80952380953</v>
      </c>
      <c r="BQ41" s="19">
        <v>1815.0952380952399</v>
      </c>
      <c r="BR41" s="19">
        <v>2003.6666666666699</v>
      </c>
      <c r="BS41" s="19">
        <v>1951.80952380953</v>
      </c>
      <c r="BT41" s="19">
        <v>1815.0952380952399</v>
      </c>
      <c r="BU41" s="19">
        <v>1932.9523809523801</v>
      </c>
      <c r="BV41" s="19">
        <v>1815.0952380952399</v>
      </c>
      <c r="BW41" s="19">
        <v>1951.80952380953</v>
      </c>
      <c r="BX41" s="19">
        <v>1790</v>
      </c>
      <c r="BY41" s="19">
        <v>2008.38095238095</v>
      </c>
      <c r="BZ41" s="19">
        <v>1815.0952380952399</v>
      </c>
      <c r="CA41" s="19">
        <v>1951.80952380953</v>
      </c>
      <c r="CB41" s="19">
        <v>1790</v>
      </c>
      <c r="CC41" s="19">
        <v>1989.5238095238101</v>
      </c>
      <c r="CD41" s="19">
        <v>1951.80952380953</v>
      </c>
      <c r="CE41" s="19">
        <v>1790</v>
      </c>
      <c r="CF41" s="19">
        <v>1932.9523809523801</v>
      </c>
      <c r="CG41" s="19">
        <v>1951.80952380953</v>
      </c>
      <c r="CH41" s="19">
        <v>1790</v>
      </c>
      <c r="CI41" s="19">
        <v>2008.38095238095</v>
      </c>
      <c r="CJ41" s="19">
        <v>1951.80952380953</v>
      </c>
      <c r="CK41" s="19">
        <v>1790</v>
      </c>
      <c r="CL41" s="19">
        <v>1790</v>
      </c>
      <c r="CM41" s="19">
        <v>1932.9523809523801</v>
      </c>
      <c r="CP41" t="s">
        <v>165</v>
      </c>
      <c r="CQ41">
        <v>51</v>
      </c>
      <c r="CR41" s="13">
        <v>1961.2380952381</v>
      </c>
      <c r="CS41" s="13">
        <v>1700</v>
      </c>
      <c r="CT41" s="13">
        <v>1892.5204761904758</v>
      </c>
    </row>
    <row r="42" spans="2:98" x14ac:dyDescent="0.25">
      <c r="B42" s="3">
        <v>39</v>
      </c>
      <c r="C42" s="19">
        <v>1956.5238095238101</v>
      </c>
      <c r="D42" s="19">
        <v>1819.80952380952</v>
      </c>
      <c r="E42" s="19">
        <v>1871.6666666666699</v>
      </c>
      <c r="F42" s="19">
        <v>1815.0952380952399</v>
      </c>
      <c r="G42" s="19">
        <v>1975.38095238095</v>
      </c>
      <c r="H42" s="19">
        <v>1989.5238095238101</v>
      </c>
      <c r="I42" s="19">
        <v>1956.5238095238101</v>
      </c>
      <c r="J42" s="19">
        <v>1932.9523809523801</v>
      </c>
      <c r="K42" s="19">
        <v>1805.6666666666699</v>
      </c>
      <c r="L42" s="19">
        <v>1876.38095238095</v>
      </c>
      <c r="M42" s="19">
        <v>1871.6666666666699</v>
      </c>
      <c r="N42" s="19">
        <v>1956.5238095238101</v>
      </c>
      <c r="O42" s="19">
        <v>1829.2380952381</v>
      </c>
      <c r="P42" s="19">
        <v>1824.5238095238101</v>
      </c>
      <c r="Q42" s="19">
        <v>1942.38095238095</v>
      </c>
      <c r="R42" s="19">
        <v>1824.5238095238101</v>
      </c>
      <c r="S42" s="19">
        <v>1805.6666666666699</v>
      </c>
      <c r="T42" s="19">
        <v>1956.5238095238101</v>
      </c>
      <c r="U42" s="19">
        <v>1819.80952380952</v>
      </c>
      <c r="V42" s="19">
        <v>1819.80952380952</v>
      </c>
      <c r="W42" s="19">
        <v>1942.38095238095</v>
      </c>
      <c r="X42" s="19">
        <v>1824.5238095238101</v>
      </c>
      <c r="Y42" s="19">
        <v>1805.6666666666699</v>
      </c>
      <c r="Z42" s="19">
        <v>1956.5238095238101</v>
      </c>
      <c r="AA42" s="19">
        <v>1819.80952380952</v>
      </c>
      <c r="AB42" s="19">
        <v>2008.38095238095</v>
      </c>
      <c r="AC42" s="19">
        <v>1810.38095238095</v>
      </c>
      <c r="AD42" s="19">
        <v>1700</v>
      </c>
      <c r="AE42" s="19">
        <v>1819.80952380952</v>
      </c>
      <c r="AF42" s="19">
        <v>1956.5238095238101</v>
      </c>
      <c r="AG42" s="19">
        <v>1819.80952380952</v>
      </c>
      <c r="AH42" s="19">
        <v>1932.9523809523801</v>
      </c>
      <c r="AI42" s="19">
        <v>1700</v>
      </c>
      <c r="AJ42" s="19">
        <v>1819.80952380952</v>
      </c>
      <c r="AK42" s="19">
        <v>1937.6666666666699</v>
      </c>
      <c r="AL42" s="19">
        <v>1932.9523809523801</v>
      </c>
      <c r="AM42" s="19">
        <v>1956.5238095238101</v>
      </c>
      <c r="AN42" s="19">
        <v>1819.80952380952</v>
      </c>
      <c r="AO42" s="19">
        <v>1819.80952380952</v>
      </c>
      <c r="AP42" s="19">
        <v>1700</v>
      </c>
      <c r="AQ42" s="19">
        <v>1819.80952380952</v>
      </c>
      <c r="AR42" s="19">
        <v>1937.6666666666699</v>
      </c>
      <c r="AS42" s="19">
        <v>1819.80952380952</v>
      </c>
      <c r="AT42" s="19">
        <v>1700</v>
      </c>
      <c r="AU42" s="19">
        <v>1956.5238095238101</v>
      </c>
      <c r="AV42" s="19">
        <v>1700</v>
      </c>
      <c r="AW42" s="19">
        <v>1819.80952380952</v>
      </c>
      <c r="AX42" s="19">
        <v>1819.80952380952</v>
      </c>
      <c r="AY42" s="19">
        <v>1819.80952380952</v>
      </c>
      <c r="AZ42" s="19">
        <v>2008.38095238095</v>
      </c>
      <c r="BA42" s="19">
        <v>1819.80952380952</v>
      </c>
      <c r="BB42" s="19">
        <v>1956.5238095238101</v>
      </c>
      <c r="BC42" s="19">
        <v>1819.80952380952</v>
      </c>
      <c r="BD42" s="19">
        <v>2008.38095238095</v>
      </c>
      <c r="BE42" s="19">
        <v>1937.6666666666699</v>
      </c>
      <c r="BF42" s="19">
        <v>1819.80952380952</v>
      </c>
      <c r="BG42" s="19">
        <v>1819.80952380952</v>
      </c>
      <c r="BH42" s="19">
        <v>2008.38095238095</v>
      </c>
      <c r="BI42" s="19">
        <v>2008.38095238095</v>
      </c>
      <c r="BJ42" s="19">
        <v>1932.9523809523801</v>
      </c>
      <c r="BK42" s="19">
        <v>1956.5238095238101</v>
      </c>
      <c r="BL42" s="19">
        <v>1819.80952380952</v>
      </c>
      <c r="BM42" s="19">
        <v>1956.5238095238101</v>
      </c>
      <c r="BN42" s="19">
        <v>1700</v>
      </c>
      <c r="BO42" s="19">
        <v>1937.6666666666699</v>
      </c>
      <c r="BP42" s="19">
        <v>1956.5238095238101</v>
      </c>
      <c r="BQ42" s="19">
        <v>1819.80952380952</v>
      </c>
      <c r="BR42" s="19">
        <v>2008.38095238095</v>
      </c>
      <c r="BS42" s="19">
        <v>1956.5238095238101</v>
      </c>
      <c r="BT42" s="19">
        <v>1819.80952380952</v>
      </c>
      <c r="BU42" s="19">
        <v>1937.6666666666699</v>
      </c>
      <c r="BV42" s="19">
        <v>1819.80952380952</v>
      </c>
      <c r="BW42" s="19">
        <v>1956.5238095238101</v>
      </c>
      <c r="BX42" s="19">
        <v>1700</v>
      </c>
      <c r="BY42" s="19">
        <v>1932.9523809523801</v>
      </c>
      <c r="BZ42" s="19">
        <v>1819.80952380952</v>
      </c>
      <c r="CA42" s="19">
        <v>1956.5238095238101</v>
      </c>
      <c r="CB42" s="19">
        <v>1700</v>
      </c>
      <c r="CC42" s="19">
        <v>1994.2380952381</v>
      </c>
      <c r="CD42" s="19">
        <v>1956.5238095238101</v>
      </c>
      <c r="CE42" s="19">
        <v>1700</v>
      </c>
      <c r="CF42" s="19">
        <v>1937.6666666666699</v>
      </c>
      <c r="CG42" s="19">
        <v>1956.5238095238101</v>
      </c>
      <c r="CH42" s="19">
        <v>1700</v>
      </c>
      <c r="CI42" s="19">
        <v>1932.9523809523801</v>
      </c>
      <c r="CJ42" s="19">
        <v>1956.5238095238101</v>
      </c>
      <c r="CK42" s="19">
        <v>1700</v>
      </c>
      <c r="CL42" s="19">
        <v>1700</v>
      </c>
      <c r="CM42" s="19">
        <v>1937.6666666666699</v>
      </c>
      <c r="CP42" t="s">
        <v>165</v>
      </c>
      <c r="CQ42">
        <v>52</v>
      </c>
      <c r="CR42" s="13">
        <v>1975.38095238095</v>
      </c>
      <c r="CS42" s="13">
        <v>1700</v>
      </c>
      <c r="CT42" s="13">
        <v>1877.3899999999994</v>
      </c>
    </row>
    <row r="43" spans="2:98" x14ac:dyDescent="0.25">
      <c r="B43" s="3">
        <v>40</v>
      </c>
      <c r="C43" s="19">
        <v>1961.2380952381</v>
      </c>
      <c r="D43" s="19">
        <v>1824.5238095238101</v>
      </c>
      <c r="E43" s="19">
        <v>1876.38095238095</v>
      </c>
      <c r="F43" s="19">
        <v>1819.80952380952</v>
      </c>
      <c r="G43" s="19">
        <v>1980.0952380952399</v>
      </c>
      <c r="H43" s="19">
        <v>1994.2380952381</v>
      </c>
      <c r="I43" s="19">
        <v>1961.2380952381</v>
      </c>
      <c r="J43" s="19">
        <v>1937.6666666666699</v>
      </c>
      <c r="K43" s="19">
        <v>1810.38095238095</v>
      </c>
      <c r="L43" s="19">
        <v>1881.0952380952399</v>
      </c>
      <c r="M43" s="19">
        <v>1876.38095238095</v>
      </c>
      <c r="N43" s="19">
        <v>1961.2380952381</v>
      </c>
      <c r="O43" s="19">
        <v>1833.9523809523801</v>
      </c>
      <c r="P43" s="19">
        <v>1829.2380952381</v>
      </c>
      <c r="Q43" s="19">
        <v>1947.0952380952399</v>
      </c>
      <c r="R43" s="19">
        <v>1829.2380952381</v>
      </c>
      <c r="S43" s="19">
        <v>1810.38095238095</v>
      </c>
      <c r="T43" s="19">
        <v>1961.2380952381</v>
      </c>
      <c r="U43" s="19">
        <v>1824.5238095238101</v>
      </c>
      <c r="V43" s="19">
        <v>1824.5238095238101</v>
      </c>
      <c r="W43" s="19">
        <v>1947.0952380952399</v>
      </c>
      <c r="X43" s="19">
        <v>1829.2380952381</v>
      </c>
      <c r="Y43" s="19">
        <v>1810.38095238095</v>
      </c>
      <c r="Z43" s="19">
        <v>1961.2380952381</v>
      </c>
      <c r="AA43" s="19">
        <v>1824.5238095238101</v>
      </c>
      <c r="AB43" s="19">
        <v>1932.9523809523801</v>
      </c>
      <c r="AC43" s="19">
        <v>1815.0952380952399</v>
      </c>
      <c r="AD43" s="19">
        <v>1805.6666666666699</v>
      </c>
      <c r="AE43" s="19">
        <v>1824.5238095238101</v>
      </c>
      <c r="AF43" s="19">
        <v>1961.2380952381</v>
      </c>
      <c r="AG43" s="19">
        <v>1824.5238095238101</v>
      </c>
      <c r="AH43" s="19">
        <v>1937.6666666666699</v>
      </c>
      <c r="AI43" s="19">
        <v>1805.6666666666699</v>
      </c>
      <c r="AJ43" s="19">
        <v>1824.5238095238101</v>
      </c>
      <c r="AK43" s="19">
        <v>1942.38095238095</v>
      </c>
      <c r="AL43" s="19">
        <v>1937.6666666666699</v>
      </c>
      <c r="AM43" s="19">
        <v>1961.2380952381</v>
      </c>
      <c r="AN43" s="19">
        <v>1824.5238095238101</v>
      </c>
      <c r="AO43" s="19">
        <v>1824.5238095238101</v>
      </c>
      <c r="AP43" s="19">
        <v>1805.6666666666699</v>
      </c>
      <c r="AQ43" s="19">
        <v>1824.5238095238101</v>
      </c>
      <c r="AR43" s="19">
        <v>1942.38095238095</v>
      </c>
      <c r="AS43" s="19">
        <v>1824.5238095238101</v>
      </c>
      <c r="AT43" s="19">
        <v>1805.6666666666699</v>
      </c>
      <c r="AU43" s="19">
        <v>1961.2380952381</v>
      </c>
      <c r="AV43" s="19">
        <v>1805.6666666666699</v>
      </c>
      <c r="AW43" s="19">
        <v>1824.5238095238101</v>
      </c>
      <c r="AX43" s="19">
        <v>1824.5238095238101</v>
      </c>
      <c r="AY43" s="19">
        <v>1824.5238095238101</v>
      </c>
      <c r="AZ43" s="19">
        <v>1932.9523809523801</v>
      </c>
      <c r="BA43" s="19">
        <v>1824.5238095238101</v>
      </c>
      <c r="BB43" s="19">
        <v>1961.2380952381</v>
      </c>
      <c r="BC43" s="19">
        <v>1824.5238095238101</v>
      </c>
      <c r="BD43" s="19">
        <v>1932.9523809523801</v>
      </c>
      <c r="BE43" s="19">
        <v>1942.38095238095</v>
      </c>
      <c r="BF43" s="19">
        <v>1824.5238095238101</v>
      </c>
      <c r="BG43" s="19">
        <v>1824.5238095238101</v>
      </c>
      <c r="BH43" s="19">
        <v>1932.9523809523801</v>
      </c>
      <c r="BI43" s="19">
        <v>1932.9523809523801</v>
      </c>
      <c r="BJ43" s="19">
        <v>1937.6666666666699</v>
      </c>
      <c r="BK43" s="19">
        <v>1961.2380952381</v>
      </c>
      <c r="BL43" s="19">
        <v>1824.5238095238101</v>
      </c>
      <c r="BM43" s="19">
        <v>1961.2380952381</v>
      </c>
      <c r="BN43" s="19">
        <v>1805.6666666666699</v>
      </c>
      <c r="BO43" s="19">
        <v>1942.38095238095</v>
      </c>
      <c r="BP43" s="19">
        <v>1961.2380952381</v>
      </c>
      <c r="BQ43" s="19">
        <v>1824.5238095238101</v>
      </c>
      <c r="BR43" s="19">
        <v>1932.9523809523801</v>
      </c>
      <c r="BS43" s="19">
        <v>1961.2380952381</v>
      </c>
      <c r="BT43" s="19">
        <v>1824.5238095238101</v>
      </c>
      <c r="BU43" s="19">
        <v>1942.38095238095</v>
      </c>
      <c r="BV43" s="19">
        <v>1824.5238095238101</v>
      </c>
      <c r="BW43" s="19">
        <v>1961.2380952381</v>
      </c>
      <c r="BX43" s="19">
        <v>1805.6666666666699</v>
      </c>
      <c r="BY43" s="19">
        <v>1937.6666666666699</v>
      </c>
      <c r="BZ43" s="19">
        <v>1824.5238095238101</v>
      </c>
      <c r="CA43" s="19">
        <v>1961.2380952381</v>
      </c>
      <c r="CB43" s="19">
        <v>1805.6666666666699</v>
      </c>
      <c r="CC43" s="19">
        <v>1998.9523809523801</v>
      </c>
      <c r="CD43" s="19">
        <v>1961.2380952381</v>
      </c>
      <c r="CE43" s="19">
        <v>1805.6666666666699</v>
      </c>
      <c r="CF43" s="19">
        <v>1942.38095238095</v>
      </c>
      <c r="CG43" s="19">
        <v>1961.2380952381</v>
      </c>
      <c r="CH43" s="19">
        <v>1805.6666666666699</v>
      </c>
      <c r="CI43" s="19">
        <v>1937.6666666666699</v>
      </c>
      <c r="CJ43" s="19">
        <v>1961.2380952381</v>
      </c>
      <c r="CK43" s="19">
        <v>1805.6666666666699</v>
      </c>
      <c r="CL43" s="19">
        <v>1805.6666666666699</v>
      </c>
      <c r="CM43" s="19">
        <v>1942.38095238095</v>
      </c>
      <c r="CP43" t="s">
        <v>165</v>
      </c>
      <c r="CQ43">
        <v>53</v>
      </c>
      <c r="CR43" s="13">
        <v>2008.38095238095</v>
      </c>
      <c r="CS43" s="13">
        <v>1700</v>
      </c>
      <c r="CT43" s="13">
        <v>1889.567142857142</v>
      </c>
    </row>
    <row r="44" spans="2:98" x14ac:dyDescent="0.25">
      <c r="B44" s="3">
        <v>41</v>
      </c>
      <c r="C44" s="19">
        <v>1965.9523809523801</v>
      </c>
      <c r="D44" s="19">
        <v>1829.2380952381</v>
      </c>
      <c r="E44" s="19">
        <v>1881.0952380952399</v>
      </c>
      <c r="F44" s="19">
        <v>1824.5238095238101</v>
      </c>
      <c r="G44" s="19">
        <v>1984.80952380953</v>
      </c>
      <c r="H44" s="19">
        <v>1998.9523809523801</v>
      </c>
      <c r="I44" s="19">
        <v>1965.9523809523801</v>
      </c>
      <c r="J44" s="19">
        <v>1942.38095238095</v>
      </c>
      <c r="K44" s="19">
        <v>1815.0952380952399</v>
      </c>
      <c r="L44" s="19">
        <v>1885.80952380953</v>
      </c>
      <c r="M44" s="19">
        <v>1881.0952380952399</v>
      </c>
      <c r="N44" s="19">
        <v>1965.9523809523801</v>
      </c>
      <c r="O44" s="19">
        <v>1838.6666666666699</v>
      </c>
      <c r="P44" s="19">
        <v>1833.9523809523801</v>
      </c>
      <c r="Q44" s="19">
        <v>1951.80952380953</v>
      </c>
      <c r="R44" s="19">
        <v>1833.9523809523801</v>
      </c>
      <c r="S44" s="19">
        <v>1815.0952380952399</v>
      </c>
      <c r="T44" s="19">
        <v>1965.9523809523801</v>
      </c>
      <c r="U44" s="19">
        <v>1829.2380952381</v>
      </c>
      <c r="V44" s="19">
        <v>1829.2380952381</v>
      </c>
      <c r="W44" s="19">
        <v>1951.80952380953</v>
      </c>
      <c r="X44" s="19">
        <v>1833.9523809523801</v>
      </c>
      <c r="Y44" s="19">
        <v>1815.0952380952399</v>
      </c>
      <c r="Z44" s="19">
        <v>1965.9523809523801</v>
      </c>
      <c r="AA44" s="19">
        <v>1829.2380952381</v>
      </c>
      <c r="AB44" s="19">
        <v>1937.6666666666699</v>
      </c>
      <c r="AC44" s="19">
        <v>1819.80952380952</v>
      </c>
      <c r="AD44" s="19">
        <v>1810.38095238095</v>
      </c>
      <c r="AE44" s="19">
        <v>1829.2380952381</v>
      </c>
      <c r="AF44" s="19">
        <v>1965.9523809523801</v>
      </c>
      <c r="AG44" s="19">
        <v>1829.2380952381</v>
      </c>
      <c r="AH44" s="19">
        <v>1942.38095238095</v>
      </c>
      <c r="AI44" s="19">
        <v>1810.38095238095</v>
      </c>
      <c r="AJ44" s="19">
        <v>1829.2380952381</v>
      </c>
      <c r="AK44" s="19">
        <v>1947.0952380952399</v>
      </c>
      <c r="AL44" s="19">
        <v>1942.38095238095</v>
      </c>
      <c r="AM44" s="19">
        <v>1965.9523809523801</v>
      </c>
      <c r="AN44" s="19">
        <v>1829.2380952381</v>
      </c>
      <c r="AO44" s="19">
        <v>1829.2380952381</v>
      </c>
      <c r="AP44" s="19">
        <v>1810.38095238095</v>
      </c>
      <c r="AQ44" s="19">
        <v>1829.2380952381</v>
      </c>
      <c r="AR44" s="19">
        <v>1947.0952380952399</v>
      </c>
      <c r="AS44" s="19">
        <v>1829.2380952381</v>
      </c>
      <c r="AT44" s="19">
        <v>1810.38095238095</v>
      </c>
      <c r="AU44" s="19">
        <v>1965.9523809523801</v>
      </c>
      <c r="AV44" s="19">
        <v>1810.38095238095</v>
      </c>
      <c r="AW44" s="19">
        <v>1829.2380952381</v>
      </c>
      <c r="AX44" s="19">
        <v>1829.2380952381</v>
      </c>
      <c r="AY44" s="19">
        <v>1829.2380952381</v>
      </c>
      <c r="AZ44" s="19">
        <v>1937.6666666666699</v>
      </c>
      <c r="BA44" s="19">
        <v>1829.2380952381</v>
      </c>
      <c r="BB44" s="19">
        <v>1965.9523809523801</v>
      </c>
      <c r="BC44" s="19">
        <v>1829.2380952381</v>
      </c>
      <c r="BD44" s="19">
        <v>1937.6666666666699</v>
      </c>
      <c r="BE44" s="19">
        <v>1947.0952380952399</v>
      </c>
      <c r="BF44" s="19">
        <v>1829.2380952381</v>
      </c>
      <c r="BG44" s="19">
        <v>1829.2380952381</v>
      </c>
      <c r="BH44" s="19">
        <v>1937.6666666666699</v>
      </c>
      <c r="BI44" s="19">
        <v>1937.6666666666699</v>
      </c>
      <c r="BJ44" s="19">
        <v>1942.38095238095</v>
      </c>
      <c r="BK44" s="19">
        <v>1965.9523809523801</v>
      </c>
      <c r="BL44" s="19">
        <v>1829.2380952381</v>
      </c>
      <c r="BM44" s="19">
        <v>1965.9523809523801</v>
      </c>
      <c r="BN44" s="19">
        <v>1810.38095238095</v>
      </c>
      <c r="BO44" s="19">
        <v>1947.0952380952399</v>
      </c>
      <c r="BP44" s="19">
        <v>1965.9523809523801</v>
      </c>
      <c r="BQ44" s="19">
        <v>1829.2380952381</v>
      </c>
      <c r="BR44" s="19">
        <v>1937.6666666666699</v>
      </c>
      <c r="BS44" s="19">
        <v>1965.9523809523801</v>
      </c>
      <c r="BT44" s="19">
        <v>1829.2380952381</v>
      </c>
      <c r="BU44" s="19">
        <v>1947.0952380952399</v>
      </c>
      <c r="BV44" s="19">
        <v>1829.2380952381</v>
      </c>
      <c r="BW44" s="19">
        <v>1965.9523809523801</v>
      </c>
      <c r="BX44" s="19">
        <v>1810.38095238095</v>
      </c>
      <c r="BY44" s="19">
        <v>1942.38095238095</v>
      </c>
      <c r="BZ44" s="19">
        <v>1829.2380952381</v>
      </c>
      <c r="CA44" s="19">
        <v>1965.9523809523801</v>
      </c>
      <c r="CB44" s="19">
        <v>1810.38095238095</v>
      </c>
      <c r="CC44" s="19">
        <v>2003.6666666666699</v>
      </c>
      <c r="CD44" s="19">
        <v>1965.9523809523801</v>
      </c>
      <c r="CE44" s="19">
        <v>1810.38095238095</v>
      </c>
      <c r="CF44" s="19">
        <v>1947.0952380952399</v>
      </c>
      <c r="CG44" s="19">
        <v>1965.9523809523801</v>
      </c>
      <c r="CH44" s="19">
        <v>1810.38095238095</v>
      </c>
      <c r="CI44" s="19">
        <v>1942.38095238095</v>
      </c>
      <c r="CJ44" s="19">
        <v>1965.9523809523801</v>
      </c>
      <c r="CK44" s="19">
        <v>1810.38095238095</v>
      </c>
      <c r="CL44" s="19">
        <v>1810.38095238095</v>
      </c>
      <c r="CM44" s="19">
        <v>1947.0952380952399</v>
      </c>
      <c r="CP44" t="s">
        <v>165</v>
      </c>
      <c r="CQ44">
        <v>54</v>
      </c>
      <c r="CR44" s="13">
        <v>1975.38095238095</v>
      </c>
      <c r="CS44" s="13">
        <v>1700</v>
      </c>
      <c r="CT44" s="13">
        <v>1876.9185714285711</v>
      </c>
    </row>
    <row r="45" spans="2:98" x14ac:dyDescent="0.25">
      <c r="B45" s="3">
        <v>42</v>
      </c>
      <c r="C45" s="19">
        <v>1970.6666666666699</v>
      </c>
      <c r="D45" s="19">
        <v>1833.9523809523801</v>
      </c>
      <c r="E45" s="19">
        <v>1885.80952380953</v>
      </c>
      <c r="F45" s="19">
        <v>1829.2380952381</v>
      </c>
      <c r="G45" s="19">
        <v>1989.5238095238101</v>
      </c>
      <c r="H45" s="19">
        <v>2003.6666666666699</v>
      </c>
      <c r="I45" s="19">
        <v>1970.6666666666699</v>
      </c>
      <c r="J45" s="19">
        <v>1947.0952380952399</v>
      </c>
      <c r="K45" s="19">
        <v>1819.80952380952</v>
      </c>
      <c r="L45" s="19">
        <v>1890.5238095238101</v>
      </c>
      <c r="M45" s="19">
        <v>1885.80952380953</v>
      </c>
      <c r="N45" s="19">
        <v>1970.6666666666699</v>
      </c>
      <c r="O45" s="19">
        <v>1843.38095238095</v>
      </c>
      <c r="P45" s="19">
        <v>1838.6666666666699</v>
      </c>
      <c r="Q45" s="19">
        <v>1956.5238095238101</v>
      </c>
      <c r="R45" s="19">
        <v>1838.6666666666699</v>
      </c>
      <c r="S45" s="19">
        <v>1819.80952380952</v>
      </c>
      <c r="T45" s="19">
        <v>1970.6666666666699</v>
      </c>
      <c r="U45" s="19">
        <v>1833.9523809523801</v>
      </c>
      <c r="V45" s="19">
        <v>1833.9523809523801</v>
      </c>
      <c r="W45" s="19">
        <v>1956.5238095238101</v>
      </c>
      <c r="X45" s="19">
        <v>1838.6666666666699</v>
      </c>
      <c r="Y45" s="19">
        <v>1819.80952380952</v>
      </c>
      <c r="Z45" s="19">
        <v>1970.6666666666699</v>
      </c>
      <c r="AA45" s="19">
        <v>1833.9523809523801</v>
      </c>
      <c r="AB45" s="19">
        <v>1942.38095238095</v>
      </c>
      <c r="AC45" s="19">
        <v>1824.5238095238101</v>
      </c>
      <c r="AD45" s="19">
        <v>1815.0952380952399</v>
      </c>
      <c r="AE45" s="19">
        <v>1833.9523809523801</v>
      </c>
      <c r="AF45" s="19">
        <v>1970.6666666666699</v>
      </c>
      <c r="AG45" s="19">
        <v>1833.9523809523801</v>
      </c>
      <c r="AH45" s="19">
        <v>1947.0952380952399</v>
      </c>
      <c r="AI45" s="19">
        <v>1815.0952380952399</v>
      </c>
      <c r="AJ45" s="19">
        <v>1833.9523809523801</v>
      </c>
      <c r="AK45" s="19">
        <v>1951.80952380953</v>
      </c>
      <c r="AL45" s="19">
        <v>1947.0952380952399</v>
      </c>
      <c r="AM45" s="19">
        <v>1970.6666666666699</v>
      </c>
      <c r="AN45" s="19">
        <v>1833.9523809523801</v>
      </c>
      <c r="AO45" s="19">
        <v>1833.9523809523801</v>
      </c>
      <c r="AP45" s="19">
        <v>1815.0952380952399</v>
      </c>
      <c r="AQ45" s="19">
        <v>1833.9523809523801</v>
      </c>
      <c r="AR45" s="19">
        <v>1951.80952380953</v>
      </c>
      <c r="AS45" s="19">
        <v>1833.9523809523801</v>
      </c>
      <c r="AT45" s="19">
        <v>1815.0952380952399</v>
      </c>
      <c r="AU45" s="19">
        <v>1970.6666666666699</v>
      </c>
      <c r="AV45" s="19">
        <v>1815.0952380952399</v>
      </c>
      <c r="AW45" s="19">
        <v>1833.9523809523801</v>
      </c>
      <c r="AX45" s="19">
        <v>1833.9523809523801</v>
      </c>
      <c r="AY45" s="19">
        <v>1833.9523809523801</v>
      </c>
      <c r="AZ45" s="19">
        <v>1942.38095238095</v>
      </c>
      <c r="BA45" s="19">
        <v>1833.9523809523801</v>
      </c>
      <c r="BB45" s="19">
        <v>1970.6666666666699</v>
      </c>
      <c r="BC45" s="19">
        <v>1833.9523809523801</v>
      </c>
      <c r="BD45" s="19">
        <v>1942.38095238095</v>
      </c>
      <c r="BE45" s="19">
        <v>1951.80952380953</v>
      </c>
      <c r="BF45" s="19">
        <v>1833.9523809523801</v>
      </c>
      <c r="BG45" s="19">
        <v>1833.9523809523801</v>
      </c>
      <c r="BH45" s="19">
        <v>1942.38095238095</v>
      </c>
      <c r="BI45" s="19">
        <v>1942.38095238095</v>
      </c>
      <c r="BJ45" s="19">
        <v>1947.0952380952399</v>
      </c>
      <c r="BK45" s="19">
        <v>1970.6666666666699</v>
      </c>
      <c r="BL45" s="19">
        <v>1833.9523809523801</v>
      </c>
      <c r="BM45" s="19">
        <v>1970.6666666666699</v>
      </c>
      <c r="BN45" s="19">
        <v>1815.0952380952399</v>
      </c>
      <c r="BO45" s="19">
        <v>1951.80952380953</v>
      </c>
      <c r="BP45" s="19">
        <v>1970.6666666666699</v>
      </c>
      <c r="BQ45" s="19">
        <v>1833.9523809523801</v>
      </c>
      <c r="BR45" s="19">
        <v>1942.38095238095</v>
      </c>
      <c r="BS45" s="19">
        <v>1970.6666666666699</v>
      </c>
      <c r="BT45" s="19">
        <v>1833.9523809523801</v>
      </c>
      <c r="BU45" s="19">
        <v>1951.80952380953</v>
      </c>
      <c r="BV45" s="19">
        <v>1833.9523809523801</v>
      </c>
      <c r="BW45" s="19">
        <v>1970.6666666666699</v>
      </c>
      <c r="BX45" s="19">
        <v>1815.0952380952399</v>
      </c>
      <c r="BY45" s="19">
        <v>1947.0952380952399</v>
      </c>
      <c r="BZ45" s="19">
        <v>1833.9523809523801</v>
      </c>
      <c r="CA45" s="19">
        <v>1970.6666666666699</v>
      </c>
      <c r="CB45" s="19">
        <v>1815.0952380952399</v>
      </c>
      <c r="CC45" s="19">
        <v>2008.38095238095</v>
      </c>
      <c r="CD45" s="19">
        <v>1970.6666666666699</v>
      </c>
      <c r="CE45" s="19">
        <v>1815.0952380952399</v>
      </c>
      <c r="CF45" s="19">
        <v>1951.80952380953</v>
      </c>
      <c r="CG45" s="19">
        <v>1970.6666666666699</v>
      </c>
      <c r="CH45" s="19">
        <v>1815.0952380952399</v>
      </c>
      <c r="CI45" s="19">
        <v>1947.0952380952399</v>
      </c>
      <c r="CJ45" s="19">
        <v>1970.6666666666699</v>
      </c>
      <c r="CK45" s="19">
        <v>1815.0952380952399</v>
      </c>
      <c r="CL45" s="19">
        <v>1815.0952380952399</v>
      </c>
      <c r="CM45" s="19">
        <v>1951.80952380953</v>
      </c>
      <c r="CP45" t="s">
        <v>165</v>
      </c>
      <c r="CQ45">
        <v>55</v>
      </c>
      <c r="CR45" s="13">
        <v>1961.2380952381</v>
      </c>
      <c r="CS45" s="13">
        <v>1700</v>
      </c>
      <c r="CT45" s="13">
        <v>1893.7599999999998</v>
      </c>
    </row>
    <row r="46" spans="2:98" x14ac:dyDescent="0.25">
      <c r="B46" s="3">
        <v>43</v>
      </c>
      <c r="C46" s="19">
        <v>1975.38095238095</v>
      </c>
      <c r="D46" s="19">
        <v>1838.6666666666699</v>
      </c>
      <c r="E46" s="19">
        <v>1890.5238095238101</v>
      </c>
      <c r="F46" s="19">
        <v>1833.9523809523801</v>
      </c>
      <c r="G46" s="19">
        <v>1994.2380952381</v>
      </c>
      <c r="H46" s="19">
        <v>2008.38095238095</v>
      </c>
      <c r="I46" s="19">
        <v>1975.38095238095</v>
      </c>
      <c r="J46" s="19">
        <v>1951.80952380953</v>
      </c>
      <c r="K46" s="19">
        <v>1824.5238095238101</v>
      </c>
      <c r="L46" s="19">
        <v>1895.2380952381</v>
      </c>
      <c r="M46" s="19">
        <v>1890.5238095238101</v>
      </c>
      <c r="N46" s="19">
        <v>1975.38095238095</v>
      </c>
      <c r="O46" s="19">
        <v>1848.0952380952399</v>
      </c>
      <c r="P46" s="19">
        <v>1843.38095238095</v>
      </c>
      <c r="Q46" s="19">
        <v>1705</v>
      </c>
      <c r="R46" s="19">
        <v>1843.38095238095</v>
      </c>
      <c r="S46" s="19">
        <v>1824.5238095238101</v>
      </c>
      <c r="T46" s="19">
        <v>1975.38095238095</v>
      </c>
      <c r="U46" s="19">
        <v>1838.6666666666699</v>
      </c>
      <c r="V46" s="19">
        <v>1838.6666666666699</v>
      </c>
      <c r="W46" s="19">
        <v>1705</v>
      </c>
      <c r="X46" s="19">
        <v>1843.38095238095</v>
      </c>
      <c r="Y46" s="19">
        <v>1824.5238095238101</v>
      </c>
      <c r="Z46" s="19">
        <v>1975.38095238095</v>
      </c>
      <c r="AA46" s="19">
        <v>1838.6666666666699</v>
      </c>
      <c r="AB46" s="19">
        <v>1947.0952380952399</v>
      </c>
      <c r="AC46" s="19">
        <v>1829.2380952381</v>
      </c>
      <c r="AD46" s="19">
        <v>1819.80952380952</v>
      </c>
      <c r="AE46" s="19">
        <v>1838.6666666666699</v>
      </c>
      <c r="AF46" s="19">
        <v>1975.38095238095</v>
      </c>
      <c r="AG46" s="19">
        <v>1838.6666666666699</v>
      </c>
      <c r="AH46" s="19">
        <v>1951.80952380953</v>
      </c>
      <c r="AI46" s="19">
        <v>1819.80952380952</v>
      </c>
      <c r="AJ46" s="19">
        <v>1838.6666666666699</v>
      </c>
      <c r="AK46" s="19">
        <v>1956.5238095238101</v>
      </c>
      <c r="AL46" s="19">
        <v>1951.80952380953</v>
      </c>
      <c r="AM46" s="19">
        <v>1975.38095238095</v>
      </c>
      <c r="AN46" s="19">
        <v>1838.6666666666699</v>
      </c>
      <c r="AO46" s="19">
        <v>1838.6666666666699</v>
      </c>
      <c r="AP46" s="19">
        <v>1819.80952380952</v>
      </c>
      <c r="AQ46" s="19">
        <v>1838.6666666666699</v>
      </c>
      <c r="AR46" s="19">
        <v>1956.5238095238101</v>
      </c>
      <c r="AS46" s="19">
        <v>1838.6666666666699</v>
      </c>
      <c r="AT46" s="19">
        <v>1819.80952380952</v>
      </c>
      <c r="AU46" s="19">
        <v>1975.38095238095</v>
      </c>
      <c r="AV46" s="19">
        <v>1819.80952380952</v>
      </c>
      <c r="AW46" s="19">
        <v>1838.6666666666699</v>
      </c>
      <c r="AX46" s="19">
        <v>1838.6666666666699</v>
      </c>
      <c r="AY46" s="19">
        <v>1838.6666666666699</v>
      </c>
      <c r="AZ46" s="19">
        <v>1947.0952380952399</v>
      </c>
      <c r="BA46" s="19">
        <v>1838.6666666666699</v>
      </c>
      <c r="BB46" s="19">
        <v>1975.38095238095</v>
      </c>
      <c r="BC46" s="19">
        <v>1838.6666666666699</v>
      </c>
      <c r="BD46" s="19">
        <v>1947.0952380952399</v>
      </c>
      <c r="BE46" s="19">
        <v>1956.5238095238101</v>
      </c>
      <c r="BF46" s="19">
        <v>1838.6666666666699</v>
      </c>
      <c r="BG46" s="19">
        <v>1838.6666666666699</v>
      </c>
      <c r="BH46" s="19">
        <v>1947.0952380952399</v>
      </c>
      <c r="BI46" s="19">
        <v>1947.0952380952399</v>
      </c>
      <c r="BJ46" s="19">
        <v>1951.80952380953</v>
      </c>
      <c r="BK46" s="19">
        <v>1975.38095238095</v>
      </c>
      <c r="BL46" s="19">
        <v>1838.6666666666699</v>
      </c>
      <c r="BM46" s="19">
        <v>1975.38095238095</v>
      </c>
      <c r="BN46" s="19">
        <v>1819.80952380952</v>
      </c>
      <c r="BO46" s="19">
        <v>1956.5238095238101</v>
      </c>
      <c r="BP46" s="19">
        <v>1975.38095238095</v>
      </c>
      <c r="BQ46" s="19">
        <v>1838.6666666666699</v>
      </c>
      <c r="BR46" s="19">
        <v>1947.0952380952399</v>
      </c>
      <c r="BS46" s="19">
        <v>1975.38095238095</v>
      </c>
      <c r="BT46" s="19">
        <v>1838.6666666666699</v>
      </c>
      <c r="BU46" s="19">
        <v>1956.5238095238101</v>
      </c>
      <c r="BV46" s="19">
        <v>1838.6666666666699</v>
      </c>
      <c r="BW46" s="19">
        <v>1975.38095238095</v>
      </c>
      <c r="BX46" s="19">
        <v>1819.80952380952</v>
      </c>
      <c r="BY46" s="19">
        <v>1951.80952380953</v>
      </c>
      <c r="BZ46" s="19">
        <v>1838.6666666666699</v>
      </c>
      <c r="CA46" s="19">
        <v>1975.38095238095</v>
      </c>
      <c r="CB46" s="19">
        <v>1819.80952380952</v>
      </c>
      <c r="CC46" s="19">
        <v>1932.9523809523801</v>
      </c>
      <c r="CD46" s="19">
        <v>1975.38095238095</v>
      </c>
      <c r="CE46" s="19">
        <v>1819.80952380952</v>
      </c>
      <c r="CF46" s="19">
        <v>1956.5238095238101</v>
      </c>
      <c r="CG46" s="19">
        <v>1975.38095238095</v>
      </c>
      <c r="CH46" s="19">
        <v>1819.80952380952</v>
      </c>
      <c r="CI46" s="19">
        <v>1951.80952380953</v>
      </c>
      <c r="CJ46" s="19">
        <v>1975.38095238095</v>
      </c>
      <c r="CK46" s="19">
        <v>1819.80952380952</v>
      </c>
      <c r="CL46" s="19">
        <v>1819.80952380952</v>
      </c>
      <c r="CM46" s="19">
        <v>1956.5238095238101</v>
      </c>
      <c r="CP46" t="s">
        <v>165</v>
      </c>
      <c r="CQ46">
        <v>56</v>
      </c>
      <c r="CR46" s="13">
        <v>1961.2380952381</v>
      </c>
      <c r="CS46" s="13">
        <v>1700</v>
      </c>
      <c r="CT46" s="13">
        <v>1893.0809523809519</v>
      </c>
    </row>
    <row r="47" spans="2:98" x14ac:dyDescent="0.25">
      <c r="B47" s="3">
        <v>44</v>
      </c>
      <c r="C47" s="19">
        <v>1980.0952380952399</v>
      </c>
      <c r="D47" s="19">
        <v>1843.38095238095</v>
      </c>
      <c r="E47" s="19">
        <v>1895.2380952381</v>
      </c>
      <c r="F47" s="19">
        <v>1838.6666666666699</v>
      </c>
      <c r="G47" s="19">
        <v>1998.9523809523801</v>
      </c>
      <c r="H47" s="19">
        <v>1705</v>
      </c>
      <c r="I47" s="19">
        <v>1980.0952380952399</v>
      </c>
      <c r="J47" s="19">
        <v>1956.5238095238101</v>
      </c>
      <c r="K47" s="19">
        <v>1829.2380952381</v>
      </c>
      <c r="L47" s="19">
        <v>1899.9523809523801</v>
      </c>
      <c r="M47" s="19">
        <v>1895.2380952381</v>
      </c>
      <c r="N47" s="19">
        <v>1980.0952380952399</v>
      </c>
      <c r="O47" s="19">
        <v>1852.80952380952</v>
      </c>
      <c r="P47" s="19">
        <v>1848.0952380952399</v>
      </c>
      <c r="Q47" s="19">
        <v>1710</v>
      </c>
      <c r="R47" s="19">
        <v>1848.0952380952399</v>
      </c>
      <c r="S47" s="19">
        <v>1829.2380952381</v>
      </c>
      <c r="T47" s="19">
        <v>1980.0952380952399</v>
      </c>
      <c r="U47" s="19">
        <v>1843.38095238095</v>
      </c>
      <c r="V47" s="19">
        <v>1843.38095238095</v>
      </c>
      <c r="W47" s="19">
        <v>1710</v>
      </c>
      <c r="X47" s="19">
        <v>1848.0952380952399</v>
      </c>
      <c r="Y47" s="19">
        <v>1829.2380952381</v>
      </c>
      <c r="Z47" s="19">
        <v>1980.0952380952399</v>
      </c>
      <c r="AA47" s="19">
        <v>1843.38095238095</v>
      </c>
      <c r="AB47" s="19">
        <v>1951.80952380953</v>
      </c>
      <c r="AC47" s="19">
        <v>1833.9523809523801</v>
      </c>
      <c r="AD47" s="19">
        <v>1824.5238095238101</v>
      </c>
      <c r="AE47" s="19">
        <v>1843.38095238095</v>
      </c>
      <c r="AF47" s="19">
        <v>1980.0952380952399</v>
      </c>
      <c r="AG47" s="19">
        <v>1843.38095238095</v>
      </c>
      <c r="AH47" s="19">
        <v>1956.5238095238101</v>
      </c>
      <c r="AI47" s="19">
        <v>1824.5238095238101</v>
      </c>
      <c r="AJ47" s="19">
        <v>1843.38095238095</v>
      </c>
      <c r="AK47" s="19">
        <v>1705</v>
      </c>
      <c r="AL47" s="19">
        <v>1956.5238095238101</v>
      </c>
      <c r="AM47" s="19">
        <v>1980.0952380952399</v>
      </c>
      <c r="AN47" s="19">
        <v>1843.38095238095</v>
      </c>
      <c r="AO47" s="19">
        <v>1843.38095238095</v>
      </c>
      <c r="AP47" s="19">
        <v>1824.5238095238101</v>
      </c>
      <c r="AQ47" s="19">
        <v>1843.38095238095</v>
      </c>
      <c r="AR47" s="19">
        <v>1705</v>
      </c>
      <c r="AS47" s="19">
        <v>1843.38095238095</v>
      </c>
      <c r="AT47" s="19">
        <v>1824.5238095238101</v>
      </c>
      <c r="AU47" s="19">
        <v>1980.0952380952399</v>
      </c>
      <c r="AV47" s="19">
        <v>1824.5238095238101</v>
      </c>
      <c r="AW47" s="19">
        <v>1843.38095238095</v>
      </c>
      <c r="AX47" s="19">
        <v>1843.38095238095</v>
      </c>
      <c r="AY47" s="19">
        <v>1843.38095238095</v>
      </c>
      <c r="AZ47" s="19">
        <v>1951.80952380953</v>
      </c>
      <c r="BA47" s="19">
        <v>1843.38095238095</v>
      </c>
      <c r="BB47" s="19">
        <v>1980.0952380952399</v>
      </c>
      <c r="BC47" s="19">
        <v>1843.38095238095</v>
      </c>
      <c r="BD47" s="19">
        <v>1951.80952380953</v>
      </c>
      <c r="BE47" s="19">
        <v>1705</v>
      </c>
      <c r="BF47" s="19">
        <v>1843.38095238095</v>
      </c>
      <c r="BG47" s="19">
        <v>1843.38095238095</v>
      </c>
      <c r="BH47" s="19">
        <v>1951.80952380953</v>
      </c>
      <c r="BI47" s="19">
        <v>1951.80952380953</v>
      </c>
      <c r="BJ47" s="19">
        <v>1956.5238095238101</v>
      </c>
      <c r="BK47" s="19">
        <v>1980.0952380952399</v>
      </c>
      <c r="BL47" s="19">
        <v>1843.38095238095</v>
      </c>
      <c r="BM47" s="19">
        <v>1980.0952380952399</v>
      </c>
      <c r="BN47" s="19">
        <v>1824.5238095238101</v>
      </c>
      <c r="BO47" s="19">
        <v>1705</v>
      </c>
      <c r="BP47" s="19">
        <v>1980.0952380952399</v>
      </c>
      <c r="BQ47" s="19">
        <v>1843.38095238095</v>
      </c>
      <c r="BR47" s="19">
        <v>1951.80952380953</v>
      </c>
      <c r="BS47" s="19">
        <v>1980.0952380952399</v>
      </c>
      <c r="BT47" s="19">
        <v>1843.38095238095</v>
      </c>
      <c r="BU47" s="19">
        <v>1705</v>
      </c>
      <c r="BV47" s="19">
        <v>1843.38095238095</v>
      </c>
      <c r="BW47" s="19">
        <v>1980.0952380952399</v>
      </c>
      <c r="BX47" s="19">
        <v>1824.5238095238101</v>
      </c>
      <c r="BY47" s="19">
        <v>1956.5238095238101</v>
      </c>
      <c r="BZ47" s="19">
        <v>1843.38095238095</v>
      </c>
      <c r="CA47" s="19">
        <v>1980.0952380952399</v>
      </c>
      <c r="CB47" s="19">
        <v>1824.5238095238101</v>
      </c>
      <c r="CC47" s="19">
        <v>1937.6666666666699</v>
      </c>
      <c r="CD47" s="19">
        <v>1980.0952380952399</v>
      </c>
      <c r="CE47" s="19">
        <v>1824.5238095238101</v>
      </c>
      <c r="CF47" s="19">
        <v>1705</v>
      </c>
      <c r="CG47" s="19">
        <v>1980.0952380952399</v>
      </c>
      <c r="CH47" s="19">
        <v>1824.5238095238101</v>
      </c>
      <c r="CI47" s="19">
        <v>1956.5238095238101</v>
      </c>
      <c r="CJ47" s="19">
        <v>1980.0952380952399</v>
      </c>
      <c r="CK47" s="19">
        <v>1824.5238095238101</v>
      </c>
      <c r="CL47" s="19">
        <v>1824.5238095238101</v>
      </c>
      <c r="CM47" s="19">
        <v>1705</v>
      </c>
      <c r="CP47" t="s">
        <v>165</v>
      </c>
      <c r="CQ47">
        <v>57</v>
      </c>
      <c r="CR47" s="13">
        <v>1961.2380952381</v>
      </c>
      <c r="CS47" s="13">
        <v>1700</v>
      </c>
      <c r="CT47" s="13">
        <v>1894.9857142857138</v>
      </c>
    </row>
    <row r="48" spans="2:98" x14ac:dyDescent="0.25">
      <c r="B48" s="3">
        <v>45</v>
      </c>
      <c r="C48" s="19">
        <v>1984.80952380953</v>
      </c>
      <c r="D48" s="19">
        <v>1848.0952380952399</v>
      </c>
      <c r="E48" s="19">
        <v>1899.9523809523801</v>
      </c>
      <c r="F48" s="19">
        <v>1843.38095238095</v>
      </c>
      <c r="G48" s="19">
        <v>2003.6666666666699</v>
      </c>
      <c r="H48" s="19">
        <v>1710</v>
      </c>
      <c r="I48" s="19">
        <v>1984.80952380953</v>
      </c>
      <c r="J48" s="19">
        <v>1705</v>
      </c>
      <c r="K48" s="19">
        <v>1833.9523809523801</v>
      </c>
      <c r="L48" s="19">
        <v>1904.6666666666699</v>
      </c>
      <c r="M48" s="19">
        <v>1899.9523809523801</v>
      </c>
      <c r="N48" s="19">
        <v>1984.80952380953</v>
      </c>
      <c r="O48" s="19">
        <v>1857.5238095238101</v>
      </c>
      <c r="P48" s="19">
        <v>1852.80952380952</v>
      </c>
      <c r="Q48" s="19">
        <v>1940</v>
      </c>
      <c r="R48" s="19">
        <v>1852.80952380952</v>
      </c>
      <c r="S48" s="19">
        <v>1833.9523809523801</v>
      </c>
      <c r="T48" s="19">
        <v>1984.80952380953</v>
      </c>
      <c r="U48" s="19">
        <v>1848.0952380952399</v>
      </c>
      <c r="V48" s="19">
        <v>1848.0952380952399</v>
      </c>
      <c r="W48" s="19">
        <v>1940</v>
      </c>
      <c r="X48" s="19">
        <v>1852.80952380952</v>
      </c>
      <c r="Y48" s="19">
        <v>1833.9523809523801</v>
      </c>
      <c r="Z48" s="19">
        <v>1984.80952380953</v>
      </c>
      <c r="AA48" s="19">
        <v>1848.0952380952399</v>
      </c>
      <c r="AB48" s="19">
        <v>1956.5238095238101</v>
      </c>
      <c r="AC48" s="19">
        <v>1838.6666666666699</v>
      </c>
      <c r="AD48" s="19">
        <v>1829.2380952381</v>
      </c>
      <c r="AE48" s="19">
        <v>1848.0952380952399</v>
      </c>
      <c r="AF48" s="19">
        <v>1984.80952380953</v>
      </c>
      <c r="AG48" s="19">
        <v>1848.0952380952399</v>
      </c>
      <c r="AH48" s="19">
        <v>1705</v>
      </c>
      <c r="AI48" s="19">
        <v>1829.2380952381</v>
      </c>
      <c r="AJ48" s="19">
        <v>1848.0952380952399</v>
      </c>
      <c r="AK48" s="19">
        <v>1710</v>
      </c>
      <c r="AL48" s="19">
        <v>1705</v>
      </c>
      <c r="AM48" s="19">
        <v>1984.80952380953</v>
      </c>
      <c r="AN48" s="19">
        <v>1848.0952380952399</v>
      </c>
      <c r="AO48" s="19">
        <v>1848.0952380952399</v>
      </c>
      <c r="AP48" s="19">
        <v>1829.2380952381</v>
      </c>
      <c r="AQ48" s="19">
        <v>1848.0952380952399</v>
      </c>
      <c r="AR48" s="19">
        <v>1710</v>
      </c>
      <c r="AS48" s="19">
        <v>1848.0952380952399</v>
      </c>
      <c r="AT48" s="19">
        <v>1829.2380952381</v>
      </c>
      <c r="AU48" s="19">
        <v>1984.80952380953</v>
      </c>
      <c r="AV48" s="19">
        <v>1829.2380952381</v>
      </c>
      <c r="AW48" s="19">
        <v>1848.0952380952399</v>
      </c>
      <c r="AX48" s="19">
        <v>1848.0952380952399</v>
      </c>
      <c r="AY48" s="19">
        <v>1848.0952380952399</v>
      </c>
      <c r="AZ48" s="19">
        <v>1956.5238095238101</v>
      </c>
      <c r="BA48" s="19">
        <v>1848.0952380952399</v>
      </c>
      <c r="BB48" s="19">
        <v>1984.80952380953</v>
      </c>
      <c r="BC48" s="19">
        <v>1848.0952380952399</v>
      </c>
      <c r="BD48" s="19">
        <v>1956.5238095238101</v>
      </c>
      <c r="BE48" s="19">
        <v>1710</v>
      </c>
      <c r="BF48" s="19">
        <v>1848.0952380952399</v>
      </c>
      <c r="BG48" s="19">
        <v>1848.0952380952399</v>
      </c>
      <c r="BH48" s="19">
        <v>1956.5238095238101</v>
      </c>
      <c r="BI48" s="19">
        <v>1956.5238095238101</v>
      </c>
      <c r="BJ48" s="19">
        <v>1705</v>
      </c>
      <c r="BK48" s="19">
        <v>1984.80952380953</v>
      </c>
      <c r="BL48" s="19">
        <v>1848.0952380952399</v>
      </c>
      <c r="BM48" s="19">
        <v>1984.80952380953</v>
      </c>
      <c r="BN48" s="19">
        <v>1829.2380952381</v>
      </c>
      <c r="BO48" s="19">
        <v>1710</v>
      </c>
      <c r="BP48" s="19">
        <v>1984.80952380953</v>
      </c>
      <c r="BQ48" s="19">
        <v>1848.0952380952399</v>
      </c>
      <c r="BR48" s="19">
        <v>1956.5238095238101</v>
      </c>
      <c r="BS48" s="19">
        <v>1984.80952380953</v>
      </c>
      <c r="BT48" s="19">
        <v>1848.0952380952399</v>
      </c>
      <c r="BU48" s="19">
        <v>1710</v>
      </c>
      <c r="BV48" s="19">
        <v>1848.0952380952399</v>
      </c>
      <c r="BW48" s="19">
        <v>1984.80952380953</v>
      </c>
      <c r="BX48" s="19">
        <v>1829.2380952381</v>
      </c>
      <c r="BY48" s="19">
        <v>1705</v>
      </c>
      <c r="BZ48" s="19">
        <v>1848.0952380952399</v>
      </c>
      <c r="CA48" s="19">
        <v>1984.80952380953</v>
      </c>
      <c r="CB48" s="19">
        <v>1829.2380952381</v>
      </c>
      <c r="CC48" s="19">
        <v>1942.38095238095</v>
      </c>
      <c r="CD48" s="19">
        <v>1984.80952380953</v>
      </c>
      <c r="CE48" s="19">
        <v>1829.2380952381</v>
      </c>
      <c r="CF48" s="19">
        <v>1710</v>
      </c>
      <c r="CG48" s="19">
        <v>1984.80952380953</v>
      </c>
      <c r="CH48" s="19">
        <v>1829.2380952381</v>
      </c>
      <c r="CI48" s="19">
        <v>1705</v>
      </c>
      <c r="CJ48" s="19">
        <v>1984.80952380953</v>
      </c>
      <c r="CK48" s="19">
        <v>1829.2380952381</v>
      </c>
      <c r="CL48" s="19">
        <v>1829.2380952381</v>
      </c>
      <c r="CM48" s="19">
        <v>1710</v>
      </c>
      <c r="CP48" t="s">
        <v>165</v>
      </c>
      <c r="CQ48">
        <v>58</v>
      </c>
      <c r="CR48" s="13">
        <v>2008.38095238095</v>
      </c>
      <c r="CS48" s="13">
        <v>1700</v>
      </c>
      <c r="CT48" s="13">
        <v>1877.4371428571424</v>
      </c>
    </row>
    <row r="49" spans="2:98" x14ac:dyDescent="0.25">
      <c r="B49" s="3">
        <v>46</v>
      </c>
      <c r="C49" s="19">
        <v>1989.5238095238101</v>
      </c>
      <c r="D49" s="19">
        <v>1852.80952380952</v>
      </c>
      <c r="E49" s="19">
        <v>1904.6666666666699</v>
      </c>
      <c r="F49" s="19">
        <v>1848.0952380952399</v>
      </c>
      <c r="G49" s="19">
        <v>2008.38095238095</v>
      </c>
      <c r="H49" s="19">
        <v>1940</v>
      </c>
      <c r="I49" s="19">
        <v>1989.5238095238101</v>
      </c>
      <c r="J49" s="19">
        <v>1710</v>
      </c>
      <c r="K49" s="19">
        <v>1838.6666666666699</v>
      </c>
      <c r="L49" s="19">
        <v>1909.38095238095</v>
      </c>
      <c r="M49" s="19">
        <v>1904.6666666666699</v>
      </c>
      <c r="N49" s="19">
        <v>1989.5238095238101</v>
      </c>
      <c r="O49" s="19">
        <v>1862.2380952381</v>
      </c>
      <c r="P49" s="19">
        <v>1857.5238095238101</v>
      </c>
      <c r="Q49" s="19">
        <v>1890</v>
      </c>
      <c r="R49" s="19">
        <v>1857.5238095238101</v>
      </c>
      <c r="S49" s="19">
        <v>1838.6666666666699</v>
      </c>
      <c r="T49" s="19">
        <v>1989.5238095238101</v>
      </c>
      <c r="U49" s="19">
        <v>1852.80952380952</v>
      </c>
      <c r="V49" s="19">
        <v>1852.80952380952</v>
      </c>
      <c r="W49" s="19">
        <v>1890</v>
      </c>
      <c r="X49" s="19">
        <v>1857.5238095238101</v>
      </c>
      <c r="Y49" s="19">
        <v>1838.6666666666699</v>
      </c>
      <c r="Z49" s="19">
        <v>1989.5238095238101</v>
      </c>
      <c r="AA49" s="19">
        <v>1852.80952380952</v>
      </c>
      <c r="AB49" s="19">
        <v>1705</v>
      </c>
      <c r="AC49" s="19">
        <v>1843.38095238095</v>
      </c>
      <c r="AD49" s="19">
        <v>1833.9523809523801</v>
      </c>
      <c r="AE49" s="19">
        <v>1852.80952380952</v>
      </c>
      <c r="AF49" s="19">
        <v>1989.5238095238101</v>
      </c>
      <c r="AG49" s="19">
        <v>1852.80952380952</v>
      </c>
      <c r="AH49" s="19">
        <v>1710</v>
      </c>
      <c r="AI49" s="19">
        <v>1833.9523809523801</v>
      </c>
      <c r="AJ49" s="19">
        <v>1852.80952380952</v>
      </c>
      <c r="AK49" s="19">
        <v>1940</v>
      </c>
      <c r="AL49" s="19">
        <v>1710</v>
      </c>
      <c r="AM49" s="19">
        <v>1989.5238095238101</v>
      </c>
      <c r="AN49" s="19">
        <v>1852.80952380952</v>
      </c>
      <c r="AO49" s="19">
        <v>1852.80952380952</v>
      </c>
      <c r="AP49" s="19">
        <v>1833.9523809523801</v>
      </c>
      <c r="AQ49" s="19">
        <v>1852.80952380952</v>
      </c>
      <c r="AR49" s="19">
        <v>1940</v>
      </c>
      <c r="AS49" s="19">
        <v>1852.80952380952</v>
      </c>
      <c r="AT49" s="19">
        <v>1833.9523809523801</v>
      </c>
      <c r="AU49" s="19">
        <v>1989.5238095238101</v>
      </c>
      <c r="AV49" s="19">
        <v>1833.9523809523801</v>
      </c>
      <c r="AW49" s="19">
        <v>1852.80952380952</v>
      </c>
      <c r="AX49" s="19">
        <v>1852.80952380952</v>
      </c>
      <c r="AY49" s="19">
        <v>1852.80952380952</v>
      </c>
      <c r="AZ49" s="19">
        <v>1705</v>
      </c>
      <c r="BA49" s="19">
        <v>1852.80952380952</v>
      </c>
      <c r="BB49" s="19">
        <v>1989.5238095238101</v>
      </c>
      <c r="BC49" s="19">
        <v>1852.80952380952</v>
      </c>
      <c r="BD49" s="19">
        <v>1705</v>
      </c>
      <c r="BE49" s="19">
        <v>1940</v>
      </c>
      <c r="BF49" s="19">
        <v>1852.80952380952</v>
      </c>
      <c r="BG49" s="19">
        <v>1852.80952380952</v>
      </c>
      <c r="BH49" s="19">
        <v>1705</v>
      </c>
      <c r="BI49" s="19">
        <v>1705</v>
      </c>
      <c r="BJ49" s="19">
        <v>1710</v>
      </c>
      <c r="BK49" s="19">
        <v>1989.5238095238101</v>
      </c>
      <c r="BL49" s="19">
        <v>1852.80952380952</v>
      </c>
      <c r="BM49" s="19">
        <v>1989.5238095238101</v>
      </c>
      <c r="BN49" s="19">
        <v>1833.9523809523801</v>
      </c>
      <c r="BO49" s="19">
        <v>1940</v>
      </c>
      <c r="BP49" s="19">
        <v>1989.5238095238101</v>
      </c>
      <c r="BQ49" s="19">
        <v>1852.80952380952</v>
      </c>
      <c r="BR49" s="19">
        <v>1705</v>
      </c>
      <c r="BS49" s="19">
        <v>1989.5238095238101</v>
      </c>
      <c r="BT49" s="19">
        <v>1852.80952380952</v>
      </c>
      <c r="BU49" s="19">
        <v>1940</v>
      </c>
      <c r="BV49" s="19">
        <v>1852.80952380952</v>
      </c>
      <c r="BW49" s="19">
        <v>1989.5238095238101</v>
      </c>
      <c r="BX49" s="19">
        <v>1833.9523809523801</v>
      </c>
      <c r="BY49" s="19">
        <v>1710</v>
      </c>
      <c r="BZ49" s="19">
        <v>1852.80952380952</v>
      </c>
      <c r="CA49" s="19">
        <v>1989.5238095238101</v>
      </c>
      <c r="CB49" s="19">
        <v>1833.9523809523801</v>
      </c>
      <c r="CC49" s="19">
        <v>1947.0952380952399</v>
      </c>
      <c r="CD49" s="19">
        <v>1989.5238095238101</v>
      </c>
      <c r="CE49" s="19">
        <v>1833.9523809523801</v>
      </c>
      <c r="CF49" s="19">
        <v>1940</v>
      </c>
      <c r="CG49" s="19">
        <v>1989.5238095238101</v>
      </c>
      <c r="CH49" s="19">
        <v>1833.9523809523801</v>
      </c>
      <c r="CI49" s="19">
        <v>1710</v>
      </c>
      <c r="CJ49" s="19">
        <v>1989.5238095238101</v>
      </c>
      <c r="CK49" s="19">
        <v>1833.9523809523801</v>
      </c>
      <c r="CL49" s="19">
        <v>1833.9523809523801</v>
      </c>
      <c r="CM49" s="19">
        <v>1940</v>
      </c>
      <c r="CP49" t="s">
        <v>165</v>
      </c>
      <c r="CQ49">
        <v>59</v>
      </c>
      <c r="CR49" s="13">
        <v>1961.2380952381</v>
      </c>
      <c r="CS49" s="13">
        <v>1700</v>
      </c>
      <c r="CT49" s="13">
        <v>1877.3899999999994</v>
      </c>
    </row>
    <row r="50" spans="2:98" x14ac:dyDescent="0.25">
      <c r="B50" s="3">
        <v>47</v>
      </c>
      <c r="C50" s="19">
        <v>1994.2380952381</v>
      </c>
      <c r="D50" s="19">
        <v>1857.5238095238101</v>
      </c>
      <c r="E50" s="19">
        <v>1909.38095238095</v>
      </c>
      <c r="F50" s="19">
        <v>1852.80952380952</v>
      </c>
      <c r="G50" s="19">
        <v>1705</v>
      </c>
      <c r="H50" s="19">
        <v>1890</v>
      </c>
      <c r="I50" s="19">
        <v>1994.2380952381</v>
      </c>
      <c r="J50" s="19">
        <v>1940</v>
      </c>
      <c r="K50" s="19">
        <v>1843.38095238095</v>
      </c>
      <c r="L50" s="19">
        <v>1914.0952380952399</v>
      </c>
      <c r="M50" s="19">
        <v>1909.38095238095</v>
      </c>
      <c r="N50" s="19">
        <v>1994.2380952381</v>
      </c>
      <c r="O50" s="19">
        <v>1866.9523809523801</v>
      </c>
      <c r="P50" s="19">
        <v>1862.2380952381</v>
      </c>
      <c r="Q50" s="19">
        <v>1790</v>
      </c>
      <c r="R50" s="19">
        <v>1862.2380952381</v>
      </c>
      <c r="S50" s="19">
        <v>1843.38095238095</v>
      </c>
      <c r="T50" s="19">
        <v>1994.2380952381</v>
      </c>
      <c r="U50" s="19">
        <v>1857.5238095238101</v>
      </c>
      <c r="V50" s="19">
        <v>1857.5238095238101</v>
      </c>
      <c r="W50" s="19">
        <v>1790</v>
      </c>
      <c r="X50" s="19">
        <v>1862.2380952381</v>
      </c>
      <c r="Y50" s="19">
        <v>1843.38095238095</v>
      </c>
      <c r="Z50" s="19">
        <v>1994.2380952381</v>
      </c>
      <c r="AA50" s="19">
        <v>1857.5238095238101</v>
      </c>
      <c r="AB50" s="19">
        <v>1710</v>
      </c>
      <c r="AC50" s="19">
        <v>1848.0952380952399</v>
      </c>
      <c r="AD50" s="19">
        <v>1838.6666666666699</v>
      </c>
      <c r="AE50" s="19">
        <v>1857.5238095238101</v>
      </c>
      <c r="AF50" s="19">
        <v>1994.2380952381</v>
      </c>
      <c r="AG50" s="19">
        <v>1857.5238095238101</v>
      </c>
      <c r="AH50" s="19">
        <v>1940</v>
      </c>
      <c r="AI50" s="19">
        <v>1838.6666666666699</v>
      </c>
      <c r="AJ50" s="19">
        <v>1857.5238095238101</v>
      </c>
      <c r="AK50" s="19">
        <v>1890</v>
      </c>
      <c r="AL50" s="19">
        <v>1940</v>
      </c>
      <c r="AM50" s="19">
        <v>1994.2380952381</v>
      </c>
      <c r="AN50" s="19">
        <v>1857.5238095238101</v>
      </c>
      <c r="AO50" s="19">
        <v>1857.5238095238101</v>
      </c>
      <c r="AP50" s="19">
        <v>1838.6666666666699</v>
      </c>
      <c r="AQ50" s="19">
        <v>1857.5238095238101</v>
      </c>
      <c r="AR50" s="19">
        <v>1890</v>
      </c>
      <c r="AS50" s="19">
        <v>1857.5238095238101</v>
      </c>
      <c r="AT50" s="19">
        <v>1838.6666666666699</v>
      </c>
      <c r="AU50" s="19">
        <v>1994.2380952381</v>
      </c>
      <c r="AV50" s="19">
        <v>1838.6666666666699</v>
      </c>
      <c r="AW50" s="19">
        <v>1857.5238095238101</v>
      </c>
      <c r="AX50" s="19">
        <v>1857.5238095238101</v>
      </c>
      <c r="AY50" s="19">
        <v>1857.5238095238101</v>
      </c>
      <c r="AZ50" s="19">
        <v>1710</v>
      </c>
      <c r="BA50" s="19">
        <v>1857.5238095238101</v>
      </c>
      <c r="BB50" s="19">
        <v>1994.2380952381</v>
      </c>
      <c r="BC50" s="19">
        <v>1857.5238095238101</v>
      </c>
      <c r="BD50" s="19">
        <v>1710</v>
      </c>
      <c r="BE50" s="19">
        <v>1890</v>
      </c>
      <c r="BF50" s="19">
        <v>1857.5238095238101</v>
      </c>
      <c r="BG50" s="19">
        <v>1857.5238095238101</v>
      </c>
      <c r="BH50" s="19">
        <v>1710</v>
      </c>
      <c r="BI50" s="19">
        <v>1710</v>
      </c>
      <c r="BJ50" s="19">
        <v>1940</v>
      </c>
      <c r="BK50" s="19">
        <v>1994.2380952381</v>
      </c>
      <c r="BL50" s="19">
        <v>1857.5238095238101</v>
      </c>
      <c r="BM50" s="19">
        <v>1994.2380952381</v>
      </c>
      <c r="BN50" s="19">
        <v>1838.6666666666699</v>
      </c>
      <c r="BO50" s="19">
        <v>1890</v>
      </c>
      <c r="BP50" s="19">
        <v>1994.2380952381</v>
      </c>
      <c r="BQ50" s="19">
        <v>1857.5238095238101</v>
      </c>
      <c r="BR50" s="19">
        <v>1710</v>
      </c>
      <c r="BS50" s="19">
        <v>1994.2380952381</v>
      </c>
      <c r="BT50" s="19">
        <v>1857.5238095238101</v>
      </c>
      <c r="BU50" s="19">
        <v>1890</v>
      </c>
      <c r="BV50" s="19">
        <v>1857.5238095238101</v>
      </c>
      <c r="BW50" s="19">
        <v>1994.2380952381</v>
      </c>
      <c r="BX50" s="19">
        <v>1838.6666666666699</v>
      </c>
      <c r="BY50" s="19">
        <v>1940</v>
      </c>
      <c r="BZ50" s="19">
        <v>1857.5238095238101</v>
      </c>
      <c r="CA50" s="19">
        <v>1994.2380952381</v>
      </c>
      <c r="CB50" s="19">
        <v>1838.6666666666699</v>
      </c>
      <c r="CC50" s="19">
        <v>1951.80952380953</v>
      </c>
      <c r="CD50" s="19">
        <v>1994.2380952381</v>
      </c>
      <c r="CE50" s="19">
        <v>1838.6666666666699</v>
      </c>
      <c r="CF50" s="19">
        <v>1890</v>
      </c>
      <c r="CG50" s="19">
        <v>1994.2380952381</v>
      </c>
      <c r="CH50" s="19">
        <v>1838.6666666666699</v>
      </c>
      <c r="CI50" s="19">
        <v>1940</v>
      </c>
      <c r="CJ50" s="19">
        <v>1994.2380952381</v>
      </c>
      <c r="CK50" s="19">
        <v>1838.6666666666699</v>
      </c>
      <c r="CL50" s="19">
        <v>1838.6666666666699</v>
      </c>
      <c r="CM50" s="19">
        <v>1890</v>
      </c>
      <c r="CP50" t="s">
        <v>165</v>
      </c>
      <c r="CQ50">
        <v>60</v>
      </c>
      <c r="CR50" s="13">
        <v>2008.38095238095</v>
      </c>
      <c r="CS50" s="13">
        <v>1700</v>
      </c>
      <c r="CT50" s="13">
        <v>1877.3899999999994</v>
      </c>
    </row>
    <row r="51" spans="2:98" x14ac:dyDescent="0.25">
      <c r="B51" s="3">
        <v>48</v>
      </c>
      <c r="C51" s="19">
        <v>1998.9523809523801</v>
      </c>
      <c r="D51" s="19">
        <v>1862.2380952381</v>
      </c>
      <c r="E51" s="19">
        <v>1914.0952380952399</v>
      </c>
      <c r="F51" s="19">
        <v>1857.5238095238101</v>
      </c>
      <c r="G51" s="19">
        <v>1710</v>
      </c>
      <c r="H51" s="19">
        <v>1790</v>
      </c>
      <c r="I51" s="19">
        <v>1998.9523809523801</v>
      </c>
      <c r="J51" s="19">
        <v>1890</v>
      </c>
      <c r="K51" s="19">
        <v>1848.0952380952399</v>
      </c>
      <c r="L51" s="19">
        <v>1918.80952380953</v>
      </c>
      <c r="M51" s="19">
        <v>1914.0952380952399</v>
      </c>
      <c r="N51" s="19">
        <v>1998.9523809523801</v>
      </c>
      <c r="O51" s="19">
        <v>1871.6666666666699</v>
      </c>
      <c r="P51" s="19">
        <v>1866.9523809523801</v>
      </c>
      <c r="Q51" s="19">
        <v>1700</v>
      </c>
      <c r="R51" s="19">
        <v>1866.9523809523801</v>
      </c>
      <c r="S51" s="19">
        <v>1848.0952380952399</v>
      </c>
      <c r="T51" s="19">
        <v>1998.9523809523801</v>
      </c>
      <c r="U51" s="19">
        <v>1862.2380952381</v>
      </c>
      <c r="V51" s="19">
        <v>1862.2380952381</v>
      </c>
      <c r="W51" s="19">
        <v>1700</v>
      </c>
      <c r="X51" s="19">
        <v>1866.9523809523801</v>
      </c>
      <c r="Y51" s="19">
        <v>1848.0952380952399</v>
      </c>
      <c r="Z51" s="19">
        <v>1998.9523809523801</v>
      </c>
      <c r="AA51" s="19">
        <v>1862.2380952381</v>
      </c>
      <c r="AB51" s="19">
        <v>1940</v>
      </c>
      <c r="AC51" s="19">
        <v>1852.80952380952</v>
      </c>
      <c r="AD51" s="19">
        <v>1843.38095238095</v>
      </c>
      <c r="AE51" s="19">
        <v>1862.2380952381</v>
      </c>
      <c r="AF51" s="19">
        <v>1998.9523809523801</v>
      </c>
      <c r="AG51" s="19">
        <v>1862.2380952381</v>
      </c>
      <c r="AH51" s="19">
        <v>1890</v>
      </c>
      <c r="AI51" s="19">
        <v>1843.38095238095</v>
      </c>
      <c r="AJ51" s="19">
        <v>1862.2380952381</v>
      </c>
      <c r="AK51" s="19">
        <v>1790</v>
      </c>
      <c r="AL51" s="19">
        <v>1890</v>
      </c>
      <c r="AM51" s="19">
        <v>1998.9523809523801</v>
      </c>
      <c r="AN51" s="19">
        <v>1862.2380952381</v>
      </c>
      <c r="AO51" s="19">
        <v>1862.2380952381</v>
      </c>
      <c r="AP51" s="19">
        <v>1843.38095238095</v>
      </c>
      <c r="AQ51" s="19">
        <v>1862.2380952381</v>
      </c>
      <c r="AR51" s="19">
        <v>1790</v>
      </c>
      <c r="AS51" s="19">
        <v>1862.2380952381</v>
      </c>
      <c r="AT51" s="19">
        <v>1843.38095238095</v>
      </c>
      <c r="AU51" s="19">
        <v>1998.9523809523801</v>
      </c>
      <c r="AV51" s="19">
        <v>1843.38095238095</v>
      </c>
      <c r="AW51" s="19">
        <v>1862.2380952381</v>
      </c>
      <c r="AX51" s="19">
        <v>1862.2380952381</v>
      </c>
      <c r="AY51" s="19">
        <v>1862.2380952381</v>
      </c>
      <c r="AZ51" s="19">
        <v>1940</v>
      </c>
      <c r="BA51" s="19">
        <v>1862.2380952381</v>
      </c>
      <c r="BB51" s="19">
        <v>1998.9523809523801</v>
      </c>
      <c r="BC51" s="19">
        <v>1862.2380952381</v>
      </c>
      <c r="BD51" s="19">
        <v>1940</v>
      </c>
      <c r="BE51" s="19">
        <v>1790</v>
      </c>
      <c r="BF51" s="19">
        <v>1862.2380952381</v>
      </c>
      <c r="BG51" s="19">
        <v>1862.2380952381</v>
      </c>
      <c r="BH51" s="19">
        <v>1940</v>
      </c>
      <c r="BI51" s="19">
        <v>1940</v>
      </c>
      <c r="BJ51" s="19">
        <v>1890</v>
      </c>
      <c r="BK51" s="19">
        <v>1998.9523809523801</v>
      </c>
      <c r="BL51" s="19">
        <v>1862.2380952381</v>
      </c>
      <c r="BM51" s="19">
        <v>1998.9523809523801</v>
      </c>
      <c r="BN51" s="19">
        <v>1843.38095238095</v>
      </c>
      <c r="BO51" s="19">
        <v>1790</v>
      </c>
      <c r="BP51" s="19">
        <v>1998.9523809523801</v>
      </c>
      <c r="BQ51" s="19">
        <v>1862.2380952381</v>
      </c>
      <c r="BR51" s="19">
        <v>1940</v>
      </c>
      <c r="BS51" s="19">
        <v>1998.9523809523801</v>
      </c>
      <c r="BT51" s="19">
        <v>1862.2380952381</v>
      </c>
      <c r="BU51" s="19">
        <v>1790</v>
      </c>
      <c r="BV51" s="19">
        <v>1862.2380952381</v>
      </c>
      <c r="BW51" s="19">
        <v>1998.9523809523801</v>
      </c>
      <c r="BX51" s="19">
        <v>1843.38095238095</v>
      </c>
      <c r="BY51" s="19">
        <v>1890</v>
      </c>
      <c r="BZ51" s="19">
        <v>1862.2380952381</v>
      </c>
      <c r="CA51" s="19">
        <v>1998.9523809523801</v>
      </c>
      <c r="CB51" s="19">
        <v>1843.38095238095</v>
      </c>
      <c r="CC51" s="19">
        <v>1956.5238095238101</v>
      </c>
      <c r="CD51" s="19">
        <v>1998.9523809523801</v>
      </c>
      <c r="CE51" s="19">
        <v>1843.38095238095</v>
      </c>
      <c r="CF51" s="19">
        <v>1790</v>
      </c>
      <c r="CG51" s="19">
        <v>1998.9523809523801</v>
      </c>
      <c r="CH51" s="19">
        <v>1843.38095238095</v>
      </c>
      <c r="CI51" s="19">
        <v>1890</v>
      </c>
      <c r="CJ51" s="19">
        <v>1998.9523809523801</v>
      </c>
      <c r="CK51" s="19">
        <v>1843.38095238095</v>
      </c>
      <c r="CL51" s="19">
        <v>1843.38095238095</v>
      </c>
      <c r="CM51" s="19">
        <v>1790</v>
      </c>
      <c r="CP51" t="s">
        <v>165</v>
      </c>
      <c r="CQ51">
        <v>61</v>
      </c>
      <c r="CR51" s="13">
        <v>1961.2380952381</v>
      </c>
      <c r="CS51" s="13">
        <v>1700</v>
      </c>
      <c r="CT51" s="13">
        <v>1891.8771428571417</v>
      </c>
    </row>
    <row r="52" spans="2:98" x14ac:dyDescent="0.25">
      <c r="B52" s="3">
        <v>49</v>
      </c>
      <c r="C52" s="19">
        <v>2003.6666666666699</v>
      </c>
      <c r="D52" s="19">
        <v>1866.9523809523801</v>
      </c>
      <c r="E52" s="19">
        <v>1918.80952380953</v>
      </c>
      <c r="F52" s="19">
        <v>1862.2380952381</v>
      </c>
      <c r="G52" s="19">
        <v>1940</v>
      </c>
      <c r="H52" s="19">
        <v>1700</v>
      </c>
      <c r="I52" s="19">
        <v>2003.6666666666699</v>
      </c>
      <c r="J52" s="19">
        <v>1790</v>
      </c>
      <c r="K52" s="19">
        <v>1852.80952380952</v>
      </c>
      <c r="L52" s="19">
        <v>1923.5238095238101</v>
      </c>
      <c r="M52" s="19">
        <v>1918.80952380953</v>
      </c>
      <c r="N52" s="19">
        <v>2003.6666666666699</v>
      </c>
      <c r="O52" s="19">
        <v>1876.38095238095</v>
      </c>
      <c r="P52" s="19">
        <v>1871.6666666666699</v>
      </c>
      <c r="Q52" s="19">
        <v>1805.6666666666699</v>
      </c>
      <c r="R52" s="19">
        <v>1871.6666666666699</v>
      </c>
      <c r="S52" s="19">
        <v>1852.80952380952</v>
      </c>
      <c r="T52" s="19">
        <v>2003.6666666666699</v>
      </c>
      <c r="U52" s="19">
        <v>1866.9523809523801</v>
      </c>
      <c r="V52" s="19">
        <v>1866.9523809523801</v>
      </c>
      <c r="W52" s="19">
        <v>1805.6666666666699</v>
      </c>
      <c r="X52" s="19">
        <v>1871.6666666666699</v>
      </c>
      <c r="Y52" s="19">
        <v>1852.80952380952</v>
      </c>
      <c r="Z52" s="19">
        <v>2003.6666666666699</v>
      </c>
      <c r="AA52" s="19">
        <v>1866.9523809523801</v>
      </c>
      <c r="AB52" s="19">
        <v>1890</v>
      </c>
      <c r="AC52" s="19">
        <v>1857.5238095238101</v>
      </c>
      <c r="AD52" s="19">
        <v>1848.0952380952399</v>
      </c>
      <c r="AE52" s="19">
        <v>1866.9523809523801</v>
      </c>
      <c r="AF52" s="19">
        <v>2003.6666666666699</v>
      </c>
      <c r="AG52" s="19">
        <v>1866.9523809523801</v>
      </c>
      <c r="AH52" s="19">
        <v>1790</v>
      </c>
      <c r="AI52" s="19">
        <v>1848.0952380952399</v>
      </c>
      <c r="AJ52" s="19">
        <v>1866.9523809523801</v>
      </c>
      <c r="AK52" s="19">
        <v>1700</v>
      </c>
      <c r="AL52" s="19">
        <v>1790</v>
      </c>
      <c r="AM52" s="19">
        <v>2003.6666666666699</v>
      </c>
      <c r="AN52" s="19">
        <v>1866.9523809523801</v>
      </c>
      <c r="AO52" s="19">
        <v>1866.9523809523801</v>
      </c>
      <c r="AP52" s="19">
        <v>1848.0952380952399</v>
      </c>
      <c r="AQ52" s="19">
        <v>1866.9523809523801</v>
      </c>
      <c r="AR52" s="19">
        <v>1700</v>
      </c>
      <c r="AS52" s="19">
        <v>1866.9523809523801</v>
      </c>
      <c r="AT52" s="19">
        <v>1848.0952380952399</v>
      </c>
      <c r="AU52" s="19">
        <v>2003.6666666666699</v>
      </c>
      <c r="AV52" s="19">
        <v>1848.0952380952399</v>
      </c>
      <c r="AW52" s="19">
        <v>1866.9523809523801</v>
      </c>
      <c r="AX52" s="19">
        <v>1866.9523809523801</v>
      </c>
      <c r="AY52" s="19">
        <v>1866.9523809523801</v>
      </c>
      <c r="AZ52" s="19">
        <v>1890</v>
      </c>
      <c r="BA52" s="19">
        <v>1866.9523809523801</v>
      </c>
      <c r="BB52" s="19">
        <v>2003.6666666666699</v>
      </c>
      <c r="BC52" s="19">
        <v>1866.9523809523801</v>
      </c>
      <c r="BD52" s="19">
        <v>1890</v>
      </c>
      <c r="BE52" s="19">
        <v>1700</v>
      </c>
      <c r="BF52" s="19">
        <v>1866.9523809523801</v>
      </c>
      <c r="BG52" s="19">
        <v>1866.9523809523801</v>
      </c>
      <c r="BH52" s="19">
        <v>1890</v>
      </c>
      <c r="BI52" s="19">
        <v>1890</v>
      </c>
      <c r="BJ52" s="19">
        <v>1790</v>
      </c>
      <c r="BK52" s="19">
        <v>2003.6666666666699</v>
      </c>
      <c r="BL52" s="19">
        <v>1866.9523809523801</v>
      </c>
      <c r="BM52" s="19">
        <v>2003.6666666666699</v>
      </c>
      <c r="BN52" s="19">
        <v>1848.0952380952399</v>
      </c>
      <c r="BO52" s="19">
        <v>1700</v>
      </c>
      <c r="BP52" s="19">
        <v>2003.6666666666699</v>
      </c>
      <c r="BQ52" s="19">
        <v>1866.9523809523801</v>
      </c>
      <c r="BR52" s="19">
        <v>1890</v>
      </c>
      <c r="BS52" s="19">
        <v>2003.6666666666699</v>
      </c>
      <c r="BT52" s="19">
        <v>1866.9523809523801</v>
      </c>
      <c r="BU52" s="19">
        <v>1700</v>
      </c>
      <c r="BV52" s="19">
        <v>1866.9523809523801</v>
      </c>
      <c r="BW52" s="19">
        <v>2003.6666666666699</v>
      </c>
      <c r="BX52" s="19">
        <v>1848.0952380952399</v>
      </c>
      <c r="BY52" s="19">
        <v>1790</v>
      </c>
      <c r="BZ52" s="19">
        <v>1866.9523809523801</v>
      </c>
      <c r="CA52" s="19">
        <v>2003.6666666666699</v>
      </c>
      <c r="CB52" s="19">
        <v>1848.0952380952399</v>
      </c>
      <c r="CC52" s="19">
        <v>1705</v>
      </c>
      <c r="CD52" s="19">
        <v>2003.6666666666699</v>
      </c>
      <c r="CE52" s="19">
        <v>1848.0952380952399</v>
      </c>
      <c r="CF52" s="19">
        <v>1700</v>
      </c>
      <c r="CG52" s="19">
        <v>2003.6666666666699</v>
      </c>
      <c r="CH52" s="19">
        <v>1848.0952380952399</v>
      </c>
      <c r="CI52" s="19">
        <v>1790</v>
      </c>
      <c r="CJ52" s="19">
        <v>2003.6666666666699</v>
      </c>
      <c r="CK52" s="19">
        <v>1848.0952380952399</v>
      </c>
      <c r="CL52" s="19">
        <v>1848.0952380952399</v>
      </c>
      <c r="CM52" s="19">
        <v>1700</v>
      </c>
      <c r="CP52" t="s">
        <v>165</v>
      </c>
      <c r="CQ52">
        <v>62</v>
      </c>
      <c r="CR52" s="13">
        <v>2008.38095238095</v>
      </c>
      <c r="CS52" s="13">
        <v>1700</v>
      </c>
      <c r="CT52" s="13">
        <v>1877.6257142857139</v>
      </c>
    </row>
    <row r="53" spans="2:98" x14ac:dyDescent="0.25">
      <c r="B53" s="3">
        <v>50</v>
      </c>
      <c r="C53" s="19">
        <v>2008.38095238095</v>
      </c>
      <c r="D53" s="19">
        <v>1871.6666666666699</v>
      </c>
      <c r="E53" s="19">
        <v>1923.5238095238101</v>
      </c>
      <c r="F53" s="19">
        <v>1866.9523809523801</v>
      </c>
      <c r="G53" s="19">
        <v>1890</v>
      </c>
      <c r="H53" s="19">
        <v>1805.6666666666699</v>
      </c>
      <c r="I53" s="19">
        <v>2008.38095238095</v>
      </c>
      <c r="J53" s="19">
        <v>1700</v>
      </c>
      <c r="K53" s="19">
        <v>1857.5238095238101</v>
      </c>
      <c r="L53" s="19">
        <v>1928.2380952381</v>
      </c>
      <c r="M53" s="19">
        <v>1923.5238095238101</v>
      </c>
      <c r="N53" s="19">
        <v>2008.38095238095</v>
      </c>
      <c r="O53" s="19">
        <v>1881.0952380952399</v>
      </c>
      <c r="P53" s="19">
        <v>1876.38095238095</v>
      </c>
      <c r="Q53" s="19">
        <v>1810.38095238095</v>
      </c>
      <c r="R53" s="19">
        <v>1876.38095238095</v>
      </c>
      <c r="S53" s="19">
        <v>1857.5238095238101</v>
      </c>
      <c r="T53" s="19">
        <v>2008.38095238095</v>
      </c>
      <c r="U53" s="19">
        <v>1871.6666666666699</v>
      </c>
      <c r="V53" s="19">
        <v>1871.6666666666699</v>
      </c>
      <c r="W53" s="19">
        <v>1810.38095238095</v>
      </c>
      <c r="X53" s="19">
        <v>1876.38095238095</v>
      </c>
      <c r="Y53" s="19">
        <v>1857.5238095238101</v>
      </c>
      <c r="Z53" s="19">
        <v>2008.38095238095</v>
      </c>
      <c r="AA53" s="19">
        <v>1871.6666666666699</v>
      </c>
      <c r="AB53" s="19">
        <v>1790</v>
      </c>
      <c r="AC53" s="19">
        <v>1862.2380952381</v>
      </c>
      <c r="AD53" s="19">
        <v>1852.80952380952</v>
      </c>
      <c r="AE53" s="19">
        <v>1871.6666666666699</v>
      </c>
      <c r="AF53" s="19">
        <v>2008.38095238095</v>
      </c>
      <c r="AG53" s="19">
        <v>1871.6666666666699</v>
      </c>
      <c r="AH53" s="19">
        <v>1700</v>
      </c>
      <c r="AI53" s="19">
        <v>1852.80952380952</v>
      </c>
      <c r="AJ53" s="19">
        <v>1871.6666666666699</v>
      </c>
      <c r="AK53" s="19">
        <v>1805.6666666666699</v>
      </c>
      <c r="AL53" s="19">
        <v>1700</v>
      </c>
      <c r="AM53" s="19">
        <v>2008.38095238095</v>
      </c>
      <c r="AN53" s="19">
        <v>1871.6666666666699</v>
      </c>
      <c r="AO53" s="19">
        <v>1871.6666666666699</v>
      </c>
      <c r="AP53" s="19">
        <v>1852.80952380952</v>
      </c>
      <c r="AQ53" s="19">
        <v>1871.6666666666699</v>
      </c>
      <c r="AR53" s="19">
        <v>1805.6666666666699</v>
      </c>
      <c r="AS53" s="19">
        <v>1871.6666666666699</v>
      </c>
      <c r="AT53" s="19">
        <v>1852.80952380952</v>
      </c>
      <c r="AU53" s="19">
        <v>2008.38095238095</v>
      </c>
      <c r="AV53" s="19">
        <v>1852.80952380952</v>
      </c>
      <c r="AW53" s="19">
        <v>1871.6666666666699</v>
      </c>
      <c r="AX53" s="19">
        <v>1871.6666666666699</v>
      </c>
      <c r="AY53" s="19">
        <v>1871.6666666666699</v>
      </c>
      <c r="AZ53" s="19">
        <v>1790</v>
      </c>
      <c r="BA53" s="19">
        <v>1871.6666666666699</v>
      </c>
      <c r="BB53" s="19">
        <v>2008.38095238095</v>
      </c>
      <c r="BC53" s="19">
        <v>1871.6666666666699</v>
      </c>
      <c r="BD53" s="19">
        <v>1790</v>
      </c>
      <c r="BE53" s="19">
        <v>1805.6666666666699</v>
      </c>
      <c r="BF53" s="19">
        <v>1871.6666666666699</v>
      </c>
      <c r="BG53" s="19">
        <v>1871.6666666666699</v>
      </c>
      <c r="BH53" s="19">
        <v>1790</v>
      </c>
      <c r="BI53" s="19">
        <v>1790</v>
      </c>
      <c r="BJ53" s="19">
        <v>1700</v>
      </c>
      <c r="BK53" s="19">
        <v>2008.38095238095</v>
      </c>
      <c r="BL53" s="19">
        <v>1871.6666666666699</v>
      </c>
      <c r="BM53" s="19">
        <v>2008.38095238095</v>
      </c>
      <c r="BN53" s="19">
        <v>1852.80952380952</v>
      </c>
      <c r="BO53" s="19">
        <v>1805.6666666666699</v>
      </c>
      <c r="BP53" s="19">
        <v>2008.38095238095</v>
      </c>
      <c r="BQ53" s="19">
        <v>1871.6666666666699</v>
      </c>
      <c r="BR53" s="19">
        <v>1790</v>
      </c>
      <c r="BS53" s="19">
        <v>2008.38095238095</v>
      </c>
      <c r="BT53" s="19">
        <v>1871.6666666666699</v>
      </c>
      <c r="BU53" s="19">
        <v>1805.6666666666699</v>
      </c>
      <c r="BV53" s="19">
        <v>1871.6666666666699</v>
      </c>
      <c r="BW53" s="19">
        <v>2008.38095238095</v>
      </c>
      <c r="BX53" s="19">
        <v>1852.80952380952</v>
      </c>
      <c r="BY53" s="19">
        <v>1700</v>
      </c>
      <c r="BZ53" s="19">
        <v>1871.6666666666699</v>
      </c>
      <c r="CA53" s="19">
        <v>2008.38095238095</v>
      </c>
      <c r="CB53" s="19">
        <v>1852.80952380952</v>
      </c>
      <c r="CC53" s="19">
        <v>1710</v>
      </c>
      <c r="CD53" s="19">
        <v>2008.38095238095</v>
      </c>
      <c r="CE53" s="19">
        <v>1852.80952380952</v>
      </c>
      <c r="CF53" s="19">
        <v>1805.6666666666699</v>
      </c>
      <c r="CG53" s="19">
        <v>2008.38095238095</v>
      </c>
      <c r="CH53" s="19">
        <v>1852.80952380952</v>
      </c>
      <c r="CI53" s="19">
        <v>1700</v>
      </c>
      <c r="CJ53" s="19">
        <v>2008.38095238095</v>
      </c>
      <c r="CK53" s="19">
        <v>1852.80952380952</v>
      </c>
      <c r="CL53" s="19">
        <v>1852.80952380952</v>
      </c>
      <c r="CM53" s="19">
        <v>1805.6666666666699</v>
      </c>
      <c r="CP53" t="s">
        <v>165</v>
      </c>
      <c r="CQ53">
        <v>63</v>
      </c>
      <c r="CR53" s="13">
        <v>2008.38095238095</v>
      </c>
      <c r="CS53" s="13">
        <v>1700</v>
      </c>
      <c r="CT53" s="13">
        <v>1893.0809523809519</v>
      </c>
    </row>
    <row r="54" spans="2:98" x14ac:dyDescent="0.25">
      <c r="B54" s="3">
        <v>51</v>
      </c>
      <c r="C54" s="19">
        <v>1705</v>
      </c>
      <c r="D54" s="19">
        <v>1876.38095238095</v>
      </c>
      <c r="E54" s="19">
        <v>1928.2380952381</v>
      </c>
      <c r="F54" s="19">
        <v>1871.6666666666699</v>
      </c>
      <c r="G54" s="19">
        <v>1790</v>
      </c>
      <c r="H54" s="19">
        <v>1810.38095238095</v>
      </c>
      <c r="I54" s="19">
        <v>1705</v>
      </c>
      <c r="J54" s="19">
        <v>1805.6666666666699</v>
      </c>
      <c r="K54" s="19">
        <v>1862.2380952381</v>
      </c>
      <c r="L54" s="19">
        <v>1932.9523809523801</v>
      </c>
      <c r="M54" s="19">
        <v>1928.2380952381</v>
      </c>
      <c r="N54" s="19">
        <v>1705</v>
      </c>
      <c r="O54" s="19">
        <v>1885.80952380953</v>
      </c>
      <c r="P54" s="19">
        <v>1881.0952380952399</v>
      </c>
      <c r="Q54" s="19">
        <v>1815.0952380952399</v>
      </c>
      <c r="R54" s="19">
        <v>1881.0952380952399</v>
      </c>
      <c r="S54" s="19">
        <v>1862.2380952381</v>
      </c>
      <c r="T54" s="19">
        <v>1705</v>
      </c>
      <c r="U54" s="19">
        <v>1876.38095238095</v>
      </c>
      <c r="V54" s="19">
        <v>1876.38095238095</v>
      </c>
      <c r="W54" s="19">
        <v>1815.0952380952399</v>
      </c>
      <c r="X54" s="19">
        <v>1881.0952380952399</v>
      </c>
      <c r="Y54" s="19">
        <v>1862.2380952381</v>
      </c>
      <c r="Z54" s="19">
        <v>1705</v>
      </c>
      <c r="AA54" s="19">
        <v>1876.38095238095</v>
      </c>
      <c r="AB54" s="19">
        <v>1700</v>
      </c>
      <c r="AC54" s="19">
        <v>1866.9523809523801</v>
      </c>
      <c r="AD54" s="19">
        <v>1857.5238095238101</v>
      </c>
      <c r="AE54" s="19">
        <v>1876.38095238095</v>
      </c>
      <c r="AF54" s="19">
        <v>1705</v>
      </c>
      <c r="AG54" s="19">
        <v>1876.38095238095</v>
      </c>
      <c r="AH54" s="19">
        <v>1805.6666666666699</v>
      </c>
      <c r="AI54" s="19">
        <v>1857.5238095238101</v>
      </c>
      <c r="AJ54" s="19">
        <v>1876.38095238095</v>
      </c>
      <c r="AK54" s="19">
        <v>1810.38095238095</v>
      </c>
      <c r="AL54" s="19">
        <v>1805.6666666666699</v>
      </c>
      <c r="AM54" s="19">
        <v>1705</v>
      </c>
      <c r="AN54" s="19">
        <v>1876.38095238095</v>
      </c>
      <c r="AO54" s="19">
        <v>1876.38095238095</v>
      </c>
      <c r="AP54" s="19">
        <v>1857.5238095238101</v>
      </c>
      <c r="AQ54" s="19">
        <v>1876.38095238095</v>
      </c>
      <c r="AR54" s="19">
        <v>1810.38095238095</v>
      </c>
      <c r="AS54" s="19">
        <v>1876.38095238095</v>
      </c>
      <c r="AT54" s="19">
        <v>1857.5238095238101</v>
      </c>
      <c r="AU54" s="19">
        <v>1705</v>
      </c>
      <c r="AV54" s="19">
        <v>1857.5238095238101</v>
      </c>
      <c r="AW54" s="19">
        <v>1876.38095238095</v>
      </c>
      <c r="AX54" s="19">
        <v>1876.38095238095</v>
      </c>
      <c r="AY54" s="19">
        <v>1876.38095238095</v>
      </c>
      <c r="AZ54" s="19">
        <v>1700</v>
      </c>
      <c r="BA54" s="19">
        <v>1876.38095238095</v>
      </c>
      <c r="BB54" s="19">
        <v>1705</v>
      </c>
      <c r="BC54" s="19">
        <v>1876.38095238095</v>
      </c>
      <c r="BD54" s="19">
        <v>1700</v>
      </c>
      <c r="BE54" s="19">
        <v>1810.38095238095</v>
      </c>
      <c r="BF54" s="19">
        <v>1876.38095238095</v>
      </c>
      <c r="BG54" s="19">
        <v>1876.38095238095</v>
      </c>
      <c r="BH54" s="19">
        <v>1700</v>
      </c>
      <c r="BI54" s="19">
        <v>1700</v>
      </c>
      <c r="BJ54" s="19">
        <v>1805.6666666666699</v>
      </c>
      <c r="BK54" s="19">
        <v>1705</v>
      </c>
      <c r="BL54" s="19">
        <v>1876.38095238095</v>
      </c>
      <c r="BM54" s="19">
        <v>1705</v>
      </c>
      <c r="BN54" s="19">
        <v>1857.5238095238101</v>
      </c>
      <c r="BO54" s="19">
        <v>1810.38095238095</v>
      </c>
      <c r="BP54" s="19">
        <v>1705</v>
      </c>
      <c r="BQ54" s="19">
        <v>1876.38095238095</v>
      </c>
      <c r="BR54" s="19">
        <v>1700</v>
      </c>
      <c r="BS54" s="19">
        <v>1705</v>
      </c>
      <c r="BT54" s="19">
        <v>1876.38095238095</v>
      </c>
      <c r="BU54" s="19">
        <v>1810.38095238095</v>
      </c>
      <c r="BV54" s="19">
        <v>1876.38095238095</v>
      </c>
      <c r="BW54" s="19">
        <v>1705</v>
      </c>
      <c r="BX54" s="19">
        <v>1857.5238095238101</v>
      </c>
      <c r="BY54" s="19">
        <v>1805.6666666666699</v>
      </c>
      <c r="BZ54" s="19">
        <v>1876.38095238095</v>
      </c>
      <c r="CA54" s="19">
        <v>1705</v>
      </c>
      <c r="CB54" s="19">
        <v>1857.5238095238101</v>
      </c>
      <c r="CC54" s="19">
        <v>1940</v>
      </c>
      <c r="CD54" s="19">
        <v>1705</v>
      </c>
      <c r="CE54" s="19">
        <v>1857.5238095238101</v>
      </c>
      <c r="CF54" s="19">
        <v>1810.38095238095</v>
      </c>
      <c r="CG54" s="19">
        <v>1705</v>
      </c>
      <c r="CH54" s="19">
        <v>1857.5238095238101</v>
      </c>
      <c r="CI54" s="19">
        <v>1805.6666666666699</v>
      </c>
      <c r="CJ54" s="19">
        <v>1705</v>
      </c>
      <c r="CK54" s="19">
        <v>1857.5238095238101</v>
      </c>
      <c r="CL54" s="19">
        <v>1857.5238095238101</v>
      </c>
      <c r="CM54" s="19">
        <v>1810.38095238095</v>
      </c>
      <c r="CP54" t="s">
        <v>165</v>
      </c>
      <c r="CQ54">
        <v>64</v>
      </c>
      <c r="CR54" s="13">
        <v>2000</v>
      </c>
      <c r="CS54" s="13">
        <v>1700</v>
      </c>
      <c r="CT54" s="13">
        <v>1877.3899999999994</v>
      </c>
    </row>
    <row r="55" spans="2:98" x14ac:dyDescent="0.25">
      <c r="B55" s="3">
        <v>52</v>
      </c>
      <c r="C55" s="19">
        <v>1710</v>
      </c>
      <c r="D55" s="19">
        <v>1881.0952380952399</v>
      </c>
      <c r="E55" s="19">
        <v>1932.9523809523801</v>
      </c>
      <c r="F55" s="19">
        <v>1876.38095238095</v>
      </c>
      <c r="G55" s="19">
        <v>1700</v>
      </c>
      <c r="H55" s="19">
        <v>1815.0952380952399</v>
      </c>
      <c r="I55" s="19">
        <v>1710</v>
      </c>
      <c r="J55" s="19">
        <v>1810.38095238095</v>
      </c>
      <c r="K55" s="19">
        <v>1866.9523809523801</v>
      </c>
      <c r="L55" s="19">
        <v>1937.6666666666699</v>
      </c>
      <c r="M55" s="19">
        <v>1932.9523809523801</v>
      </c>
      <c r="N55" s="19">
        <v>1710</v>
      </c>
      <c r="O55" s="19">
        <v>1890.5238095238101</v>
      </c>
      <c r="P55" s="19">
        <v>1885.80952380953</v>
      </c>
      <c r="Q55" s="19">
        <v>1819.80952380952</v>
      </c>
      <c r="R55" s="19">
        <v>1885.80952380953</v>
      </c>
      <c r="S55" s="19">
        <v>1866.9523809523801</v>
      </c>
      <c r="T55" s="19">
        <v>1710</v>
      </c>
      <c r="U55" s="19">
        <v>1881.0952380952399</v>
      </c>
      <c r="V55" s="19">
        <v>1881.0952380952399</v>
      </c>
      <c r="W55" s="19">
        <v>1819.80952380952</v>
      </c>
      <c r="X55" s="19">
        <v>1885.80952380953</v>
      </c>
      <c r="Y55" s="19">
        <v>1866.9523809523801</v>
      </c>
      <c r="Z55" s="19">
        <v>1710</v>
      </c>
      <c r="AA55" s="19">
        <v>1881.0952380952399</v>
      </c>
      <c r="AB55" s="19">
        <v>1805.6666666666699</v>
      </c>
      <c r="AC55" s="19">
        <v>1871.6666666666699</v>
      </c>
      <c r="AD55" s="19">
        <v>1862.2380952381</v>
      </c>
      <c r="AE55" s="19">
        <v>1881.0952380952399</v>
      </c>
      <c r="AF55" s="19">
        <v>1710</v>
      </c>
      <c r="AG55" s="19">
        <v>1881.0952380952399</v>
      </c>
      <c r="AH55" s="19">
        <v>1810.38095238095</v>
      </c>
      <c r="AI55" s="19">
        <v>1862.2380952381</v>
      </c>
      <c r="AJ55" s="19">
        <v>1881.0952380952399</v>
      </c>
      <c r="AK55" s="19">
        <v>1815.0952380952399</v>
      </c>
      <c r="AL55" s="19">
        <v>1810.38095238095</v>
      </c>
      <c r="AM55" s="19">
        <v>1710</v>
      </c>
      <c r="AN55" s="19">
        <v>1881.0952380952399</v>
      </c>
      <c r="AO55" s="19">
        <v>1881.0952380952399</v>
      </c>
      <c r="AP55" s="19">
        <v>1862.2380952381</v>
      </c>
      <c r="AQ55" s="19">
        <v>1881.0952380952399</v>
      </c>
      <c r="AR55" s="19">
        <v>1815.0952380952399</v>
      </c>
      <c r="AS55" s="19">
        <v>1881.0952380952399</v>
      </c>
      <c r="AT55" s="19">
        <v>1862.2380952381</v>
      </c>
      <c r="AU55" s="19">
        <v>1710</v>
      </c>
      <c r="AV55" s="19">
        <v>1862.2380952381</v>
      </c>
      <c r="AW55" s="19">
        <v>1881.0952380952399</v>
      </c>
      <c r="AX55" s="19">
        <v>1881.0952380952399</v>
      </c>
      <c r="AY55" s="19">
        <v>1881.0952380952399</v>
      </c>
      <c r="AZ55" s="19">
        <v>1805.6666666666699</v>
      </c>
      <c r="BA55" s="19">
        <v>1881.0952380952399</v>
      </c>
      <c r="BB55" s="19">
        <v>1710</v>
      </c>
      <c r="BC55" s="19">
        <v>1881.0952380952399</v>
      </c>
      <c r="BD55" s="19">
        <v>1805.6666666666699</v>
      </c>
      <c r="BE55" s="19">
        <v>1815.0952380952399</v>
      </c>
      <c r="BF55" s="19">
        <v>1881.0952380952399</v>
      </c>
      <c r="BG55" s="19">
        <v>1881.0952380952399</v>
      </c>
      <c r="BH55" s="19">
        <v>1805.6666666666699</v>
      </c>
      <c r="BI55" s="19">
        <v>1805.6666666666699</v>
      </c>
      <c r="BJ55" s="19">
        <v>1810.38095238095</v>
      </c>
      <c r="BK55" s="19">
        <v>1710</v>
      </c>
      <c r="BL55" s="19">
        <v>1881.0952380952399</v>
      </c>
      <c r="BM55" s="19">
        <v>1710</v>
      </c>
      <c r="BN55" s="19">
        <v>1862.2380952381</v>
      </c>
      <c r="BO55" s="19">
        <v>1815.0952380952399</v>
      </c>
      <c r="BP55" s="19">
        <v>1710</v>
      </c>
      <c r="BQ55" s="19">
        <v>1881.0952380952399</v>
      </c>
      <c r="BR55" s="19">
        <v>1805.6666666666699</v>
      </c>
      <c r="BS55" s="19">
        <v>1710</v>
      </c>
      <c r="BT55" s="19">
        <v>1881.0952380952399</v>
      </c>
      <c r="BU55" s="19">
        <v>1815.0952380952399</v>
      </c>
      <c r="BV55" s="19">
        <v>1881.0952380952399</v>
      </c>
      <c r="BW55" s="19">
        <v>1710</v>
      </c>
      <c r="BX55" s="19">
        <v>1862.2380952381</v>
      </c>
      <c r="BY55" s="19">
        <v>1810.38095238095</v>
      </c>
      <c r="BZ55" s="19">
        <v>1881.0952380952399</v>
      </c>
      <c r="CA55" s="19">
        <v>1710</v>
      </c>
      <c r="CB55" s="19">
        <v>1862.2380952381</v>
      </c>
      <c r="CC55" s="19">
        <v>1890</v>
      </c>
      <c r="CD55" s="19">
        <v>1710</v>
      </c>
      <c r="CE55" s="19">
        <v>1862.2380952381</v>
      </c>
      <c r="CF55" s="19">
        <v>1815.0952380952399</v>
      </c>
      <c r="CG55" s="19">
        <v>1710</v>
      </c>
      <c r="CH55" s="19">
        <v>1862.2380952381</v>
      </c>
      <c r="CI55" s="19">
        <v>1810.38095238095</v>
      </c>
      <c r="CJ55" s="19">
        <v>1710</v>
      </c>
      <c r="CK55" s="19">
        <v>1862.2380952381</v>
      </c>
      <c r="CL55" s="19">
        <v>1862.2380952381</v>
      </c>
      <c r="CM55" s="19">
        <v>1815.0952380952399</v>
      </c>
      <c r="CP55" t="s">
        <v>165</v>
      </c>
      <c r="CQ55">
        <v>65</v>
      </c>
      <c r="CR55" s="13">
        <v>1961.2380952381</v>
      </c>
      <c r="CS55" s="13">
        <v>1700</v>
      </c>
      <c r="CT55" s="13">
        <v>1891.8771428571417</v>
      </c>
    </row>
    <row r="56" spans="2:98" x14ac:dyDescent="0.25">
      <c r="B56" s="3">
        <v>53</v>
      </c>
      <c r="C56" s="19">
        <v>1940</v>
      </c>
      <c r="D56" s="19">
        <v>1885.80952380953</v>
      </c>
      <c r="E56" s="19">
        <v>1937.6666666666699</v>
      </c>
      <c r="F56" s="19">
        <v>1881.0952380952399</v>
      </c>
      <c r="G56" s="19">
        <v>1805.6666666666699</v>
      </c>
      <c r="H56" s="19">
        <v>1819.80952380952</v>
      </c>
      <c r="I56" s="19">
        <v>1940</v>
      </c>
      <c r="J56" s="19">
        <v>1815.0952380952399</v>
      </c>
      <c r="K56" s="19">
        <v>1871.6666666666699</v>
      </c>
      <c r="L56" s="19">
        <v>1942.38095238095</v>
      </c>
      <c r="M56" s="19">
        <v>1937.6666666666699</v>
      </c>
      <c r="N56" s="19">
        <v>1940</v>
      </c>
      <c r="O56" s="19">
        <v>1895.2380952381</v>
      </c>
      <c r="P56" s="19">
        <v>1890.5238095238101</v>
      </c>
      <c r="Q56" s="19">
        <v>1932.9523809523801</v>
      </c>
      <c r="R56" s="19">
        <v>1890.5238095238101</v>
      </c>
      <c r="S56" s="19">
        <v>1871.6666666666699</v>
      </c>
      <c r="T56" s="19">
        <v>1940</v>
      </c>
      <c r="U56" s="19">
        <v>1885.80952380953</v>
      </c>
      <c r="V56" s="19">
        <v>1885.80952380953</v>
      </c>
      <c r="W56" s="19">
        <v>1932.9523809523801</v>
      </c>
      <c r="X56" s="19">
        <v>1890.5238095238101</v>
      </c>
      <c r="Y56" s="19">
        <v>1871.6666666666699</v>
      </c>
      <c r="Z56" s="19">
        <v>1940</v>
      </c>
      <c r="AA56" s="19">
        <v>1885.80952380953</v>
      </c>
      <c r="AB56" s="19">
        <v>1810.38095238095</v>
      </c>
      <c r="AC56" s="19">
        <v>1876.38095238095</v>
      </c>
      <c r="AD56" s="19">
        <v>1866.9523809523801</v>
      </c>
      <c r="AE56" s="19">
        <v>1885.80952380953</v>
      </c>
      <c r="AF56" s="19">
        <v>1940</v>
      </c>
      <c r="AG56" s="19">
        <v>1885.80952380953</v>
      </c>
      <c r="AH56" s="19">
        <v>1815.0952380952399</v>
      </c>
      <c r="AI56" s="19">
        <v>1866.9523809523801</v>
      </c>
      <c r="AJ56" s="19">
        <v>1885.80952380953</v>
      </c>
      <c r="AK56" s="19">
        <v>1819.80952380952</v>
      </c>
      <c r="AL56" s="19">
        <v>1815.0952380952399</v>
      </c>
      <c r="AM56" s="19">
        <v>1940</v>
      </c>
      <c r="AN56" s="19">
        <v>1885.80952380953</v>
      </c>
      <c r="AO56" s="19">
        <v>1885.80952380953</v>
      </c>
      <c r="AP56" s="19">
        <v>1866.9523809523801</v>
      </c>
      <c r="AQ56" s="19">
        <v>1885.80952380953</v>
      </c>
      <c r="AR56" s="19">
        <v>1819.80952380952</v>
      </c>
      <c r="AS56" s="19">
        <v>1885.80952380953</v>
      </c>
      <c r="AT56" s="19">
        <v>1866.9523809523801</v>
      </c>
      <c r="AU56" s="19">
        <v>1940</v>
      </c>
      <c r="AV56" s="19">
        <v>1866.9523809523801</v>
      </c>
      <c r="AW56" s="19">
        <v>1885.80952380953</v>
      </c>
      <c r="AX56" s="19">
        <v>1885.80952380953</v>
      </c>
      <c r="AY56" s="19">
        <v>1885.80952380953</v>
      </c>
      <c r="AZ56" s="19">
        <v>1810.38095238095</v>
      </c>
      <c r="BA56" s="19">
        <v>1885.80952380953</v>
      </c>
      <c r="BB56" s="19">
        <v>1940</v>
      </c>
      <c r="BC56" s="19">
        <v>1885.80952380953</v>
      </c>
      <c r="BD56" s="19">
        <v>1810.38095238095</v>
      </c>
      <c r="BE56" s="19">
        <v>1819.80952380952</v>
      </c>
      <c r="BF56" s="19">
        <v>1885.80952380953</v>
      </c>
      <c r="BG56" s="19">
        <v>1885.80952380953</v>
      </c>
      <c r="BH56" s="19">
        <v>1810.38095238095</v>
      </c>
      <c r="BI56" s="19">
        <v>1810.38095238095</v>
      </c>
      <c r="BJ56" s="19">
        <v>1815.0952380952399</v>
      </c>
      <c r="BK56" s="19">
        <v>1940</v>
      </c>
      <c r="BL56" s="19">
        <v>1885.80952380953</v>
      </c>
      <c r="BM56" s="19">
        <v>1940</v>
      </c>
      <c r="BN56" s="19">
        <v>1866.9523809523801</v>
      </c>
      <c r="BO56" s="19">
        <v>1819.80952380952</v>
      </c>
      <c r="BP56" s="19">
        <v>1940</v>
      </c>
      <c r="BQ56" s="19">
        <v>1885.80952380953</v>
      </c>
      <c r="BR56" s="19">
        <v>1810.38095238095</v>
      </c>
      <c r="BS56" s="19">
        <v>1940</v>
      </c>
      <c r="BT56" s="19">
        <v>1885.80952380953</v>
      </c>
      <c r="BU56" s="19">
        <v>1819.80952380952</v>
      </c>
      <c r="BV56" s="19">
        <v>1885.80952380953</v>
      </c>
      <c r="BW56" s="19">
        <v>1940</v>
      </c>
      <c r="BX56" s="19">
        <v>1866.9523809523801</v>
      </c>
      <c r="BY56" s="19">
        <v>1815.0952380952399</v>
      </c>
      <c r="BZ56" s="19">
        <v>1885.80952380953</v>
      </c>
      <c r="CA56" s="19">
        <v>1940</v>
      </c>
      <c r="CB56" s="19">
        <v>1866.9523809523801</v>
      </c>
      <c r="CC56" s="19">
        <v>1790</v>
      </c>
      <c r="CD56" s="19">
        <v>1940</v>
      </c>
      <c r="CE56" s="19">
        <v>1866.9523809523801</v>
      </c>
      <c r="CF56" s="19">
        <v>1819.80952380952</v>
      </c>
      <c r="CG56" s="19">
        <v>1940</v>
      </c>
      <c r="CH56" s="19">
        <v>1866.9523809523801</v>
      </c>
      <c r="CI56" s="19">
        <v>1815.0952380952399</v>
      </c>
      <c r="CJ56" s="19">
        <v>1940</v>
      </c>
      <c r="CK56" s="19">
        <v>1866.9523809523801</v>
      </c>
      <c r="CL56" s="19">
        <v>1866.9523809523801</v>
      </c>
      <c r="CM56" s="19">
        <v>1819.80952380952</v>
      </c>
      <c r="CP56" t="s">
        <v>165</v>
      </c>
      <c r="CQ56">
        <v>66</v>
      </c>
      <c r="CR56" s="13">
        <v>2008.38095238095</v>
      </c>
      <c r="CS56" s="13">
        <v>1700</v>
      </c>
      <c r="CT56" s="13">
        <v>1889.3314285714275</v>
      </c>
    </row>
    <row r="57" spans="2:98" x14ac:dyDescent="0.25">
      <c r="B57" s="3">
        <v>54</v>
      </c>
      <c r="C57" s="19">
        <v>1890</v>
      </c>
      <c r="D57" s="19">
        <v>1890.5238095238101</v>
      </c>
      <c r="E57" s="19">
        <v>1942.38095238095</v>
      </c>
      <c r="F57" s="19">
        <v>1885.80952380953</v>
      </c>
      <c r="G57" s="19">
        <v>1810.38095238095</v>
      </c>
      <c r="H57" s="19">
        <v>1824.5238095238101</v>
      </c>
      <c r="I57" s="19">
        <v>1890</v>
      </c>
      <c r="J57" s="19">
        <v>1819.80952380952</v>
      </c>
      <c r="K57" s="19">
        <v>1876.38095238095</v>
      </c>
      <c r="L57" s="19">
        <v>1947.0952380952399</v>
      </c>
      <c r="M57" s="19">
        <v>1942.38095238095</v>
      </c>
      <c r="N57" s="19">
        <v>1890</v>
      </c>
      <c r="O57" s="19">
        <v>1899.9523809523801</v>
      </c>
      <c r="P57" s="19">
        <v>1895.2380952381</v>
      </c>
      <c r="Q57" s="19">
        <v>1937.6666666666699</v>
      </c>
      <c r="R57" s="19">
        <v>1895.2380952381</v>
      </c>
      <c r="S57" s="19">
        <v>1876.38095238095</v>
      </c>
      <c r="T57" s="19">
        <v>1890</v>
      </c>
      <c r="U57" s="19">
        <v>1890.5238095238101</v>
      </c>
      <c r="V57" s="19">
        <v>1890.5238095238101</v>
      </c>
      <c r="W57" s="19">
        <v>1937.6666666666699</v>
      </c>
      <c r="X57" s="19">
        <v>1895.2380952381</v>
      </c>
      <c r="Y57" s="19">
        <v>1876.38095238095</v>
      </c>
      <c r="Z57" s="19">
        <v>1890</v>
      </c>
      <c r="AA57" s="19">
        <v>1890.5238095238101</v>
      </c>
      <c r="AB57" s="19">
        <v>1815.0952380952399</v>
      </c>
      <c r="AC57" s="19">
        <v>1881.0952380952399</v>
      </c>
      <c r="AD57" s="19">
        <v>1871.6666666666699</v>
      </c>
      <c r="AE57" s="19">
        <v>1890.5238095238101</v>
      </c>
      <c r="AF57" s="19">
        <v>1890</v>
      </c>
      <c r="AG57" s="19">
        <v>1890.5238095238101</v>
      </c>
      <c r="AH57" s="19">
        <v>1819.80952380952</v>
      </c>
      <c r="AI57" s="19">
        <v>1871.6666666666699</v>
      </c>
      <c r="AJ57" s="19">
        <v>1890.5238095238101</v>
      </c>
      <c r="AK57" s="19">
        <v>1932.9523809523801</v>
      </c>
      <c r="AL57" s="19">
        <v>1819.80952380952</v>
      </c>
      <c r="AM57" s="19">
        <v>1890</v>
      </c>
      <c r="AN57" s="19">
        <v>1890.5238095238101</v>
      </c>
      <c r="AO57" s="19">
        <v>1890.5238095238101</v>
      </c>
      <c r="AP57" s="19">
        <v>1871.6666666666699</v>
      </c>
      <c r="AQ57" s="19">
        <v>1890.5238095238101</v>
      </c>
      <c r="AR57" s="19">
        <v>1932.9523809523801</v>
      </c>
      <c r="AS57" s="19">
        <v>1890.5238095238101</v>
      </c>
      <c r="AT57" s="19">
        <v>1871.6666666666699</v>
      </c>
      <c r="AU57" s="19">
        <v>1890</v>
      </c>
      <c r="AV57" s="19">
        <v>1871.6666666666699</v>
      </c>
      <c r="AW57" s="19">
        <v>1890.5238095238101</v>
      </c>
      <c r="AX57" s="19">
        <v>1890.5238095238101</v>
      </c>
      <c r="AY57" s="19">
        <v>1890.5238095238101</v>
      </c>
      <c r="AZ57" s="19">
        <v>1815.0952380952399</v>
      </c>
      <c r="BA57" s="19">
        <v>1890.5238095238101</v>
      </c>
      <c r="BB57" s="19">
        <v>1890</v>
      </c>
      <c r="BC57" s="19">
        <v>1890.5238095238101</v>
      </c>
      <c r="BD57" s="19">
        <v>1815.0952380952399</v>
      </c>
      <c r="BE57" s="19">
        <v>1932.9523809523801</v>
      </c>
      <c r="BF57" s="19">
        <v>1890.5238095238101</v>
      </c>
      <c r="BG57" s="19">
        <v>1890.5238095238101</v>
      </c>
      <c r="BH57" s="19">
        <v>1815.0952380952399</v>
      </c>
      <c r="BI57" s="19">
        <v>1815.0952380952399</v>
      </c>
      <c r="BJ57" s="19">
        <v>1819.80952380952</v>
      </c>
      <c r="BK57" s="19">
        <v>1890</v>
      </c>
      <c r="BL57" s="19">
        <v>1890.5238095238101</v>
      </c>
      <c r="BM57" s="19">
        <v>1890</v>
      </c>
      <c r="BN57" s="19">
        <v>1871.6666666666699</v>
      </c>
      <c r="BO57" s="19">
        <v>1932.9523809523801</v>
      </c>
      <c r="BP57" s="19">
        <v>1890</v>
      </c>
      <c r="BQ57" s="19">
        <v>1890.5238095238101</v>
      </c>
      <c r="BR57" s="19">
        <v>1815.0952380952399</v>
      </c>
      <c r="BS57" s="19">
        <v>1890</v>
      </c>
      <c r="BT57" s="19">
        <v>1890.5238095238101</v>
      </c>
      <c r="BU57" s="19">
        <v>1932.9523809523801</v>
      </c>
      <c r="BV57" s="19">
        <v>1890.5238095238101</v>
      </c>
      <c r="BW57" s="19">
        <v>1890</v>
      </c>
      <c r="BX57" s="19">
        <v>1871.6666666666699</v>
      </c>
      <c r="BY57" s="19">
        <v>1819.80952380952</v>
      </c>
      <c r="BZ57" s="19">
        <v>1890.5238095238101</v>
      </c>
      <c r="CA57" s="19">
        <v>1890</v>
      </c>
      <c r="CB57" s="19">
        <v>1871.6666666666699</v>
      </c>
      <c r="CC57" s="19">
        <v>1700</v>
      </c>
      <c r="CD57" s="19">
        <v>1890</v>
      </c>
      <c r="CE57" s="19">
        <v>1871.6666666666699</v>
      </c>
      <c r="CF57" s="19">
        <v>1932.9523809523801</v>
      </c>
      <c r="CG57" s="19">
        <v>1890</v>
      </c>
      <c r="CH57" s="19">
        <v>1871.6666666666699</v>
      </c>
      <c r="CI57" s="19">
        <v>1819.80952380952</v>
      </c>
      <c r="CJ57" s="19">
        <v>1890</v>
      </c>
      <c r="CK57" s="19">
        <v>1871.6666666666699</v>
      </c>
      <c r="CL57" s="19">
        <v>1871.6666666666699</v>
      </c>
      <c r="CM57" s="19">
        <v>1932.9523809523801</v>
      </c>
      <c r="CP57" t="s">
        <v>165</v>
      </c>
      <c r="CQ57">
        <v>67</v>
      </c>
      <c r="CR57" s="13">
        <v>2008.38095238095</v>
      </c>
      <c r="CS57" s="13">
        <v>1700</v>
      </c>
      <c r="CT57" s="13">
        <v>1879.1728571428569</v>
      </c>
    </row>
    <row r="58" spans="2:98" x14ac:dyDescent="0.25">
      <c r="B58" s="3">
        <v>55</v>
      </c>
      <c r="C58" s="19">
        <v>1790</v>
      </c>
      <c r="D58" s="19">
        <v>1895.2380952381</v>
      </c>
      <c r="E58" s="19">
        <v>1947.0952380952399</v>
      </c>
      <c r="F58" s="19">
        <v>1890.5238095238101</v>
      </c>
      <c r="G58" s="19">
        <v>1815.0952380952399</v>
      </c>
      <c r="H58" s="19">
        <v>1829.2380952381</v>
      </c>
      <c r="I58" s="19">
        <v>1790</v>
      </c>
      <c r="J58" s="19">
        <v>1932.9523809523801</v>
      </c>
      <c r="K58" s="19">
        <v>1881.0952380952399</v>
      </c>
      <c r="L58" s="19">
        <v>1951.80952380953</v>
      </c>
      <c r="M58" s="19">
        <v>1947.0952380952399</v>
      </c>
      <c r="N58" s="19">
        <v>1790</v>
      </c>
      <c r="O58" s="19">
        <v>1904.6666666666699</v>
      </c>
      <c r="P58" s="19">
        <v>1899.9523809523801</v>
      </c>
      <c r="Q58" s="19">
        <v>1942.38095238095</v>
      </c>
      <c r="R58" s="19">
        <v>1899.9523809523801</v>
      </c>
      <c r="S58" s="19">
        <v>1881.0952380952399</v>
      </c>
      <c r="T58" s="19">
        <v>1790</v>
      </c>
      <c r="U58" s="19">
        <v>1895.2380952381</v>
      </c>
      <c r="V58" s="19">
        <v>1895.2380952381</v>
      </c>
      <c r="W58" s="19">
        <v>1942.38095238095</v>
      </c>
      <c r="X58" s="19">
        <v>1899.9523809523801</v>
      </c>
      <c r="Y58" s="19">
        <v>1881.0952380952399</v>
      </c>
      <c r="Z58" s="19">
        <v>1790</v>
      </c>
      <c r="AA58" s="19">
        <v>1895.2380952381</v>
      </c>
      <c r="AB58" s="19">
        <v>1819.80952380952</v>
      </c>
      <c r="AC58" s="19">
        <v>1885.80952380953</v>
      </c>
      <c r="AD58" s="19">
        <v>1876.38095238095</v>
      </c>
      <c r="AE58" s="19">
        <v>1895.2380952381</v>
      </c>
      <c r="AF58" s="19">
        <v>1790</v>
      </c>
      <c r="AG58" s="19">
        <v>1895.2380952381</v>
      </c>
      <c r="AH58" s="19">
        <v>1932.9523809523801</v>
      </c>
      <c r="AI58" s="19">
        <v>1876.38095238095</v>
      </c>
      <c r="AJ58" s="19">
        <v>1895.2380952381</v>
      </c>
      <c r="AK58" s="19">
        <v>1937.6666666666699</v>
      </c>
      <c r="AL58" s="19">
        <v>1932.9523809523801</v>
      </c>
      <c r="AM58" s="19">
        <v>1790</v>
      </c>
      <c r="AN58" s="19">
        <v>1895.2380952381</v>
      </c>
      <c r="AO58" s="19">
        <v>1895.2380952381</v>
      </c>
      <c r="AP58" s="19">
        <v>1876.38095238095</v>
      </c>
      <c r="AQ58" s="19">
        <v>1895.2380952381</v>
      </c>
      <c r="AR58" s="19">
        <v>1937.6666666666699</v>
      </c>
      <c r="AS58" s="19">
        <v>1895.2380952381</v>
      </c>
      <c r="AT58" s="19">
        <v>1876.38095238095</v>
      </c>
      <c r="AU58" s="19">
        <v>1790</v>
      </c>
      <c r="AV58" s="19">
        <v>1876.38095238095</v>
      </c>
      <c r="AW58" s="19">
        <v>1895.2380952381</v>
      </c>
      <c r="AX58" s="19">
        <v>1895.2380952381</v>
      </c>
      <c r="AY58" s="19">
        <v>1895.2380952381</v>
      </c>
      <c r="AZ58" s="19">
        <v>1819.80952380952</v>
      </c>
      <c r="BA58" s="19">
        <v>1895.2380952381</v>
      </c>
      <c r="BB58" s="19">
        <v>1790</v>
      </c>
      <c r="BC58" s="19">
        <v>1895.2380952381</v>
      </c>
      <c r="BD58" s="19">
        <v>1819.80952380952</v>
      </c>
      <c r="BE58" s="19">
        <v>1937.6666666666699</v>
      </c>
      <c r="BF58" s="19">
        <v>1895.2380952381</v>
      </c>
      <c r="BG58" s="19">
        <v>1895.2380952381</v>
      </c>
      <c r="BH58" s="19">
        <v>1819.80952380952</v>
      </c>
      <c r="BI58" s="19">
        <v>1819.80952380952</v>
      </c>
      <c r="BJ58" s="19">
        <v>1932.9523809523801</v>
      </c>
      <c r="BK58" s="19">
        <v>1790</v>
      </c>
      <c r="BL58" s="19">
        <v>1895.2380952381</v>
      </c>
      <c r="BM58" s="19">
        <v>1790</v>
      </c>
      <c r="BN58" s="19">
        <v>1876.38095238095</v>
      </c>
      <c r="BO58" s="19">
        <v>1937.6666666666699</v>
      </c>
      <c r="BP58" s="19">
        <v>1790</v>
      </c>
      <c r="BQ58" s="19">
        <v>1895.2380952381</v>
      </c>
      <c r="BR58" s="19">
        <v>1819.80952380952</v>
      </c>
      <c r="BS58" s="19">
        <v>1790</v>
      </c>
      <c r="BT58" s="19">
        <v>1895.2380952381</v>
      </c>
      <c r="BU58" s="19">
        <v>1937.6666666666699</v>
      </c>
      <c r="BV58" s="19">
        <v>1895.2380952381</v>
      </c>
      <c r="BW58" s="19">
        <v>1790</v>
      </c>
      <c r="BX58" s="19">
        <v>1876.38095238095</v>
      </c>
      <c r="BY58" s="19">
        <v>1932.9523809523801</v>
      </c>
      <c r="BZ58" s="19">
        <v>1895.2380952381</v>
      </c>
      <c r="CA58" s="19">
        <v>1790</v>
      </c>
      <c r="CB58" s="19">
        <v>1876.38095238095</v>
      </c>
      <c r="CC58" s="19">
        <v>1805.6666666666699</v>
      </c>
      <c r="CD58" s="19">
        <v>1790</v>
      </c>
      <c r="CE58" s="19">
        <v>1876.38095238095</v>
      </c>
      <c r="CF58" s="19">
        <v>1937.6666666666699</v>
      </c>
      <c r="CG58" s="19">
        <v>1790</v>
      </c>
      <c r="CH58" s="19">
        <v>1876.38095238095</v>
      </c>
      <c r="CI58" s="19">
        <v>1932.9523809523801</v>
      </c>
      <c r="CJ58" s="19">
        <v>1790</v>
      </c>
      <c r="CK58" s="19">
        <v>1876.38095238095</v>
      </c>
      <c r="CL58" s="19">
        <v>1876.38095238095</v>
      </c>
      <c r="CM58" s="19">
        <v>1937.6666666666699</v>
      </c>
      <c r="CP58" t="s">
        <v>165</v>
      </c>
      <c r="CQ58">
        <v>68</v>
      </c>
      <c r="CR58" s="13">
        <v>2008.38095238095</v>
      </c>
      <c r="CS58" s="13">
        <v>1700</v>
      </c>
      <c r="CT58" s="13">
        <v>1877.3899999999994</v>
      </c>
    </row>
    <row r="59" spans="2:98" x14ac:dyDescent="0.25">
      <c r="B59" s="3">
        <v>56</v>
      </c>
      <c r="C59" s="19">
        <v>1700</v>
      </c>
      <c r="D59" s="19">
        <v>1899.9523809523801</v>
      </c>
      <c r="E59" s="19">
        <v>1951.80952380953</v>
      </c>
      <c r="F59" s="19">
        <v>1895.2380952381</v>
      </c>
      <c r="G59" s="19">
        <v>1819.80952380952</v>
      </c>
      <c r="H59" s="19">
        <v>1833.9523809523801</v>
      </c>
      <c r="I59" s="19">
        <v>1700</v>
      </c>
      <c r="J59" s="19">
        <v>1937.6666666666699</v>
      </c>
      <c r="K59" s="19">
        <v>1885.80952380953</v>
      </c>
      <c r="L59" s="19">
        <v>1956.5238095238101</v>
      </c>
      <c r="M59" s="19">
        <v>1951.80952380953</v>
      </c>
      <c r="N59" s="19">
        <v>1700</v>
      </c>
      <c r="O59" s="19">
        <v>1909.38095238095</v>
      </c>
      <c r="P59" s="19">
        <v>1904.6666666666699</v>
      </c>
      <c r="Q59" s="19">
        <v>1947.0952380952399</v>
      </c>
      <c r="R59" s="19">
        <v>1904.6666666666699</v>
      </c>
      <c r="S59" s="19">
        <v>1885.80952380953</v>
      </c>
      <c r="T59" s="19">
        <v>1700</v>
      </c>
      <c r="U59" s="19">
        <v>1899.9523809523801</v>
      </c>
      <c r="V59" s="19">
        <v>1899.9523809523801</v>
      </c>
      <c r="W59" s="19">
        <v>1947.0952380952399</v>
      </c>
      <c r="X59" s="19">
        <v>1904.6666666666699</v>
      </c>
      <c r="Y59" s="19">
        <v>1885.80952380953</v>
      </c>
      <c r="Z59" s="19">
        <v>1700</v>
      </c>
      <c r="AA59" s="19">
        <v>1899.9523809523801</v>
      </c>
      <c r="AB59" s="19">
        <v>1932.9523809523801</v>
      </c>
      <c r="AC59" s="19">
        <v>1890.5238095238101</v>
      </c>
      <c r="AD59" s="19">
        <v>1881.0952380952399</v>
      </c>
      <c r="AE59" s="19">
        <v>1899.9523809523801</v>
      </c>
      <c r="AF59" s="19">
        <v>1700</v>
      </c>
      <c r="AG59" s="19">
        <v>1899.9523809523801</v>
      </c>
      <c r="AH59" s="19">
        <v>1937.6666666666699</v>
      </c>
      <c r="AI59" s="19">
        <v>1881.0952380952399</v>
      </c>
      <c r="AJ59" s="19">
        <v>1899.9523809523801</v>
      </c>
      <c r="AK59" s="19">
        <v>1942.38095238095</v>
      </c>
      <c r="AL59" s="19">
        <v>1937.6666666666699</v>
      </c>
      <c r="AM59" s="19">
        <v>1700</v>
      </c>
      <c r="AN59" s="19">
        <v>1899.9523809523801</v>
      </c>
      <c r="AO59" s="19">
        <v>1899.9523809523801</v>
      </c>
      <c r="AP59" s="19">
        <v>1881.0952380952399</v>
      </c>
      <c r="AQ59" s="19">
        <v>1899.9523809523801</v>
      </c>
      <c r="AR59" s="19">
        <v>1942.38095238095</v>
      </c>
      <c r="AS59" s="19">
        <v>1899.9523809523801</v>
      </c>
      <c r="AT59" s="19">
        <v>1881.0952380952399</v>
      </c>
      <c r="AU59" s="19">
        <v>1700</v>
      </c>
      <c r="AV59" s="19">
        <v>1881.0952380952399</v>
      </c>
      <c r="AW59" s="19">
        <v>1899.9523809523801</v>
      </c>
      <c r="AX59" s="19">
        <v>1899.9523809523801</v>
      </c>
      <c r="AY59" s="19">
        <v>1899.9523809523801</v>
      </c>
      <c r="AZ59" s="19">
        <v>1932.9523809523801</v>
      </c>
      <c r="BA59" s="19">
        <v>1899.9523809523801</v>
      </c>
      <c r="BB59" s="19">
        <v>1700</v>
      </c>
      <c r="BC59" s="19">
        <v>1899.9523809523801</v>
      </c>
      <c r="BD59" s="19">
        <v>1932.9523809523801</v>
      </c>
      <c r="BE59" s="19">
        <v>1942.38095238095</v>
      </c>
      <c r="BF59" s="19">
        <v>1899.9523809523801</v>
      </c>
      <c r="BG59" s="19">
        <v>1899.9523809523801</v>
      </c>
      <c r="BH59" s="19">
        <v>1932.9523809523801</v>
      </c>
      <c r="BI59" s="19">
        <v>1932.9523809523801</v>
      </c>
      <c r="BJ59" s="19">
        <v>1937.6666666666699</v>
      </c>
      <c r="BK59" s="19">
        <v>1700</v>
      </c>
      <c r="BL59" s="19">
        <v>1899.9523809523801</v>
      </c>
      <c r="BM59" s="19">
        <v>1700</v>
      </c>
      <c r="BN59" s="19">
        <v>1881.0952380952399</v>
      </c>
      <c r="BO59" s="19">
        <v>1942.38095238095</v>
      </c>
      <c r="BP59" s="19">
        <v>1700</v>
      </c>
      <c r="BQ59" s="19">
        <v>1899.9523809523801</v>
      </c>
      <c r="BR59" s="19">
        <v>1932.9523809523801</v>
      </c>
      <c r="BS59" s="19">
        <v>1700</v>
      </c>
      <c r="BT59" s="19">
        <v>1899.9523809523801</v>
      </c>
      <c r="BU59" s="19">
        <v>1942.38095238095</v>
      </c>
      <c r="BV59" s="19">
        <v>1899.9523809523801</v>
      </c>
      <c r="BW59" s="19">
        <v>1700</v>
      </c>
      <c r="BX59" s="19">
        <v>1881.0952380952399</v>
      </c>
      <c r="BY59" s="19">
        <v>1937.6666666666699</v>
      </c>
      <c r="BZ59" s="19">
        <v>1899.9523809523801</v>
      </c>
      <c r="CA59" s="19">
        <v>1700</v>
      </c>
      <c r="CB59" s="19">
        <v>1881.0952380952399</v>
      </c>
      <c r="CC59" s="19">
        <v>1810.38095238095</v>
      </c>
      <c r="CD59" s="19">
        <v>1700</v>
      </c>
      <c r="CE59" s="19">
        <v>1881.0952380952399</v>
      </c>
      <c r="CF59" s="19">
        <v>1942.38095238095</v>
      </c>
      <c r="CG59" s="19">
        <v>1700</v>
      </c>
      <c r="CH59" s="19">
        <v>1881.0952380952399</v>
      </c>
      <c r="CI59" s="19">
        <v>1937.6666666666699</v>
      </c>
      <c r="CJ59" s="19">
        <v>1700</v>
      </c>
      <c r="CK59" s="19">
        <v>1881.0952380952399</v>
      </c>
      <c r="CL59" s="19">
        <v>1881.0952380952399</v>
      </c>
      <c r="CM59" s="19">
        <v>1942.38095238095</v>
      </c>
      <c r="CP59" t="s">
        <v>165</v>
      </c>
      <c r="CQ59">
        <v>69</v>
      </c>
      <c r="CR59" s="13">
        <v>2008.38095238095</v>
      </c>
      <c r="CS59" s="13">
        <v>1700</v>
      </c>
      <c r="CT59" s="13">
        <v>1891.8771428571417</v>
      </c>
    </row>
    <row r="60" spans="2:98" x14ac:dyDescent="0.25">
      <c r="B60" s="3">
        <v>57</v>
      </c>
      <c r="C60" s="19">
        <v>1805.6666666666699</v>
      </c>
      <c r="D60" s="19">
        <v>1904.6666666666699</v>
      </c>
      <c r="E60" s="19">
        <v>1956.5238095238101</v>
      </c>
      <c r="F60" s="19">
        <v>1899.9523809523801</v>
      </c>
      <c r="G60" s="19">
        <v>1824.5238095238101</v>
      </c>
      <c r="H60" s="19">
        <v>1838.6666666666699</v>
      </c>
      <c r="I60" s="19">
        <v>1805.6666666666699</v>
      </c>
      <c r="J60" s="19">
        <v>1942.38095238095</v>
      </c>
      <c r="K60" s="19">
        <v>1890.5238095238101</v>
      </c>
      <c r="L60" s="19">
        <v>1961.2380952381</v>
      </c>
      <c r="M60" s="19">
        <v>1956.5238095238101</v>
      </c>
      <c r="N60" s="19">
        <v>1805.6666666666699</v>
      </c>
      <c r="O60" s="19">
        <v>1914.0952380952399</v>
      </c>
      <c r="P60" s="19">
        <v>1909.38095238095</v>
      </c>
      <c r="Q60" s="19">
        <v>1951.80952380953</v>
      </c>
      <c r="R60" s="19">
        <v>1909.38095238095</v>
      </c>
      <c r="S60" s="19">
        <v>1890.5238095238101</v>
      </c>
      <c r="T60" s="19">
        <v>1805.6666666666699</v>
      </c>
      <c r="U60" s="19">
        <v>1904.6666666666699</v>
      </c>
      <c r="V60" s="19">
        <v>1904.6666666666699</v>
      </c>
      <c r="W60" s="19">
        <v>1951.80952380953</v>
      </c>
      <c r="X60" s="19">
        <v>1909.38095238095</v>
      </c>
      <c r="Y60" s="19">
        <v>1890.5238095238101</v>
      </c>
      <c r="Z60" s="19">
        <v>1805.6666666666699</v>
      </c>
      <c r="AA60" s="19">
        <v>1904.6666666666699</v>
      </c>
      <c r="AB60" s="19">
        <v>1937.6666666666699</v>
      </c>
      <c r="AC60" s="19">
        <v>1895.2380952381</v>
      </c>
      <c r="AD60" s="19">
        <v>1885.80952380953</v>
      </c>
      <c r="AE60" s="19">
        <v>1904.6666666666699</v>
      </c>
      <c r="AF60" s="19">
        <v>1805.6666666666699</v>
      </c>
      <c r="AG60" s="19">
        <v>1904.6666666666699</v>
      </c>
      <c r="AH60" s="19">
        <v>1942.38095238095</v>
      </c>
      <c r="AI60" s="19">
        <v>1885.80952380953</v>
      </c>
      <c r="AJ60" s="19">
        <v>1904.6666666666699</v>
      </c>
      <c r="AK60" s="19">
        <v>1947.0952380952399</v>
      </c>
      <c r="AL60" s="19">
        <v>1942.38095238095</v>
      </c>
      <c r="AM60" s="19">
        <v>1805.6666666666699</v>
      </c>
      <c r="AN60" s="19">
        <v>1904.6666666666699</v>
      </c>
      <c r="AO60" s="19">
        <v>1904.6666666666699</v>
      </c>
      <c r="AP60" s="19">
        <v>1885.80952380953</v>
      </c>
      <c r="AQ60" s="19">
        <v>1904.6666666666699</v>
      </c>
      <c r="AR60" s="19">
        <v>1947.0952380952399</v>
      </c>
      <c r="AS60" s="19">
        <v>1904.6666666666699</v>
      </c>
      <c r="AT60" s="19">
        <v>1885.80952380953</v>
      </c>
      <c r="AU60" s="19">
        <v>1805.6666666666699</v>
      </c>
      <c r="AV60" s="19">
        <v>1885.80952380953</v>
      </c>
      <c r="AW60" s="19">
        <v>1904.6666666666699</v>
      </c>
      <c r="AX60" s="19">
        <v>1904.6666666666699</v>
      </c>
      <c r="AY60" s="19">
        <v>1904.6666666666699</v>
      </c>
      <c r="AZ60" s="19">
        <v>1937.6666666666699</v>
      </c>
      <c r="BA60" s="19">
        <v>1904.6666666666699</v>
      </c>
      <c r="BB60" s="19">
        <v>1805.6666666666699</v>
      </c>
      <c r="BC60" s="19">
        <v>1904.6666666666699</v>
      </c>
      <c r="BD60" s="19">
        <v>1937.6666666666699</v>
      </c>
      <c r="BE60" s="19">
        <v>1947.0952380952399</v>
      </c>
      <c r="BF60" s="19">
        <v>1904.6666666666699</v>
      </c>
      <c r="BG60" s="19">
        <v>1904.6666666666699</v>
      </c>
      <c r="BH60" s="19">
        <v>1937.6666666666699</v>
      </c>
      <c r="BI60" s="19">
        <v>1937.6666666666699</v>
      </c>
      <c r="BJ60" s="19">
        <v>1942.38095238095</v>
      </c>
      <c r="BK60" s="19">
        <v>1805.6666666666699</v>
      </c>
      <c r="BL60" s="19">
        <v>1904.6666666666699</v>
      </c>
      <c r="BM60" s="19">
        <v>1805.6666666666699</v>
      </c>
      <c r="BN60" s="19">
        <v>1885.80952380953</v>
      </c>
      <c r="BO60" s="19">
        <v>1947.0952380952399</v>
      </c>
      <c r="BP60" s="19">
        <v>1805.6666666666699</v>
      </c>
      <c r="BQ60" s="19">
        <v>1904.6666666666699</v>
      </c>
      <c r="BR60" s="19">
        <v>1937.6666666666699</v>
      </c>
      <c r="BS60" s="19">
        <v>1805.6666666666699</v>
      </c>
      <c r="BT60" s="19">
        <v>1904.6666666666699</v>
      </c>
      <c r="BU60" s="19">
        <v>1947.0952380952399</v>
      </c>
      <c r="BV60" s="19">
        <v>1904.6666666666699</v>
      </c>
      <c r="BW60" s="19">
        <v>1805.6666666666699</v>
      </c>
      <c r="BX60" s="19">
        <v>1885.80952380953</v>
      </c>
      <c r="BY60" s="19">
        <v>1942.38095238095</v>
      </c>
      <c r="BZ60" s="19">
        <v>1904.6666666666699</v>
      </c>
      <c r="CA60" s="19">
        <v>1805.6666666666699</v>
      </c>
      <c r="CB60" s="19">
        <v>1885.80952380953</v>
      </c>
      <c r="CC60" s="19">
        <v>1815.0952380952399</v>
      </c>
      <c r="CD60" s="19">
        <v>1805.6666666666699</v>
      </c>
      <c r="CE60" s="19">
        <v>1885.80952380953</v>
      </c>
      <c r="CF60" s="19">
        <v>1947.0952380952399</v>
      </c>
      <c r="CG60" s="19">
        <v>1805.6666666666699</v>
      </c>
      <c r="CH60" s="19">
        <v>1885.80952380953</v>
      </c>
      <c r="CI60" s="19">
        <v>1942.38095238095</v>
      </c>
      <c r="CJ60" s="19">
        <v>1805.6666666666699</v>
      </c>
      <c r="CK60" s="19">
        <v>1885.80952380953</v>
      </c>
      <c r="CL60" s="19">
        <v>1885.80952380953</v>
      </c>
      <c r="CM60" s="19">
        <v>1947.0952380952399</v>
      </c>
      <c r="CP60" t="s">
        <v>165</v>
      </c>
      <c r="CQ60">
        <v>70</v>
      </c>
      <c r="CR60" s="13">
        <v>1961.2380952381</v>
      </c>
      <c r="CS60" s="13">
        <v>1700</v>
      </c>
      <c r="CT60" s="13">
        <v>1891.8771428571417</v>
      </c>
    </row>
    <row r="61" spans="2:98" x14ac:dyDescent="0.25">
      <c r="B61" s="3">
        <v>58</v>
      </c>
      <c r="C61" s="19">
        <v>1810.38095238095</v>
      </c>
      <c r="D61" s="19">
        <v>1909.38095238095</v>
      </c>
      <c r="E61" s="19">
        <v>1961.2380952381</v>
      </c>
      <c r="F61" s="19">
        <v>1904.6666666666699</v>
      </c>
      <c r="G61" s="19">
        <v>1829.2380952381</v>
      </c>
      <c r="H61" s="19">
        <v>1843.38095238095</v>
      </c>
      <c r="I61" s="19">
        <v>1810.38095238095</v>
      </c>
      <c r="J61" s="19">
        <v>1947.0952380952399</v>
      </c>
      <c r="K61" s="19">
        <v>1895.2380952381</v>
      </c>
      <c r="L61" s="19">
        <v>1965.9523809523801</v>
      </c>
      <c r="M61" s="19">
        <v>1961.2380952381</v>
      </c>
      <c r="N61" s="19">
        <v>1810.38095238095</v>
      </c>
      <c r="O61" s="19">
        <v>1918.80952380953</v>
      </c>
      <c r="P61" s="19">
        <v>1914.0952380952399</v>
      </c>
      <c r="Q61" s="19">
        <v>1956.5238095238101</v>
      </c>
      <c r="R61" s="19">
        <v>1914.0952380952399</v>
      </c>
      <c r="S61" s="19">
        <v>1895.2380952381</v>
      </c>
      <c r="T61" s="19">
        <v>1810.38095238095</v>
      </c>
      <c r="U61" s="19">
        <v>1909.38095238095</v>
      </c>
      <c r="V61" s="19">
        <v>1909.38095238095</v>
      </c>
      <c r="W61" s="19">
        <v>1956.5238095238101</v>
      </c>
      <c r="X61" s="19">
        <v>1914.0952380952399</v>
      </c>
      <c r="Y61" s="19">
        <v>1895.2380952381</v>
      </c>
      <c r="Z61" s="19">
        <v>1810.38095238095</v>
      </c>
      <c r="AA61" s="19">
        <v>1909.38095238095</v>
      </c>
      <c r="AB61" s="19">
        <v>1942.38095238095</v>
      </c>
      <c r="AC61" s="19">
        <v>1899.9523809523801</v>
      </c>
      <c r="AD61" s="19">
        <v>1890.5238095238101</v>
      </c>
      <c r="AE61" s="19">
        <v>1909.38095238095</v>
      </c>
      <c r="AF61" s="19">
        <v>1810.38095238095</v>
      </c>
      <c r="AG61" s="19">
        <v>1909.38095238095</v>
      </c>
      <c r="AH61" s="19">
        <v>1947.0952380952399</v>
      </c>
      <c r="AI61" s="19">
        <v>1890.5238095238101</v>
      </c>
      <c r="AJ61" s="19">
        <v>1909.38095238095</v>
      </c>
      <c r="AK61" s="19">
        <v>1951.80952380953</v>
      </c>
      <c r="AL61" s="19">
        <v>1947.0952380952399</v>
      </c>
      <c r="AM61" s="19">
        <v>1810.38095238095</v>
      </c>
      <c r="AN61" s="19">
        <v>1909.38095238095</v>
      </c>
      <c r="AO61" s="19">
        <v>1909.38095238095</v>
      </c>
      <c r="AP61" s="19">
        <v>1890.5238095238101</v>
      </c>
      <c r="AQ61" s="19">
        <v>1909.38095238095</v>
      </c>
      <c r="AR61" s="19">
        <v>1951.80952380953</v>
      </c>
      <c r="AS61" s="19">
        <v>1909.38095238095</v>
      </c>
      <c r="AT61" s="19">
        <v>1890.5238095238101</v>
      </c>
      <c r="AU61" s="19">
        <v>1810.38095238095</v>
      </c>
      <c r="AV61" s="19">
        <v>1890.5238095238101</v>
      </c>
      <c r="AW61" s="19">
        <v>1909.38095238095</v>
      </c>
      <c r="AX61" s="19">
        <v>1909.38095238095</v>
      </c>
      <c r="AY61" s="19">
        <v>1909.38095238095</v>
      </c>
      <c r="AZ61" s="19">
        <v>1942.38095238095</v>
      </c>
      <c r="BA61" s="19">
        <v>1909.38095238095</v>
      </c>
      <c r="BB61" s="19">
        <v>1810.38095238095</v>
      </c>
      <c r="BC61" s="19">
        <v>1909.38095238095</v>
      </c>
      <c r="BD61" s="19">
        <v>1942.38095238095</v>
      </c>
      <c r="BE61" s="19">
        <v>1951.80952380953</v>
      </c>
      <c r="BF61" s="19">
        <v>1909.38095238095</v>
      </c>
      <c r="BG61" s="19">
        <v>1909.38095238095</v>
      </c>
      <c r="BH61" s="19">
        <v>1942.38095238095</v>
      </c>
      <c r="BI61" s="19">
        <v>1942.38095238095</v>
      </c>
      <c r="BJ61" s="19">
        <v>1947.0952380952399</v>
      </c>
      <c r="BK61" s="19">
        <v>1810.38095238095</v>
      </c>
      <c r="BL61" s="19">
        <v>1909.38095238095</v>
      </c>
      <c r="BM61" s="19">
        <v>1810.38095238095</v>
      </c>
      <c r="BN61" s="19">
        <v>1890.5238095238101</v>
      </c>
      <c r="BO61" s="19">
        <v>1951.80952380953</v>
      </c>
      <c r="BP61" s="19">
        <v>1810.38095238095</v>
      </c>
      <c r="BQ61" s="19">
        <v>1909.38095238095</v>
      </c>
      <c r="BR61" s="19">
        <v>1942.38095238095</v>
      </c>
      <c r="BS61" s="19">
        <v>1810.38095238095</v>
      </c>
      <c r="BT61" s="19">
        <v>1909.38095238095</v>
      </c>
      <c r="BU61" s="19">
        <v>1951.80952380953</v>
      </c>
      <c r="BV61" s="19">
        <v>1909.38095238095</v>
      </c>
      <c r="BW61" s="19">
        <v>1810.38095238095</v>
      </c>
      <c r="BX61" s="19">
        <v>1890.5238095238101</v>
      </c>
      <c r="BY61" s="19">
        <v>1947.0952380952399</v>
      </c>
      <c r="BZ61" s="19">
        <v>1909.38095238095</v>
      </c>
      <c r="CA61" s="19">
        <v>1810.38095238095</v>
      </c>
      <c r="CB61" s="19">
        <v>1890.5238095238101</v>
      </c>
      <c r="CC61" s="19">
        <v>1819.80952380952</v>
      </c>
      <c r="CD61" s="19">
        <v>1810.38095238095</v>
      </c>
      <c r="CE61" s="19">
        <v>1890.5238095238101</v>
      </c>
      <c r="CF61" s="19">
        <v>1951.80952380953</v>
      </c>
      <c r="CG61" s="19">
        <v>1810.38095238095</v>
      </c>
      <c r="CH61" s="19">
        <v>1890.5238095238101</v>
      </c>
      <c r="CI61" s="19">
        <v>1947.0952380952399</v>
      </c>
      <c r="CJ61" s="19">
        <v>1810.38095238095</v>
      </c>
      <c r="CK61" s="19">
        <v>1890.5238095238101</v>
      </c>
      <c r="CL61" s="19">
        <v>1890.5238095238101</v>
      </c>
      <c r="CM61" s="19">
        <v>1951.80952380953</v>
      </c>
      <c r="CP61" t="s">
        <v>165</v>
      </c>
      <c r="CQ61">
        <v>71</v>
      </c>
      <c r="CR61" s="13">
        <v>2008.38095238095</v>
      </c>
      <c r="CS61" s="13">
        <v>1700</v>
      </c>
      <c r="CT61" s="13">
        <v>1888.1390476190481</v>
      </c>
    </row>
    <row r="62" spans="2:98" x14ac:dyDescent="0.25">
      <c r="B62" s="3">
        <v>59</v>
      </c>
      <c r="C62" s="19">
        <v>1815.0952380952399</v>
      </c>
      <c r="D62" s="19">
        <v>1914.0952380952399</v>
      </c>
      <c r="E62" s="19">
        <v>1965.9523809523801</v>
      </c>
      <c r="F62" s="19">
        <v>1909.38095238095</v>
      </c>
      <c r="G62" s="19">
        <v>1833.9523809523801</v>
      </c>
      <c r="H62" s="19">
        <v>1848.0952380952399</v>
      </c>
      <c r="I62" s="19">
        <v>1815.0952380952399</v>
      </c>
      <c r="J62" s="19">
        <v>1951.80952380953</v>
      </c>
      <c r="K62" s="19">
        <v>1899.9523809523801</v>
      </c>
      <c r="L62" s="19">
        <v>1970.6666666666699</v>
      </c>
      <c r="M62" s="19">
        <v>1965.9523809523801</v>
      </c>
      <c r="N62" s="19">
        <v>1815.0952380952399</v>
      </c>
      <c r="O62" s="19">
        <v>1923.5238095238101</v>
      </c>
      <c r="P62" s="19">
        <v>1918.80952380953</v>
      </c>
      <c r="Q62" s="19">
        <v>1705</v>
      </c>
      <c r="R62" s="19">
        <v>1918.80952380953</v>
      </c>
      <c r="S62" s="19">
        <v>1899.9523809523801</v>
      </c>
      <c r="T62" s="19">
        <v>1815.0952380952399</v>
      </c>
      <c r="U62" s="19">
        <v>1914.0952380952399</v>
      </c>
      <c r="V62" s="19">
        <v>1914.0952380952399</v>
      </c>
      <c r="W62" s="19">
        <v>1705</v>
      </c>
      <c r="X62" s="19">
        <v>1918.80952380953</v>
      </c>
      <c r="Y62" s="19">
        <v>1899.9523809523801</v>
      </c>
      <c r="Z62" s="19">
        <v>1815.0952380952399</v>
      </c>
      <c r="AA62" s="19">
        <v>1914.0952380952399</v>
      </c>
      <c r="AB62" s="19">
        <v>1947.0952380952399</v>
      </c>
      <c r="AC62" s="19">
        <v>1904.6666666666699</v>
      </c>
      <c r="AD62" s="19">
        <v>1895.2380952381</v>
      </c>
      <c r="AE62" s="19">
        <v>1914.0952380952399</v>
      </c>
      <c r="AF62" s="19">
        <v>1815.0952380952399</v>
      </c>
      <c r="AG62" s="19">
        <v>1914.0952380952399</v>
      </c>
      <c r="AH62" s="19">
        <v>1951.80952380953</v>
      </c>
      <c r="AI62" s="19">
        <v>1895.2380952381</v>
      </c>
      <c r="AJ62" s="19">
        <v>1914.0952380952399</v>
      </c>
      <c r="AK62" s="19">
        <v>1956.5238095238101</v>
      </c>
      <c r="AL62" s="19">
        <v>1951.80952380953</v>
      </c>
      <c r="AM62" s="19">
        <v>1815.0952380952399</v>
      </c>
      <c r="AN62" s="19">
        <v>1914.0952380952399</v>
      </c>
      <c r="AO62" s="19">
        <v>1914.0952380952399</v>
      </c>
      <c r="AP62" s="19">
        <v>1895.2380952381</v>
      </c>
      <c r="AQ62" s="19">
        <v>1914.0952380952399</v>
      </c>
      <c r="AR62" s="19">
        <v>1956.5238095238101</v>
      </c>
      <c r="AS62" s="19">
        <v>1914.0952380952399</v>
      </c>
      <c r="AT62" s="19">
        <v>1895.2380952381</v>
      </c>
      <c r="AU62" s="19">
        <v>1815.0952380952399</v>
      </c>
      <c r="AV62" s="19">
        <v>1895.2380952381</v>
      </c>
      <c r="AW62" s="19">
        <v>1914.0952380952399</v>
      </c>
      <c r="AX62" s="19">
        <v>1914.0952380952399</v>
      </c>
      <c r="AY62" s="19">
        <v>1914.0952380952399</v>
      </c>
      <c r="AZ62" s="19">
        <v>1947.0952380952399</v>
      </c>
      <c r="BA62" s="19">
        <v>1914.0952380952399</v>
      </c>
      <c r="BB62" s="19">
        <v>1815.0952380952399</v>
      </c>
      <c r="BC62" s="19">
        <v>1914.0952380952399</v>
      </c>
      <c r="BD62" s="19">
        <v>1947.0952380952399</v>
      </c>
      <c r="BE62" s="19">
        <v>1956.5238095238101</v>
      </c>
      <c r="BF62" s="19">
        <v>1914.0952380952399</v>
      </c>
      <c r="BG62" s="19">
        <v>1914.0952380952399</v>
      </c>
      <c r="BH62" s="19">
        <v>1947.0952380952399</v>
      </c>
      <c r="BI62" s="19">
        <v>1947.0952380952399</v>
      </c>
      <c r="BJ62" s="19">
        <v>1951.80952380953</v>
      </c>
      <c r="BK62" s="19">
        <v>1815.0952380952399</v>
      </c>
      <c r="BL62" s="19">
        <v>1914.0952380952399</v>
      </c>
      <c r="BM62" s="19">
        <v>1815.0952380952399</v>
      </c>
      <c r="BN62" s="19">
        <v>1895.2380952381</v>
      </c>
      <c r="BO62" s="19">
        <v>1956.5238095238101</v>
      </c>
      <c r="BP62" s="19">
        <v>1815.0952380952399</v>
      </c>
      <c r="BQ62" s="19">
        <v>1914.0952380952399</v>
      </c>
      <c r="BR62" s="19">
        <v>1947.0952380952399</v>
      </c>
      <c r="BS62" s="19">
        <v>1815.0952380952399</v>
      </c>
      <c r="BT62" s="19">
        <v>1914.0952380952399</v>
      </c>
      <c r="BU62" s="19">
        <v>1956.5238095238101</v>
      </c>
      <c r="BV62" s="19">
        <v>1914.0952380952399</v>
      </c>
      <c r="BW62" s="19">
        <v>1815.0952380952399</v>
      </c>
      <c r="BX62" s="19">
        <v>1895.2380952381</v>
      </c>
      <c r="BY62" s="19">
        <v>1951.80952380953</v>
      </c>
      <c r="BZ62" s="19">
        <v>1914.0952380952399</v>
      </c>
      <c r="CA62" s="19">
        <v>1815.0952380952399</v>
      </c>
      <c r="CB62" s="19">
        <v>1895.2380952381</v>
      </c>
      <c r="CC62" s="19">
        <v>1932.9523809523801</v>
      </c>
      <c r="CD62" s="19">
        <v>1815.0952380952399</v>
      </c>
      <c r="CE62" s="19">
        <v>1895.2380952381</v>
      </c>
      <c r="CF62" s="19">
        <v>1956.5238095238101</v>
      </c>
      <c r="CG62" s="19">
        <v>1815.0952380952399</v>
      </c>
      <c r="CH62" s="19">
        <v>1895.2380952381</v>
      </c>
      <c r="CI62" s="19">
        <v>1951.80952380953</v>
      </c>
      <c r="CJ62" s="19">
        <v>1815.0952380952399</v>
      </c>
      <c r="CK62" s="19">
        <v>1895.2380952381</v>
      </c>
      <c r="CL62" s="19">
        <v>1895.2380952381</v>
      </c>
      <c r="CM62" s="19">
        <v>1956.5238095238101</v>
      </c>
      <c r="CP62" t="s">
        <v>165</v>
      </c>
      <c r="CQ62">
        <v>72</v>
      </c>
      <c r="CR62" s="13">
        <v>1994.2380952381</v>
      </c>
      <c r="CS62" s="13">
        <v>1700</v>
      </c>
      <c r="CT62" s="13">
        <v>1893.0809523809519</v>
      </c>
    </row>
    <row r="63" spans="2:98" x14ac:dyDescent="0.25">
      <c r="B63" s="3">
        <v>60</v>
      </c>
      <c r="C63" s="19">
        <v>1819.80952380952</v>
      </c>
      <c r="D63" s="19">
        <v>1918.80952380953</v>
      </c>
      <c r="E63" s="19">
        <v>1970.6666666666699</v>
      </c>
      <c r="F63" s="19">
        <v>1914.0952380952399</v>
      </c>
      <c r="G63" s="19">
        <v>1838.6666666666699</v>
      </c>
      <c r="H63" s="19">
        <v>1852.80952380952</v>
      </c>
      <c r="I63" s="19">
        <v>1819.80952380952</v>
      </c>
      <c r="J63" s="19">
        <v>1956.5238095238101</v>
      </c>
      <c r="K63" s="19">
        <v>1904.6666666666699</v>
      </c>
      <c r="L63" s="19">
        <v>1975.38095238095</v>
      </c>
      <c r="M63" s="19">
        <v>1970.6666666666699</v>
      </c>
      <c r="N63" s="19">
        <v>1819.80952380952</v>
      </c>
      <c r="O63" s="19">
        <v>1928.2380952381</v>
      </c>
      <c r="P63" s="19">
        <v>1923.5238095238101</v>
      </c>
      <c r="Q63" s="19">
        <v>1710</v>
      </c>
      <c r="R63" s="19">
        <v>1923.5238095238101</v>
      </c>
      <c r="S63" s="19">
        <v>1904.6666666666699</v>
      </c>
      <c r="T63" s="19">
        <v>1819.80952380952</v>
      </c>
      <c r="U63" s="19">
        <v>1918.80952380953</v>
      </c>
      <c r="V63" s="19">
        <v>1918.80952380953</v>
      </c>
      <c r="W63" s="19">
        <v>1710</v>
      </c>
      <c r="X63" s="19">
        <v>1923.5238095238101</v>
      </c>
      <c r="Y63" s="19">
        <v>1904.6666666666699</v>
      </c>
      <c r="Z63" s="19">
        <v>1819.80952380952</v>
      </c>
      <c r="AA63" s="19">
        <v>1918.80952380953</v>
      </c>
      <c r="AB63" s="19">
        <v>1951.80952380953</v>
      </c>
      <c r="AC63" s="19">
        <v>1909.38095238095</v>
      </c>
      <c r="AD63" s="19">
        <v>1899.9523809523801</v>
      </c>
      <c r="AE63" s="19">
        <v>1918.80952380953</v>
      </c>
      <c r="AF63" s="19">
        <v>1819.80952380952</v>
      </c>
      <c r="AG63" s="19">
        <v>1918.80952380953</v>
      </c>
      <c r="AH63" s="19">
        <v>1956.5238095238101</v>
      </c>
      <c r="AI63" s="19">
        <v>1899.9523809523801</v>
      </c>
      <c r="AJ63" s="19">
        <v>1918.80952380953</v>
      </c>
      <c r="AK63" s="19">
        <v>1705</v>
      </c>
      <c r="AL63" s="19">
        <v>1956.5238095238101</v>
      </c>
      <c r="AM63" s="19">
        <v>1819.80952380952</v>
      </c>
      <c r="AN63" s="19">
        <v>1918.80952380953</v>
      </c>
      <c r="AO63" s="19">
        <v>1918.80952380953</v>
      </c>
      <c r="AP63" s="19">
        <v>1899.9523809523801</v>
      </c>
      <c r="AQ63" s="19">
        <v>1918.80952380953</v>
      </c>
      <c r="AR63" s="19">
        <v>1705</v>
      </c>
      <c r="AS63" s="19">
        <v>1918.80952380953</v>
      </c>
      <c r="AT63" s="19">
        <v>1899.9523809523801</v>
      </c>
      <c r="AU63" s="19">
        <v>1819.80952380952</v>
      </c>
      <c r="AV63" s="19">
        <v>1899.9523809523801</v>
      </c>
      <c r="AW63" s="19">
        <v>1918.80952380953</v>
      </c>
      <c r="AX63" s="19">
        <v>1918.80952380953</v>
      </c>
      <c r="AY63" s="19">
        <v>1918.80952380953</v>
      </c>
      <c r="AZ63" s="19">
        <v>1951.80952380953</v>
      </c>
      <c r="BA63" s="19">
        <v>1918.80952380953</v>
      </c>
      <c r="BB63" s="19">
        <v>1819.80952380952</v>
      </c>
      <c r="BC63" s="19">
        <v>1918.80952380953</v>
      </c>
      <c r="BD63" s="19">
        <v>1951.80952380953</v>
      </c>
      <c r="BE63" s="19">
        <v>1705</v>
      </c>
      <c r="BF63" s="19">
        <v>1918.80952380953</v>
      </c>
      <c r="BG63" s="19">
        <v>1918.80952380953</v>
      </c>
      <c r="BH63" s="19">
        <v>1951.80952380953</v>
      </c>
      <c r="BI63" s="19">
        <v>1951.80952380953</v>
      </c>
      <c r="BJ63" s="19">
        <v>1956.5238095238101</v>
      </c>
      <c r="BK63" s="19">
        <v>1819.80952380952</v>
      </c>
      <c r="BL63" s="19">
        <v>1918.80952380953</v>
      </c>
      <c r="BM63" s="19">
        <v>1819.80952380952</v>
      </c>
      <c r="BN63" s="19">
        <v>1899.9523809523801</v>
      </c>
      <c r="BO63" s="19">
        <v>1705</v>
      </c>
      <c r="BP63" s="19">
        <v>1819.80952380952</v>
      </c>
      <c r="BQ63" s="19">
        <v>1918.80952380953</v>
      </c>
      <c r="BR63" s="19">
        <v>1951.80952380953</v>
      </c>
      <c r="BS63" s="19">
        <v>1819.80952380952</v>
      </c>
      <c r="BT63" s="19">
        <v>1918.80952380953</v>
      </c>
      <c r="BU63" s="19">
        <v>1705</v>
      </c>
      <c r="BV63" s="19">
        <v>1918.80952380953</v>
      </c>
      <c r="BW63" s="19">
        <v>1819.80952380952</v>
      </c>
      <c r="BX63" s="19">
        <v>1899.9523809523801</v>
      </c>
      <c r="BY63" s="19">
        <v>1956.5238095238101</v>
      </c>
      <c r="BZ63" s="19">
        <v>1918.80952380953</v>
      </c>
      <c r="CA63" s="19">
        <v>1819.80952380952</v>
      </c>
      <c r="CB63" s="19">
        <v>1899.9523809523801</v>
      </c>
      <c r="CC63" s="19">
        <v>1937.6666666666699</v>
      </c>
      <c r="CD63" s="19">
        <v>1819.80952380952</v>
      </c>
      <c r="CE63" s="19">
        <v>1899.9523809523801</v>
      </c>
      <c r="CF63" s="19">
        <v>1705</v>
      </c>
      <c r="CG63" s="19">
        <v>1819.80952380952</v>
      </c>
      <c r="CH63" s="19">
        <v>1899.9523809523801</v>
      </c>
      <c r="CI63" s="19">
        <v>1956.5238095238101</v>
      </c>
      <c r="CJ63" s="19">
        <v>1819.80952380952</v>
      </c>
      <c r="CK63" s="19">
        <v>1899.9523809523801</v>
      </c>
      <c r="CL63" s="19">
        <v>1899.9523809523801</v>
      </c>
      <c r="CM63" s="19">
        <v>1705</v>
      </c>
      <c r="CP63" t="s">
        <v>165</v>
      </c>
      <c r="CQ63">
        <v>73</v>
      </c>
      <c r="CR63" s="13">
        <v>2008.38095238095</v>
      </c>
      <c r="CS63" s="13">
        <v>1700</v>
      </c>
      <c r="CT63" s="13">
        <v>1877.3899999999994</v>
      </c>
    </row>
    <row r="64" spans="2:98" x14ac:dyDescent="0.25">
      <c r="B64" s="3">
        <v>61</v>
      </c>
      <c r="C64" s="19">
        <v>1824.5238095238101</v>
      </c>
      <c r="D64" s="19">
        <v>1923.5238095238101</v>
      </c>
      <c r="E64" s="19">
        <v>1975.38095238095</v>
      </c>
      <c r="F64" s="19">
        <v>1918.80952380953</v>
      </c>
      <c r="G64" s="19">
        <v>1843.38095238095</v>
      </c>
      <c r="H64" s="19">
        <v>1857.5238095238101</v>
      </c>
      <c r="I64" s="19">
        <v>1824.5238095238101</v>
      </c>
      <c r="J64" s="19">
        <v>1705</v>
      </c>
      <c r="K64" s="19">
        <v>1909.38095238095</v>
      </c>
      <c r="L64" s="19">
        <v>1980.0952380952399</v>
      </c>
      <c r="M64" s="19">
        <v>1975.38095238095</v>
      </c>
      <c r="N64" s="19">
        <v>1824.5238095238101</v>
      </c>
      <c r="O64" s="19">
        <v>1932.9523809523801</v>
      </c>
      <c r="P64" s="19">
        <v>1928.2380952381</v>
      </c>
      <c r="Q64" s="19">
        <v>1932.9523809523801</v>
      </c>
      <c r="R64" s="19">
        <v>1928.2380952381</v>
      </c>
      <c r="S64" s="19">
        <v>1909.38095238095</v>
      </c>
      <c r="T64" s="19">
        <v>1824.5238095238101</v>
      </c>
      <c r="U64" s="19">
        <v>1923.5238095238101</v>
      </c>
      <c r="V64" s="19">
        <v>1923.5238095238101</v>
      </c>
      <c r="W64" s="19">
        <v>1932.9523809523801</v>
      </c>
      <c r="X64" s="19">
        <v>1928.2380952381</v>
      </c>
      <c r="Y64" s="19">
        <v>1909.38095238095</v>
      </c>
      <c r="Z64" s="19">
        <v>1824.5238095238101</v>
      </c>
      <c r="AA64" s="19">
        <v>1923.5238095238101</v>
      </c>
      <c r="AB64" s="19">
        <v>1956.5238095238101</v>
      </c>
      <c r="AC64" s="19">
        <v>1914.0952380952399</v>
      </c>
      <c r="AD64" s="19">
        <v>1904.6666666666699</v>
      </c>
      <c r="AE64" s="19">
        <v>1923.5238095238101</v>
      </c>
      <c r="AF64" s="19">
        <v>1824.5238095238101</v>
      </c>
      <c r="AG64" s="19">
        <v>1923.5238095238101</v>
      </c>
      <c r="AH64" s="19">
        <v>1705</v>
      </c>
      <c r="AI64" s="19">
        <v>1904.6666666666699</v>
      </c>
      <c r="AJ64" s="19">
        <v>1923.5238095238101</v>
      </c>
      <c r="AK64" s="19">
        <v>1710</v>
      </c>
      <c r="AL64" s="19">
        <v>1705</v>
      </c>
      <c r="AM64" s="19">
        <v>1824.5238095238101</v>
      </c>
      <c r="AN64" s="19">
        <v>1923.5238095238101</v>
      </c>
      <c r="AO64" s="19">
        <v>1923.5238095238101</v>
      </c>
      <c r="AP64" s="19">
        <v>1904.6666666666699</v>
      </c>
      <c r="AQ64" s="19">
        <v>1923.5238095238101</v>
      </c>
      <c r="AR64" s="19">
        <v>1710</v>
      </c>
      <c r="AS64" s="19">
        <v>1923.5238095238101</v>
      </c>
      <c r="AT64" s="19">
        <v>1904.6666666666699</v>
      </c>
      <c r="AU64" s="19">
        <v>1824.5238095238101</v>
      </c>
      <c r="AV64" s="19">
        <v>1904.6666666666699</v>
      </c>
      <c r="AW64" s="19">
        <v>1923.5238095238101</v>
      </c>
      <c r="AX64" s="19">
        <v>1923.5238095238101</v>
      </c>
      <c r="AY64" s="19">
        <v>1923.5238095238101</v>
      </c>
      <c r="AZ64" s="19">
        <v>1956.5238095238101</v>
      </c>
      <c r="BA64" s="19">
        <v>1923.5238095238101</v>
      </c>
      <c r="BB64" s="19">
        <v>1824.5238095238101</v>
      </c>
      <c r="BC64" s="19">
        <v>1923.5238095238101</v>
      </c>
      <c r="BD64" s="19">
        <v>1956.5238095238101</v>
      </c>
      <c r="BE64" s="19">
        <v>1710</v>
      </c>
      <c r="BF64" s="19">
        <v>1923.5238095238101</v>
      </c>
      <c r="BG64" s="19">
        <v>1923.5238095238101</v>
      </c>
      <c r="BH64" s="19">
        <v>1956.5238095238101</v>
      </c>
      <c r="BI64" s="19">
        <v>1956.5238095238101</v>
      </c>
      <c r="BJ64" s="19">
        <v>1705</v>
      </c>
      <c r="BK64" s="19">
        <v>1824.5238095238101</v>
      </c>
      <c r="BL64" s="19">
        <v>1923.5238095238101</v>
      </c>
      <c r="BM64" s="19">
        <v>1824.5238095238101</v>
      </c>
      <c r="BN64" s="19">
        <v>1904.6666666666699</v>
      </c>
      <c r="BO64" s="19">
        <v>1710</v>
      </c>
      <c r="BP64" s="19">
        <v>1824.5238095238101</v>
      </c>
      <c r="BQ64" s="19">
        <v>1923.5238095238101</v>
      </c>
      <c r="BR64" s="19">
        <v>1956.5238095238101</v>
      </c>
      <c r="BS64" s="19">
        <v>1824.5238095238101</v>
      </c>
      <c r="BT64" s="19">
        <v>1923.5238095238101</v>
      </c>
      <c r="BU64" s="19">
        <v>1710</v>
      </c>
      <c r="BV64" s="19">
        <v>1923.5238095238101</v>
      </c>
      <c r="BW64" s="19">
        <v>1824.5238095238101</v>
      </c>
      <c r="BX64" s="19">
        <v>1904.6666666666699</v>
      </c>
      <c r="BY64" s="19">
        <v>1705</v>
      </c>
      <c r="BZ64" s="19">
        <v>1923.5238095238101</v>
      </c>
      <c r="CA64" s="19">
        <v>1824.5238095238101</v>
      </c>
      <c r="CB64" s="19">
        <v>1904.6666666666699</v>
      </c>
      <c r="CC64" s="19">
        <v>1942.38095238095</v>
      </c>
      <c r="CD64" s="19">
        <v>1824.5238095238101</v>
      </c>
      <c r="CE64" s="19">
        <v>1904.6666666666699</v>
      </c>
      <c r="CF64" s="19">
        <v>1710</v>
      </c>
      <c r="CG64" s="19">
        <v>1824.5238095238101</v>
      </c>
      <c r="CH64" s="19">
        <v>1904.6666666666699</v>
      </c>
      <c r="CI64" s="19">
        <v>1705</v>
      </c>
      <c r="CJ64" s="19">
        <v>1824.5238095238101</v>
      </c>
      <c r="CK64" s="19">
        <v>1904.6666666666699</v>
      </c>
      <c r="CL64" s="19">
        <v>1904.6666666666699</v>
      </c>
      <c r="CM64" s="19">
        <v>1710</v>
      </c>
      <c r="CP64" t="s">
        <v>165</v>
      </c>
      <c r="CQ64">
        <v>74</v>
      </c>
      <c r="CR64" s="13">
        <v>2008.38095238095</v>
      </c>
      <c r="CS64" s="13">
        <v>1700</v>
      </c>
      <c r="CT64" s="13">
        <v>1893.0809523809519</v>
      </c>
    </row>
    <row r="65" spans="2:98" x14ac:dyDescent="0.25">
      <c r="B65" s="3">
        <v>62</v>
      </c>
      <c r="C65" s="19">
        <v>1829.2380952381</v>
      </c>
      <c r="D65" s="19">
        <v>1928.2380952381</v>
      </c>
      <c r="E65" s="19">
        <v>1980.0952380952399</v>
      </c>
      <c r="F65" s="19">
        <v>1923.5238095238101</v>
      </c>
      <c r="G65" s="19">
        <v>1848.0952380952399</v>
      </c>
      <c r="H65" s="19">
        <v>1862.2380952381</v>
      </c>
      <c r="I65" s="19">
        <v>1829.2380952381</v>
      </c>
      <c r="J65" s="19">
        <v>1710</v>
      </c>
      <c r="K65" s="19">
        <v>1914.0952380952399</v>
      </c>
      <c r="L65" s="19">
        <v>1984.80952380953</v>
      </c>
      <c r="M65" s="19">
        <v>1980.0952380952399</v>
      </c>
      <c r="N65" s="19">
        <v>1829.2380952381</v>
      </c>
      <c r="O65" s="19">
        <v>1937.6666666666699</v>
      </c>
      <c r="P65" s="19">
        <v>1932.9523809523801</v>
      </c>
      <c r="Q65" s="19">
        <v>1937.6666666666699</v>
      </c>
      <c r="R65" s="19">
        <v>1932.9523809523801</v>
      </c>
      <c r="S65" s="19">
        <v>1914.0952380952399</v>
      </c>
      <c r="T65" s="19">
        <v>1829.2380952381</v>
      </c>
      <c r="U65" s="19">
        <v>1928.2380952381</v>
      </c>
      <c r="V65" s="19">
        <v>1928.2380952381</v>
      </c>
      <c r="W65" s="19">
        <v>1937.6666666666699</v>
      </c>
      <c r="X65" s="19">
        <v>1932.9523809523801</v>
      </c>
      <c r="Y65" s="19">
        <v>1914.0952380952399</v>
      </c>
      <c r="Z65" s="19">
        <v>1829.2380952381</v>
      </c>
      <c r="AA65" s="19">
        <v>1928.2380952381</v>
      </c>
      <c r="AB65" s="19">
        <v>1705</v>
      </c>
      <c r="AC65" s="19">
        <v>1918.80952380953</v>
      </c>
      <c r="AD65" s="19">
        <v>1909.38095238095</v>
      </c>
      <c r="AE65" s="19">
        <v>1928.2380952381</v>
      </c>
      <c r="AF65" s="19">
        <v>1829.2380952381</v>
      </c>
      <c r="AG65" s="19">
        <v>1928.2380952381</v>
      </c>
      <c r="AH65" s="19">
        <v>1710</v>
      </c>
      <c r="AI65" s="19">
        <v>1909.38095238095</v>
      </c>
      <c r="AJ65" s="19">
        <v>1928.2380952381</v>
      </c>
      <c r="AK65" s="19">
        <v>1932.9523809523801</v>
      </c>
      <c r="AL65" s="19">
        <v>1710</v>
      </c>
      <c r="AM65" s="19">
        <v>1829.2380952381</v>
      </c>
      <c r="AN65" s="19">
        <v>1928.2380952381</v>
      </c>
      <c r="AO65" s="19">
        <v>1928.2380952381</v>
      </c>
      <c r="AP65" s="19">
        <v>1909.38095238095</v>
      </c>
      <c r="AQ65" s="19">
        <v>1928.2380952381</v>
      </c>
      <c r="AR65" s="19">
        <v>1932.9523809523801</v>
      </c>
      <c r="AS65" s="19">
        <v>1928.2380952381</v>
      </c>
      <c r="AT65" s="19">
        <v>1909.38095238095</v>
      </c>
      <c r="AU65" s="19">
        <v>1829.2380952381</v>
      </c>
      <c r="AV65" s="19">
        <v>1909.38095238095</v>
      </c>
      <c r="AW65" s="19">
        <v>1928.2380952381</v>
      </c>
      <c r="AX65" s="19">
        <v>1928.2380952381</v>
      </c>
      <c r="AY65" s="19">
        <v>1928.2380952381</v>
      </c>
      <c r="AZ65" s="19">
        <v>1705</v>
      </c>
      <c r="BA65" s="19">
        <v>1928.2380952381</v>
      </c>
      <c r="BB65" s="19">
        <v>1829.2380952381</v>
      </c>
      <c r="BC65" s="19">
        <v>1928.2380952381</v>
      </c>
      <c r="BD65" s="19">
        <v>1705</v>
      </c>
      <c r="BE65" s="19">
        <v>1932.9523809523801</v>
      </c>
      <c r="BF65" s="19">
        <v>1928.2380952381</v>
      </c>
      <c r="BG65" s="19">
        <v>1928.2380952381</v>
      </c>
      <c r="BH65" s="19">
        <v>1705</v>
      </c>
      <c r="BI65" s="19">
        <v>1705</v>
      </c>
      <c r="BJ65" s="19">
        <v>1710</v>
      </c>
      <c r="BK65" s="19">
        <v>1829.2380952381</v>
      </c>
      <c r="BL65" s="19">
        <v>1928.2380952381</v>
      </c>
      <c r="BM65" s="19">
        <v>1829.2380952381</v>
      </c>
      <c r="BN65" s="19">
        <v>1909.38095238095</v>
      </c>
      <c r="BO65" s="19">
        <v>1932.9523809523801</v>
      </c>
      <c r="BP65" s="19">
        <v>1829.2380952381</v>
      </c>
      <c r="BQ65" s="19">
        <v>1928.2380952381</v>
      </c>
      <c r="BR65" s="19">
        <v>1705</v>
      </c>
      <c r="BS65" s="19">
        <v>1829.2380952381</v>
      </c>
      <c r="BT65" s="19">
        <v>1928.2380952381</v>
      </c>
      <c r="BU65" s="19">
        <v>1932.9523809523801</v>
      </c>
      <c r="BV65" s="19">
        <v>1928.2380952381</v>
      </c>
      <c r="BW65" s="19">
        <v>1829.2380952381</v>
      </c>
      <c r="BX65" s="19">
        <v>1909.38095238095</v>
      </c>
      <c r="BY65" s="19">
        <v>1710</v>
      </c>
      <c r="BZ65" s="19">
        <v>1928.2380952381</v>
      </c>
      <c r="CA65" s="19">
        <v>1829.2380952381</v>
      </c>
      <c r="CB65" s="19">
        <v>1909.38095238095</v>
      </c>
      <c r="CC65" s="19">
        <v>1947.0952380952399</v>
      </c>
      <c r="CD65" s="19">
        <v>1829.2380952381</v>
      </c>
      <c r="CE65" s="19">
        <v>1909.38095238095</v>
      </c>
      <c r="CF65" s="19">
        <v>1932.9523809523801</v>
      </c>
      <c r="CG65" s="19">
        <v>1829.2380952381</v>
      </c>
      <c r="CH65" s="19">
        <v>1909.38095238095</v>
      </c>
      <c r="CI65" s="19">
        <v>1710</v>
      </c>
      <c r="CJ65" s="19">
        <v>1829.2380952381</v>
      </c>
      <c r="CK65" s="19">
        <v>1909.38095238095</v>
      </c>
      <c r="CL65" s="19">
        <v>1909.38095238095</v>
      </c>
      <c r="CM65" s="19">
        <v>1932.9523809523801</v>
      </c>
      <c r="CP65" t="s">
        <v>165</v>
      </c>
      <c r="CQ65">
        <v>75</v>
      </c>
      <c r="CR65" s="13">
        <v>1961.2380952381</v>
      </c>
      <c r="CS65" s="13">
        <v>1700</v>
      </c>
      <c r="CT65" s="13">
        <v>1895.3628571428569</v>
      </c>
    </row>
    <row r="66" spans="2:98" x14ac:dyDescent="0.25">
      <c r="B66" s="3">
        <v>63</v>
      </c>
      <c r="C66" s="19">
        <v>1833.9523809523801</v>
      </c>
      <c r="D66" s="19">
        <v>1932.9523809523801</v>
      </c>
      <c r="E66" s="19">
        <v>1984.80952380953</v>
      </c>
      <c r="F66" s="19">
        <v>1928.2380952381</v>
      </c>
      <c r="G66" s="19">
        <v>1852.80952380952</v>
      </c>
      <c r="H66" s="19">
        <v>1866.9523809523801</v>
      </c>
      <c r="I66" s="19">
        <v>1833.9523809523801</v>
      </c>
      <c r="J66" s="19">
        <v>1932.9523809523801</v>
      </c>
      <c r="K66" s="19">
        <v>1918.80952380953</v>
      </c>
      <c r="L66" s="19">
        <v>1989.5238095238101</v>
      </c>
      <c r="M66" s="19">
        <v>1984.80952380953</v>
      </c>
      <c r="N66" s="19">
        <v>1833.9523809523801</v>
      </c>
      <c r="O66" s="19">
        <v>1942.38095238095</v>
      </c>
      <c r="P66" s="19">
        <v>1937.6666666666699</v>
      </c>
      <c r="Q66" s="19">
        <v>1942.38095238095</v>
      </c>
      <c r="R66" s="19">
        <v>1937.6666666666699</v>
      </c>
      <c r="S66" s="19">
        <v>1918.80952380953</v>
      </c>
      <c r="T66" s="19">
        <v>1833.9523809523801</v>
      </c>
      <c r="U66" s="19">
        <v>1932.9523809523801</v>
      </c>
      <c r="V66" s="19">
        <v>1932.9523809523801</v>
      </c>
      <c r="W66" s="19">
        <v>1942.38095238095</v>
      </c>
      <c r="X66" s="19">
        <v>1937.6666666666699</v>
      </c>
      <c r="Y66" s="19">
        <v>1918.80952380953</v>
      </c>
      <c r="Z66" s="19">
        <v>1833.9523809523801</v>
      </c>
      <c r="AA66" s="19">
        <v>1932.9523809523801</v>
      </c>
      <c r="AB66" s="19">
        <v>1710</v>
      </c>
      <c r="AC66" s="19">
        <v>1923.5238095238101</v>
      </c>
      <c r="AD66" s="19">
        <v>1914.0952380952399</v>
      </c>
      <c r="AE66" s="19">
        <v>1932.9523809523801</v>
      </c>
      <c r="AF66" s="19">
        <v>1833.9523809523801</v>
      </c>
      <c r="AG66" s="19">
        <v>1932.9523809523801</v>
      </c>
      <c r="AH66" s="19">
        <v>1932.9523809523801</v>
      </c>
      <c r="AI66" s="19">
        <v>1914.0952380952399</v>
      </c>
      <c r="AJ66" s="19">
        <v>1932.9523809523801</v>
      </c>
      <c r="AK66" s="19">
        <v>1937.6666666666699</v>
      </c>
      <c r="AL66" s="19">
        <v>1932.9523809523801</v>
      </c>
      <c r="AM66" s="19">
        <v>1833.9523809523801</v>
      </c>
      <c r="AN66" s="19">
        <v>1932.9523809523801</v>
      </c>
      <c r="AO66" s="19">
        <v>1932.9523809523801</v>
      </c>
      <c r="AP66" s="19">
        <v>1914.0952380952399</v>
      </c>
      <c r="AQ66" s="19">
        <v>1932.9523809523801</v>
      </c>
      <c r="AR66" s="19">
        <v>1937.6666666666699</v>
      </c>
      <c r="AS66" s="19">
        <v>1932.9523809523801</v>
      </c>
      <c r="AT66" s="19">
        <v>1914.0952380952399</v>
      </c>
      <c r="AU66" s="19">
        <v>1833.9523809523801</v>
      </c>
      <c r="AV66" s="19">
        <v>1914.0952380952399</v>
      </c>
      <c r="AW66" s="19">
        <v>1932.9523809523801</v>
      </c>
      <c r="AX66" s="19">
        <v>1932.9523809523801</v>
      </c>
      <c r="AY66" s="19">
        <v>1932.9523809523801</v>
      </c>
      <c r="AZ66" s="19">
        <v>1710</v>
      </c>
      <c r="BA66" s="19">
        <v>1932.9523809523801</v>
      </c>
      <c r="BB66" s="19">
        <v>1833.9523809523801</v>
      </c>
      <c r="BC66" s="19">
        <v>1932.9523809523801</v>
      </c>
      <c r="BD66" s="19">
        <v>1710</v>
      </c>
      <c r="BE66" s="19">
        <v>1937.6666666666699</v>
      </c>
      <c r="BF66" s="19">
        <v>1932.9523809523801</v>
      </c>
      <c r="BG66" s="19">
        <v>1932.9523809523801</v>
      </c>
      <c r="BH66" s="19">
        <v>1710</v>
      </c>
      <c r="BI66" s="19">
        <v>1710</v>
      </c>
      <c r="BJ66" s="19">
        <v>1932.9523809523801</v>
      </c>
      <c r="BK66" s="19">
        <v>1833.9523809523801</v>
      </c>
      <c r="BL66" s="19">
        <v>1932.9523809523801</v>
      </c>
      <c r="BM66" s="19">
        <v>1833.9523809523801</v>
      </c>
      <c r="BN66" s="19">
        <v>1914.0952380952399</v>
      </c>
      <c r="BO66" s="19">
        <v>1937.6666666666699</v>
      </c>
      <c r="BP66" s="19">
        <v>1833.9523809523801</v>
      </c>
      <c r="BQ66" s="19">
        <v>1932.9523809523801</v>
      </c>
      <c r="BR66" s="19">
        <v>1710</v>
      </c>
      <c r="BS66" s="19">
        <v>1833.9523809523801</v>
      </c>
      <c r="BT66" s="19">
        <v>1932.9523809523801</v>
      </c>
      <c r="BU66" s="19">
        <v>1937.6666666666699</v>
      </c>
      <c r="BV66" s="19">
        <v>1932.9523809523801</v>
      </c>
      <c r="BW66" s="19">
        <v>1833.9523809523801</v>
      </c>
      <c r="BX66" s="19">
        <v>1914.0952380952399</v>
      </c>
      <c r="BY66" s="19">
        <v>1932.9523809523801</v>
      </c>
      <c r="BZ66" s="19">
        <v>1932.9523809523801</v>
      </c>
      <c r="CA66" s="19">
        <v>1833.9523809523801</v>
      </c>
      <c r="CB66" s="19">
        <v>1914.0952380952399</v>
      </c>
      <c r="CC66" s="19">
        <v>1951.80952380953</v>
      </c>
      <c r="CD66" s="19">
        <v>1833.9523809523801</v>
      </c>
      <c r="CE66" s="19">
        <v>1914.0952380952399</v>
      </c>
      <c r="CF66" s="19">
        <v>1937.6666666666699</v>
      </c>
      <c r="CG66" s="19">
        <v>1833.9523809523801</v>
      </c>
      <c r="CH66" s="19">
        <v>1914.0952380952399</v>
      </c>
      <c r="CI66" s="19">
        <v>1932.9523809523801</v>
      </c>
      <c r="CJ66" s="19">
        <v>1833.9523809523801</v>
      </c>
      <c r="CK66" s="19">
        <v>1914.0952380952399</v>
      </c>
      <c r="CL66" s="19">
        <v>1914.0952380952399</v>
      </c>
      <c r="CM66" s="19">
        <v>1937.6666666666699</v>
      </c>
      <c r="CP66" t="s">
        <v>165</v>
      </c>
      <c r="CQ66">
        <v>76</v>
      </c>
      <c r="CR66" s="13">
        <v>2008.38095238095</v>
      </c>
      <c r="CS66" s="13">
        <v>1700</v>
      </c>
      <c r="CT66" s="13">
        <v>1889.7085714285704</v>
      </c>
    </row>
    <row r="67" spans="2:98" x14ac:dyDescent="0.25">
      <c r="B67" s="3">
        <v>64</v>
      </c>
      <c r="C67" s="19">
        <v>1838.6666666666699</v>
      </c>
      <c r="D67" s="19">
        <v>1937.6666666666699</v>
      </c>
      <c r="E67" s="19">
        <v>1989.5238095238101</v>
      </c>
      <c r="F67" s="19">
        <v>1932.9523809523801</v>
      </c>
      <c r="G67" s="19">
        <v>1857.5238095238101</v>
      </c>
      <c r="H67" s="19">
        <v>1871.6666666666699</v>
      </c>
      <c r="I67" s="19">
        <v>1838.6666666666699</v>
      </c>
      <c r="J67" s="19">
        <v>1937.6666666666699</v>
      </c>
      <c r="K67" s="19">
        <v>1923.5238095238101</v>
      </c>
      <c r="L67" s="19">
        <v>1994.2380952381</v>
      </c>
      <c r="M67" s="19">
        <v>1989.5238095238101</v>
      </c>
      <c r="N67" s="19">
        <v>1838.6666666666699</v>
      </c>
      <c r="O67" s="19">
        <v>1947.0952380952399</v>
      </c>
      <c r="P67" s="19">
        <v>1942.38095238095</v>
      </c>
      <c r="Q67" s="19">
        <v>1947.0952380952399</v>
      </c>
      <c r="R67" s="19">
        <v>1942.38095238095</v>
      </c>
      <c r="S67" s="19">
        <v>1923.5238095238101</v>
      </c>
      <c r="T67" s="19">
        <v>1838.6666666666699</v>
      </c>
      <c r="U67" s="19">
        <v>1937.6666666666699</v>
      </c>
      <c r="V67" s="19">
        <v>1937.6666666666699</v>
      </c>
      <c r="W67" s="19">
        <v>1947.0952380952399</v>
      </c>
      <c r="X67" s="19">
        <v>1942.38095238095</v>
      </c>
      <c r="Y67" s="19">
        <v>1923.5238095238101</v>
      </c>
      <c r="Z67" s="19">
        <v>1838.6666666666699</v>
      </c>
      <c r="AA67" s="19">
        <v>1937.6666666666699</v>
      </c>
      <c r="AB67" s="19">
        <v>1932.9523809523801</v>
      </c>
      <c r="AC67" s="19">
        <v>1928.2380952381</v>
      </c>
      <c r="AD67" s="19">
        <v>1918.80952380953</v>
      </c>
      <c r="AE67" s="19">
        <v>1937.6666666666699</v>
      </c>
      <c r="AF67" s="19">
        <v>1838.6666666666699</v>
      </c>
      <c r="AG67" s="19">
        <v>1937.6666666666699</v>
      </c>
      <c r="AH67" s="19">
        <v>1937.6666666666699</v>
      </c>
      <c r="AI67" s="19">
        <v>1918.80952380953</v>
      </c>
      <c r="AJ67" s="19">
        <v>1937.6666666666699</v>
      </c>
      <c r="AK67" s="19">
        <v>1942.38095238095</v>
      </c>
      <c r="AL67" s="19">
        <v>1937.6666666666699</v>
      </c>
      <c r="AM67" s="19">
        <v>1838.6666666666699</v>
      </c>
      <c r="AN67" s="19">
        <v>1937.6666666666699</v>
      </c>
      <c r="AO67" s="19">
        <v>1937.6666666666699</v>
      </c>
      <c r="AP67" s="19">
        <v>1918.80952380953</v>
      </c>
      <c r="AQ67" s="19">
        <v>1937.6666666666699</v>
      </c>
      <c r="AR67" s="19">
        <v>1942.38095238095</v>
      </c>
      <c r="AS67" s="19">
        <v>1937.6666666666699</v>
      </c>
      <c r="AT67" s="19">
        <v>1918.80952380953</v>
      </c>
      <c r="AU67" s="19">
        <v>1838.6666666666699</v>
      </c>
      <c r="AV67" s="19">
        <v>1918.80952380953</v>
      </c>
      <c r="AW67" s="19">
        <v>1937.6666666666699</v>
      </c>
      <c r="AX67" s="19">
        <v>1937.6666666666699</v>
      </c>
      <c r="AY67" s="19">
        <v>1937.6666666666699</v>
      </c>
      <c r="AZ67" s="19">
        <v>1932.9523809523801</v>
      </c>
      <c r="BA67" s="19">
        <v>1937.6666666666699</v>
      </c>
      <c r="BB67" s="19">
        <v>1838.6666666666699</v>
      </c>
      <c r="BC67" s="19">
        <v>1937.6666666666699</v>
      </c>
      <c r="BD67" s="19">
        <v>1932.9523809523801</v>
      </c>
      <c r="BE67" s="19">
        <v>1942.38095238095</v>
      </c>
      <c r="BF67" s="19">
        <v>1937.6666666666699</v>
      </c>
      <c r="BG67" s="19">
        <v>1937.6666666666699</v>
      </c>
      <c r="BH67" s="19">
        <v>1932.9523809523801</v>
      </c>
      <c r="BI67" s="19">
        <v>1932.9523809523801</v>
      </c>
      <c r="BJ67" s="19">
        <v>1937.6666666666699</v>
      </c>
      <c r="BK67" s="19">
        <v>1838.6666666666699</v>
      </c>
      <c r="BL67" s="19">
        <v>1937.6666666666699</v>
      </c>
      <c r="BM67" s="19">
        <v>1838.6666666666699</v>
      </c>
      <c r="BN67" s="19">
        <v>1918.80952380953</v>
      </c>
      <c r="BO67" s="19">
        <v>1942.38095238095</v>
      </c>
      <c r="BP67" s="19">
        <v>1838.6666666666699</v>
      </c>
      <c r="BQ67" s="19">
        <v>1937.6666666666699</v>
      </c>
      <c r="BR67" s="19">
        <v>1932.9523809523801</v>
      </c>
      <c r="BS67" s="19">
        <v>1838.6666666666699</v>
      </c>
      <c r="BT67" s="19">
        <v>1937.6666666666699</v>
      </c>
      <c r="BU67" s="19">
        <v>1942.38095238095</v>
      </c>
      <c r="BV67" s="19">
        <v>1937.6666666666699</v>
      </c>
      <c r="BW67" s="19">
        <v>1838.6666666666699</v>
      </c>
      <c r="BX67" s="19">
        <v>1918.80952380953</v>
      </c>
      <c r="BY67" s="19">
        <v>1937.6666666666699</v>
      </c>
      <c r="BZ67" s="19">
        <v>1937.6666666666699</v>
      </c>
      <c r="CA67" s="19">
        <v>1838.6666666666699</v>
      </c>
      <c r="CB67" s="19">
        <v>1918.80952380953</v>
      </c>
      <c r="CC67" s="19">
        <v>1956.5238095238101</v>
      </c>
      <c r="CD67" s="19">
        <v>1838.6666666666699</v>
      </c>
      <c r="CE67" s="19">
        <v>1918.80952380953</v>
      </c>
      <c r="CF67" s="19">
        <v>1942.38095238095</v>
      </c>
      <c r="CG67" s="19">
        <v>1838.6666666666699</v>
      </c>
      <c r="CH67" s="19">
        <v>1918.80952380953</v>
      </c>
      <c r="CI67" s="19">
        <v>1937.6666666666699</v>
      </c>
      <c r="CJ67" s="19">
        <v>1838.6666666666699</v>
      </c>
      <c r="CK67" s="19">
        <v>1918.80952380953</v>
      </c>
      <c r="CL67" s="19">
        <v>1918.80952380953</v>
      </c>
      <c r="CM67" s="19">
        <v>1942.38095238095</v>
      </c>
      <c r="CP67" t="s">
        <v>165</v>
      </c>
      <c r="CQ67">
        <v>77</v>
      </c>
      <c r="CR67" s="13">
        <v>2008.38095238095</v>
      </c>
      <c r="CS67" s="13">
        <v>1700</v>
      </c>
      <c r="CT67" s="13">
        <v>1893.0809523809519</v>
      </c>
    </row>
    <row r="68" spans="2:98" x14ac:dyDescent="0.25">
      <c r="B68" s="3">
        <v>65</v>
      </c>
      <c r="C68" s="19">
        <v>1843.38095238095</v>
      </c>
      <c r="D68" s="19">
        <v>1942.38095238095</v>
      </c>
      <c r="E68" s="19">
        <v>1994.2380952381</v>
      </c>
      <c r="F68" s="19">
        <v>1937.6666666666699</v>
      </c>
      <c r="G68" s="19">
        <v>1862.2380952381</v>
      </c>
      <c r="H68" s="19">
        <v>1876.38095238095</v>
      </c>
      <c r="I68" s="19">
        <v>1843.38095238095</v>
      </c>
      <c r="J68" s="19">
        <v>1942.38095238095</v>
      </c>
      <c r="K68" s="19">
        <v>1928.2380952381</v>
      </c>
      <c r="L68" s="19">
        <v>1998.9523809523801</v>
      </c>
      <c r="M68" s="19">
        <v>1994.2380952381</v>
      </c>
      <c r="N68" s="19">
        <v>1843.38095238095</v>
      </c>
      <c r="O68" s="19">
        <v>1951.80952380953</v>
      </c>
      <c r="P68" s="19">
        <v>1947.0952380952399</v>
      </c>
      <c r="Q68" s="19">
        <v>1951.80952380953</v>
      </c>
      <c r="R68" s="19">
        <v>1947.0952380952399</v>
      </c>
      <c r="S68" s="19">
        <v>1928.2380952381</v>
      </c>
      <c r="T68" s="19">
        <v>1843.38095238095</v>
      </c>
      <c r="U68" s="19">
        <v>1942.38095238095</v>
      </c>
      <c r="V68" s="19">
        <v>1942.38095238095</v>
      </c>
      <c r="W68" s="19">
        <v>1951.80952380953</v>
      </c>
      <c r="X68" s="19">
        <v>1947.0952380952399</v>
      </c>
      <c r="Y68" s="19">
        <v>1928.2380952381</v>
      </c>
      <c r="Z68" s="19">
        <v>1843.38095238095</v>
      </c>
      <c r="AA68" s="19">
        <v>1942.38095238095</v>
      </c>
      <c r="AB68" s="19">
        <v>1937.6666666666699</v>
      </c>
      <c r="AC68" s="19">
        <v>1932.9523809523801</v>
      </c>
      <c r="AD68" s="19">
        <v>1923.5238095238101</v>
      </c>
      <c r="AE68" s="19">
        <v>1942.38095238095</v>
      </c>
      <c r="AF68" s="19">
        <v>1843.38095238095</v>
      </c>
      <c r="AG68" s="19">
        <v>1942.38095238095</v>
      </c>
      <c r="AH68" s="19">
        <v>1942.38095238095</v>
      </c>
      <c r="AI68" s="19">
        <v>1923.5238095238101</v>
      </c>
      <c r="AJ68" s="19">
        <v>1942.38095238095</v>
      </c>
      <c r="AK68" s="19">
        <v>1947.0952380952399</v>
      </c>
      <c r="AL68" s="19">
        <v>1942.38095238095</v>
      </c>
      <c r="AM68" s="19">
        <v>1843.38095238095</v>
      </c>
      <c r="AN68" s="19">
        <v>1942.38095238095</v>
      </c>
      <c r="AO68" s="19">
        <v>1942.38095238095</v>
      </c>
      <c r="AP68" s="19">
        <v>1923.5238095238101</v>
      </c>
      <c r="AQ68" s="19">
        <v>1942.38095238095</v>
      </c>
      <c r="AR68" s="19">
        <v>1947.0952380952399</v>
      </c>
      <c r="AS68" s="19">
        <v>1942.38095238095</v>
      </c>
      <c r="AT68" s="19">
        <v>1923.5238095238101</v>
      </c>
      <c r="AU68" s="19">
        <v>1843.38095238095</v>
      </c>
      <c r="AV68" s="19">
        <v>1923.5238095238101</v>
      </c>
      <c r="AW68" s="19">
        <v>1942.38095238095</v>
      </c>
      <c r="AX68" s="19">
        <v>1942.38095238095</v>
      </c>
      <c r="AY68" s="19">
        <v>1942.38095238095</v>
      </c>
      <c r="AZ68" s="19">
        <v>1937.6666666666699</v>
      </c>
      <c r="BA68" s="19">
        <v>1942.38095238095</v>
      </c>
      <c r="BB68" s="19">
        <v>1843.38095238095</v>
      </c>
      <c r="BC68" s="19">
        <v>1942.38095238095</v>
      </c>
      <c r="BD68" s="19">
        <v>1937.6666666666699</v>
      </c>
      <c r="BE68" s="19">
        <v>1947.0952380952399</v>
      </c>
      <c r="BF68" s="19">
        <v>1942.38095238095</v>
      </c>
      <c r="BG68" s="19">
        <v>1942.38095238095</v>
      </c>
      <c r="BH68" s="19">
        <v>1937.6666666666699</v>
      </c>
      <c r="BI68" s="19">
        <v>1937.6666666666699</v>
      </c>
      <c r="BJ68" s="19">
        <v>1942.38095238095</v>
      </c>
      <c r="BK68" s="19">
        <v>1843.38095238095</v>
      </c>
      <c r="BL68" s="19">
        <v>1942.38095238095</v>
      </c>
      <c r="BM68" s="19">
        <v>1843.38095238095</v>
      </c>
      <c r="BN68" s="19">
        <v>1923.5238095238101</v>
      </c>
      <c r="BO68" s="19">
        <v>1947.0952380952399</v>
      </c>
      <c r="BP68" s="19">
        <v>1843.38095238095</v>
      </c>
      <c r="BQ68" s="19">
        <v>1942.38095238095</v>
      </c>
      <c r="BR68" s="19">
        <v>1937.6666666666699</v>
      </c>
      <c r="BS68" s="19">
        <v>1843.38095238095</v>
      </c>
      <c r="BT68" s="19">
        <v>1942.38095238095</v>
      </c>
      <c r="BU68" s="19">
        <v>1947.0952380952399</v>
      </c>
      <c r="BV68" s="19">
        <v>1942.38095238095</v>
      </c>
      <c r="BW68" s="19">
        <v>1843.38095238095</v>
      </c>
      <c r="BX68" s="19">
        <v>1923.5238095238101</v>
      </c>
      <c r="BY68" s="19">
        <v>1942.38095238095</v>
      </c>
      <c r="BZ68" s="19">
        <v>1942.38095238095</v>
      </c>
      <c r="CA68" s="19">
        <v>1843.38095238095</v>
      </c>
      <c r="CB68" s="19">
        <v>1923.5238095238101</v>
      </c>
      <c r="CC68" s="19">
        <v>1705</v>
      </c>
      <c r="CD68" s="19">
        <v>1843.38095238095</v>
      </c>
      <c r="CE68" s="19">
        <v>1923.5238095238101</v>
      </c>
      <c r="CF68" s="19">
        <v>1947.0952380952399</v>
      </c>
      <c r="CG68" s="19">
        <v>1843.38095238095</v>
      </c>
      <c r="CH68" s="19">
        <v>1923.5238095238101</v>
      </c>
      <c r="CI68" s="19">
        <v>1942.38095238095</v>
      </c>
      <c r="CJ68" s="19">
        <v>1843.38095238095</v>
      </c>
      <c r="CK68" s="19">
        <v>1923.5238095238101</v>
      </c>
      <c r="CL68" s="19">
        <v>1923.5238095238101</v>
      </c>
      <c r="CM68" s="19">
        <v>1947.0952380952399</v>
      </c>
      <c r="CP68" t="s">
        <v>165</v>
      </c>
      <c r="CQ68">
        <v>78</v>
      </c>
      <c r="CR68" s="13">
        <v>1961.2380952381</v>
      </c>
      <c r="CS68" s="13">
        <v>1700</v>
      </c>
      <c r="CT68" s="13">
        <v>1877.3899999999994</v>
      </c>
    </row>
    <row r="69" spans="2:98" x14ac:dyDescent="0.25">
      <c r="B69" s="3">
        <v>66</v>
      </c>
      <c r="C69" s="19">
        <v>1848.0952380952399</v>
      </c>
      <c r="D69" s="19">
        <v>1947.0952380952399</v>
      </c>
      <c r="E69" s="19">
        <v>1998.9523809523801</v>
      </c>
      <c r="F69" s="19">
        <v>1942.38095238095</v>
      </c>
      <c r="G69" s="19">
        <v>1866.9523809523801</v>
      </c>
      <c r="H69" s="19">
        <v>1881.0952380952399</v>
      </c>
      <c r="I69" s="19">
        <v>1848.0952380952399</v>
      </c>
      <c r="J69" s="19">
        <v>1947.0952380952399</v>
      </c>
      <c r="K69" s="19">
        <v>1932.9523809523801</v>
      </c>
      <c r="L69" s="19">
        <v>2003.6666666666699</v>
      </c>
      <c r="M69" s="19">
        <v>1998.9523809523801</v>
      </c>
      <c r="N69" s="19">
        <v>1848.0952380952399</v>
      </c>
      <c r="O69" s="19">
        <v>1956.5238095238101</v>
      </c>
      <c r="P69" s="19">
        <v>1951.80952380953</v>
      </c>
      <c r="Q69" s="19">
        <v>1956.5238095238101</v>
      </c>
      <c r="R69" s="19">
        <v>1951.80952380953</v>
      </c>
      <c r="S69" s="19">
        <v>1932.9523809523801</v>
      </c>
      <c r="T69" s="19">
        <v>1848.0952380952399</v>
      </c>
      <c r="U69" s="19">
        <v>1947.0952380952399</v>
      </c>
      <c r="V69" s="19">
        <v>1947.0952380952399</v>
      </c>
      <c r="W69" s="19">
        <v>1956.5238095238101</v>
      </c>
      <c r="X69" s="19">
        <v>1951.80952380953</v>
      </c>
      <c r="Y69" s="19">
        <v>1932.9523809523801</v>
      </c>
      <c r="Z69" s="19">
        <v>1848.0952380952399</v>
      </c>
      <c r="AA69" s="19">
        <v>1947.0952380952399</v>
      </c>
      <c r="AB69" s="19">
        <v>1942.38095238095</v>
      </c>
      <c r="AC69" s="19">
        <v>1937.6666666666699</v>
      </c>
      <c r="AD69" s="19">
        <v>1928.2380952381</v>
      </c>
      <c r="AE69" s="19">
        <v>1947.0952380952399</v>
      </c>
      <c r="AF69" s="19">
        <v>1848.0952380952399</v>
      </c>
      <c r="AG69" s="19">
        <v>1947.0952380952399</v>
      </c>
      <c r="AH69" s="19">
        <v>1947.0952380952399</v>
      </c>
      <c r="AI69" s="19">
        <v>1928.2380952381</v>
      </c>
      <c r="AJ69" s="19">
        <v>1947.0952380952399</v>
      </c>
      <c r="AK69" s="19">
        <v>1951.80952380953</v>
      </c>
      <c r="AL69" s="19">
        <v>1947.0952380952399</v>
      </c>
      <c r="AM69" s="19">
        <v>1848.0952380952399</v>
      </c>
      <c r="AN69" s="19">
        <v>1947.0952380952399</v>
      </c>
      <c r="AO69" s="19">
        <v>1947.0952380952399</v>
      </c>
      <c r="AP69" s="19">
        <v>1928.2380952381</v>
      </c>
      <c r="AQ69" s="19">
        <v>1947.0952380952399</v>
      </c>
      <c r="AR69" s="19">
        <v>1951.80952380953</v>
      </c>
      <c r="AS69" s="19">
        <v>1947.0952380952399</v>
      </c>
      <c r="AT69" s="19">
        <v>1928.2380952381</v>
      </c>
      <c r="AU69" s="19">
        <v>1848.0952380952399</v>
      </c>
      <c r="AV69" s="19">
        <v>1928.2380952381</v>
      </c>
      <c r="AW69" s="19">
        <v>1947.0952380952399</v>
      </c>
      <c r="AX69" s="19">
        <v>1947.0952380952399</v>
      </c>
      <c r="AY69" s="19">
        <v>1947.0952380952399</v>
      </c>
      <c r="AZ69" s="19">
        <v>1942.38095238095</v>
      </c>
      <c r="BA69" s="19">
        <v>1947.0952380952399</v>
      </c>
      <c r="BB69" s="19">
        <v>1848.0952380952399</v>
      </c>
      <c r="BC69" s="19">
        <v>1947.0952380952399</v>
      </c>
      <c r="BD69" s="19">
        <v>1942.38095238095</v>
      </c>
      <c r="BE69" s="19">
        <v>1951.80952380953</v>
      </c>
      <c r="BF69" s="19">
        <v>1947.0952380952399</v>
      </c>
      <c r="BG69" s="19">
        <v>1947.0952380952399</v>
      </c>
      <c r="BH69" s="19">
        <v>1942.38095238095</v>
      </c>
      <c r="BI69" s="19">
        <v>1942.38095238095</v>
      </c>
      <c r="BJ69" s="19">
        <v>1947.0952380952399</v>
      </c>
      <c r="BK69" s="19">
        <v>1848.0952380952399</v>
      </c>
      <c r="BL69" s="19">
        <v>1947.0952380952399</v>
      </c>
      <c r="BM69" s="19">
        <v>1848.0952380952399</v>
      </c>
      <c r="BN69" s="19">
        <v>1928.2380952381</v>
      </c>
      <c r="BO69" s="19">
        <v>1951.80952380953</v>
      </c>
      <c r="BP69" s="19">
        <v>1848.0952380952399</v>
      </c>
      <c r="BQ69" s="19">
        <v>1947.0952380952399</v>
      </c>
      <c r="BR69" s="19">
        <v>1942.38095238095</v>
      </c>
      <c r="BS69" s="19">
        <v>1848.0952380952399</v>
      </c>
      <c r="BT69" s="19">
        <v>1947.0952380952399</v>
      </c>
      <c r="BU69" s="19">
        <v>1951.80952380953</v>
      </c>
      <c r="BV69" s="19">
        <v>1947.0952380952399</v>
      </c>
      <c r="BW69" s="19">
        <v>1848.0952380952399</v>
      </c>
      <c r="BX69" s="19">
        <v>1928.2380952381</v>
      </c>
      <c r="BY69" s="19">
        <v>1947.0952380952399</v>
      </c>
      <c r="BZ69" s="19">
        <v>1947.0952380952399</v>
      </c>
      <c r="CA69" s="19">
        <v>1848.0952380952399</v>
      </c>
      <c r="CB69" s="19">
        <v>1928.2380952381</v>
      </c>
      <c r="CC69" s="19">
        <v>1710</v>
      </c>
      <c r="CD69" s="19">
        <v>1848.0952380952399</v>
      </c>
      <c r="CE69" s="19">
        <v>1928.2380952381</v>
      </c>
      <c r="CF69" s="19">
        <v>1951.80952380953</v>
      </c>
      <c r="CG69" s="19">
        <v>1848.0952380952399</v>
      </c>
      <c r="CH69" s="19">
        <v>1928.2380952381</v>
      </c>
      <c r="CI69" s="19">
        <v>1947.0952380952399</v>
      </c>
      <c r="CJ69" s="19">
        <v>1848.0952380952399</v>
      </c>
      <c r="CK69" s="19">
        <v>1928.2380952381</v>
      </c>
      <c r="CL69" s="19">
        <v>1928.2380952381</v>
      </c>
      <c r="CM69" s="19">
        <v>1951.80952380953</v>
      </c>
      <c r="CP69" t="s">
        <v>165</v>
      </c>
      <c r="CQ69">
        <v>79</v>
      </c>
      <c r="CR69" s="13">
        <v>1975.38095238095</v>
      </c>
      <c r="CS69" s="13">
        <v>1700</v>
      </c>
      <c r="CT69" s="13">
        <v>1891.8771428571417</v>
      </c>
    </row>
    <row r="70" spans="2:98" x14ac:dyDescent="0.25">
      <c r="B70" s="3">
        <v>67</v>
      </c>
      <c r="C70" s="19">
        <v>1852.80952380952</v>
      </c>
      <c r="D70" s="19">
        <v>1951.80952380953</v>
      </c>
      <c r="E70" s="19">
        <v>2003.6666666666699</v>
      </c>
      <c r="F70" s="19">
        <v>1947.0952380952399</v>
      </c>
      <c r="G70" s="19">
        <v>1871.6666666666699</v>
      </c>
      <c r="H70" s="19">
        <v>1885.80952380953</v>
      </c>
      <c r="I70" s="19">
        <v>1852.80952380952</v>
      </c>
      <c r="J70" s="19">
        <v>1951.80952380953</v>
      </c>
      <c r="K70" s="19">
        <v>1937.6666666666699</v>
      </c>
      <c r="L70" s="19">
        <v>2008.38095238095</v>
      </c>
      <c r="M70" s="19">
        <v>2003.6666666666699</v>
      </c>
      <c r="N70" s="19">
        <v>1852.80952380952</v>
      </c>
      <c r="O70" s="19">
        <v>1961.2380952381</v>
      </c>
      <c r="P70" s="19">
        <v>1956.5238095238101</v>
      </c>
      <c r="Q70" s="19">
        <v>1961.2380952381</v>
      </c>
      <c r="R70" s="19">
        <v>1956.5238095238101</v>
      </c>
      <c r="S70" s="19">
        <v>1937.6666666666699</v>
      </c>
      <c r="T70" s="19">
        <v>1852.80952380952</v>
      </c>
      <c r="U70" s="19">
        <v>1951.80952380953</v>
      </c>
      <c r="V70" s="19">
        <v>1951.80952380953</v>
      </c>
      <c r="W70" s="19">
        <v>1961.2380952381</v>
      </c>
      <c r="X70" s="19">
        <v>1956.5238095238101</v>
      </c>
      <c r="Y70" s="19">
        <v>1937.6666666666699</v>
      </c>
      <c r="Z70" s="19">
        <v>1852.80952380952</v>
      </c>
      <c r="AA70" s="19">
        <v>1951.80952380953</v>
      </c>
      <c r="AB70" s="19">
        <v>1947.0952380952399</v>
      </c>
      <c r="AC70" s="19">
        <v>1942.38095238095</v>
      </c>
      <c r="AD70" s="19">
        <v>1932.9523809523801</v>
      </c>
      <c r="AE70" s="19">
        <v>1951.80952380953</v>
      </c>
      <c r="AF70" s="19">
        <v>1852.80952380952</v>
      </c>
      <c r="AG70" s="19">
        <v>1951.80952380953</v>
      </c>
      <c r="AH70" s="19">
        <v>1951.80952380953</v>
      </c>
      <c r="AI70" s="19">
        <v>1932.9523809523801</v>
      </c>
      <c r="AJ70" s="19">
        <v>1951.80952380953</v>
      </c>
      <c r="AK70" s="19">
        <v>1956.5238095238101</v>
      </c>
      <c r="AL70" s="19">
        <v>1951.80952380953</v>
      </c>
      <c r="AM70" s="19">
        <v>1852.80952380952</v>
      </c>
      <c r="AN70" s="19">
        <v>1951.80952380953</v>
      </c>
      <c r="AO70" s="19">
        <v>1951.80952380953</v>
      </c>
      <c r="AP70" s="19">
        <v>1932.9523809523801</v>
      </c>
      <c r="AQ70" s="19">
        <v>1951.80952380953</v>
      </c>
      <c r="AR70" s="19">
        <v>1956.5238095238101</v>
      </c>
      <c r="AS70" s="19">
        <v>1951.80952380953</v>
      </c>
      <c r="AT70" s="19">
        <v>1932.9523809523801</v>
      </c>
      <c r="AU70" s="19">
        <v>1852.80952380952</v>
      </c>
      <c r="AV70" s="19">
        <v>1932.9523809523801</v>
      </c>
      <c r="AW70" s="19">
        <v>1951.80952380953</v>
      </c>
      <c r="AX70" s="19">
        <v>1951.80952380953</v>
      </c>
      <c r="AY70" s="19">
        <v>1951.80952380953</v>
      </c>
      <c r="AZ70" s="19">
        <v>1947.0952380952399</v>
      </c>
      <c r="BA70" s="19">
        <v>1951.80952380953</v>
      </c>
      <c r="BB70" s="19">
        <v>1852.80952380952</v>
      </c>
      <c r="BC70" s="19">
        <v>1951.80952380953</v>
      </c>
      <c r="BD70" s="19">
        <v>1947.0952380952399</v>
      </c>
      <c r="BE70" s="19">
        <v>1956.5238095238101</v>
      </c>
      <c r="BF70" s="19">
        <v>1951.80952380953</v>
      </c>
      <c r="BG70" s="19">
        <v>1951.80952380953</v>
      </c>
      <c r="BH70" s="19">
        <v>1947.0952380952399</v>
      </c>
      <c r="BI70" s="19">
        <v>1947.0952380952399</v>
      </c>
      <c r="BJ70" s="19">
        <v>1951.80952380953</v>
      </c>
      <c r="BK70" s="19">
        <v>1852.80952380952</v>
      </c>
      <c r="BL70" s="19">
        <v>1951.80952380953</v>
      </c>
      <c r="BM70" s="19">
        <v>1852.80952380952</v>
      </c>
      <c r="BN70" s="19">
        <v>1932.9523809523801</v>
      </c>
      <c r="BO70" s="19">
        <v>1956.5238095238101</v>
      </c>
      <c r="BP70" s="19">
        <v>1852.80952380952</v>
      </c>
      <c r="BQ70" s="19">
        <v>1951.80952380953</v>
      </c>
      <c r="BR70" s="19">
        <v>1947.0952380952399</v>
      </c>
      <c r="BS70" s="19">
        <v>1852.80952380952</v>
      </c>
      <c r="BT70" s="19">
        <v>1951.80952380953</v>
      </c>
      <c r="BU70" s="19">
        <v>1956.5238095238101</v>
      </c>
      <c r="BV70" s="19">
        <v>1951.80952380953</v>
      </c>
      <c r="BW70" s="19">
        <v>1852.80952380952</v>
      </c>
      <c r="BX70" s="19">
        <v>1932.9523809523801</v>
      </c>
      <c r="BY70" s="19">
        <v>1951.80952380953</v>
      </c>
      <c r="BZ70" s="19">
        <v>1951.80952380953</v>
      </c>
      <c r="CA70" s="19">
        <v>1852.80952380952</v>
      </c>
      <c r="CB70" s="19">
        <v>1932.9523809523801</v>
      </c>
      <c r="CC70" s="19">
        <v>1932.9523809523801</v>
      </c>
      <c r="CD70" s="19">
        <v>1852.80952380952</v>
      </c>
      <c r="CE70" s="19">
        <v>1932.9523809523801</v>
      </c>
      <c r="CF70" s="19">
        <v>1956.5238095238101</v>
      </c>
      <c r="CG70" s="19">
        <v>1852.80952380952</v>
      </c>
      <c r="CH70" s="19">
        <v>1932.9523809523801</v>
      </c>
      <c r="CI70" s="19">
        <v>1951.80952380953</v>
      </c>
      <c r="CJ70" s="19">
        <v>1852.80952380952</v>
      </c>
      <c r="CK70" s="19">
        <v>1932.9523809523801</v>
      </c>
      <c r="CL70" s="19">
        <v>1932.9523809523801</v>
      </c>
      <c r="CM70" s="19">
        <v>1956.5238095238101</v>
      </c>
      <c r="CP70" t="s">
        <v>165</v>
      </c>
      <c r="CQ70">
        <v>80</v>
      </c>
      <c r="CR70" s="13">
        <v>1961.2380952381</v>
      </c>
      <c r="CS70" s="13">
        <v>1700</v>
      </c>
      <c r="CT70" s="13">
        <v>1893.0809523809519</v>
      </c>
    </row>
    <row r="71" spans="2:98" x14ac:dyDescent="0.25">
      <c r="B71" s="3">
        <v>68</v>
      </c>
      <c r="C71" s="19">
        <v>1857.5238095238101</v>
      </c>
      <c r="D71" s="19">
        <v>1956.5238095238101</v>
      </c>
      <c r="E71" s="19">
        <v>2008.38095238095</v>
      </c>
      <c r="F71" s="19">
        <v>1951.80952380953</v>
      </c>
      <c r="G71" s="19">
        <v>1876.38095238095</v>
      </c>
      <c r="H71" s="19">
        <v>1890.5238095238101</v>
      </c>
      <c r="I71" s="19">
        <v>1857.5238095238101</v>
      </c>
      <c r="J71" s="19">
        <v>1956.5238095238101</v>
      </c>
      <c r="K71" s="19">
        <v>1942.38095238095</v>
      </c>
      <c r="L71" s="19">
        <v>1705</v>
      </c>
      <c r="M71" s="19">
        <v>2008.38095238095</v>
      </c>
      <c r="N71" s="19">
        <v>1857.5238095238101</v>
      </c>
      <c r="O71" s="19">
        <v>1838.6666666666699</v>
      </c>
      <c r="P71" s="19">
        <v>1961.2380952381</v>
      </c>
      <c r="Q71" s="19">
        <v>1965.9523809523801</v>
      </c>
      <c r="R71" s="19">
        <v>1961.2380952381</v>
      </c>
      <c r="S71" s="19">
        <v>1942.38095238095</v>
      </c>
      <c r="T71" s="19">
        <v>1857.5238095238101</v>
      </c>
      <c r="U71" s="19">
        <v>1956.5238095238101</v>
      </c>
      <c r="V71" s="19">
        <v>1956.5238095238101</v>
      </c>
      <c r="W71" s="19">
        <v>1965.9523809523801</v>
      </c>
      <c r="X71" s="19">
        <v>1961.2380952381</v>
      </c>
      <c r="Y71" s="19">
        <v>1942.38095238095</v>
      </c>
      <c r="Z71" s="19">
        <v>1857.5238095238101</v>
      </c>
      <c r="AA71" s="19">
        <v>1956.5238095238101</v>
      </c>
      <c r="AB71" s="19">
        <v>1951.80952380953</v>
      </c>
      <c r="AC71" s="19">
        <v>1947.0952380952399</v>
      </c>
      <c r="AD71" s="19">
        <v>1937.6666666666699</v>
      </c>
      <c r="AE71" s="19">
        <v>1956.5238095238101</v>
      </c>
      <c r="AF71" s="19">
        <v>1857.5238095238101</v>
      </c>
      <c r="AG71" s="19">
        <v>1956.5238095238101</v>
      </c>
      <c r="AH71" s="19">
        <v>1956.5238095238101</v>
      </c>
      <c r="AI71" s="19">
        <v>1937.6666666666699</v>
      </c>
      <c r="AJ71" s="19">
        <v>1956.5238095238101</v>
      </c>
      <c r="AK71" s="19">
        <v>1961.2380952381</v>
      </c>
      <c r="AL71" s="19">
        <v>1956.5238095238101</v>
      </c>
      <c r="AM71" s="19">
        <v>1857.5238095238101</v>
      </c>
      <c r="AN71" s="19">
        <v>1956.5238095238101</v>
      </c>
      <c r="AO71" s="19">
        <v>1956.5238095238101</v>
      </c>
      <c r="AP71" s="19">
        <v>1937.6666666666699</v>
      </c>
      <c r="AQ71" s="19">
        <v>1956.5238095238101</v>
      </c>
      <c r="AR71" s="19">
        <v>1961.2380952381</v>
      </c>
      <c r="AS71" s="19">
        <v>1956.5238095238101</v>
      </c>
      <c r="AT71" s="19">
        <v>1937.6666666666699</v>
      </c>
      <c r="AU71" s="19">
        <v>1857.5238095238101</v>
      </c>
      <c r="AV71" s="19">
        <v>1937.6666666666699</v>
      </c>
      <c r="AW71" s="19">
        <v>1956.5238095238101</v>
      </c>
      <c r="AX71" s="19">
        <v>1956.5238095238101</v>
      </c>
      <c r="AY71" s="19">
        <v>1956.5238095238101</v>
      </c>
      <c r="AZ71" s="19">
        <v>1951.80952380953</v>
      </c>
      <c r="BA71" s="19">
        <v>1956.5238095238101</v>
      </c>
      <c r="BB71" s="19">
        <v>1857.5238095238101</v>
      </c>
      <c r="BC71" s="19">
        <v>1956.5238095238101</v>
      </c>
      <c r="BD71" s="19">
        <v>1951.80952380953</v>
      </c>
      <c r="BE71" s="19">
        <v>1961.2380952381</v>
      </c>
      <c r="BF71" s="19">
        <v>1956.5238095238101</v>
      </c>
      <c r="BG71" s="19">
        <v>1956.5238095238101</v>
      </c>
      <c r="BH71" s="19">
        <v>1951.80952380953</v>
      </c>
      <c r="BI71" s="19">
        <v>1951.80952380953</v>
      </c>
      <c r="BJ71" s="19">
        <v>1956.5238095238101</v>
      </c>
      <c r="BK71" s="19">
        <v>1857.5238095238101</v>
      </c>
      <c r="BL71" s="19">
        <v>1956.5238095238101</v>
      </c>
      <c r="BM71" s="19">
        <v>1857.5238095238101</v>
      </c>
      <c r="BN71" s="19">
        <v>1937.6666666666699</v>
      </c>
      <c r="BO71" s="19">
        <v>1961.2380952381</v>
      </c>
      <c r="BP71" s="19">
        <v>1857.5238095238101</v>
      </c>
      <c r="BQ71" s="19">
        <v>1956.5238095238101</v>
      </c>
      <c r="BR71" s="19">
        <v>1951.80952380953</v>
      </c>
      <c r="BS71" s="19">
        <v>1857.5238095238101</v>
      </c>
      <c r="BT71" s="19">
        <v>1956.5238095238101</v>
      </c>
      <c r="BU71" s="19">
        <v>1961.2380952381</v>
      </c>
      <c r="BV71" s="19">
        <v>1956.5238095238101</v>
      </c>
      <c r="BW71" s="19">
        <v>1857.5238095238101</v>
      </c>
      <c r="BX71" s="19">
        <v>1937.6666666666699</v>
      </c>
      <c r="BY71" s="19">
        <v>1956.5238095238101</v>
      </c>
      <c r="BZ71" s="19">
        <v>1956.5238095238101</v>
      </c>
      <c r="CA71" s="19">
        <v>1857.5238095238101</v>
      </c>
      <c r="CB71" s="19">
        <v>1937.6666666666699</v>
      </c>
      <c r="CC71" s="19">
        <v>1937.6666666666699</v>
      </c>
      <c r="CD71" s="19">
        <v>1857.5238095238101</v>
      </c>
      <c r="CE71" s="19">
        <v>1937.6666666666699</v>
      </c>
      <c r="CF71" s="19">
        <v>1961.2380952381</v>
      </c>
      <c r="CG71" s="19">
        <v>1857.5238095238101</v>
      </c>
      <c r="CH71" s="19">
        <v>1937.6666666666699</v>
      </c>
      <c r="CI71" s="19">
        <v>1956.5238095238101</v>
      </c>
      <c r="CJ71" s="19">
        <v>1857.5238095238101</v>
      </c>
      <c r="CK71" s="19">
        <v>1937.6666666666699</v>
      </c>
      <c r="CL71" s="19">
        <v>1937.6666666666699</v>
      </c>
      <c r="CM71" s="19">
        <v>1961.2380952381</v>
      </c>
      <c r="CP71" t="s">
        <v>165</v>
      </c>
      <c r="CQ71">
        <v>81</v>
      </c>
      <c r="CR71" s="13">
        <v>2008.38095238095</v>
      </c>
      <c r="CS71" s="13">
        <v>1700</v>
      </c>
      <c r="CT71" s="13">
        <v>1877.3899999999994</v>
      </c>
    </row>
    <row r="72" spans="2:98" x14ac:dyDescent="0.25">
      <c r="B72" s="3">
        <v>69</v>
      </c>
      <c r="C72" s="19">
        <v>1862.2380952381</v>
      </c>
      <c r="D72" s="19">
        <v>1961.2380952381</v>
      </c>
      <c r="E72" s="19">
        <v>1932.9523809523801</v>
      </c>
      <c r="F72" s="19">
        <v>1956.5238095238101</v>
      </c>
      <c r="G72" s="19">
        <v>1881.0952380952399</v>
      </c>
      <c r="H72" s="19">
        <v>1895.2380952381</v>
      </c>
      <c r="I72" s="19">
        <v>1862.2380952381</v>
      </c>
      <c r="J72" s="19">
        <v>1961.2380952381</v>
      </c>
      <c r="K72" s="19">
        <v>1947.0952380952399</v>
      </c>
      <c r="L72" s="19">
        <v>1710</v>
      </c>
      <c r="M72" s="19">
        <v>1932.9523809523801</v>
      </c>
      <c r="N72" s="19">
        <v>1862.2380952381</v>
      </c>
      <c r="O72" s="19">
        <v>1843.38095238095</v>
      </c>
      <c r="P72" s="19">
        <v>1838.6666666666699</v>
      </c>
      <c r="Q72" s="19">
        <v>1970.6666666666699</v>
      </c>
      <c r="R72" s="19">
        <v>1838.6666666666699</v>
      </c>
      <c r="S72" s="19">
        <v>1947.0952380952399</v>
      </c>
      <c r="T72" s="19">
        <v>1862.2380952381</v>
      </c>
      <c r="U72" s="19">
        <v>1961.2380952381</v>
      </c>
      <c r="V72" s="19">
        <v>1961.2380952381</v>
      </c>
      <c r="W72" s="19">
        <v>1970.6666666666699</v>
      </c>
      <c r="X72" s="19">
        <v>1838.6666666666699</v>
      </c>
      <c r="Y72" s="19">
        <v>1947.0952380952399</v>
      </c>
      <c r="Z72" s="19">
        <v>1862.2380952381</v>
      </c>
      <c r="AA72" s="19">
        <v>1961.2380952381</v>
      </c>
      <c r="AB72" s="19">
        <v>1956.5238095238101</v>
      </c>
      <c r="AC72" s="19">
        <v>1951.80952380953</v>
      </c>
      <c r="AD72" s="19">
        <v>1942.38095238095</v>
      </c>
      <c r="AE72" s="19">
        <v>1961.2380952381</v>
      </c>
      <c r="AF72" s="19">
        <v>1862.2380952381</v>
      </c>
      <c r="AG72" s="19">
        <v>1961.2380952381</v>
      </c>
      <c r="AH72" s="19">
        <v>1961.2380952381</v>
      </c>
      <c r="AI72" s="19">
        <v>1942.38095238095</v>
      </c>
      <c r="AJ72" s="19">
        <v>1961.2380952381</v>
      </c>
      <c r="AK72" s="19">
        <v>1965.9523809523801</v>
      </c>
      <c r="AL72" s="19">
        <v>1961.2380952381</v>
      </c>
      <c r="AM72" s="19">
        <v>1862.2380952381</v>
      </c>
      <c r="AN72" s="19">
        <v>1961.2380952381</v>
      </c>
      <c r="AO72" s="19">
        <v>1961.2380952381</v>
      </c>
      <c r="AP72" s="19">
        <v>1942.38095238095</v>
      </c>
      <c r="AQ72" s="19">
        <v>1961.2380952381</v>
      </c>
      <c r="AR72" s="19">
        <v>1965.9523809523801</v>
      </c>
      <c r="AS72" s="19">
        <v>1961.2380952381</v>
      </c>
      <c r="AT72" s="19">
        <v>1942.38095238095</v>
      </c>
      <c r="AU72" s="19">
        <v>1862.2380952381</v>
      </c>
      <c r="AV72" s="19">
        <v>1942.38095238095</v>
      </c>
      <c r="AW72" s="19">
        <v>1961.2380952381</v>
      </c>
      <c r="AX72" s="19">
        <v>1961.2380952381</v>
      </c>
      <c r="AY72" s="19">
        <v>1961.2380952381</v>
      </c>
      <c r="AZ72" s="19">
        <v>1956.5238095238101</v>
      </c>
      <c r="BA72" s="19">
        <v>1961.2380952381</v>
      </c>
      <c r="BB72" s="19">
        <v>1862.2380952381</v>
      </c>
      <c r="BC72" s="19">
        <v>1961.2380952381</v>
      </c>
      <c r="BD72" s="19">
        <v>1956.5238095238101</v>
      </c>
      <c r="BE72" s="19">
        <v>1965.9523809523801</v>
      </c>
      <c r="BF72" s="19">
        <v>1961.2380952381</v>
      </c>
      <c r="BG72" s="19">
        <v>1961.2380952381</v>
      </c>
      <c r="BH72" s="19">
        <v>1956.5238095238101</v>
      </c>
      <c r="BI72" s="19">
        <v>1956.5238095238101</v>
      </c>
      <c r="BJ72" s="19">
        <v>1961.2380952381</v>
      </c>
      <c r="BK72" s="19">
        <v>1862.2380952381</v>
      </c>
      <c r="BL72" s="19">
        <v>1961.2380952381</v>
      </c>
      <c r="BM72" s="19">
        <v>1862.2380952381</v>
      </c>
      <c r="BN72" s="19">
        <v>1942.38095238095</v>
      </c>
      <c r="BO72" s="19">
        <v>1965.9523809523801</v>
      </c>
      <c r="BP72" s="19">
        <v>1862.2380952381</v>
      </c>
      <c r="BQ72" s="19">
        <v>1961.2380952381</v>
      </c>
      <c r="BR72" s="19">
        <v>1956.5238095238101</v>
      </c>
      <c r="BS72" s="19">
        <v>1862.2380952381</v>
      </c>
      <c r="BT72" s="19">
        <v>1961.2380952381</v>
      </c>
      <c r="BU72" s="19">
        <v>1965.9523809523801</v>
      </c>
      <c r="BV72" s="19">
        <v>1961.2380952381</v>
      </c>
      <c r="BW72" s="19">
        <v>1862.2380952381</v>
      </c>
      <c r="BX72" s="19">
        <v>1942.38095238095</v>
      </c>
      <c r="BY72" s="19">
        <v>1961.2380952381</v>
      </c>
      <c r="BZ72" s="19">
        <v>1961.2380952381</v>
      </c>
      <c r="CA72" s="19">
        <v>1862.2380952381</v>
      </c>
      <c r="CB72" s="19">
        <v>1942.38095238095</v>
      </c>
      <c r="CC72" s="19">
        <v>1942.38095238095</v>
      </c>
      <c r="CD72" s="19">
        <v>1862.2380952381</v>
      </c>
      <c r="CE72" s="19">
        <v>1942.38095238095</v>
      </c>
      <c r="CF72" s="19">
        <v>1965.9523809523801</v>
      </c>
      <c r="CG72" s="19">
        <v>1862.2380952381</v>
      </c>
      <c r="CH72" s="19">
        <v>1942.38095238095</v>
      </c>
      <c r="CI72" s="19">
        <v>1961.2380952381</v>
      </c>
      <c r="CJ72" s="19">
        <v>1862.2380952381</v>
      </c>
      <c r="CK72" s="19">
        <v>1942.38095238095</v>
      </c>
      <c r="CL72" s="19">
        <v>1942.38095238095</v>
      </c>
      <c r="CM72" s="19">
        <v>1965.9523809523801</v>
      </c>
      <c r="CP72" t="s">
        <v>165</v>
      </c>
      <c r="CQ72">
        <v>82</v>
      </c>
      <c r="CR72" s="13">
        <v>1961.2380952381</v>
      </c>
      <c r="CS72" s="13">
        <v>1700</v>
      </c>
      <c r="CT72" s="13">
        <v>1890.7457142857133</v>
      </c>
    </row>
    <row r="73" spans="2:98" x14ac:dyDescent="0.25">
      <c r="B73" s="3">
        <v>70</v>
      </c>
      <c r="C73" s="19">
        <v>1866.9523809523801</v>
      </c>
      <c r="D73" s="19">
        <v>1838.6666666666699</v>
      </c>
      <c r="E73" s="19">
        <v>1937.6666666666699</v>
      </c>
      <c r="F73" s="19">
        <v>1961.2380952381</v>
      </c>
      <c r="G73" s="19">
        <v>1885.80952380953</v>
      </c>
      <c r="H73" s="19">
        <v>1899.9523809523801</v>
      </c>
      <c r="I73" s="19">
        <v>1866.9523809523801</v>
      </c>
      <c r="J73" s="19">
        <v>1965.9523809523801</v>
      </c>
      <c r="K73" s="19">
        <v>1951.80952380953</v>
      </c>
      <c r="L73" s="19">
        <v>1940</v>
      </c>
      <c r="M73" s="19">
        <v>1937.6666666666699</v>
      </c>
      <c r="N73" s="19">
        <v>1866.9523809523801</v>
      </c>
      <c r="O73" s="19">
        <v>1848.0952380952399</v>
      </c>
      <c r="P73" s="19">
        <v>1843.38095238095</v>
      </c>
      <c r="Q73" s="19">
        <v>1975.38095238095</v>
      </c>
      <c r="R73" s="19">
        <v>1843.38095238095</v>
      </c>
      <c r="S73" s="19">
        <v>1951.80952380953</v>
      </c>
      <c r="T73" s="19">
        <v>1866.9523809523801</v>
      </c>
      <c r="U73" s="19">
        <v>1838.6666666666699</v>
      </c>
      <c r="V73" s="19">
        <v>1838.6666666666699</v>
      </c>
      <c r="W73" s="19">
        <v>1975.38095238095</v>
      </c>
      <c r="X73" s="19">
        <v>1843.38095238095</v>
      </c>
      <c r="Y73" s="19">
        <v>1951.80952380953</v>
      </c>
      <c r="Z73" s="19">
        <v>1866.9523809523801</v>
      </c>
      <c r="AA73" s="19">
        <v>1838.6666666666699</v>
      </c>
      <c r="AB73" s="19">
        <v>1961.2380952381</v>
      </c>
      <c r="AC73" s="19">
        <v>1956.5238095238101</v>
      </c>
      <c r="AD73" s="19">
        <v>1947.0952380952399</v>
      </c>
      <c r="AE73" s="19">
        <v>1838.6666666666699</v>
      </c>
      <c r="AF73" s="19">
        <v>1866.9523809523801</v>
      </c>
      <c r="AG73" s="19">
        <v>1838.6666666666699</v>
      </c>
      <c r="AH73" s="19">
        <v>1965.9523809523801</v>
      </c>
      <c r="AI73" s="19">
        <v>1947.0952380952399</v>
      </c>
      <c r="AJ73" s="19">
        <v>1838.6666666666699</v>
      </c>
      <c r="AK73" s="19">
        <v>1970.6666666666699</v>
      </c>
      <c r="AL73" s="19">
        <v>1965.9523809523801</v>
      </c>
      <c r="AM73" s="19">
        <v>1866.9523809523801</v>
      </c>
      <c r="AN73" s="19">
        <v>1838.6666666666699</v>
      </c>
      <c r="AO73" s="19">
        <v>1838.6666666666699</v>
      </c>
      <c r="AP73" s="19">
        <v>1947.0952380952399</v>
      </c>
      <c r="AQ73" s="19">
        <v>1838.6666666666699</v>
      </c>
      <c r="AR73" s="19">
        <v>1970.6666666666699</v>
      </c>
      <c r="AS73" s="19">
        <v>1838.6666666666699</v>
      </c>
      <c r="AT73" s="19">
        <v>1947.0952380952399</v>
      </c>
      <c r="AU73" s="19">
        <v>1866.9523809523801</v>
      </c>
      <c r="AV73" s="19">
        <v>1947.0952380952399</v>
      </c>
      <c r="AW73" s="19">
        <v>1838.6666666666699</v>
      </c>
      <c r="AX73" s="19">
        <v>1838.6666666666699</v>
      </c>
      <c r="AY73" s="19">
        <v>1838.6666666666699</v>
      </c>
      <c r="AZ73" s="19">
        <v>1961.2380952381</v>
      </c>
      <c r="BA73" s="19">
        <v>1838.6666666666699</v>
      </c>
      <c r="BB73" s="19">
        <v>1866.9523809523801</v>
      </c>
      <c r="BC73" s="19">
        <v>1838.6666666666699</v>
      </c>
      <c r="BD73" s="19">
        <v>1961.2380952381</v>
      </c>
      <c r="BE73" s="19">
        <v>1970.6666666666699</v>
      </c>
      <c r="BF73" s="19">
        <v>1838.6666666666699</v>
      </c>
      <c r="BG73" s="19">
        <v>1838.6666666666699</v>
      </c>
      <c r="BH73" s="19">
        <v>1961.2380952381</v>
      </c>
      <c r="BI73" s="19">
        <v>1961.2380952381</v>
      </c>
      <c r="BJ73" s="19">
        <v>1965.9523809523801</v>
      </c>
      <c r="BK73" s="19">
        <v>1866.9523809523801</v>
      </c>
      <c r="BL73" s="19">
        <v>1838.6666666666699</v>
      </c>
      <c r="BM73" s="19">
        <v>1866.9523809523801</v>
      </c>
      <c r="BN73" s="19">
        <v>1947.0952380952399</v>
      </c>
      <c r="BO73" s="19">
        <v>1970.6666666666699</v>
      </c>
      <c r="BP73" s="19">
        <v>1866.9523809523801</v>
      </c>
      <c r="BQ73" s="19">
        <v>1838.6666666666699</v>
      </c>
      <c r="BR73" s="19">
        <v>1961.2380952381</v>
      </c>
      <c r="BS73" s="19">
        <v>1866.9523809523801</v>
      </c>
      <c r="BT73" s="19">
        <v>1838.6666666666699</v>
      </c>
      <c r="BU73" s="19">
        <v>1970.6666666666699</v>
      </c>
      <c r="BV73" s="19">
        <v>1838.6666666666699</v>
      </c>
      <c r="BW73" s="19">
        <v>1866.9523809523801</v>
      </c>
      <c r="BX73" s="19">
        <v>1947.0952380952399</v>
      </c>
      <c r="BY73" s="19">
        <v>1965.9523809523801</v>
      </c>
      <c r="BZ73" s="19">
        <v>1838.6666666666699</v>
      </c>
      <c r="CA73" s="19">
        <v>1866.9523809523801</v>
      </c>
      <c r="CB73" s="19">
        <v>1947.0952380952399</v>
      </c>
      <c r="CC73" s="19">
        <v>1947.0952380952399</v>
      </c>
      <c r="CD73" s="19">
        <v>1866.9523809523801</v>
      </c>
      <c r="CE73" s="19">
        <v>1947.0952380952399</v>
      </c>
      <c r="CF73" s="19">
        <v>1970.6666666666699</v>
      </c>
      <c r="CG73" s="19">
        <v>1866.9523809523801</v>
      </c>
      <c r="CH73" s="19">
        <v>1947.0952380952399</v>
      </c>
      <c r="CI73" s="19">
        <v>1965.9523809523801</v>
      </c>
      <c r="CJ73" s="19">
        <v>1866.9523809523801</v>
      </c>
      <c r="CK73" s="19">
        <v>1947.0952380952399</v>
      </c>
      <c r="CL73" s="19">
        <v>1947.0952380952399</v>
      </c>
      <c r="CM73" s="19">
        <v>1970.6666666666699</v>
      </c>
      <c r="CP73" t="s">
        <v>165</v>
      </c>
      <c r="CQ73">
        <v>83</v>
      </c>
      <c r="CR73" s="13">
        <v>2008.38095238095</v>
      </c>
      <c r="CS73" s="13">
        <v>1700</v>
      </c>
      <c r="CT73" s="13">
        <v>1877.3899999999994</v>
      </c>
    </row>
    <row r="74" spans="2:98" x14ac:dyDescent="0.25">
      <c r="B74" s="3">
        <v>71</v>
      </c>
      <c r="C74" s="19">
        <v>1871.6666666666699</v>
      </c>
      <c r="D74" s="19">
        <v>1843.38095238095</v>
      </c>
      <c r="E74" s="19">
        <v>1942.38095238095</v>
      </c>
      <c r="F74" s="19">
        <v>1965.9523809523801</v>
      </c>
      <c r="G74" s="19">
        <v>1890.5238095238101</v>
      </c>
      <c r="H74" s="19">
        <v>1904.6666666666699</v>
      </c>
      <c r="I74" s="19">
        <v>1871.6666666666699</v>
      </c>
      <c r="J74" s="19">
        <v>1970.6666666666699</v>
      </c>
      <c r="K74" s="19">
        <v>1956.5238095238101</v>
      </c>
      <c r="L74" s="19">
        <v>1890</v>
      </c>
      <c r="M74" s="19">
        <v>1942.38095238095</v>
      </c>
      <c r="N74" s="19">
        <v>1871.6666666666699</v>
      </c>
      <c r="O74" s="19">
        <v>1852.80952380952</v>
      </c>
      <c r="P74" s="19">
        <v>1848.0952380952399</v>
      </c>
      <c r="Q74" s="19">
        <v>1980.0952380952399</v>
      </c>
      <c r="R74" s="19">
        <v>1848.0952380952399</v>
      </c>
      <c r="S74" s="19">
        <v>1956.5238095238101</v>
      </c>
      <c r="T74" s="19">
        <v>1871.6666666666699</v>
      </c>
      <c r="U74" s="19">
        <v>1843.38095238095</v>
      </c>
      <c r="V74" s="19">
        <v>1843.38095238095</v>
      </c>
      <c r="W74" s="19">
        <v>1980.0952380952399</v>
      </c>
      <c r="X74" s="19">
        <v>1848.0952380952399</v>
      </c>
      <c r="Y74" s="19">
        <v>1956.5238095238101</v>
      </c>
      <c r="Z74" s="19">
        <v>1871.6666666666699</v>
      </c>
      <c r="AA74" s="19">
        <v>1843.38095238095</v>
      </c>
      <c r="AB74" s="19">
        <v>1965.9523809523801</v>
      </c>
      <c r="AC74" s="19">
        <v>1961.2380952381</v>
      </c>
      <c r="AD74" s="19">
        <v>1951.80952380953</v>
      </c>
      <c r="AE74" s="19">
        <v>1843.38095238095</v>
      </c>
      <c r="AF74" s="19">
        <v>1871.6666666666699</v>
      </c>
      <c r="AG74" s="19">
        <v>1843.38095238095</v>
      </c>
      <c r="AH74" s="19">
        <v>1970.6666666666699</v>
      </c>
      <c r="AI74" s="19">
        <v>1951.80952380953</v>
      </c>
      <c r="AJ74" s="19">
        <v>1843.38095238095</v>
      </c>
      <c r="AK74" s="19">
        <v>1975.38095238095</v>
      </c>
      <c r="AL74" s="19">
        <v>1970.6666666666699</v>
      </c>
      <c r="AM74" s="19">
        <v>1871.6666666666699</v>
      </c>
      <c r="AN74" s="19">
        <v>1843.38095238095</v>
      </c>
      <c r="AO74" s="19">
        <v>1843.38095238095</v>
      </c>
      <c r="AP74" s="19">
        <v>1951.80952380953</v>
      </c>
      <c r="AQ74" s="19">
        <v>1843.38095238095</v>
      </c>
      <c r="AR74" s="19">
        <v>1975.38095238095</v>
      </c>
      <c r="AS74" s="19">
        <v>1843.38095238095</v>
      </c>
      <c r="AT74" s="19">
        <v>1951.80952380953</v>
      </c>
      <c r="AU74" s="19">
        <v>1871.6666666666699</v>
      </c>
      <c r="AV74" s="19">
        <v>1951.80952380953</v>
      </c>
      <c r="AW74" s="19">
        <v>1843.38095238095</v>
      </c>
      <c r="AX74" s="19">
        <v>1843.38095238095</v>
      </c>
      <c r="AY74" s="19">
        <v>1843.38095238095</v>
      </c>
      <c r="AZ74" s="19">
        <v>1965.9523809523801</v>
      </c>
      <c r="BA74" s="19">
        <v>1843.38095238095</v>
      </c>
      <c r="BB74" s="19">
        <v>1871.6666666666699</v>
      </c>
      <c r="BC74" s="19">
        <v>1843.38095238095</v>
      </c>
      <c r="BD74" s="19">
        <v>1965.9523809523801</v>
      </c>
      <c r="BE74" s="19">
        <v>1975.38095238095</v>
      </c>
      <c r="BF74" s="19">
        <v>1843.38095238095</v>
      </c>
      <c r="BG74" s="19">
        <v>1843.38095238095</v>
      </c>
      <c r="BH74" s="19">
        <v>1965.9523809523801</v>
      </c>
      <c r="BI74" s="19">
        <v>1965.9523809523801</v>
      </c>
      <c r="BJ74" s="19">
        <v>1970.6666666666699</v>
      </c>
      <c r="BK74" s="19">
        <v>1871.6666666666699</v>
      </c>
      <c r="BL74" s="19">
        <v>1843.38095238095</v>
      </c>
      <c r="BM74" s="19">
        <v>1871.6666666666699</v>
      </c>
      <c r="BN74" s="19">
        <v>1951.80952380953</v>
      </c>
      <c r="BO74" s="19">
        <v>1975.38095238095</v>
      </c>
      <c r="BP74" s="19">
        <v>1871.6666666666699</v>
      </c>
      <c r="BQ74" s="19">
        <v>1843.38095238095</v>
      </c>
      <c r="BR74" s="19">
        <v>1965.9523809523801</v>
      </c>
      <c r="BS74" s="19">
        <v>1871.6666666666699</v>
      </c>
      <c r="BT74" s="19">
        <v>1843.38095238095</v>
      </c>
      <c r="BU74" s="19">
        <v>1975.38095238095</v>
      </c>
      <c r="BV74" s="19">
        <v>1843.38095238095</v>
      </c>
      <c r="BW74" s="19">
        <v>1871.6666666666699</v>
      </c>
      <c r="BX74" s="19">
        <v>1951.80952380953</v>
      </c>
      <c r="BY74" s="19">
        <v>1970.6666666666699</v>
      </c>
      <c r="BZ74" s="19">
        <v>1843.38095238095</v>
      </c>
      <c r="CA74" s="19">
        <v>1871.6666666666699</v>
      </c>
      <c r="CB74" s="19">
        <v>1951.80952380953</v>
      </c>
      <c r="CC74" s="19">
        <v>1951.80952380953</v>
      </c>
      <c r="CD74" s="19">
        <v>1871.6666666666699</v>
      </c>
      <c r="CE74" s="19">
        <v>1951.80952380953</v>
      </c>
      <c r="CF74" s="19">
        <v>1975.38095238095</v>
      </c>
      <c r="CG74" s="19">
        <v>1871.6666666666699</v>
      </c>
      <c r="CH74" s="19">
        <v>1951.80952380953</v>
      </c>
      <c r="CI74" s="19">
        <v>1970.6666666666699</v>
      </c>
      <c r="CJ74" s="19">
        <v>1871.6666666666699</v>
      </c>
      <c r="CK74" s="19">
        <v>1951.80952380953</v>
      </c>
      <c r="CL74" s="19">
        <v>1951.80952380953</v>
      </c>
      <c r="CM74" s="19">
        <v>1975.38095238095</v>
      </c>
      <c r="CP74" t="s">
        <v>165</v>
      </c>
      <c r="CQ74">
        <v>84</v>
      </c>
      <c r="CR74" s="13">
        <v>1975.38095238095</v>
      </c>
      <c r="CS74" s="13">
        <v>1700</v>
      </c>
      <c r="CT74" s="13">
        <v>1893.0809523809519</v>
      </c>
    </row>
    <row r="75" spans="2:98" x14ac:dyDescent="0.25">
      <c r="B75" s="3">
        <v>72</v>
      </c>
      <c r="C75" s="19">
        <v>1876.38095238095</v>
      </c>
      <c r="D75" s="19">
        <v>1848.0952380952399</v>
      </c>
      <c r="E75" s="19">
        <v>1947.0952380952399</v>
      </c>
      <c r="F75" s="19">
        <v>1970.6666666666699</v>
      </c>
      <c r="G75" s="19">
        <v>1895.2380952381</v>
      </c>
      <c r="H75" s="19">
        <v>1909.38095238095</v>
      </c>
      <c r="I75" s="19">
        <v>1876.38095238095</v>
      </c>
      <c r="J75" s="19">
        <v>1975.38095238095</v>
      </c>
      <c r="K75" s="19">
        <v>1961.2380952381</v>
      </c>
      <c r="L75" s="19">
        <v>1790</v>
      </c>
      <c r="M75" s="19">
        <v>1947.0952380952399</v>
      </c>
      <c r="N75" s="19">
        <v>1876.38095238095</v>
      </c>
      <c r="O75" s="19">
        <v>1857.5238095238101</v>
      </c>
      <c r="P75" s="19">
        <v>1852.80952380952</v>
      </c>
      <c r="Q75" s="19">
        <v>1984.80952380953</v>
      </c>
      <c r="R75" s="19">
        <v>1852.80952380952</v>
      </c>
      <c r="S75" s="19">
        <v>1961.2380952381</v>
      </c>
      <c r="T75" s="19">
        <v>1876.38095238095</v>
      </c>
      <c r="U75" s="19">
        <v>1848.0952380952399</v>
      </c>
      <c r="V75" s="19">
        <v>1848.0952380952399</v>
      </c>
      <c r="W75" s="19">
        <v>1984.80952380953</v>
      </c>
      <c r="X75" s="19">
        <v>1852.80952380952</v>
      </c>
      <c r="Y75" s="19">
        <v>1961.2380952381</v>
      </c>
      <c r="Z75" s="19">
        <v>1876.38095238095</v>
      </c>
      <c r="AA75" s="19">
        <v>1848.0952380952399</v>
      </c>
      <c r="AB75" s="19">
        <v>1970.6666666666699</v>
      </c>
      <c r="AC75" s="19">
        <v>1838.6666666666699</v>
      </c>
      <c r="AD75" s="19">
        <v>1956.5238095238101</v>
      </c>
      <c r="AE75" s="19">
        <v>1848.0952380952399</v>
      </c>
      <c r="AF75" s="19">
        <v>1876.38095238095</v>
      </c>
      <c r="AG75" s="19">
        <v>1848.0952380952399</v>
      </c>
      <c r="AH75" s="19">
        <v>1975.38095238095</v>
      </c>
      <c r="AI75" s="19">
        <v>1956.5238095238101</v>
      </c>
      <c r="AJ75" s="19">
        <v>1848.0952380952399</v>
      </c>
      <c r="AK75" s="19">
        <v>1980.0952380952399</v>
      </c>
      <c r="AL75" s="19">
        <v>1975.38095238095</v>
      </c>
      <c r="AM75" s="19">
        <v>1876.38095238095</v>
      </c>
      <c r="AN75" s="19">
        <v>1848.0952380952399</v>
      </c>
      <c r="AO75" s="19">
        <v>1848.0952380952399</v>
      </c>
      <c r="AP75" s="19">
        <v>1956.5238095238101</v>
      </c>
      <c r="AQ75" s="19">
        <v>1848.0952380952399</v>
      </c>
      <c r="AR75" s="19">
        <v>1980.0952380952399</v>
      </c>
      <c r="AS75" s="19">
        <v>1848.0952380952399</v>
      </c>
      <c r="AT75" s="19">
        <v>1956.5238095238101</v>
      </c>
      <c r="AU75" s="19">
        <v>1876.38095238095</v>
      </c>
      <c r="AV75" s="19">
        <v>1956.5238095238101</v>
      </c>
      <c r="AW75" s="19">
        <v>1848.0952380952399</v>
      </c>
      <c r="AX75" s="19">
        <v>1848.0952380952399</v>
      </c>
      <c r="AY75" s="19">
        <v>1848.0952380952399</v>
      </c>
      <c r="AZ75" s="19">
        <v>1970.6666666666699</v>
      </c>
      <c r="BA75" s="19">
        <v>1848.0952380952399</v>
      </c>
      <c r="BB75" s="19">
        <v>1876.38095238095</v>
      </c>
      <c r="BC75" s="19">
        <v>1848.0952380952399</v>
      </c>
      <c r="BD75" s="19">
        <v>1970.6666666666699</v>
      </c>
      <c r="BE75" s="19">
        <v>1980.0952380952399</v>
      </c>
      <c r="BF75" s="19">
        <v>1848.0952380952399</v>
      </c>
      <c r="BG75" s="19">
        <v>1848.0952380952399</v>
      </c>
      <c r="BH75" s="19">
        <v>1970.6666666666699</v>
      </c>
      <c r="BI75" s="19">
        <v>1970.6666666666699</v>
      </c>
      <c r="BJ75" s="19">
        <v>1975.38095238095</v>
      </c>
      <c r="BK75" s="19">
        <v>1876.38095238095</v>
      </c>
      <c r="BL75" s="19">
        <v>1848.0952380952399</v>
      </c>
      <c r="BM75" s="19">
        <v>1876.38095238095</v>
      </c>
      <c r="BN75" s="19">
        <v>1956.5238095238101</v>
      </c>
      <c r="BO75" s="19">
        <v>1980.0952380952399</v>
      </c>
      <c r="BP75" s="19">
        <v>1876.38095238095</v>
      </c>
      <c r="BQ75" s="19">
        <v>1848.0952380952399</v>
      </c>
      <c r="BR75" s="19">
        <v>1970.6666666666699</v>
      </c>
      <c r="BS75" s="19">
        <v>1876.38095238095</v>
      </c>
      <c r="BT75" s="19">
        <v>1848.0952380952399</v>
      </c>
      <c r="BU75" s="19">
        <v>1980.0952380952399</v>
      </c>
      <c r="BV75" s="19">
        <v>1848.0952380952399</v>
      </c>
      <c r="BW75" s="19">
        <v>1876.38095238095</v>
      </c>
      <c r="BX75" s="19">
        <v>1956.5238095238101</v>
      </c>
      <c r="BY75" s="19">
        <v>1975.38095238095</v>
      </c>
      <c r="BZ75" s="19">
        <v>1848.0952380952399</v>
      </c>
      <c r="CA75" s="19">
        <v>1876.38095238095</v>
      </c>
      <c r="CB75" s="19">
        <v>1956.5238095238101</v>
      </c>
      <c r="CC75" s="19">
        <v>1956.5238095238101</v>
      </c>
      <c r="CD75" s="19">
        <v>1876.38095238095</v>
      </c>
      <c r="CE75" s="19">
        <v>1956.5238095238101</v>
      </c>
      <c r="CF75" s="19">
        <v>1980.0952380952399</v>
      </c>
      <c r="CG75" s="19">
        <v>1876.38095238095</v>
      </c>
      <c r="CH75" s="19">
        <v>1956.5238095238101</v>
      </c>
      <c r="CI75" s="19">
        <v>1975.38095238095</v>
      </c>
      <c r="CJ75" s="19">
        <v>1876.38095238095</v>
      </c>
      <c r="CK75" s="19">
        <v>1956.5238095238101</v>
      </c>
      <c r="CL75" s="19">
        <v>1956.5238095238101</v>
      </c>
      <c r="CM75" s="19">
        <v>1980.0952380952399</v>
      </c>
      <c r="CP75" t="s">
        <v>165</v>
      </c>
      <c r="CQ75">
        <v>85</v>
      </c>
      <c r="CR75" s="13">
        <v>1961.2380952381</v>
      </c>
      <c r="CS75" s="13">
        <v>1700</v>
      </c>
      <c r="CT75" s="13">
        <v>1893.9957142857138</v>
      </c>
    </row>
    <row r="76" spans="2:98" x14ac:dyDescent="0.25">
      <c r="B76" s="3">
        <v>73</v>
      </c>
      <c r="C76" s="19">
        <v>1881.0952380952399</v>
      </c>
      <c r="D76" s="19">
        <v>1852.80952380952</v>
      </c>
      <c r="E76" s="19">
        <v>1951.80952380953</v>
      </c>
      <c r="F76" s="19">
        <v>1975.38095238095</v>
      </c>
      <c r="G76" s="19">
        <v>1899.9523809523801</v>
      </c>
      <c r="H76" s="19">
        <v>1914.0952380952399</v>
      </c>
      <c r="I76" s="19">
        <v>1881.0952380952399</v>
      </c>
      <c r="J76" s="19">
        <v>1980.0952380952399</v>
      </c>
      <c r="K76" s="19">
        <v>1965.9523809523801</v>
      </c>
      <c r="L76" s="19">
        <v>1700</v>
      </c>
      <c r="M76" s="19">
        <v>1951.80952380953</v>
      </c>
      <c r="N76" s="19">
        <v>1881.0952380952399</v>
      </c>
      <c r="O76" s="19">
        <v>1862.2380952381</v>
      </c>
      <c r="P76" s="19">
        <v>1857.5238095238101</v>
      </c>
      <c r="Q76" s="19">
        <v>1989.5238095238101</v>
      </c>
      <c r="R76" s="19">
        <v>1857.5238095238101</v>
      </c>
      <c r="S76" s="19">
        <v>1965.9523809523801</v>
      </c>
      <c r="T76" s="19">
        <v>1881.0952380952399</v>
      </c>
      <c r="U76" s="19">
        <v>1852.80952380952</v>
      </c>
      <c r="V76" s="19">
        <v>1852.80952380952</v>
      </c>
      <c r="W76" s="19">
        <v>1989.5238095238101</v>
      </c>
      <c r="X76" s="19">
        <v>1857.5238095238101</v>
      </c>
      <c r="Y76" s="19">
        <v>1965.9523809523801</v>
      </c>
      <c r="Z76" s="19">
        <v>1881.0952380952399</v>
      </c>
      <c r="AA76" s="19">
        <v>1852.80952380952</v>
      </c>
      <c r="AB76" s="19">
        <v>1975.38095238095</v>
      </c>
      <c r="AC76" s="19">
        <v>1843.38095238095</v>
      </c>
      <c r="AD76" s="19">
        <v>1961.2380952381</v>
      </c>
      <c r="AE76" s="19">
        <v>1852.80952380952</v>
      </c>
      <c r="AF76" s="19">
        <v>1881.0952380952399</v>
      </c>
      <c r="AG76" s="19">
        <v>1852.80952380952</v>
      </c>
      <c r="AH76" s="19">
        <v>1980.0952380952399</v>
      </c>
      <c r="AI76" s="19">
        <v>1961.2380952381</v>
      </c>
      <c r="AJ76" s="19">
        <v>1852.80952380952</v>
      </c>
      <c r="AK76" s="19">
        <v>1984.80952380953</v>
      </c>
      <c r="AL76" s="19">
        <v>1980.0952380952399</v>
      </c>
      <c r="AM76" s="19">
        <v>1881.0952380952399</v>
      </c>
      <c r="AN76" s="19">
        <v>1852.80952380952</v>
      </c>
      <c r="AO76" s="19">
        <v>1852.80952380952</v>
      </c>
      <c r="AP76" s="19">
        <v>1961.2380952381</v>
      </c>
      <c r="AQ76" s="19">
        <v>1852.80952380952</v>
      </c>
      <c r="AR76" s="19">
        <v>1984.80952380953</v>
      </c>
      <c r="AS76" s="19">
        <v>1852.80952380952</v>
      </c>
      <c r="AT76" s="19">
        <v>1961.2380952381</v>
      </c>
      <c r="AU76" s="19">
        <v>1881.0952380952399</v>
      </c>
      <c r="AV76" s="19">
        <v>1961.2380952381</v>
      </c>
      <c r="AW76" s="19">
        <v>1852.80952380952</v>
      </c>
      <c r="AX76" s="19">
        <v>1852.80952380952</v>
      </c>
      <c r="AY76" s="19">
        <v>1852.80952380952</v>
      </c>
      <c r="AZ76" s="19">
        <v>1975.38095238095</v>
      </c>
      <c r="BA76" s="19">
        <v>1852.80952380952</v>
      </c>
      <c r="BB76" s="19">
        <v>1881.0952380952399</v>
      </c>
      <c r="BC76" s="19">
        <v>1852.80952380952</v>
      </c>
      <c r="BD76" s="19">
        <v>1975.38095238095</v>
      </c>
      <c r="BE76" s="19">
        <v>1984.80952380953</v>
      </c>
      <c r="BF76" s="19">
        <v>1852.80952380952</v>
      </c>
      <c r="BG76" s="19">
        <v>1852.80952380952</v>
      </c>
      <c r="BH76" s="19">
        <v>1975.38095238095</v>
      </c>
      <c r="BI76" s="19">
        <v>1975.38095238095</v>
      </c>
      <c r="BJ76" s="19">
        <v>1980.0952380952399</v>
      </c>
      <c r="BK76" s="19">
        <v>1881.0952380952399</v>
      </c>
      <c r="BL76" s="19">
        <v>1852.80952380952</v>
      </c>
      <c r="BM76" s="19">
        <v>1881.0952380952399</v>
      </c>
      <c r="BN76" s="19">
        <v>1961.2380952381</v>
      </c>
      <c r="BO76" s="19">
        <v>1984.80952380953</v>
      </c>
      <c r="BP76" s="19">
        <v>1881.0952380952399</v>
      </c>
      <c r="BQ76" s="19">
        <v>1852.80952380952</v>
      </c>
      <c r="BR76" s="19">
        <v>1975.38095238095</v>
      </c>
      <c r="BS76" s="19">
        <v>1881.0952380952399</v>
      </c>
      <c r="BT76" s="19">
        <v>1852.80952380952</v>
      </c>
      <c r="BU76" s="19">
        <v>1984.80952380953</v>
      </c>
      <c r="BV76" s="19">
        <v>1852.80952380952</v>
      </c>
      <c r="BW76" s="19">
        <v>1881.0952380952399</v>
      </c>
      <c r="BX76" s="19">
        <v>1961.2380952381</v>
      </c>
      <c r="BY76" s="19">
        <v>1980.0952380952399</v>
      </c>
      <c r="BZ76" s="19">
        <v>1852.80952380952</v>
      </c>
      <c r="CA76" s="19">
        <v>1881.0952380952399</v>
      </c>
      <c r="CB76" s="19">
        <v>1961.2380952381</v>
      </c>
      <c r="CC76" s="19">
        <v>1961.2380952381</v>
      </c>
      <c r="CD76" s="19">
        <v>1881.0952380952399</v>
      </c>
      <c r="CE76" s="19">
        <v>1961.2380952381</v>
      </c>
      <c r="CF76" s="19">
        <v>1984.80952380953</v>
      </c>
      <c r="CG76" s="19">
        <v>1881.0952380952399</v>
      </c>
      <c r="CH76" s="19">
        <v>1961.2380952381</v>
      </c>
      <c r="CI76" s="19">
        <v>1980.0952380952399</v>
      </c>
      <c r="CJ76" s="19">
        <v>1881.0952380952399</v>
      </c>
      <c r="CK76" s="19">
        <v>1961.2380952381</v>
      </c>
      <c r="CL76" s="19">
        <v>1961.2380952381</v>
      </c>
      <c r="CM76" s="19">
        <v>1984.80952380953</v>
      </c>
      <c r="CP76" t="s">
        <v>165</v>
      </c>
      <c r="CQ76">
        <v>86</v>
      </c>
      <c r="CR76" s="13">
        <v>2008.38095238095</v>
      </c>
      <c r="CS76" s="13">
        <v>1700</v>
      </c>
      <c r="CT76" s="13">
        <v>1890.4157142857148</v>
      </c>
    </row>
    <row r="77" spans="2:98" x14ac:dyDescent="0.25">
      <c r="B77" s="3">
        <v>74</v>
      </c>
      <c r="C77" s="19">
        <v>1885.80952380953</v>
      </c>
      <c r="D77" s="19">
        <v>1857.5238095238101</v>
      </c>
      <c r="E77" s="19">
        <v>1956.5238095238101</v>
      </c>
      <c r="F77" s="19">
        <v>1942.38095238095</v>
      </c>
      <c r="G77" s="19">
        <v>1904.6666666666699</v>
      </c>
      <c r="H77" s="19">
        <v>1918.80952380953</v>
      </c>
      <c r="I77" s="19">
        <v>1885.80952380953</v>
      </c>
      <c r="J77" s="19">
        <v>1984.80952380953</v>
      </c>
      <c r="K77" s="19">
        <v>1970.6666666666699</v>
      </c>
      <c r="L77" s="19">
        <v>1805.6666666666699</v>
      </c>
      <c r="M77" s="19">
        <v>1956.5238095238101</v>
      </c>
      <c r="N77" s="19">
        <v>1885.80952380953</v>
      </c>
      <c r="O77" s="19">
        <v>1866.9523809523801</v>
      </c>
      <c r="P77" s="19">
        <v>1862.2380952381</v>
      </c>
      <c r="Q77" s="19">
        <v>1994.2380952381</v>
      </c>
      <c r="R77" s="19">
        <v>1862.2380952381</v>
      </c>
      <c r="S77" s="19">
        <v>1970.6666666666699</v>
      </c>
      <c r="T77" s="19">
        <v>1885.80952380953</v>
      </c>
      <c r="U77" s="19">
        <v>1857.5238095238101</v>
      </c>
      <c r="V77" s="19">
        <v>1857.5238095238101</v>
      </c>
      <c r="W77" s="19">
        <v>1994.2380952381</v>
      </c>
      <c r="X77" s="19">
        <v>1862.2380952381</v>
      </c>
      <c r="Y77" s="19">
        <v>1970.6666666666699</v>
      </c>
      <c r="Z77" s="19">
        <v>1885.80952380953</v>
      </c>
      <c r="AA77" s="19">
        <v>1857.5238095238101</v>
      </c>
      <c r="AB77" s="19">
        <v>1980.0952380952399</v>
      </c>
      <c r="AC77" s="19">
        <v>1848.0952380952399</v>
      </c>
      <c r="AD77" s="19">
        <v>1965.9523809523801</v>
      </c>
      <c r="AE77" s="19">
        <v>1857.5238095238101</v>
      </c>
      <c r="AF77" s="19">
        <v>1885.80952380953</v>
      </c>
      <c r="AG77" s="19">
        <v>1857.5238095238101</v>
      </c>
      <c r="AH77" s="19">
        <v>1984.80952380953</v>
      </c>
      <c r="AI77" s="19">
        <v>1965.9523809523801</v>
      </c>
      <c r="AJ77" s="19">
        <v>1857.5238095238101</v>
      </c>
      <c r="AK77" s="19">
        <v>1989.5238095238101</v>
      </c>
      <c r="AL77" s="19">
        <v>1984.80952380953</v>
      </c>
      <c r="AM77" s="19">
        <v>1885.80952380953</v>
      </c>
      <c r="AN77" s="19">
        <v>1857.5238095238101</v>
      </c>
      <c r="AO77" s="19">
        <v>1857.5238095238101</v>
      </c>
      <c r="AP77" s="19">
        <v>1965.9523809523801</v>
      </c>
      <c r="AQ77" s="19">
        <v>1857.5238095238101</v>
      </c>
      <c r="AR77" s="19">
        <v>1989.5238095238101</v>
      </c>
      <c r="AS77" s="19">
        <v>1857.5238095238101</v>
      </c>
      <c r="AT77" s="19">
        <v>1965.9523809523801</v>
      </c>
      <c r="AU77" s="19">
        <v>1885.80952380953</v>
      </c>
      <c r="AV77" s="19">
        <v>1965.9523809523801</v>
      </c>
      <c r="AW77" s="19">
        <v>1857.5238095238101</v>
      </c>
      <c r="AX77" s="19">
        <v>1857.5238095238101</v>
      </c>
      <c r="AY77" s="19">
        <v>1857.5238095238101</v>
      </c>
      <c r="AZ77" s="19">
        <v>1980.0952380952399</v>
      </c>
      <c r="BA77" s="19">
        <v>1857.5238095238101</v>
      </c>
      <c r="BB77" s="19">
        <v>1885.80952380953</v>
      </c>
      <c r="BC77" s="19">
        <v>1857.5238095238101</v>
      </c>
      <c r="BD77" s="19">
        <v>1980.0952380952399</v>
      </c>
      <c r="BE77" s="19">
        <v>1989.5238095238101</v>
      </c>
      <c r="BF77" s="19">
        <v>1857.5238095238101</v>
      </c>
      <c r="BG77" s="19">
        <v>1857.5238095238101</v>
      </c>
      <c r="BH77" s="19">
        <v>1980.0952380952399</v>
      </c>
      <c r="BI77" s="19">
        <v>1980.0952380952399</v>
      </c>
      <c r="BJ77" s="19">
        <v>1984.80952380953</v>
      </c>
      <c r="BK77" s="19">
        <v>1885.80952380953</v>
      </c>
      <c r="BL77" s="19">
        <v>1857.5238095238101</v>
      </c>
      <c r="BM77" s="19">
        <v>1885.80952380953</v>
      </c>
      <c r="BN77" s="19">
        <v>1965.9523809523801</v>
      </c>
      <c r="BO77" s="19">
        <v>1989.5238095238101</v>
      </c>
      <c r="BP77" s="19">
        <v>1885.80952380953</v>
      </c>
      <c r="BQ77" s="19">
        <v>1857.5238095238101</v>
      </c>
      <c r="BR77" s="19">
        <v>1980.0952380952399</v>
      </c>
      <c r="BS77" s="19">
        <v>1885.80952380953</v>
      </c>
      <c r="BT77" s="19">
        <v>1857.5238095238101</v>
      </c>
      <c r="BU77" s="19">
        <v>1989.5238095238101</v>
      </c>
      <c r="BV77" s="19">
        <v>1857.5238095238101</v>
      </c>
      <c r="BW77" s="19">
        <v>1885.80952380953</v>
      </c>
      <c r="BX77" s="19">
        <v>1965.9523809523801</v>
      </c>
      <c r="BY77" s="19">
        <v>1984.80952380953</v>
      </c>
      <c r="BZ77" s="19">
        <v>1857.5238095238101</v>
      </c>
      <c r="CA77" s="19">
        <v>1885.80952380953</v>
      </c>
      <c r="CB77" s="19">
        <v>1965.9523809523801</v>
      </c>
      <c r="CC77" s="19">
        <v>1965.9523809523801</v>
      </c>
      <c r="CD77" s="19">
        <v>1885.80952380953</v>
      </c>
      <c r="CE77" s="19">
        <v>1965.9523809523801</v>
      </c>
      <c r="CF77" s="19">
        <v>1989.5238095238101</v>
      </c>
      <c r="CG77" s="19">
        <v>1885.80952380953</v>
      </c>
      <c r="CH77" s="19">
        <v>1965.9523809523801</v>
      </c>
      <c r="CI77" s="19">
        <v>1984.80952380953</v>
      </c>
      <c r="CJ77" s="19">
        <v>1885.80952380953</v>
      </c>
      <c r="CK77" s="19">
        <v>1965.9523809523801</v>
      </c>
      <c r="CL77" s="19">
        <v>1965.9523809523801</v>
      </c>
      <c r="CM77" s="19">
        <v>1989.5238095238101</v>
      </c>
      <c r="CP77" t="s">
        <v>165</v>
      </c>
      <c r="CQ77">
        <v>87</v>
      </c>
      <c r="CR77" s="13">
        <v>2008.38095238095</v>
      </c>
      <c r="CS77" s="13">
        <v>1700</v>
      </c>
      <c r="CT77" s="13">
        <v>1877.3899999999994</v>
      </c>
    </row>
    <row r="78" spans="2:98" x14ac:dyDescent="0.25">
      <c r="B78" s="3">
        <v>75</v>
      </c>
      <c r="C78" s="19">
        <v>1890.5238095238101</v>
      </c>
      <c r="D78" s="19">
        <v>1862.2380952381</v>
      </c>
      <c r="E78" s="19">
        <v>1705</v>
      </c>
      <c r="F78" s="19">
        <v>1947.0952380952399</v>
      </c>
      <c r="G78" s="19">
        <v>1909.38095238095</v>
      </c>
      <c r="H78" s="19">
        <v>1923.5238095238101</v>
      </c>
      <c r="I78" s="19">
        <v>1890.5238095238101</v>
      </c>
      <c r="J78" s="19">
        <v>1989.5238095238101</v>
      </c>
      <c r="K78" s="19">
        <v>1975.38095238095</v>
      </c>
      <c r="L78" s="19">
        <v>1810.38095238095</v>
      </c>
      <c r="M78" s="19">
        <v>1705</v>
      </c>
      <c r="N78" s="19">
        <v>1890.5238095238101</v>
      </c>
      <c r="O78" s="19">
        <v>1871.6666666666699</v>
      </c>
      <c r="P78" s="19">
        <v>1866.9523809523801</v>
      </c>
      <c r="Q78" s="19">
        <v>1998.9523809523801</v>
      </c>
      <c r="R78" s="19">
        <v>1866.9523809523801</v>
      </c>
      <c r="S78" s="19">
        <v>1975.38095238095</v>
      </c>
      <c r="T78" s="19">
        <v>1890.5238095238101</v>
      </c>
      <c r="U78" s="19">
        <v>1862.2380952381</v>
      </c>
      <c r="V78" s="19">
        <v>1862.2380952381</v>
      </c>
      <c r="W78" s="19">
        <v>1998.9523809523801</v>
      </c>
      <c r="X78" s="19">
        <v>1866.9523809523801</v>
      </c>
      <c r="Y78" s="19">
        <v>1975.38095238095</v>
      </c>
      <c r="Z78" s="19">
        <v>1890.5238095238101</v>
      </c>
      <c r="AA78" s="19">
        <v>1862.2380952381</v>
      </c>
      <c r="AB78" s="19">
        <v>1984.80952380953</v>
      </c>
      <c r="AC78" s="19">
        <v>1852.80952380952</v>
      </c>
      <c r="AD78" s="19">
        <v>1970.6666666666699</v>
      </c>
      <c r="AE78" s="19">
        <v>1862.2380952381</v>
      </c>
      <c r="AF78" s="19">
        <v>1890.5238095238101</v>
      </c>
      <c r="AG78" s="19">
        <v>1862.2380952381</v>
      </c>
      <c r="AH78" s="19">
        <v>1989.5238095238101</v>
      </c>
      <c r="AI78" s="19">
        <v>1970.6666666666699</v>
      </c>
      <c r="AJ78" s="19">
        <v>1862.2380952381</v>
      </c>
      <c r="AK78" s="19">
        <v>1994.2380952381</v>
      </c>
      <c r="AL78" s="19">
        <v>1989.5238095238101</v>
      </c>
      <c r="AM78" s="19">
        <v>1890.5238095238101</v>
      </c>
      <c r="AN78" s="19">
        <v>1862.2380952381</v>
      </c>
      <c r="AO78" s="19">
        <v>1862.2380952381</v>
      </c>
      <c r="AP78" s="19">
        <v>1970.6666666666699</v>
      </c>
      <c r="AQ78" s="19">
        <v>1862.2380952381</v>
      </c>
      <c r="AR78" s="19">
        <v>1994.2380952381</v>
      </c>
      <c r="AS78" s="19">
        <v>1862.2380952381</v>
      </c>
      <c r="AT78" s="19">
        <v>1970.6666666666699</v>
      </c>
      <c r="AU78" s="19">
        <v>1890.5238095238101</v>
      </c>
      <c r="AV78" s="19">
        <v>1970.6666666666699</v>
      </c>
      <c r="AW78" s="19">
        <v>1862.2380952381</v>
      </c>
      <c r="AX78" s="19">
        <v>1862.2380952381</v>
      </c>
      <c r="AY78" s="19">
        <v>1862.2380952381</v>
      </c>
      <c r="AZ78" s="19">
        <v>1984.80952380953</v>
      </c>
      <c r="BA78" s="19">
        <v>1862.2380952381</v>
      </c>
      <c r="BB78" s="19">
        <v>1890.5238095238101</v>
      </c>
      <c r="BC78" s="19">
        <v>1862.2380952381</v>
      </c>
      <c r="BD78" s="19">
        <v>1984.80952380953</v>
      </c>
      <c r="BE78" s="19">
        <v>1994.2380952381</v>
      </c>
      <c r="BF78" s="19">
        <v>1862.2380952381</v>
      </c>
      <c r="BG78" s="19">
        <v>1862.2380952381</v>
      </c>
      <c r="BH78" s="19">
        <v>1984.80952380953</v>
      </c>
      <c r="BI78" s="19">
        <v>1984.80952380953</v>
      </c>
      <c r="BJ78" s="19">
        <v>1989.5238095238101</v>
      </c>
      <c r="BK78" s="19">
        <v>1890.5238095238101</v>
      </c>
      <c r="BL78" s="19">
        <v>1862.2380952381</v>
      </c>
      <c r="BM78" s="19">
        <v>1890.5238095238101</v>
      </c>
      <c r="BN78" s="19">
        <v>1970.6666666666699</v>
      </c>
      <c r="BO78" s="19">
        <v>1994.2380952381</v>
      </c>
      <c r="BP78" s="19">
        <v>1890.5238095238101</v>
      </c>
      <c r="BQ78" s="19">
        <v>1862.2380952381</v>
      </c>
      <c r="BR78" s="19">
        <v>1984.80952380953</v>
      </c>
      <c r="BS78" s="19">
        <v>1890.5238095238101</v>
      </c>
      <c r="BT78" s="19">
        <v>1862.2380952381</v>
      </c>
      <c r="BU78" s="19">
        <v>1994.2380952381</v>
      </c>
      <c r="BV78" s="19">
        <v>1862.2380952381</v>
      </c>
      <c r="BW78" s="19">
        <v>1890.5238095238101</v>
      </c>
      <c r="BX78" s="19">
        <v>1970.6666666666699</v>
      </c>
      <c r="BY78" s="19">
        <v>1989.5238095238101</v>
      </c>
      <c r="BZ78" s="19">
        <v>1862.2380952381</v>
      </c>
      <c r="CA78" s="19">
        <v>1890.5238095238101</v>
      </c>
      <c r="CB78" s="19">
        <v>1970.6666666666699</v>
      </c>
      <c r="CC78" s="19">
        <v>1970.6666666666699</v>
      </c>
      <c r="CD78" s="19">
        <v>1890.5238095238101</v>
      </c>
      <c r="CE78" s="19">
        <v>1970.6666666666699</v>
      </c>
      <c r="CF78" s="19">
        <v>1994.2380952381</v>
      </c>
      <c r="CG78" s="19">
        <v>1890.5238095238101</v>
      </c>
      <c r="CH78" s="19">
        <v>1970.6666666666699</v>
      </c>
      <c r="CI78" s="19">
        <v>1989.5238095238101</v>
      </c>
      <c r="CJ78" s="19">
        <v>1890.5238095238101</v>
      </c>
      <c r="CK78" s="19">
        <v>1970.6666666666699</v>
      </c>
      <c r="CL78" s="19">
        <v>1970.6666666666699</v>
      </c>
      <c r="CM78" s="19">
        <v>1994.2380952381</v>
      </c>
      <c r="CP78" t="s">
        <v>165</v>
      </c>
      <c r="CQ78">
        <v>88</v>
      </c>
      <c r="CR78" s="13">
        <v>2008.38095238095</v>
      </c>
      <c r="CS78" s="13">
        <v>1700</v>
      </c>
      <c r="CT78" s="13">
        <v>1893.0809523809519</v>
      </c>
    </row>
    <row r="79" spans="2:98" x14ac:dyDescent="0.25">
      <c r="B79" s="3">
        <v>76</v>
      </c>
      <c r="C79" s="19">
        <v>1895.2380952381</v>
      </c>
      <c r="D79" s="19">
        <v>1866.9523809523801</v>
      </c>
      <c r="E79" s="19">
        <v>1710</v>
      </c>
      <c r="F79" s="19">
        <v>1951.80952380953</v>
      </c>
      <c r="G79" s="19">
        <v>1914.0952380952399</v>
      </c>
      <c r="H79" s="19">
        <v>1928.2380952381</v>
      </c>
      <c r="I79" s="19">
        <v>1895.2380952381</v>
      </c>
      <c r="J79" s="19">
        <v>1994.2380952381</v>
      </c>
      <c r="K79" s="19">
        <v>1942.38095238095</v>
      </c>
      <c r="L79" s="19">
        <v>1815.0952380952399</v>
      </c>
      <c r="M79" s="19">
        <v>1710</v>
      </c>
      <c r="N79" s="19">
        <v>1895.2380952381</v>
      </c>
      <c r="O79" s="19">
        <v>1876.38095238095</v>
      </c>
      <c r="P79" s="19">
        <v>1871.6666666666699</v>
      </c>
      <c r="Q79" s="19">
        <v>2003.6666666666699</v>
      </c>
      <c r="R79" s="19">
        <v>1871.6666666666699</v>
      </c>
      <c r="S79" s="19">
        <v>1942.38095238095</v>
      </c>
      <c r="T79" s="19">
        <v>1895.2380952381</v>
      </c>
      <c r="U79" s="19">
        <v>1866.9523809523801</v>
      </c>
      <c r="V79" s="19">
        <v>1866.9523809523801</v>
      </c>
      <c r="W79" s="19">
        <v>2003.6666666666699</v>
      </c>
      <c r="X79" s="19">
        <v>1871.6666666666699</v>
      </c>
      <c r="Y79" s="19">
        <v>1942.38095238095</v>
      </c>
      <c r="Z79" s="19">
        <v>1895.2380952381</v>
      </c>
      <c r="AA79" s="19">
        <v>1866.9523809523801</v>
      </c>
      <c r="AB79" s="19">
        <v>1989.5238095238101</v>
      </c>
      <c r="AC79" s="19">
        <v>1857.5238095238101</v>
      </c>
      <c r="AD79" s="19">
        <v>1975.38095238095</v>
      </c>
      <c r="AE79" s="19">
        <v>1866.9523809523801</v>
      </c>
      <c r="AF79" s="19">
        <v>1895.2380952381</v>
      </c>
      <c r="AG79" s="19">
        <v>1866.9523809523801</v>
      </c>
      <c r="AH79" s="19">
        <v>1994.2380952381</v>
      </c>
      <c r="AI79" s="19">
        <v>1975.38095238095</v>
      </c>
      <c r="AJ79" s="19">
        <v>1866.9523809523801</v>
      </c>
      <c r="AK79" s="19">
        <v>1998.9523809523801</v>
      </c>
      <c r="AL79" s="19">
        <v>1994.2380952381</v>
      </c>
      <c r="AM79" s="19">
        <v>1895.2380952381</v>
      </c>
      <c r="AN79" s="19">
        <v>1866.9523809523801</v>
      </c>
      <c r="AO79" s="19">
        <v>1866.9523809523801</v>
      </c>
      <c r="AP79" s="19">
        <v>1975.38095238095</v>
      </c>
      <c r="AQ79" s="19">
        <v>1866.9523809523801</v>
      </c>
      <c r="AR79" s="19">
        <v>1998.9523809523801</v>
      </c>
      <c r="AS79" s="19">
        <v>1866.9523809523801</v>
      </c>
      <c r="AT79" s="19">
        <v>1975.38095238095</v>
      </c>
      <c r="AU79" s="19">
        <v>1895.2380952381</v>
      </c>
      <c r="AV79" s="19">
        <v>1975.38095238095</v>
      </c>
      <c r="AW79" s="19">
        <v>1866.9523809523801</v>
      </c>
      <c r="AX79" s="19">
        <v>1866.9523809523801</v>
      </c>
      <c r="AY79" s="19">
        <v>1866.9523809523801</v>
      </c>
      <c r="AZ79" s="19">
        <v>1989.5238095238101</v>
      </c>
      <c r="BA79" s="19">
        <v>1866.9523809523801</v>
      </c>
      <c r="BB79" s="19">
        <v>1895.2380952381</v>
      </c>
      <c r="BC79" s="19">
        <v>1866.9523809523801</v>
      </c>
      <c r="BD79" s="19">
        <v>1989.5238095238101</v>
      </c>
      <c r="BE79" s="19">
        <v>1998.9523809523801</v>
      </c>
      <c r="BF79" s="19">
        <v>1866.9523809523801</v>
      </c>
      <c r="BG79" s="19">
        <v>1866.9523809523801</v>
      </c>
      <c r="BH79" s="19">
        <v>1989.5238095238101</v>
      </c>
      <c r="BI79" s="19">
        <v>1989.5238095238101</v>
      </c>
      <c r="BJ79" s="19">
        <v>1994.2380952381</v>
      </c>
      <c r="BK79" s="19">
        <v>1895.2380952381</v>
      </c>
      <c r="BL79" s="19">
        <v>1866.9523809523801</v>
      </c>
      <c r="BM79" s="19">
        <v>1895.2380952381</v>
      </c>
      <c r="BN79" s="19">
        <v>1975.38095238095</v>
      </c>
      <c r="BO79" s="19">
        <v>1998.9523809523801</v>
      </c>
      <c r="BP79" s="19">
        <v>1895.2380952381</v>
      </c>
      <c r="BQ79" s="19">
        <v>1866.9523809523801</v>
      </c>
      <c r="BR79" s="19">
        <v>1989.5238095238101</v>
      </c>
      <c r="BS79" s="19">
        <v>1895.2380952381</v>
      </c>
      <c r="BT79" s="19">
        <v>1866.9523809523801</v>
      </c>
      <c r="BU79" s="19">
        <v>1998.9523809523801</v>
      </c>
      <c r="BV79" s="19">
        <v>1866.9523809523801</v>
      </c>
      <c r="BW79" s="19">
        <v>1895.2380952381</v>
      </c>
      <c r="BX79" s="19">
        <v>1975.38095238095</v>
      </c>
      <c r="BY79" s="19">
        <v>1994.2380952381</v>
      </c>
      <c r="BZ79" s="19">
        <v>1866.9523809523801</v>
      </c>
      <c r="CA79" s="19">
        <v>1895.2380952381</v>
      </c>
      <c r="CB79" s="19">
        <v>1975.38095238095</v>
      </c>
      <c r="CC79" s="19">
        <v>1975.38095238095</v>
      </c>
      <c r="CD79" s="19">
        <v>1895.2380952381</v>
      </c>
      <c r="CE79" s="19">
        <v>1975.38095238095</v>
      </c>
      <c r="CF79" s="19">
        <v>1998.9523809523801</v>
      </c>
      <c r="CG79" s="19">
        <v>1895.2380952381</v>
      </c>
      <c r="CH79" s="19">
        <v>1975.38095238095</v>
      </c>
      <c r="CI79" s="19">
        <v>1994.2380952381</v>
      </c>
      <c r="CJ79" s="19">
        <v>1895.2380952381</v>
      </c>
      <c r="CK79" s="19">
        <v>1975.38095238095</v>
      </c>
      <c r="CL79" s="19">
        <v>1975.38095238095</v>
      </c>
      <c r="CM79" s="19">
        <v>1998.9523809523801</v>
      </c>
      <c r="CP79" t="s">
        <v>165</v>
      </c>
      <c r="CQ79">
        <v>89</v>
      </c>
      <c r="CR79" s="13">
        <v>1961.2380952381</v>
      </c>
      <c r="CS79" s="13">
        <v>1700</v>
      </c>
      <c r="CT79" s="13">
        <v>1895.3628571428569</v>
      </c>
    </row>
    <row r="80" spans="2:98" x14ac:dyDescent="0.25">
      <c r="B80" s="3">
        <v>77</v>
      </c>
      <c r="C80" s="19">
        <v>1899.9523809523801</v>
      </c>
      <c r="D80" s="19">
        <v>1871.6666666666699</v>
      </c>
      <c r="E80" s="19">
        <v>1940</v>
      </c>
      <c r="F80" s="19">
        <v>1956.5238095238101</v>
      </c>
      <c r="G80" s="19">
        <v>1918.80952380953</v>
      </c>
      <c r="H80" s="19">
        <v>1932.9523809523801</v>
      </c>
      <c r="I80" s="19">
        <v>1899.9523809523801</v>
      </c>
      <c r="J80" s="19">
        <v>1998.9523809523801</v>
      </c>
      <c r="K80" s="19">
        <v>1947.0952380952399</v>
      </c>
      <c r="L80" s="19">
        <v>1819.80952380952</v>
      </c>
      <c r="M80" s="19">
        <v>1940</v>
      </c>
      <c r="N80" s="19">
        <v>1899.9523809523801</v>
      </c>
      <c r="O80" s="19">
        <v>1881.0952380952399</v>
      </c>
      <c r="P80" s="19">
        <v>1876.38095238095</v>
      </c>
      <c r="Q80" s="19">
        <v>2008.38095238095</v>
      </c>
      <c r="R80" s="19">
        <v>1876.38095238095</v>
      </c>
      <c r="S80" s="19">
        <v>1947.0952380952399</v>
      </c>
      <c r="T80" s="19">
        <v>1899.9523809523801</v>
      </c>
      <c r="U80" s="19">
        <v>1871.6666666666699</v>
      </c>
      <c r="V80" s="19">
        <v>1871.6666666666699</v>
      </c>
      <c r="W80" s="19">
        <v>2008.38095238095</v>
      </c>
      <c r="X80" s="19">
        <v>1876.38095238095</v>
      </c>
      <c r="Y80" s="19">
        <v>1947.0952380952399</v>
      </c>
      <c r="Z80" s="19">
        <v>1899.9523809523801</v>
      </c>
      <c r="AA80" s="19">
        <v>1871.6666666666699</v>
      </c>
      <c r="AB80" s="19">
        <v>1994.2380952381</v>
      </c>
      <c r="AC80" s="19">
        <v>1862.2380952381</v>
      </c>
      <c r="AD80" s="19">
        <v>1942.38095238095</v>
      </c>
      <c r="AE80" s="19">
        <v>1871.6666666666699</v>
      </c>
      <c r="AF80" s="19">
        <v>1899.9523809523801</v>
      </c>
      <c r="AG80" s="19">
        <v>1871.6666666666699</v>
      </c>
      <c r="AH80" s="19">
        <v>1998.9523809523801</v>
      </c>
      <c r="AI80" s="19">
        <v>1942.38095238095</v>
      </c>
      <c r="AJ80" s="19">
        <v>1871.6666666666699</v>
      </c>
      <c r="AK80" s="19">
        <v>2003.6666666666699</v>
      </c>
      <c r="AL80" s="19">
        <v>1998.9523809523801</v>
      </c>
      <c r="AM80" s="19">
        <v>1899.9523809523801</v>
      </c>
      <c r="AN80" s="19">
        <v>1871.6666666666699</v>
      </c>
      <c r="AO80" s="19">
        <v>1871.6666666666699</v>
      </c>
      <c r="AP80" s="19">
        <v>1942.38095238095</v>
      </c>
      <c r="AQ80" s="19">
        <v>1871.6666666666699</v>
      </c>
      <c r="AR80" s="19">
        <v>2003.6666666666699</v>
      </c>
      <c r="AS80" s="19">
        <v>1871.6666666666699</v>
      </c>
      <c r="AT80" s="19">
        <v>1942.38095238095</v>
      </c>
      <c r="AU80" s="19">
        <v>1899.9523809523801</v>
      </c>
      <c r="AV80" s="19">
        <v>1942.38095238095</v>
      </c>
      <c r="AW80" s="19">
        <v>1871.6666666666699</v>
      </c>
      <c r="AX80" s="19">
        <v>1871.6666666666699</v>
      </c>
      <c r="AY80" s="19">
        <v>1871.6666666666699</v>
      </c>
      <c r="AZ80" s="19">
        <v>1994.2380952381</v>
      </c>
      <c r="BA80" s="19">
        <v>1871.6666666666699</v>
      </c>
      <c r="BB80" s="19">
        <v>1899.9523809523801</v>
      </c>
      <c r="BC80" s="19">
        <v>1871.6666666666699</v>
      </c>
      <c r="BD80" s="19">
        <v>1994.2380952381</v>
      </c>
      <c r="BE80" s="19">
        <v>2003.6666666666699</v>
      </c>
      <c r="BF80" s="19">
        <v>1871.6666666666699</v>
      </c>
      <c r="BG80" s="19">
        <v>1871.6666666666699</v>
      </c>
      <c r="BH80" s="19">
        <v>1994.2380952381</v>
      </c>
      <c r="BI80" s="19">
        <v>1994.2380952381</v>
      </c>
      <c r="BJ80" s="19">
        <v>1998.9523809523801</v>
      </c>
      <c r="BK80" s="19">
        <v>1899.9523809523801</v>
      </c>
      <c r="BL80" s="19">
        <v>1871.6666666666699</v>
      </c>
      <c r="BM80" s="19">
        <v>1899.9523809523801</v>
      </c>
      <c r="BN80" s="19">
        <v>1942.38095238095</v>
      </c>
      <c r="BO80" s="19">
        <v>2003.6666666666699</v>
      </c>
      <c r="BP80" s="19">
        <v>1899.9523809523801</v>
      </c>
      <c r="BQ80" s="19">
        <v>1871.6666666666699</v>
      </c>
      <c r="BR80" s="19">
        <v>1994.2380952381</v>
      </c>
      <c r="BS80" s="19">
        <v>1899.9523809523801</v>
      </c>
      <c r="BT80" s="19">
        <v>1871.6666666666699</v>
      </c>
      <c r="BU80" s="19">
        <v>2003.6666666666699</v>
      </c>
      <c r="BV80" s="19">
        <v>1871.6666666666699</v>
      </c>
      <c r="BW80" s="19">
        <v>1899.9523809523801</v>
      </c>
      <c r="BX80" s="19">
        <v>1942.38095238095</v>
      </c>
      <c r="BY80" s="19">
        <v>1998.9523809523801</v>
      </c>
      <c r="BZ80" s="19">
        <v>1871.6666666666699</v>
      </c>
      <c r="CA80" s="19">
        <v>1899.9523809523801</v>
      </c>
      <c r="CB80" s="19">
        <v>1942.38095238095</v>
      </c>
      <c r="CC80" s="19">
        <v>1980.0952380952399</v>
      </c>
      <c r="CD80" s="19">
        <v>1899.9523809523801</v>
      </c>
      <c r="CE80" s="19">
        <v>1942.38095238095</v>
      </c>
      <c r="CF80" s="19">
        <v>2003.6666666666699</v>
      </c>
      <c r="CG80" s="19">
        <v>1899.9523809523801</v>
      </c>
      <c r="CH80" s="19">
        <v>1942.38095238095</v>
      </c>
      <c r="CI80" s="19">
        <v>1998.9523809523801</v>
      </c>
      <c r="CJ80" s="19">
        <v>1899.9523809523801</v>
      </c>
      <c r="CK80" s="19">
        <v>1942.38095238095</v>
      </c>
      <c r="CL80" s="19">
        <v>1942.38095238095</v>
      </c>
      <c r="CM80" s="19">
        <v>2003.6666666666699</v>
      </c>
      <c r="CP80" t="s">
        <v>165</v>
      </c>
      <c r="CQ80">
        <v>90</v>
      </c>
      <c r="CR80" s="13">
        <v>1961.2380952381</v>
      </c>
      <c r="CS80" s="13">
        <v>1700</v>
      </c>
      <c r="CT80" s="13">
        <v>1897.7699999999991</v>
      </c>
    </row>
    <row r="81" spans="2:98" x14ac:dyDescent="0.25">
      <c r="B81" s="3">
        <v>78</v>
      </c>
      <c r="C81" s="19">
        <v>1904.6666666666699</v>
      </c>
      <c r="D81" s="19">
        <v>1876.38095238095</v>
      </c>
      <c r="E81" s="19">
        <v>1890</v>
      </c>
      <c r="F81" s="19">
        <v>1961.2380952381</v>
      </c>
      <c r="G81" s="19">
        <v>1923.5238095238101</v>
      </c>
      <c r="H81" s="19">
        <v>1937.6666666666699</v>
      </c>
      <c r="I81" s="19">
        <v>1904.6666666666699</v>
      </c>
      <c r="J81" s="19">
        <v>2003.6666666666699</v>
      </c>
      <c r="K81" s="19">
        <v>1951.80952380953</v>
      </c>
      <c r="L81" s="19">
        <v>1824.5238095238101</v>
      </c>
      <c r="M81" s="19">
        <v>1890</v>
      </c>
      <c r="N81" s="19">
        <v>1904.6666666666699</v>
      </c>
      <c r="O81" s="19">
        <v>1885.80952380953</v>
      </c>
      <c r="P81" s="19">
        <v>1881.0952380952399</v>
      </c>
      <c r="Q81" s="19">
        <v>1705</v>
      </c>
      <c r="R81" s="19">
        <v>1881.0952380952399</v>
      </c>
      <c r="S81" s="19">
        <v>1951.80952380953</v>
      </c>
      <c r="T81" s="19">
        <v>1904.6666666666699</v>
      </c>
      <c r="U81" s="19">
        <v>1876.38095238095</v>
      </c>
      <c r="V81" s="19">
        <v>1876.38095238095</v>
      </c>
      <c r="W81" s="19">
        <v>1705</v>
      </c>
      <c r="X81" s="19">
        <v>1881.0952380952399</v>
      </c>
      <c r="Y81" s="19">
        <v>1951.80952380953</v>
      </c>
      <c r="Z81" s="19">
        <v>1904.6666666666699</v>
      </c>
      <c r="AA81" s="19">
        <v>1876.38095238095</v>
      </c>
      <c r="AB81" s="19">
        <v>1998.9523809523801</v>
      </c>
      <c r="AC81" s="19">
        <v>1866.9523809523801</v>
      </c>
      <c r="AD81" s="19">
        <v>1947.0952380952399</v>
      </c>
      <c r="AE81" s="19">
        <v>1876.38095238095</v>
      </c>
      <c r="AF81" s="19">
        <v>1904.6666666666699</v>
      </c>
      <c r="AG81" s="19">
        <v>1876.38095238095</v>
      </c>
      <c r="AH81" s="19">
        <v>2003.6666666666699</v>
      </c>
      <c r="AI81" s="19">
        <v>1947.0952380952399</v>
      </c>
      <c r="AJ81" s="19">
        <v>1876.38095238095</v>
      </c>
      <c r="AK81" s="19">
        <v>2008.38095238095</v>
      </c>
      <c r="AL81" s="19">
        <v>2003.6666666666699</v>
      </c>
      <c r="AM81" s="19">
        <v>1904.6666666666699</v>
      </c>
      <c r="AN81" s="19">
        <v>1876.38095238095</v>
      </c>
      <c r="AO81" s="19">
        <v>1876.38095238095</v>
      </c>
      <c r="AP81" s="19">
        <v>1947.0952380952399</v>
      </c>
      <c r="AQ81" s="19">
        <v>1876.38095238095</v>
      </c>
      <c r="AR81" s="19">
        <v>2008.38095238095</v>
      </c>
      <c r="AS81" s="19">
        <v>1876.38095238095</v>
      </c>
      <c r="AT81" s="19">
        <v>1947.0952380952399</v>
      </c>
      <c r="AU81" s="19">
        <v>1904.6666666666699</v>
      </c>
      <c r="AV81" s="19">
        <v>1947.0952380952399</v>
      </c>
      <c r="AW81" s="19">
        <v>1876.38095238095</v>
      </c>
      <c r="AX81" s="19">
        <v>1876.38095238095</v>
      </c>
      <c r="AY81" s="19">
        <v>1876.38095238095</v>
      </c>
      <c r="AZ81" s="19">
        <v>1998.9523809523801</v>
      </c>
      <c r="BA81" s="19">
        <v>1876.38095238095</v>
      </c>
      <c r="BB81" s="19">
        <v>1904.6666666666699</v>
      </c>
      <c r="BC81" s="19">
        <v>1876.38095238095</v>
      </c>
      <c r="BD81" s="19">
        <v>1998.9523809523801</v>
      </c>
      <c r="BE81" s="19">
        <v>2008.38095238095</v>
      </c>
      <c r="BF81" s="19">
        <v>1876.38095238095</v>
      </c>
      <c r="BG81" s="19">
        <v>1876.38095238095</v>
      </c>
      <c r="BH81" s="19">
        <v>1998.9523809523801</v>
      </c>
      <c r="BI81" s="19">
        <v>1998.9523809523801</v>
      </c>
      <c r="BJ81" s="19">
        <v>2003.6666666666699</v>
      </c>
      <c r="BK81" s="19">
        <v>1904.6666666666699</v>
      </c>
      <c r="BL81" s="19">
        <v>1876.38095238095</v>
      </c>
      <c r="BM81" s="19">
        <v>1904.6666666666699</v>
      </c>
      <c r="BN81" s="19">
        <v>1947.0952380952399</v>
      </c>
      <c r="BO81" s="19">
        <v>2008.38095238095</v>
      </c>
      <c r="BP81" s="19">
        <v>1904.6666666666699</v>
      </c>
      <c r="BQ81" s="19">
        <v>1876.38095238095</v>
      </c>
      <c r="BR81" s="19">
        <v>1998.9523809523801</v>
      </c>
      <c r="BS81" s="19">
        <v>1904.6666666666699</v>
      </c>
      <c r="BT81" s="19">
        <v>1876.38095238095</v>
      </c>
      <c r="BU81" s="19">
        <v>2008.38095238095</v>
      </c>
      <c r="BV81" s="19">
        <v>1876.38095238095</v>
      </c>
      <c r="BW81" s="19">
        <v>1904.6666666666699</v>
      </c>
      <c r="BX81" s="19">
        <v>1947.0952380952399</v>
      </c>
      <c r="BY81" s="19">
        <v>2003.6666666666699</v>
      </c>
      <c r="BZ81" s="19">
        <v>1876.38095238095</v>
      </c>
      <c r="CA81" s="19">
        <v>1904.6666666666699</v>
      </c>
      <c r="CB81" s="19">
        <v>1947.0952380952399</v>
      </c>
      <c r="CC81" s="19">
        <v>1984.80952380953</v>
      </c>
      <c r="CD81" s="19">
        <v>1904.6666666666699</v>
      </c>
      <c r="CE81" s="19">
        <v>1947.0952380952399</v>
      </c>
      <c r="CF81" s="19">
        <v>2008.38095238095</v>
      </c>
      <c r="CG81" s="19">
        <v>1904.6666666666699</v>
      </c>
      <c r="CH81" s="19">
        <v>1947.0952380952399</v>
      </c>
      <c r="CI81" s="19">
        <v>2003.6666666666699</v>
      </c>
      <c r="CJ81" s="19">
        <v>1904.6666666666699</v>
      </c>
      <c r="CK81" s="19">
        <v>1947.0952380952399</v>
      </c>
      <c r="CL81" s="19">
        <v>1947.0952380952399</v>
      </c>
      <c r="CM81" s="19">
        <v>2008.38095238095</v>
      </c>
      <c r="CP81" t="s">
        <v>165</v>
      </c>
      <c r="CQ81">
        <v>91</v>
      </c>
      <c r="CR81" s="13">
        <v>1975.38095238095</v>
      </c>
      <c r="CS81" s="13">
        <v>1700</v>
      </c>
      <c r="CT81" s="13">
        <v>1893.0809523809519</v>
      </c>
    </row>
    <row r="82" spans="2:98" x14ac:dyDescent="0.25">
      <c r="B82" s="3">
        <v>79</v>
      </c>
      <c r="C82" s="19">
        <v>1909.38095238095</v>
      </c>
      <c r="D82" s="19">
        <v>1881.0952380952399</v>
      </c>
      <c r="E82" s="19">
        <v>1790</v>
      </c>
      <c r="F82" s="19">
        <v>1838.6666666666699</v>
      </c>
      <c r="G82" s="19">
        <v>1928.2380952381</v>
      </c>
      <c r="H82" s="19">
        <v>1942.38095238095</v>
      </c>
      <c r="I82" s="19">
        <v>1909.38095238095</v>
      </c>
      <c r="J82" s="19">
        <v>2008.38095238095</v>
      </c>
      <c r="K82" s="19">
        <v>1956.5238095238101</v>
      </c>
      <c r="L82" s="19">
        <v>1829.2380952381</v>
      </c>
      <c r="M82" s="19">
        <v>1790</v>
      </c>
      <c r="N82" s="19">
        <v>1909.38095238095</v>
      </c>
      <c r="O82" s="19">
        <v>1890.5238095238101</v>
      </c>
      <c r="P82" s="19">
        <v>1885.80952380953</v>
      </c>
      <c r="Q82" s="19">
        <v>1710</v>
      </c>
      <c r="R82" s="19">
        <v>1885.80952380953</v>
      </c>
      <c r="S82" s="19">
        <v>1956.5238095238101</v>
      </c>
      <c r="T82" s="19">
        <v>1909.38095238095</v>
      </c>
      <c r="U82" s="19">
        <v>1881.0952380952399</v>
      </c>
      <c r="V82" s="19">
        <v>1881.0952380952399</v>
      </c>
      <c r="W82" s="19">
        <v>1710</v>
      </c>
      <c r="X82" s="19">
        <v>1885.80952380953</v>
      </c>
      <c r="Y82" s="19">
        <v>1956.5238095238101</v>
      </c>
      <c r="Z82" s="19">
        <v>1909.38095238095</v>
      </c>
      <c r="AA82" s="19">
        <v>1881.0952380952399</v>
      </c>
      <c r="AB82" s="19">
        <v>2003.6666666666699</v>
      </c>
      <c r="AC82" s="19">
        <v>1871.6666666666699</v>
      </c>
      <c r="AD82" s="19">
        <v>1951.80952380953</v>
      </c>
      <c r="AE82" s="19">
        <v>1881.0952380952399</v>
      </c>
      <c r="AF82" s="19">
        <v>1909.38095238095</v>
      </c>
      <c r="AG82" s="19">
        <v>1881.0952380952399</v>
      </c>
      <c r="AH82" s="19">
        <v>2008.38095238095</v>
      </c>
      <c r="AI82" s="19">
        <v>1951.80952380953</v>
      </c>
      <c r="AJ82" s="19">
        <v>1881.0952380952399</v>
      </c>
      <c r="AK82" s="19">
        <v>1705</v>
      </c>
      <c r="AL82" s="19">
        <v>2008.38095238095</v>
      </c>
      <c r="AM82" s="19">
        <v>1909.38095238095</v>
      </c>
      <c r="AN82" s="19">
        <v>1881.0952380952399</v>
      </c>
      <c r="AO82" s="19">
        <v>1881.0952380952399</v>
      </c>
      <c r="AP82" s="19">
        <v>1951.80952380953</v>
      </c>
      <c r="AQ82" s="19">
        <v>1881.0952380952399</v>
      </c>
      <c r="AR82" s="19">
        <v>1705</v>
      </c>
      <c r="AS82" s="19">
        <v>1881.0952380952399</v>
      </c>
      <c r="AT82" s="19">
        <v>1951.80952380953</v>
      </c>
      <c r="AU82" s="19">
        <v>1909.38095238095</v>
      </c>
      <c r="AV82" s="19">
        <v>1951.80952380953</v>
      </c>
      <c r="AW82" s="19">
        <v>1881.0952380952399</v>
      </c>
      <c r="AX82" s="19">
        <v>1881.0952380952399</v>
      </c>
      <c r="AY82" s="19">
        <v>1881.0952380952399</v>
      </c>
      <c r="AZ82" s="19">
        <v>2003.6666666666699</v>
      </c>
      <c r="BA82" s="19">
        <v>1881.0952380952399</v>
      </c>
      <c r="BB82" s="19">
        <v>1909.38095238095</v>
      </c>
      <c r="BC82" s="19">
        <v>1881.0952380952399</v>
      </c>
      <c r="BD82" s="19">
        <v>2003.6666666666699</v>
      </c>
      <c r="BE82" s="19">
        <v>1705</v>
      </c>
      <c r="BF82" s="19">
        <v>1881.0952380952399</v>
      </c>
      <c r="BG82" s="19">
        <v>1881.0952380952399</v>
      </c>
      <c r="BH82" s="19">
        <v>2003.6666666666699</v>
      </c>
      <c r="BI82" s="19">
        <v>2003.6666666666699</v>
      </c>
      <c r="BJ82" s="19">
        <v>2008.38095238095</v>
      </c>
      <c r="BK82" s="19">
        <v>1909.38095238095</v>
      </c>
      <c r="BL82" s="19">
        <v>1881.0952380952399</v>
      </c>
      <c r="BM82" s="19">
        <v>1909.38095238095</v>
      </c>
      <c r="BN82" s="19">
        <v>1951.80952380953</v>
      </c>
      <c r="BO82" s="19">
        <v>1705</v>
      </c>
      <c r="BP82" s="19">
        <v>1909.38095238095</v>
      </c>
      <c r="BQ82" s="19">
        <v>1881.0952380952399</v>
      </c>
      <c r="BR82" s="19">
        <v>2003.6666666666699</v>
      </c>
      <c r="BS82" s="19">
        <v>1909.38095238095</v>
      </c>
      <c r="BT82" s="19">
        <v>1881.0952380952399</v>
      </c>
      <c r="BU82" s="19">
        <v>1705</v>
      </c>
      <c r="BV82" s="19">
        <v>1881.0952380952399</v>
      </c>
      <c r="BW82" s="19">
        <v>1909.38095238095</v>
      </c>
      <c r="BX82" s="19">
        <v>1951.80952380953</v>
      </c>
      <c r="BY82" s="19">
        <v>2008.38095238095</v>
      </c>
      <c r="BZ82" s="19">
        <v>1881.0952380952399</v>
      </c>
      <c r="CA82" s="19">
        <v>1909.38095238095</v>
      </c>
      <c r="CB82" s="19">
        <v>1951.80952380953</v>
      </c>
      <c r="CC82" s="19">
        <v>1989.5238095238101</v>
      </c>
      <c r="CD82" s="19">
        <v>1909.38095238095</v>
      </c>
      <c r="CE82" s="19">
        <v>1951.80952380953</v>
      </c>
      <c r="CF82" s="19">
        <v>1705</v>
      </c>
      <c r="CG82" s="19">
        <v>1909.38095238095</v>
      </c>
      <c r="CH82" s="19">
        <v>1951.80952380953</v>
      </c>
      <c r="CI82" s="19">
        <v>2008.38095238095</v>
      </c>
      <c r="CJ82" s="19">
        <v>1909.38095238095</v>
      </c>
      <c r="CK82" s="19">
        <v>1951.80952380953</v>
      </c>
      <c r="CL82" s="19">
        <v>1951.80952380953</v>
      </c>
      <c r="CM82" s="19">
        <v>1705</v>
      </c>
      <c r="CP82" t="s">
        <v>165</v>
      </c>
      <c r="CQ82">
        <v>92</v>
      </c>
      <c r="CR82" s="13">
        <v>1961.2380952381</v>
      </c>
      <c r="CS82" s="13">
        <v>1700</v>
      </c>
      <c r="CT82" s="13">
        <v>1893.9014285714281</v>
      </c>
    </row>
    <row r="83" spans="2:98" x14ac:dyDescent="0.25">
      <c r="B83" s="3">
        <v>80</v>
      </c>
      <c r="C83" s="19">
        <v>1914.0952380952399</v>
      </c>
      <c r="D83" s="19">
        <v>1885.80952380953</v>
      </c>
      <c r="E83" s="19">
        <v>1700</v>
      </c>
      <c r="F83" s="19">
        <v>1843.38095238095</v>
      </c>
      <c r="G83" s="19">
        <v>1932.9523809523801</v>
      </c>
      <c r="H83" s="19">
        <v>1947.0952380952399</v>
      </c>
      <c r="I83" s="19">
        <v>1914.0952380952399</v>
      </c>
      <c r="J83" s="19">
        <v>1705</v>
      </c>
      <c r="K83" s="19">
        <v>1961.2380952381</v>
      </c>
      <c r="L83" s="19">
        <v>1833.9523809523801</v>
      </c>
      <c r="M83" s="19">
        <v>1700</v>
      </c>
      <c r="N83" s="19">
        <v>1914.0952380952399</v>
      </c>
      <c r="O83" s="19">
        <v>1895.2380952381</v>
      </c>
      <c r="P83" s="19">
        <v>1890.5238095238101</v>
      </c>
      <c r="Q83" s="19">
        <v>1940</v>
      </c>
      <c r="R83" s="19">
        <v>1890.5238095238101</v>
      </c>
      <c r="S83" s="19">
        <v>1961.2380952381</v>
      </c>
      <c r="T83" s="19">
        <v>1914.0952380952399</v>
      </c>
      <c r="U83" s="19">
        <v>1885.80952380953</v>
      </c>
      <c r="V83" s="19">
        <v>1885.80952380953</v>
      </c>
      <c r="W83" s="19">
        <v>1940</v>
      </c>
      <c r="X83" s="19">
        <v>1890.5238095238101</v>
      </c>
      <c r="Y83" s="19">
        <v>1961.2380952381</v>
      </c>
      <c r="Z83" s="19">
        <v>1914.0952380952399</v>
      </c>
      <c r="AA83" s="19">
        <v>1885.80952380953</v>
      </c>
      <c r="AB83" s="19">
        <v>2008.38095238095</v>
      </c>
      <c r="AC83" s="19">
        <v>1876.38095238095</v>
      </c>
      <c r="AD83" s="19">
        <v>1956.5238095238101</v>
      </c>
      <c r="AE83" s="19">
        <v>1885.80952380953</v>
      </c>
      <c r="AF83" s="19">
        <v>1914.0952380952399</v>
      </c>
      <c r="AG83" s="19">
        <v>1885.80952380953</v>
      </c>
      <c r="AH83" s="19">
        <v>1705</v>
      </c>
      <c r="AI83" s="19">
        <v>1956.5238095238101</v>
      </c>
      <c r="AJ83" s="19">
        <v>1885.80952380953</v>
      </c>
      <c r="AK83" s="19">
        <v>1710</v>
      </c>
      <c r="AL83" s="19">
        <v>1705</v>
      </c>
      <c r="AM83" s="19">
        <v>1914.0952380952399</v>
      </c>
      <c r="AN83" s="19">
        <v>1885.80952380953</v>
      </c>
      <c r="AO83" s="19">
        <v>1885.80952380953</v>
      </c>
      <c r="AP83" s="19">
        <v>1956.5238095238101</v>
      </c>
      <c r="AQ83" s="19">
        <v>1885.80952380953</v>
      </c>
      <c r="AR83" s="19">
        <v>1710</v>
      </c>
      <c r="AS83" s="19">
        <v>1885.80952380953</v>
      </c>
      <c r="AT83" s="19">
        <v>1956.5238095238101</v>
      </c>
      <c r="AU83" s="19">
        <v>1914.0952380952399</v>
      </c>
      <c r="AV83" s="19">
        <v>1956.5238095238101</v>
      </c>
      <c r="AW83" s="19">
        <v>1885.80952380953</v>
      </c>
      <c r="AX83" s="19">
        <v>1885.80952380953</v>
      </c>
      <c r="AY83" s="19">
        <v>1885.80952380953</v>
      </c>
      <c r="AZ83" s="19">
        <v>2008.38095238095</v>
      </c>
      <c r="BA83" s="19">
        <v>1885.80952380953</v>
      </c>
      <c r="BB83" s="19">
        <v>1914.0952380952399</v>
      </c>
      <c r="BC83" s="19">
        <v>1885.80952380953</v>
      </c>
      <c r="BD83" s="19">
        <v>2008.38095238095</v>
      </c>
      <c r="BE83" s="19">
        <v>1710</v>
      </c>
      <c r="BF83" s="19">
        <v>1885.80952380953</v>
      </c>
      <c r="BG83" s="19">
        <v>1885.80952380953</v>
      </c>
      <c r="BH83" s="19">
        <v>2008.38095238095</v>
      </c>
      <c r="BI83" s="19">
        <v>2008.38095238095</v>
      </c>
      <c r="BJ83" s="19">
        <v>1705</v>
      </c>
      <c r="BK83" s="19">
        <v>1914.0952380952399</v>
      </c>
      <c r="BL83" s="19">
        <v>1885.80952380953</v>
      </c>
      <c r="BM83" s="19">
        <v>1914.0952380952399</v>
      </c>
      <c r="BN83" s="19">
        <v>1956.5238095238101</v>
      </c>
      <c r="BO83" s="19">
        <v>1710</v>
      </c>
      <c r="BP83" s="19">
        <v>1914.0952380952399</v>
      </c>
      <c r="BQ83" s="19">
        <v>1885.80952380953</v>
      </c>
      <c r="BR83" s="19">
        <v>2008.38095238095</v>
      </c>
      <c r="BS83" s="19">
        <v>1914.0952380952399</v>
      </c>
      <c r="BT83" s="19">
        <v>1885.80952380953</v>
      </c>
      <c r="BU83" s="19">
        <v>1710</v>
      </c>
      <c r="BV83" s="19">
        <v>1885.80952380953</v>
      </c>
      <c r="BW83" s="19">
        <v>1914.0952380952399</v>
      </c>
      <c r="BX83" s="19">
        <v>1956.5238095238101</v>
      </c>
      <c r="BY83" s="19">
        <v>1705</v>
      </c>
      <c r="BZ83" s="19">
        <v>1885.80952380953</v>
      </c>
      <c r="CA83" s="19">
        <v>1914.0952380952399</v>
      </c>
      <c r="CB83" s="19">
        <v>1956.5238095238101</v>
      </c>
      <c r="CC83" s="19">
        <v>1994.2380952381</v>
      </c>
      <c r="CD83" s="19">
        <v>1914.0952380952399</v>
      </c>
      <c r="CE83" s="19">
        <v>1956.5238095238101</v>
      </c>
      <c r="CF83" s="19">
        <v>1710</v>
      </c>
      <c r="CG83" s="19">
        <v>1914.0952380952399</v>
      </c>
      <c r="CH83" s="19">
        <v>1956.5238095238101</v>
      </c>
      <c r="CI83" s="19">
        <v>1705</v>
      </c>
      <c r="CJ83" s="19">
        <v>1914.0952380952399</v>
      </c>
      <c r="CK83" s="19">
        <v>1956.5238095238101</v>
      </c>
      <c r="CL83" s="19">
        <v>1956.5238095238101</v>
      </c>
      <c r="CM83" s="19">
        <v>1710</v>
      </c>
      <c r="CP83" t="s">
        <v>165</v>
      </c>
      <c r="CQ83">
        <v>93</v>
      </c>
      <c r="CR83" s="13">
        <v>2008.38095238095</v>
      </c>
      <c r="CS83" s="13">
        <v>1700</v>
      </c>
      <c r="CT83" s="13">
        <v>1890.6985714285704</v>
      </c>
    </row>
    <row r="84" spans="2:98" x14ac:dyDescent="0.25">
      <c r="B84" s="3">
        <v>81</v>
      </c>
      <c r="C84" s="19">
        <v>1918.80952380953</v>
      </c>
      <c r="D84" s="19">
        <v>1890.5238095238101</v>
      </c>
      <c r="E84" s="19">
        <v>1805.6666666666699</v>
      </c>
      <c r="F84" s="19">
        <v>1848.0952380952399</v>
      </c>
      <c r="G84" s="19">
        <v>1852.80952380952</v>
      </c>
      <c r="H84" s="19">
        <v>1951.80952380953</v>
      </c>
      <c r="I84" s="19">
        <v>1918.80952380953</v>
      </c>
      <c r="J84" s="19">
        <v>1710</v>
      </c>
      <c r="K84" s="19">
        <v>1965.9523809523801</v>
      </c>
      <c r="L84" s="19">
        <v>1838.6666666666699</v>
      </c>
      <c r="M84" s="19">
        <v>1805.6666666666699</v>
      </c>
      <c r="N84" s="19">
        <v>1918.80952380953</v>
      </c>
      <c r="O84" s="19">
        <v>1899.9523809523801</v>
      </c>
      <c r="P84" s="19">
        <v>1895.2380952381</v>
      </c>
      <c r="Q84" s="19">
        <v>1890</v>
      </c>
      <c r="R84" s="19">
        <v>1895.2380952381</v>
      </c>
      <c r="S84" s="19">
        <v>1965.9523809523801</v>
      </c>
      <c r="T84" s="19">
        <v>1918.80952380953</v>
      </c>
      <c r="U84" s="19">
        <v>1890.5238095238101</v>
      </c>
      <c r="V84" s="19">
        <v>1890.5238095238101</v>
      </c>
      <c r="W84" s="19">
        <v>1890</v>
      </c>
      <c r="X84" s="19">
        <v>1895.2380952381</v>
      </c>
      <c r="Y84" s="19">
        <v>1965.9523809523801</v>
      </c>
      <c r="Z84" s="19">
        <v>1918.80952380953</v>
      </c>
      <c r="AA84" s="19">
        <v>1890.5238095238101</v>
      </c>
      <c r="AB84" s="19">
        <v>1705</v>
      </c>
      <c r="AC84" s="19">
        <v>1881.0952380952399</v>
      </c>
      <c r="AD84" s="19">
        <v>1961.2380952381</v>
      </c>
      <c r="AE84" s="19">
        <v>1890.5238095238101</v>
      </c>
      <c r="AF84" s="19">
        <v>1918.80952380953</v>
      </c>
      <c r="AG84" s="19">
        <v>1890.5238095238101</v>
      </c>
      <c r="AH84" s="19">
        <v>1710</v>
      </c>
      <c r="AI84" s="19">
        <v>1961.2380952381</v>
      </c>
      <c r="AJ84" s="19">
        <v>1890.5238095238101</v>
      </c>
      <c r="AK84" s="19">
        <v>1940</v>
      </c>
      <c r="AL84" s="19">
        <v>1710</v>
      </c>
      <c r="AM84" s="19">
        <v>1918.80952380953</v>
      </c>
      <c r="AN84" s="19">
        <v>1890.5238095238101</v>
      </c>
      <c r="AO84" s="19">
        <v>1890.5238095238101</v>
      </c>
      <c r="AP84" s="19">
        <v>1961.2380952381</v>
      </c>
      <c r="AQ84" s="19">
        <v>1890.5238095238101</v>
      </c>
      <c r="AR84" s="19">
        <v>1940</v>
      </c>
      <c r="AS84" s="19">
        <v>1890.5238095238101</v>
      </c>
      <c r="AT84" s="19">
        <v>1961.2380952381</v>
      </c>
      <c r="AU84" s="19">
        <v>1918.80952380953</v>
      </c>
      <c r="AV84" s="19">
        <v>1961.2380952381</v>
      </c>
      <c r="AW84" s="19">
        <v>1890.5238095238101</v>
      </c>
      <c r="AX84" s="19">
        <v>1890.5238095238101</v>
      </c>
      <c r="AY84" s="19">
        <v>1890.5238095238101</v>
      </c>
      <c r="AZ84" s="19">
        <v>1705</v>
      </c>
      <c r="BA84" s="19">
        <v>1890.5238095238101</v>
      </c>
      <c r="BB84" s="19">
        <v>1918.80952380953</v>
      </c>
      <c r="BC84" s="19">
        <v>1890.5238095238101</v>
      </c>
      <c r="BD84" s="19">
        <v>1705</v>
      </c>
      <c r="BE84" s="19">
        <v>1940</v>
      </c>
      <c r="BF84" s="19">
        <v>1890.5238095238101</v>
      </c>
      <c r="BG84" s="19">
        <v>1890.5238095238101</v>
      </c>
      <c r="BH84" s="19">
        <v>1705</v>
      </c>
      <c r="BI84" s="19">
        <v>1705</v>
      </c>
      <c r="BJ84" s="19">
        <v>1710</v>
      </c>
      <c r="BK84" s="19">
        <v>1918.80952380953</v>
      </c>
      <c r="BL84" s="19">
        <v>1890.5238095238101</v>
      </c>
      <c r="BM84" s="19">
        <v>1918.80952380953</v>
      </c>
      <c r="BN84" s="19">
        <v>1961.2380952381</v>
      </c>
      <c r="BO84" s="19">
        <v>1940</v>
      </c>
      <c r="BP84" s="19">
        <v>1918.80952380953</v>
      </c>
      <c r="BQ84" s="19">
        <v>1890.5238095238101</v>
      </c>
      <c r="BR84" s="19">
        <v>1705</v>
      </c>
      <c r="BS84" s="19">
        <v>1918.80952380953</v>
      </c>
      <c r="BT84" s="19">
        <v>1890.5238095238101</v>
      </c>
      <c r="BU84" s="19">
        <v>1940</v>
      </c>
      <c r="BV84" s="19">
        <v>1890.5238095238101</v>
      </c>
      <c r="BW84" s="19">
        <v>1918.80952380953</v>
      </c>
      <c r="BX84" s="19">
        <v>1961.2380952381</v>
      </c>
      <c r="BY84" s="19">
        <v>1710</v>
      </c>
      <c r="BZ84" s="19">
        <v>1890.5238095238101</v>
      </c>
      <c r="CA84" s="19">
        <v>1918.80952380953</v>
      </c>
      <c r="CB84" s="19">
        <v>1961.2380952381</v>
      </c>
      <c r="CC84" s="19">
        <v>1998.9523809523801</v>
      </c>
      <c r="CD84" s="19">
        <v>1918.80952380953</v>
      </c>
      <c r="CE84" s="19">
        <v>1961.2380952381</v>
      </c>
      <c r="CF84" s="19">
        <v>1940</v>
      </c>
      <c r="CG84" s="19">
        <v>1918.80952380953</v>
      </c>
      <c r="CH84" s="19">
        <v>1961.2380952381</v>
      </c>
      <c r="CI84" s="19">
        <v>1710</v>
      </c>
      <c r="CJ84" s="19">
        <v>1918.80952380953</v>
      </c>
      <c r="CK84" s="19">
        <v>1961.2380952381</v>
      </c>
      <c r="CL84" s="19">
        <v>1961.2380952381</v>
      </c>
      <c r="CM84" s="19">
        <v>1940</v>
      </c>
      <c r="CP84" t="s">
        <v>165</v>
      </c>
      <c r="CQ84">
        <v>94</v>
      </c>
      <c r="CR84" s="13">
        <v>1961.2380952381</v>
      </c>
      <c r="CS84" s="13">
        <v>1700</v>
      </c>
      <c r="CT84" s="13">
        <v>1893.0809523809519</v>
      </c>
    </row>
    <row r="85" spans="2:98" x14ac:dyDescent="0.25">
      <c r="B85" s="3">
        <v>82</v>
      </c>
      <c r="C85" s="19">
        <v>1923.5238095238101</v>
      </c>
      <c r="D85" s="19">
        <v>1895.2380952381</v>
      </c>
      <c r="E85" s="19">
        <v>1810.38095238095</v>
      </c>
      <c r="F85" s="19">
        <v>1852.80952380952</v>
      </c>
      <c r="G85" s="19">
        <v>1857.5238095238101</v>
      </c>
      <c r="H85" s="19">
        <v>1956.5238095238101</v>
      </c>
      <c r="I85" s="19">
        <v>1923.5238095238101</v>
      </c>
      <c r="J85" s="19">
        <v>1940</v>
      </c>
      <c r="K85" s="19">
        <v>1970.6666666666699</v>
      </c>
      <c r="L85" s="19">
        <v>1843.38095238095</v>
      </c>
      <c r="M85" s="19">
        <v>1810.38095238095</v>
      </c>
      <c r="N85" s="19">
        <v>1923.5238095238101</v>
      </c>
      <c r="O85" s="19">
        <v>1904.6666666666699</v>
      </c>
      <c r="P85" s="19">
        <v>1899.9523809523801</v>
      </c>
      <c r="Q85" s="19">
        <v>1790</v>
      </c>
      <c r="R85" s="19">
        <v>1899.9523809523801</v>
      </c>
      <c r="S85" s="19">
        <v>1970.6666666666699</v>
      </c>
      <c r="T85" s="19">
        <v>1923.5238095238101</v>
      </c>
      <c r="U85" s="19">
        <v>1895.2380952381</v>
      </c>
      <c r="V85" s="19">
        <v>1895.2380952381</v>
      </c>
      <c r="W85" s="19">
        <v>1790</v>
      </c>
      <c r="X85" s="19">
        <v>1899.9523809523801</v>
      </c>
      <c r="Y85" s="19">
        <v>1970.6666666666699</v>
      </c>
      <c r="Z85" s="19">
        <v>1923.5238095238101</v>
      </c>
      <c r="AA85" s="19">
        <v>1895.2380952381</v>
      </c>
      <c r="AB85" s="19">
        <v>1710</v>
      </c>
      <c r="AC85" s="19">
        <v>1885.80952380953</v>
      </c>
      <c r="AD85" s="19">
        <v>1965.9523809523801</v>
      </c>
      <c r="AE85" s="19">
        <v>1895.2380952381</v>
      </c>
      <c r="AF85" s="19">
        <v>1923.5238095238101</v>
      </c>
      <c r="AG85" s="19">
        <v>1895.2380952381</v>
      </c>
      <c r="AH85" s="19">
        <v>1940</v>
      </c>
      <c r="AI85" s="19">
        <v>1965.9523809523801</v>
      </c>
      <c r="AJ85" s="19">
        <v>1895.2380952381</v>
      </c>
      <c r="AK85" s="19">
        <v>1890</v>
      </c>
      <c r="AL85" s="19">
        <v>1940</v>
      </c>
      <c r="AM85" s="19">
        <v>1923.5238095238101</v>
      </c>
      <c r="AN85" s="19">
        <v>1895.2380952381</v>
      </c>
      <c r="AO85" s="19">
        <v>1895.2380952381</v>
      </c>
      <c r="AP85" s="19">
        <v>1965.9523809523801</v>
      </c>
      <c r="AQ85" s="19">
        <v>1895.2380952381</v>
      </c>
      <c r="AR85" s="19">
        <v>1890</v>
      </c>
      <c r="AS85" s="19">
        <v>1895.2380952381</v>
      </c>
      <c r="AT85" s="19">
        <v>1965.9523809523801</v>
      </c>
      <c r="AU85" s="19">
        <v>1923.5238095238101</v>
      </c>
      <c r="AV85" s="19">
        <v>1965.9523809523801</v>
      </c>
      <c r="AW85" s="19">
        <v>1895.2380952381</v>
      </c>
      <c r="AX85" s="19">
        <v>1895.2380952381</v>
      </c>
      <c r="AY85" s="19">
        <v>1895.2380952381</v>
      </c>
      <c r="AZ85" s="19">
        <v>1710</v>
      </c>
      <c r="BA85" s="19">
        <v>1895.2380952381</v>
      </c>
      <c r="BB85" s="19">
        <v>1923.5238095238101</v>
      </c>
      <c r="BC85" s="19">
        <v>1895.2380952381</v>
      </c>
      <c r="BD85" s="19">
        <v>1710</v>
      </c>
      <c r="BE85" s="19">
        <v>1890</v>
      </c>
      <c r="BF85" s="19">
        <v>1895.2380952381</v>
      </c>
      <c r="BG85" s="19">
        <v>1895.2380952381</v>
      </c>
      <c r="BH85" s="19">
        <v>1710</v>
      </c>
      <c r="BI85" s="19">
        <v>1710</v>
      </c>
      <c r="BJ85" s="19">
        <v>1940</v>
      </c>
      <c r="BK85" s="19">
        <v>1923.5238095238101</v>
      </c>
      <c r="BL85" s="19">
        <v>1895.2380952381</v>
      </c>
      <c r="BM85" s="19">
        <v>1923.5238095238101</v>
      </c>
      <c r="BN85" s="19">
        <v>1965.9523809523801</v>
      </c>
      <c r="BO85" s="19">
        <v>1890</v>
      </c>
      <c r="BP85" s="19">
        <v>1923.5238095238101</v>
      </c>
      <c r="BQ85" s="19">
        <v>1895.2380952381</v>
      </c>
      <c r="BR85" s="19">
        <v>1710</v>
      </c>
      <c r="BS85" s="19">
        <v>1923.5238095238101</v>
      </c>
      <c r="BT85" s="19">
        <v>1895.2380952381</v>
      </c>
      <c r="BU85" s="19">
        <v>1890</v>
      </c>
      <c r="BV85" s="19">
        <v>1895.2380952381</v>
      </c>
      <c r="BW85" s="19">
        <v>1923.5238095238101</v>
      </c>
      <c r="BX85" s="19">
        <v>1965.9523809523801</v>
      </c>
      <c r="BY85" s="19">
        <v>1940</v>
      </c>
      <c r="BZ85" s="19">
        <v>1895.2380952381</v>
      </c>
      <c r="CA85" s="19">
        <v>1923.5238095238101</v>
      </c>
      <c r="CB85" s="19">
        <v>1965.9523809523801</v>
      </c>
      <c r="CC85" s="19">
        <v>2003.6666666666699</v>
      </c>
      <c r="CD85" s="19">
        <v>1923.5238095238101</v>
      </c>
      <c r="CE85" s="19">
        <v>1965.9523809523801</v>
      </c>
      <c r="CF85" s="19">
        <v>1890</v>
      </c>
      <c r="CG85" s="19">
        <v>1923.5238095238101</v>
      </c>
      <c r="CH85" s="19">
        <v>1965.9523809523801</v>
      </c>
      <c r="CI85" s="19">
        <v>1940</v>
      </c>
      <c r="CJ85" s="19">
        <v>1923.5238095238101</v>
      </c>
      <c r="CK85" s="19">
        <v>1965.9523809523801</v>
      </c>
      <c r="CL85" s="19">
        <v>1965.9523809523801</v>
      </c>
      <c r="CM85" s="19">
        <v>1890</v>
      </c>
      <c r="CP85" t="s">
        <v>165</v>
      </c>
      <c r="CQ85">
        <v>95</v>
      </c>
      <c r="CR85" s="13">
        <v>1975.38095238095</v>
      </c>
      <c r="CS85" s="13">
        <v>1700</v>
      </c>
      <c r="CT85" s="13">
        <v>1893.9957142857138</v>
      </c>
    </row>
    <row r="86" spans="2:98" x14ac:dyDescent="0.25">
      <c r="B86" s="3">
        <v>83</v>
      </c>
      <c r="C86" s="19">
        <v>1928.2380952381</v>
      </c>
      <c r="D86" s="19">
        <v>1899.9523809523801</v>
      </c>
      <c r="E86" s="19">
        <v>1815.0952380952399</v>
      </c>
      <c r="F86" s="19">
        <v>1857.5238095238101</v>
      </c>
      <c r="G86" s="19">
        <v>1862.2380952381</v>
      </c>
      <c r="H86" s="19">
        <v>1961.2380952381</v>
      </c>
      <c r="I86" s="19">
        <v>1928.2380952381</v>
      </c>
      <c r="J86" s="19">
        <v>1890</v>
      </c>
      <c r="K86" s="19">
        <v>1975.38095238095</v>
      </c>
      <c r="L86" s="19">
        <v>1848.0952380952399</v>
      </c>
      <c r="M86" s="19">
        <v>1815.0952380952399</v>
      </c>
      <c r="N86" s="19">
        <v>1928.2380952381</v>
      </c>
      <c r="O86" s="19">
        <v>1909.38095238095</v>
      </c>
      <c r="P86" s="19">
        <v>1904.6666666666699</v>
      </c>
      <c r="Q86" s="19">
        <v>1700</v>
      </c>
      <c r="R86" s="19">
        <v>1904.6666666666699</v>
      </c>
      <c r="S86" s="19">
        <v>1975.38095238095</v>
      </c>
      <c r="T86" s="19">
        <v>1928.2380952381</v>
      </c>
      <c r="U86" s="19">
        <v>1899.9523809523801</v>
      </c>
      <c r="V86" s="19">
        <v>1899.9523809523801</v>
      </c>
      <c r="W86" s="19">
        <v>1700</v>
      </c>
      <c r="X86" s="19">
        <v>1904.6666666666699</v>
      </c>
      <c r="Y86" s="19">
        <v>1975.38095238095</v>
      </c>
      <c r="Z86" s="19">
        <v>1928.2380952381</v>
      </c>
      <c r="AA86" s="19">
        <v>1899.9523809523801</v>
      </c>
      <c r="AB86" s="19">
        <v>1940</v>
      </c>
      <c r="AC86" s="19">
        <v>1890.5238095238101</v>
      </c>
      <c r="AD86" s="19">
        <v>1970.6666666666699</v>
      </c>
      <c r="AE86" s="19">
        <v>1899.9523809523801</v>
      </c>
      <c r="AF86" s="19">
        <v>1928.2380952381</v>
      </c>
      <c r="AG86" s="19">
        <v>1899.9523809523801</v>
      </c>
      <c r="AH86" s="19">
        <v>1890</v>
      </c>
      <c r="AI86" s="19">
        <v>1970.6666666666699</v>
      </c>
      <c r="AJ86" s="19">
        <v>1899.9523809523801</v>
      </c>
      <c r="AK86" s="19">
        <v>1790</v>
      </c>
      <c r="AL86" s="19">
        <v>1890</v>
      </c>
      <c r="AM86" s="19">
        <v>1928.2380952381</v>
      </c>
      <c r="AN86" s="19">
        <v>1899.9523809523801</v>
      </c>
      <c r="AO86" s="19">
        <v>1899.9523809523801</v>
      </c>
      <c r="AP86" s="19">
        <v>1970.6666666666699</v>
      </c>
      <c r="AQ86" s="19">
        <v>1899.9523809523801</v>
      </c>
      <c r="AR86" s="19">
        <v>1790</v>
      </c>
      <c r="AS86" s="19">
        <v>1899.9523809523801</v>
      </c>
      <c r="AT86" s="19">
        <v>1970.6666666666699</v>
      </c>
      <c r="AU86" s="19">
        <v>1928.2380952381</v>
      </c>
      <c r="AV86" s="19">
        <v>1970.6666666666699</v>
      </c>
      <c r="AW86" s="19">
        <v>1899.9523809523801</v>
      </c>
      <c r="AX86" s="19">
        <v>1899.9523809523801</v>
      </c>
      <c r="AY86" s="19">
        <v>1899.9523809523801</v>
      </c>
      <c r="AZ86" s="19">
        <v>1940</v>
      </c>
      <c r="BA86" s="19">
        <v>1899.9523809523801</v>
      </c>
      <c r="BB86" s="19">
        <v>1928.2380952381</v>
      </c>
      <c r="BC86" s="19">
        <v>1899.9523809523801</v>
      </c>
      <c r="BD86" s="19">
        <v>1940</v>
      </c>
      <c r="BE86" s="19">
        <v>1790</v>
      </c>
      <c r="BF86" s="19">
        <v>1899.9523809523801</v>
      </c>
      <c r="BG86" s="19">
        <v>1899.9523809523801</v>
      </c>
      <c r="BH86" s="19">
        <v>1940</v>
      </c>
      <c r="BI86" s="19">
        <v>1940</v>
      </c>
      <c r="BJ86" s="19">
        <v>1890</v>
      </c>
      <c r="BK86" s="19">
        <v>1928.2380952381</v>
      </c>
      <c r="BL86" s="19">
        <v>1899.9523809523801</v>
      </c>
      <c r="BM86" s="19">
        <v>1928.2380952381</v>
      </c>
      <c r="BN86" s="19">
        <v>1970.6666666666699</v>
      </c>
      <c r="BO86" s="19">
        <v>1790</v>
      </c>
      <c r="BP86" s="19">
        <v>1928.2380952381</v>
      </c>
      <c r="BQ86" s="19">
        <v>1899.9523809523801</v>
      </c>
      <c r="BR86" s="19">
        <v>1940</v>
      </c>
      <c r="BS86" s="19">
        <v>1928.2380952381</v>
      </c>
      <c r="BT86" s="19">
        <v>1899.9523809523801</v>
      </c>
      <c r="BU86" s="19">
        <v>1790</v>
      </c>
      <c r="BV86" s="19">
        <v>1899.9523809523801</v>
      </c>
      <c r="BW86" s="19">
        <v>1928.2380952381</v>
      </c>
      <c r="BX86" s="19">
        <v>1970.6666666666699</v>
      </c>
      <c r="BY86" s="19">
        <v>1890</v>
      </c>
      <c r="BZ86" s="19">
        <v>1899.9523809523801</v>
      </c>
      <c r="CA86" s="19">
        <v>1928.2380952381</v>
      </c>
      <c r="CB86" s="19">
        <v>1970.6666666666699</v>
      </c>
      <c r="CC86" s="19">
        <v>2008.38095238095</v>
      </c>
      <c r="CD86" s="19">
        <v>1928.2380952381</v>
      </c>
      <c r="CE86" s="19">
        <v>1970.6666666666699</v>
      </c>
      <c r="CF86" s="19">
        <v>1790</v>
      </c>
      <c r="CG86" s="19">
        <v>1928.2380952381</v>
      </c>
      <c r="CH86" s="19">
        <v>1970.6666666666699</v>
      </c>
      <c r="CI86" s="19">
        <v>1890</v>
      </c>
      <c r="CJ86" s="19">
        <v>1928.2380952381</v>
      </c>
      <c r="CK86" s="19">
        <v>1970.6666666666699</v>
      </c>
      <c r="CL86" s="19">
        <v>1970.6666666666699</v>
      </c>
      <c r="CM86" s="19">
        <v>1790</v>
      </c>
      <c r="CP86" t="s">
        <v>165</v>
      </c>
      <c r="CQ86">
        <v>96</v>
      </c>
      <c r="CR86" s="13">
        <v>2008.38095238095</v>
      </c>
      <c r="CS86" s="13">
        <v>1700</v>
      </c>
      <c r="CT86" s="13">
        <v>1890.4157142857148</v>
      </c>
    </row>
    <row r="87" spans="2:98" x14ac:dyDescent="0.25">
      <c r="B87" s="3">
        <v>84</v>
      </c>
      <c r="C87" s="19">
        <v>1932.9523809523801</v>
      </c>
      <c r="D87" s="19">
        <v>1904.6666666666699</v>
      </c>
      <c r="E87" s="19">
        <v>1819.80952380952</v>
      </c>
      <c r="F87" s="19">
        <v>1862.2380952381</v>
      </c>
      <c r="G87" s="19">
        <v>1866.9523809523801</v>
      </c>
      <c r="H87" s="19">
        <v>1965.9523809523801</v>
      </c>
      <c r="I87" s="19">
        <v>1932.9523809523801</v>
      </c>
      <c r="J87" s="19">
        <v>1790</v>
      </c>
      <c r="K87" s="19">
        <v>1942.38095238095</v>
      </c>
      <c r="L87" s="19">
        <v>1852.80952380952</v>
      </c>
      <c r="M87" s="19">
        <v>1819.80952380952</v>
      </c>
      <c r="N87" s="19">
        <v>1932.9523809523801</v>
      </c>
      <c r="O87" s="19">
        <v>1914.0952380952399</v>
      </c>
      <c r="P87" s="19">
        <v>1909.38095238095</v>
      </c>
      <c r="Q87" s="19">
        <v>1805.6666666666699</v>
      </c>
      <c r="R87" s="19">
        <v>1909.38095238095</v>
      </c>
      <c r="S87" s="19">
        <v>1942.38095238095</v>
      </c>
      <c r="T87" s="19">
        <v>1932.9523809523801</v>
      </c>
      <c r="U87" s="19">
        <v>1904.6666666666699</v>
      </c>
      <c r="V87" s="19">
        <v>1904.6666666666699</v>
      </c>
      <c r="W87" s="19">
        <v>1805.6666666666699</v>
      </c>
      <c r="X87" s="19">
        <v>1909.38095238095</v>
      </c>
      <c r="Y87" s="19">
        <v>1942.38095238095</v>
      </c>
      <c r="Z87" s="19">
        <v>1932.9523809523801</v>
      </c>
      <c r="AA87" s="19">
        <v>1904.6666666666699</v>
      </c>
      <c r="AB87" s="19">
        <v>1890</v>
      </c>
      <c r="AC87" s="19">
        <v>1895.2380952381</v>
      </c>
      <c r="AD87" s="19">
        <v>1975.38095238095</v>
      </c>
      <c r="AE87" s="19">
        <v>1904.6666666666699</v>
      </c>
      <c r="AF87" s="19">
        <v>1932.9523809523801</v>
      </c>
      <c r="AG87" s="19">
        <v>1904.6666666666699</v>
      </c>
      <c r="AH87" s="19">
        <v>1790</v>
      </c>
      <c r="AI87" s="19">
        <v>1975.38095238095</v>
      </c>
      <c r="AJ87" s="19">
        <v>1904.6666666666699</v>
      </c>
      <c r="AK87" s="19">
        <v>1700</v>
      </c>
      <c r="AL87" s="19">
        <v>1790</v>
      </c>
      <c r="AM87" s="19">
        <v>1932.9523809523801</v>
      </c>
      <c r="AN87" s="19">
        <v>1904.6666666666699</v>
      </c>
      <c r="AO87" s="19">
        <v>1904.6666666666699</v>
      </c>
      <c r="AP87" s="19">
        <v>1975.38095238095</v>
      </c>
      <c r="AQ87" s="19">
        <v>1904.6666666666699</v>
      </c>
      <c r="AR87" s="19">
        <v>1700</v>
      </c>
      <c r="AS87" s="19">
        <v>1904.6666666666699</v>
      </c>
      <c r="AT87" s="19">
        <v>1975.38095238095</v>
      </c>
      <c r="AU87" s="19">
        <v>1932.9523809523801</v>
      </c>
      <c r="AV87" s="19">
        <v>1975.38095238095</v>
      </c>
      <c r="AW87" s="19">
        <v>1904.6666666666699</v>
      </c>
      <c r="AX87" s="19">
        <v>1904.6666666666699</v>
      </c>
      <c r="AY87" s="19">
        <v>1904.6666666666699</v>
      </c>
      <c r="AZ87" s="19">
        <v>1890</v>
      </c>
      <c r="BA87" s="19">
        <v>1904.6666666666699</v>
      </c>
      <c r="BB87" s="19">
        <v>1932.9523809523801</v>
      </c>
      <c r="BC87" s="19">
        <v>1904.6666666666699</v>
      </c>
      <c r="BD87" s="19">
        <v>1890</v>
      </c>
      <c r="BE87" s="19">
        <v>1700</v>
      </c>
      <c r="BF87" s="19">
        <v>1904.6666666666699</v>
      </c>
      <c r="BG87" s="19">
        <v>1904.6666666666699</v>
      </c>
      <c r="BH87" s="19">
        <v>1890</v>
      </c>
      <c r="BI87" s="19">
        <v>1890</v>
      </c>
      <c r="BJ87" s="19">
        <v>1790</v>
      </c>
      <c r="BK87" s="19">
        <v>1932.9523809523801</v>
      </c>
      <c r="BL87" s="19">
        <v>1904.6666666666699</v>
      </c>
      <c r="BM87" s="19">
        <v>1932.9523809523801</v>
      </c>
      <c r="BN87" s="19">
        <v>1975.38095238095</v>
      </c>
      <c r="BO87" s="19">
        <v>1700</v>
      </c>
      <c r="BP87" s="19">
        <v>1932.9523809523801</v>
      </c>
      <c r="BQ87" s="19">
        <v>1904.6666666666699</v>
      </c>
      <c r="BR87" s="19">
        <v>1890</v>
      </c>
      <c r="BS87" s="19">
        <v>1932.9523809523801</v>
      </c>
      <c r="BT87" s="19">
        <v>1904.6666666666699</v>
      </c>
      <c r="BU87" s="19">
        <v>1700</v>
      </c>
      <c r="BV87" s="19">
        <v>1904.6666666666699</v>
      </c>
      <c r="BW87" s="19">
        <v>1932.9523809523801</v>
      </c>
      <c r="BX87" s="19">
        <v>1975.38095238095</v>
      </c>
      <c r="BY87" s="19">
        <v>1790</v>
      </c>
      <c r="BZ87" s="19">
        <v>1904.6666666666699</v>
      </c>
      <c r="CA87" s="19">
        <v>1932.9523809523801</v>
      </c>
      <c r="CB87" s="19">
        <v>1975.38095238095</v>
      </c>
      <c r="CC87" s="19">
        <v>1705</v>
      </c>
      <c r="CD87" s="19">
        <v>1932.9523809523801</v>
      </c>
      <c r="CE87" s="19">
        <v>1975.38095238095</v>
      </c>
      <c r="CF87" s="19">
        <v>1700</v>
      </c>
      <c r="CG87" s="19">
        <v>1932.9523809523801</v>
      </c>
      <c r="CH87" s="19">
        <v>1975.38095238095</v>
      </c>
      <c r="CI87" s="19">
        <v>1790</v>
      </c>
      <c r="CJ87" s="19">
        <v>1932.9523809523801</v>
      </c>
      <c r="CK87" s="19">
        <v>1975.38095238095</v>
      </c>
      <c r="CL87" s="19">
        <v>1975.38095238095</v>
      </c>
      <c r="CM87" s="19">
        <v>1700</v>
      </c>
      <c r="CP87" t="s">
        <v>165</v>
      </c>
      <c r="CQ87">
        <v>97</v>
      </c>
      <c r="CR87" s="13">
        <v>1975.38095238095</v>
      </c>
      <c r="CS87" s="13">
        <v>1700</v>
      </c>
      <c r="CT87" s="13">
        <v>1893.0809523809519</v>
      </c>
    </row>
    <row r="88" spans="2:98" x14ac:dyDescent="0.25">
      <c r="B88" s="3">
        <v>85</v>
      </c>
      <c r="C88" s="19">
        <v>1937.6666666666699</v>
      </c>
      <c r="D88" s="19">
        <v>1909.38095238095</v>
      </c>
      <c r="E88" s="19">
        <v>1932.9523809523801</v>
      </c>
      <c r="F88" s="19">
        <v>1866.9523809523801</v>
      </c>
      <c r="G88" s="19">
        <v>1871.6666666666699</v>
      </c>
      <c r="H88" s="19">
        <v>1970.6666666666699</v>
      </c>
      <c r="I88" s="19">
        <v>1937.6666666666699</v>
      </c>
      <c r="J88" s="19">
        <v>1700</v>
      </c>
      <c r="K88" s="19">
        <v>1947.0952380952399</v>
      </c>
      <c r="L88" s="19">
        <v>1857.5238095238101</v>
      </c>
      <c r="M88" s="19">
        <v>1932.9523809523801</v>
      </c>
      <c r="N88" s="19">
        <v>1937.6666666666699</v>
      </c>
      <c r="O88" s="19">
        <v>1838.6666666666699</v>
      </c>
      <c r="P88" s="19">
        <v>1914.0952380952399</v>
      </c>
      <c r="Q88" s="19">
        <v>1810.38095238095</v>
      </c>
      <c r="R88" s="19">
        <v>1914.0952380952399</v>
      </c>
      <c r="S88" s="19">
        <v>1947.0952380952399</v>
      </c>
      <c r="T88" s="19">
        <v>1937.6666666666699</v>
      </c>
      <c r="U88" s="19">
        <v>1909.38095238095</v>
      </c>
      <c r="V88" s="19">
        <v>1909.38095238095</v>
      </c>
      <c r="W88" s="19">
        <v>1810.38095238095</v>
      </c>
      <c r="X88" s="19">
        <v>1914.0952380952399</v>
      </c>
      <c r="Y88" s="19">
        <v>1947.0952380952399</v>
      </c>
      <c r="Z88" s="19">
        <v>1937.6666666666699</v>
      </c>
      <c r="AA88" s="19">
        <v>1909.38095238095</v>
      </c>
      <c r="AB88" s="19">
        <v>1790</v>
      </c>
      <c r="AC88" s="19">
        <v>1899.9523809523801</v>
      </c>
      <c r="AD88" s="19">
        <v>1942.38095238095</v>
      </c>
      <c r="AE88" s="19">
        <v>1909.38095238095</v>
      </c>
      <c r="AF88" s="19">
        <v>1937.6666666666699</v>
      </c>
      <c r="AG88" s="19">
        <v>1909.38095238095</v>
      </c>
      <c r="AH88" s="19">
        <v>1700</v>
      </c>
      <c r="AI88" s="19">
        <v>1942.38095238095</v>
      </c>
      <c r="AJ88" s="19">
        <v>1909.38095238095</v>
      </c>
      <c r="AK88" s="19">
        <v>1805.6666666666699</v>
      </c>
      <c r="AL88" s="19">
        <v>1700</v>
      </c>
      <c r="AM88" s="19">
        <v>1937.6666666666699</v>
      </c>
      <c r="AN88" s="19">
        <v>1909.38095238095</v>
      </c>
      <c r="AO88" s="19">
        <v>1909.38095238095</v>
      </c>
      <c r="AP88" s="19">
        <v>1942.38095238095</v>
      </c>
      <c r="AQ88" s="19">
        <v>1909.38095238095</v>
      </c>
      <c r="AR88" s="19">
        <v>1805.6666666666699</v>
      </c>
      <c r="AS88" s="19">
        <v>1909.38095238095</v>
      </c>
      <c r="AT88" s="19">
        <v>1942.38095238095</v>
      </c>
      <c r="AU88" s="19">
        <v>1937.6666666666699</v>
      </c>
      <c r="AV88" s="19">
        <v>1942.38095238095</v>
      </c>
      <c r="AW88" s="19">
        <v>1909.38095238095</v>
      </c>
      <c r="AX88" s="19">
        <v>1909.38095238095</v>
      </c>
      <c r="AY88" s="19">
        <v>1909.38095238095</v>
      </c>
      <c r="AZ88" s="19">
        <v>1790</v>
      </c>
      <c r="BA88" s="19">
        <v>1909.38095238095</v>
      </c>
      <c r="BB88" s="19">
        <v>1937.6666666666699</v>
      </c>
      <c r="BC88" s="19">
        <v>1909.38095238095</v>
      </c>
      <c r="BD88" s="19">
        <v>1790</v>
      </c>
      <c r="BE88" s="19">
        <v>1805.6666666666699</v>
      </c>
      <c r="BF88" s="19">
        <v>1909.38095238095</v>
      </c>
      <c r="BG88" s="19">
        <v>1909.38095238095</v>
      </c>
      <c r="BH88" s="19">
        <v>1790</v>
      </c>
      <c r="BI88" s="19">
        <v>1790</v>
      </c>
      <c r="BJ88" s="19">
        <v>1700</v>
      </c>
      <c r="BK88" s="19">
        <v>1937.6666666666699</v>
      </c>
      <c r="BL88" s="19">
        <v>1909.38095238095</v>
      </c>
      <c r="BM88" s="19">
        <v>1937.6666666666699</v>
      </c>
      <c r="BN88" s="19">
        <v>1942.38095238095</v>
      </c>
      <c r="BO88" s="19">
        <v>1805.6666666666699</v>
      </c>
      <c r="BP88" s="19">
        <v>1937.6666666666699</v>
      </c>
      <c r="BQ88" s="19">
        <v>1909.38095238095</v>
      </c>
      <c r="BR88" s="19">
        <v>1790</v>
      </c>
      <c r="BS88" s="19">
        <v>1937.6666666666699</v>
      </c>
      <c r="BT88" s="19">
        <v>1909.38095238095</v>
      </c>
      <c r="BU88" s="19">
        <v>1805.6666666666699</v>
      </c>
      <c r="BV88" s="19">
        <v>1909.38095238095</v>
      </c>
      <c r="BW88" s="19">
        <v>1937.6666666666699</v>
      </c>
      <c r="BX88" s="19">
        <v>1942.38095238095</v>
      </c>
      <c r="BY88" s="19">
        <v>1700</v>
      </c>
      <c r="BZ88" s="19">
        <v>1909.38095238095</v>
      </c>
      <c r="CA88" s="19">
        <v>1937.6666666666699</v>
      </c>
      <c r="CB88" s="19">
        <v>1942.38095238095</v>
      </c>
      <c r="CC88" s="19">
        <v>1710</v>
      </c>
      <c r="CD88" s="19">
        <v>1937.6666666666699</v>
      </c>
      <c r="CE88" s="19">
        <v>1942.38095238095</v>
      </c>
      <c r="CF88" s="19">
        <v>1805.6666666666699</v>
      </c>
      <c r="CG88" s="19">
        <v>1937.6666666666699</v>
      </c>
      <c r="CH88" s="19">
        <v>1942.38095238095</v>
      </c>
      <c r="CI88" s="19">
        <v>1700</v>
      </c>
      <c r="CJ88" s="19">
        <v>1937.6666666666699</v>
      </c>
      <c r="CK88" s="19">
        <v>1942.38095238095</v>
      </c>
      <c r="CL88" s="19">
        <v>1942.38095238095</v>
      </c>
      <c r="CM88" s="19">
        <v>1805.6666666666699</v>
      </c>
      <c r="CP88" t="s">
        <v>165</v>
      </c>
      <c r="CQ88">
        <v>98</v>
      </c>
      <c r="CR88" s="13">
        <v>2008.38095238095</v>
      </c>
      <c r="CS88" s="13">
        <v>1700</v>
      </c>
      <c r="CT88" s="13">
        <v>1895.3628571428569</v>
      </c>
    </row>
    <row r="89" spans="2:98" x14ac:dyDescent="0.25">
      <c r="B89" s="3">
        <v>86</v>
      </c>
      <c r="C89" s="19">
        <v>1942.38095238095</v>
      </c>
      <c r="D89" s="19">
        <v>1914.0952380952399</v>
      </c>
      <c r="E89" s="19">
        <v>1937.6666666666699</v>
      </c>
      <c r="F89" s="19">
        <v>1871.6666666666699</v>
      </c>
      <c r="G89" s="19">
        <v>1876.38095238095</v>
      </c>
      <c r="H89" s="19">
        <v>2008.38095238095</v>
      </c>
      <c r="I89" s="19">
        <v>1942.38095238095</v>
      </c>
      <c r="J89" s="19">
        <v>1805.6666666666699</v>
      </c>
      <c r="K89" s="19">
        <v>1951.80952380953</v>
      </c>
      <c r="L89" s="19">
        <v>1862.2380952381</v>
      </c>
      <c r="M89" s="19">
        <v>1937.6666666666699</v>
      </c>
      <c r="N89" s="19">
        <v>1942.38095238095</v>
      </c>
      <c r="O89" s="19">
        <v>1843.38095238095</v>
      </c>
      <c r="P89" s="19">
        <v>1838.6666666666699</v>
      </c>
      <c r="Q89" s="19">
        <v>1815.0952380952399</v>
      </c>
      <c r="R89" s="19">
        <v>1838.6666666666699</v>
      </c>
      <c r="S89" s="19">
        <v>1951.80952380953</v>
      </c>
      <c r="T89" s="19">
        <v>1942.38095238095</v>
      </c>
      <c r="U89" s="19">
        <v>1914.0952380952399</v>
      </c>
      <c r="V89" s="19">
        <v>1914.0952380952399</v>
      </c>
      <c r="W89" s="19">
        <v>1815.0952380952399</v>
      </c>
      <c r="X89" s="19">
        <v>1838.6666666666699</v>
      </c>
      <c r="Y89" s="19">
        <v>1951.80952380953</v>
      </c>
      <c r="Z89" s="19">
        <v>1942.38095238095</v>
      </c>
      <c r="AA89" s="19">
        <v>1914.0952380952399</v>
      </c>
      <c r="AB89" s="19">
        <v>1700</v>
      </c>
      <c r="AC89" s="19">
        <v>1904.6666666666699</v>
      </c>
      <c r="AD89" s="19">
        <v>1947.0952380952399</v>
      </c>
      <c r="AE89" s="19">
        <v>1914.0952380952399</v>
      </c>
      <c r="AF89" s="19">
        <v>1942.38095238095</v>
      </c>
      <c r="AG89" s="19">
        <v>1914.0952380952399</v>
      </c>
      <c r="AH89" s="19">
        <v>1805.6666666666699</v>
      </c>
      <c r="AI89" s="19">
        <v>1947.0952380952399</v>
      </c>
      <c r="AJ89" s="19">
        <v>1914.0952380952399</v>
      </c>
      <c r="AK89" s="19">
        <v>1810.38095238095</v>
      </c>
      <c r="AL89" s="19">
        <v>1805.6666666666699</v>
      </c>
      <c r="AM89" s="19">
        <v>1942.38095238095</v>
      </c>
      <c r="AN89" s="19">
        <v>1914.0952380952399</v>
      </c>
      <c r="AO89" s="19">
        <v>1914.0952380952399</v>
      </c>
      <c r="AP89" s="19">
        <v>1947.0952380952399</v>
      </c>
      <c r="AQ89" s="19">
        <v>1914.0952380952399</v>
      </c>
      <c r="AR89" s="19">
        <v>1810.38095238095</v>
      </c>
      <c r="AS89" s="19">
        <v>1914.0952380952399</v>
      </c>
      <c r="AT89" s="19">
        <v>1947.0952380952399</v>
      </c>
      <c r="AU89" s="19">
        <v>1942.38095238095</v>
      </c>
      <c r="AV89" s="19">
        <v>1947.0952380952399</v>
      </c>
      <c r="AW89" s="19">
        <v>1914.0952380952399</v>
      </c>
      <c r="AX89" s="19">
        <v>1914.0952380952399</v>
      </c>
      <c r="AY89" s="19">
        <v>1914.0952380952399</v>
      </c>
      <c r="AZ89" s="19">
        <v>1700</v>
      </c>
      <c r="BA89" s="19">
        <v>1914.0952380952399</v>
      </c>
      <c r="BB89" s="19">
        <v>1942.38095238095</v>
      </c>
      <c r="BC89" s="19">
        <v>1914.0952380952399</v>
      </c>
      <c r="BD89" s="19">
        <v>1700</v>
      </c>
      <c r="BE89" s="19">
        <v>1810.38095238095</v>
      </c>
      <c r="BF89" s="19">
        <v>1914.0952380952399</v>
      </c>
      <c r="BG89" s="19">
        <v>1914.0952380952399</v>
      </c>
      <c r="BH89" s="19">
        <v>1700</v>
      </c>
      <c r="BI89" s="19">
        <v>1700</v>
      </c>
      <c r="BJ89" s="19">
        <v>1805.6666666666699</v>
      </c>
      <c r="BK89" s="19">
        <v>1942.38095238095</v>
      </c>
      <c r="BL89" s="19">
        <v>1914.0952380952399</v>
      </c>
      <c r="BM89" s="19">
        <v>1942.38095238095</v>
      </c>
      <c r="BN89" s="19">
        <v>1947.0952380952399</v>
      </c>
      <c r="BO89" s="19">
        <v>1810.38095238095</v>
      </c>
      <c r="BP89" s="19">
        <v>1942.38095238095</v>
      </c>
      <c r="BQ89" s="19">
        <v>1914.0952380952399</v>
      </c>
      <c r="BR89" s="19">
        <v>1700</v>
      </c>
      <c r="BS89" s="19">
        <v>1942.38095238095</v>
      </c>
      <c r="BT89" s="19">
        <v>1914.0952380952399</v>
      </c>
      <c r="BU89" s="19">
        <v>1810.38095238095</v>
      </c>
      <c r="BV89" s="19">
        <v>1914.0952380952399</v>
      </c>
      <c r="BW89" s="19">
        <v>1942.38095238095</v>
      </c>
      <c r="BX89" s="19">
        <v>1947.0952380952399</v>
      </c>
      <c r="BY89" s="19">
        <v>1805.6666666666699</v>
      </c>
      <c r="BZ89" s="19">
        <v>1914.0952380952399</v>
      </c>
      <c r="CA89" s="19">
        <v>1942.38095238095</v>
      </c>
      <c r="CB89" s="19">
        <v>1947.0952380952399</v>
      </c>
      <c r="CC89" s="19">
        <v>1940</v>
      </c>
      <c r="CD89" s="19">
        <v>1942.38095238095</v>
      </c>
      <c r="CE89" s="19">
        <v>1947.0952380952399</v>
      </c>
      <c r="CF89" s="19">
        <v>1810.38095238095</v>
      </c>
      <c r="CG89" s="19">
        <v>1942.38095238095</v>
      </c>
      <c r="CH89" s="19">
        <v>1947.0952380952399</v>
      </c>
      <c r="CI89" s="19">
        <v>1805.6666666666699</v>
      </c>
      <c r="CJ89" s="19">
        <v>1942.38095238095</v>
      </c>
      <c r="CK89" s="19">
        <v>1947.0952380952399</v>
      </c>
      <c r="CL89" s="19">
        <v>1947.0952380952399</v>
      </c>
      <c r="CM89" s="19">
        <v>1810.38095238095</v>
      </c>
      <c r="CP89" t="s">
        <v>165</v>
      </c>
      <c r="CQ89">
        <v>99</v>
      </c>
      <c r="CR89" s="13">
        <v>2008.38095238095</v>
      </c>
      <c r="CS89" s="13">
        <v>1700</v>
      </c>
      <c r="CT89" s="13">
        <v>1893.9014285714281</v>
      </c>
    </row>
    <row r="90" spans="2:98" x14ac:dyDescent="0.25">
      <c r="B90" s="3">
        <v>87</v>
      </c>
      <c r="C90" s="19">
        <v>1947.0952380952399</v>
      </c>
      <c r="D90" s="19">
        <v>1838.6666666666699</v>
      </c>
      <c r="E90" s="19">
        <v>1942.38095238095</v>
      </c>
      <c r="F90" s="19">
        <v>1876.38095238095</v>
      </c>
      <c r="G90" s="19">
        <v>1881.0952380952399</v>
      </c>
      <c r="H90" s="19">
        <v>1932.9523809523801</v>
      </c>
      <c r="I90" s="19">
        <v>1947.0952380952399</v>
      </c>
      <c r="J90" s="19">
        <v>1810.38095238095</v>
      </c>
      <c r="K90" s="19">
        <v>1956.5238095238101</v>
      </c>
      <c r="L90" s="19">
        <v>1866.9523809523801</v>
      </c>
      <c r="M90" s="19">
        <v>1942.38095238095</v>
      </c>
      <c r="N90" s="19">
        <v>1947.0952380952399</v>
      </c>
      <c r="O90" s="19">
        <v>1848.0952380952399</v>
      </c>
      <c r="P90" s="19">
        <v>1843.38095238095</v>
      </c>
      <c r="Q90" s="19">
        <v>1819.80952380952</v>
      </c>
      <c r="R90" s="19">
        <v>1843.38095238095</v>
      </c>
      <c r="S90" s="19">
        <v>1956.5238095238101</v>
      </c>
      <c r="T90" s="19">
        <v>1947.0952380952399</v>
      </c>
      <c r="U90" s="19">
        <v>1838.6666666666699</v>
      </c>
      <c r="V90" s="19">
        <v>1838.6666666666699</v>
      </c>
      <c r="W90" s="19">
        <v>1819.80952380952</v>
      </c>
      <c r="X90" s="19">
        <v>1843.38095238095</v>
      </c>
      <c r="Y90" s="19">
        <v>1956.5238095238101</v>
      </c>
      <c r="Z90" s="19">
        <v>1947.0952380952399</v>
      </c>
      <c r="AA90" s="19">
        <v>1838.6666666666699</v>
      </c>
      <c r="AB90" s="19">
        <v>1805.6666666666699</v>
      </c>
      <c r="AC90" s="19">
        <v>1909.38095238095</v>
      </c>
      <c r="AD90" s="19">
        <v>1951.80952380953</v>
      </c>
      <c r="AE90" s="19">
        <v>1838.6666666666699</v>
      </c>
      <c r="AF90" s="19">
        <v>1947.0952380952399</v>
      </c>
      <c r="AG90" s="19">
        <v>1838.6666666666699</v>
      </c>
      <c r="AH90" s="19">
        <v>1810.38095238095</v>
      </c>
      <c r="AI90" s="19">
        <v>1951.80952380953</v>
      </c>
      <c r="AJ90" s="19">
        <v>1838.6666666666699</v>
      </c>
      <c r="AK90" s="19">
        <v>1815.0952380952399</v>
      </c>
      <c r="AL90" s="19">
        <v>1810.38095238095</v>
      </c>
      <c r="AM90" s="19">
        <v>1947.0952380952399</v>
      </c>
      <c r="AN90" s="19">
        <v>1838.6666666666699</v>
      </c>
      <c r="AO90" s="19">
        <v>1838.6666666666699</v>
      </c>
      <c r="AP90" s="19">
        <v>1951.80952380953</v>
      </c>
      <c r="AQ90" s="19">
        <v>1838.6666666666699</v>
      </c>
      <c r="AR90" s="19">
        <v>1815.0952380952399</v>
      </c>
      <c r="AS90" s="19">
        <v>1838.6666666666699</v>
      </c>
      <c r="AT90" s="19">
        <v>1951.80952380953</v>
      </c>
      <c r="AU90" s="19">
        <v>1947.0952380952399</v>
      </c>
      <c r="AV90" s="19">
        <v>1951.80952380953</v>
      </c>
      <c r="AW90" s="19">
        <v>1838.6666666666699</v>
      </c>
      <c r="AX90" s="19">
        <v>1838.6666666666699</v>
      </c>
      <c r="AY90" s="19">
        <v>1838.6666666666699</v>
      </c>
      <c r="AZ90" s="19">
        <v>1805.6666666666699</v>
      </c>
      <c r="BA90" s="19">
        <v>1838.6666666666699</v>
      </c>
      <c r="BB90" s="19">
        <v>1947.0952380952399</v>
      </c>
      <c r="BC90" s="19">
        <v>1838.6666666666699</v>
      </c>
      <c r="BD90" s="19">
        <v>1805.6666666666699</v>
      </c>
      <c r="BE90" s="19">
        <v>1815.0952380952399</v>
      </c>
      <c r="BF90" s="19">
        <v>1838.6666666666699</v>
      </c>
      <c r="BG90" s="19">
        <v>1838.6666666666699</v>
      </c>
      <c r="BH90" s="19">
        <v>1805.6666666666699</v>
      </c>
      <c r="BI90" s="19">
        <v>1805.6666666666699</v>
      </c>
      <c r="BJ90" s="19">
        <v>1810.38095238095</v>
      </c>
      <c r="BK90" s="19">
        <v>1947.0952380952399</v>
      </c>
      <c r="BL90" s="19">
        <v>1838.6666666666699</v>
      </c>
      <c r="BM90" s="19">
        <v>1947.0952380952399</v>
      </c>
      <c r="BN90" s="19">
        <v>1951.80952380953</v>
      </c>
      <c r="BO90" s="19">
        <v>1815.0952380952399</v>
      </c>
      <c r="BP90" s="19">
        <v>1947.0952380952399</v>
      </c>
      <c r="BQ90" s="19">
        <v>1838.6666666666699</v>
      </c>
      <c r="BR90" s="19">
        <v>1805.6666666666699</v>
      </c>
      <c r="BS90" s="19">
        <v>1947.0952380952399</v>
      </c>
      <c r="BT90" s="19">
        <v>1838.6666666666699</v>
      </c>
      <c r="BU90" s="19">
        <v>1815.0952380952399</v>
      </c>
      <c r="BV90" s="19">
        <v>1838.6666666666699</v>
      </c>
      <c r="BW90" s="19">
        <v>1947.0952380952399</v>
      </c>
      <c r="BX90" s="19">
        <v>1951.80952380953</v>
      </c>
      <c r="BY90" s="19">
        <v>1810.38095238095</v>
      </c>
      <c r="BZ90" s="19">
        <v>1838.6666666666699</v>
      </c>
      <c r="CA90" s="19">
        <v>1947.0952380952399</v>
      </c>
      <c r="CB90" s="19">
        <v>1951.80952380953</v>
      </c>
      <c r="CC90" s="19">
        <v>1890</v>
      </c>
      <c r="CD90" s="19">
        <v>1947.0952380952399</v>
      </c>
      <c r="CE90" s="19">
        <v>1951.80952380953</v>
      </c>
      <c r="CF90" s="19">
        <v>1815.0952380952399</v>
      </c>
      <c r="CG90" s="19">
        <v>1947.0952380952399</v>
      </c>
      <c r="CH90" s="19">
        <v>1951.80952380953</v>
      </c>
      <c r="CI90" s="19">
        <v>1810.38095238095</v>
      </c>
      <c r="CJ90" s="19">
        <v>1947.0952380952399</v>
      </c>
      <c r="CK90" s="19">
        <v>1951.80952380953</v>
      </c>
      <c r="CL90" s="19">
        <v>1951.80952380953</v>
      </c>
      <c r="CM90" s="19">
        <v>1815.0952380952399</v>
      </c>
      <c r="CP90" t="s">
        <v>165</v>
      </c>
      <c r="CQ90">
        <v>100</v>
      </c>
      <c r="CR90" s="13">
        <v>2008.38095238095</v>
      </c>
      <c r="CS90" s="13">
        <v>1700</v>
      </c>
      <c r="CT90" s="13">
        <v>1890.6985714285704</v>
      </c>
    </row>
    <row r="91" spans="2:98" x14ac:dyDescent="0.25">
      <c r="B91" s="3">
        <v>88</v>
      </c>
      <c r="C91" s="19">
        <v>1951.80952380953</v>
      </c>
      <c r="D91" s="19">
        <v>1843.38095238095</v>
      </c>
      <c r="E91" s="19">
        <v>1947.0952380952399</v>
      </c>
      <c r="F91" s="19">
        <v>1881.0952380952399</v>
      </c>
      <c r="G91" s="19">
        <v>1885.80952380953</v>
      </c>
      <c r="H91" s="19">
        <v>1937.6666666666699</v>
      </c>
      <c r="I91" s="19">
        <v>1951.80952380953</v>
      </c>
      <c r="J91" s="19">
        <v>1815.0952380952399</v>
      </c>
      <c r="K91" s="19">
        <v>1961.2380952381</v>
      </c>
      <c r="L91" s="19">
        <v>1871.6666666666699</v>
      </c>
      <c r="M91" s="19">
        <v>1947.0952380952399</v>
      </c>
      <c r="N91" s="19">
        <v>1951.80952380953</v>
      </c>
      <c r="O91" s="19">
        <v>1852.80952380952</v>
      </c>
      <c r="P91" s="19">
        <v>1848.0952380952399</v>
      </c>
      <c r="Q91" s="19">
        <v>1824.5238095238101</v>
      </c>
      <c r="R91" s="19">
        <v>1848.0952380952399</v>
      </c>
      <c r="S91" s="19">
        <v>1961.2380952381</v>
      </c>
      <c r="T91" s="19">
        <v>1951.80952380953</v>
      </c>
      <c r="U91" s="19">
        <v>1843.38095238095</v>
      </c>
      <c r="V91" s="19">
        <v>1843.38095238095</v>
      </c>
      <c r="W91" s="19">
        <v>1824.5238095238101</v>
      </c>
      <c r="X91" s="19">
        <v>1848.0952380952399</v>
      </c>
      <c r="Y91" s="19">
        <v>1961.2380952381</v>
      </c>
      <c r="Z91" s="19">
        <v>1951.80952380953</v>
      </c>
      <c r="AA91" s="19">
        <v>1843.38095238095</v>
      </c>
      <c r="AB91" s="19">
        <v>1810.38095238095</v>
      </c>
      <c r="AC91" s="19">
        <v>1914.0952380952399</v>
      </c>
      <c r="AD91" s="19">
        <v>1956.5238095238101</v>
      </c>
      <c r="AE91" s="19">
        <v>1843.38095238095</v>
      </c>
      <c r="AF91" s="19">
        <v>1951.80952380953</v>
      </c>
      <c r="AG91" s="19">
        <v>1843.38095238095</v>
      </c>
      <c r="AH91" s="19">
        <v>1815.0952380952399</v>
      </c>
      <c r="AI91" s="19">
        <v>1956.5238095238101</v>
      </c>
      <c r="AJ91" s="19">
        <v>1843.38095238095</v>
      </c>
      <c r="AK91" s="19">
        <v>1819.80952380952</v>
      </c>
      <c r="AL91" s="19">
        <v>1815.0952380952399</v>
      </c>
      <c r="AM91" s="19">
        <v>1951.80952380953</v>
      </c>
      <c r="AN91" s="19">
        <v>1843.38095238095</v>
      </c>
      <c r="AO91" s="19">
        <v>1843.38095238095</v>
      </c>
      <c r="AP91" s="19">
        <v>1956.5238095238101</v>
      </c>
      <c r="AQ91" s="19">
        <v>1843.38095238095</v>
      </c>
      <c r="AR91" s="19">
        <v>1819.80952380952</v>
      </c>
      <c r="AS91" s="19">
        <v>1843.38095238095</v>
      </c>
      <c r="AT91" s="19">
        <v>1956.5238095238101</v>
      </c>
      <c r="AU91" s="19">
        <v>1951.80952380953</v>
      </c>
      <c r="AV91" s="19">
        <v>1956.5238095238101</v>
      </c>
      <c r="AW91" s="19">
        <v>1843.38095238095</v>
      </c>
      <c r="AX91" s="19">
        <v>1843.38095238095</v>
      </c>
      <c r="AY91" s="19">
        <v>1843.38095238095</v>
      </c>
      <c r="AZ91" s="19">
        <v>1810.38095238095</v>
      </c>
      <c r="BA91" s="19">
        <v>1843.38095238095</v>
      </c>
      <c r="BB91" s="19">
        <v>1951.80952380953</v>
      </c>
      <c r="BC91" s="19">
        <v>1843.38095238095</v>
      </c>
      <c r="BD91" s="19">
        <v>1810.38095238095</v>
      </c>
      <c r="BE91" s="19">
        <v>1819.80952380952</v>
      </c>
      <c r="BF91" s="19">
        <v>1843.38095238095</v>
      </c>
      <c r="BG91" s="19">
        <v>1843.38095238095</v>
      </c>
      <c r="BH91" s="19">
        <v>1810.38095238095</v>
      </c>
      <c r="BI91" s="19">
        <v>1810.38095238095</v>
      </c>
      <c r="BJ91" s="19">
        <v>1815.0952380952399</v>
      </c>
      <c r="BK91" s="19">
        <v>1951.80952380953</v>
      </c>
      <c r="BL91" s="19">
        <v>1843.38095238095</v>
      </c>
      <c r="BM91" s="19">
        <v>1951.80952380953</v>
      </c>
      <c r="BN91" s="19">
        <v>1956.5238095238101</v>
      </c>
      <c r="BO91" s="19">
        <v>1819.80952380952</v>
      </c>
      <c r="BP91" s="19">
        <v>1951.80952380953</v>
      </c>
      <c r="BQ91" s="19">
        <v>1843.38095238095</v>
      </c>
      <c r="BR91" s="19">
        <v>1810.38095238095</v>
      </c>
      <c r="BS91" s="19">
        <v>1951.80952380953</v>
      </c>
      <c r="BT91" s="19">
        <v>1843.38095238095</v>
      </c>
      <c r="BU91" s="19">
        <v>1819.80952380952</v>
      </c>
      <c r="BV91" s="19">
        <v>1843.38095238095</v>
      </c>
      <c r="BW91" s="19">
        <v>1951.80952380953</v>
      </c>
      <c r="BX91" s="19">
        <v>1956.5238095238101</v>
      </c>
      <c r="BY91" s="19">
        <v>1815.0952380952399</v>
      </c>
      <c r="BZ91" s="19">
        <v>1843.38095238095</v>
      </c>
      <c r="CA91" s="19">
        <v>1951.80952380953</v>
      </c>
      <c r="CB91" s="19">
        <v>1956.5238095238101</v>
      </c>
      <c r="CC91" s="19">
        <v>1790</v>
      </c>
      <c r="CD91" s="19">
        <v>1951.80952380953</v>
      </c>
      <c r="CE91" s="19">
        <v>1956.5238095238101</v>
      </c>
      <c r="CF91" s="19">
        <v>1819.80952380952</v>
      </c>
      <c r="CG91" s="19">
        <v>1951.80952380953</v>
      </c>
      <c r="CH91" s="19">
        <v>1956.5238095238101</v>
      </c>
      <c r="CI91" s="19">
        <v>1815.0952380952399</v>
      </c>
      <c r="CJ91" s="19">
        <v>1951.80952380953</v>
      </c>
      <c r="CK91" s="19">
        <v>1956.5238095238101</v>
      </c>
      <c r="CL91" s="19">
        <v>1956.5238095238101</v>
      </c>
      <c r="CM91" s="19">
        <v>1819.80952380952</v>
      </c>
      <c r="CP91" t="s">
        <v>166</v>
      </c>
      <c r="CQ91">
        <v>12</v>
      </c>
      <c r="CR91" s="13">
        <v>2501.0714285714298</v>
      </c>
      <c r="CS91" s="13">
        <v>1020</v>
      </c>
      <c r="CT91" s="13">
        <v>1948.3657142857141</v>
      </c>
    </row>
    <row r="92" spans="2:98" x14ac:dyDescent="0.25">
      <c r="B92" s="3">
        <v>89</v>
      </c>
      <c r="C92" s="19">
        <v>1956.5238095238101</v>
      </c>
      <c r="D92" s="19">
        <v>1848.0952380952399</v>
      </c>
      <c r="E92" s="19">
        <v>1951.80952380953</v>
      </c>
      <c r="F92" s="19">
        <v>1885.80952380953</v>
      </c>
      <c r="G92" s="19">
        <v>1890.5238095238101</v>
      </c>
      <c r="H92" s="19">
        <v>1942.38095238095</v>
      </c>
      <c r="I92" s="19">
        <v>1956.5238095238101</v>
      </c>
      <c r="J92" s="19">
        <v>1819.80952380952</v>
      </c>
      <c r="K92" s="19">
        <v>1838.6666666666699</v>
      </c>
      <c r="L92" s="19">
        <v>1876.38095238095</v>
      </c>
      <c r="M92" s="19">
        <v>1951.80952380953</v>
      </c>
      <c r="N92" s="19">
        <v>1956.5238095238101</v>
      </c>
      <c r="O92" s="19">
        <v>1857.5238095238101</v>
      </c>
      <c r="P92" s="19">
        <v>1852.80952380952</v>
      </c>
      <c r="Q92" s="19">
        <v>1829.2380952381</v>
      </c>
      <c r="R92" s="19">
        <v>1852.80952380952</v>
      </c>
      <c r="S92" s="19">
        <v>1838.6666666666699</v>
      </c>
      <c r="T92" s="19">
        <v>1956.5238095238101</v>
      </c>
      <c r="U92" s="19">
        <v>1848.0952380952399</v>
      </c>
      <c r="V92" s="19">
        <v>1848.0952380952399</v>
      </c>
      <c r="W92" s="19">
        <v>1829.2380952381</v>
      </c>
      <c r="X92" s="19">
        <v>1852.80952380952</v>
      </c>
      <c r="Y92" s="19">
        <v>1838.6666666666699</v>
      </c>
      <c r="Z92" s="19">
        <v>1956.5238095238101</v>
      </c>
      <c r="AA92" s="19">
        <v>1848.0952380952399</v>
      </c>
      <c r="AB92" s="19">
        <v>1815.0952380952399</v>
      </c>
      <c r="AC92" s="19">
        <v>1838.6666666666699</v>
      </c>
      <c r="AD92" s="19">
        <v>1961.2380952381</v>
      </c>
      <c r="AE92" s="19">
        <v>1848.0952380952399</v>
      </c>
      <c r="AF92" s="19">
        <v>1956.5238095238101</v>
      </c>
      <c r="AG92" s="19">
        <v>1848.0952380952399</v>
      </c>
      <c r="AH92" s="19">
        <v>1819.80952380952</v>
      </c>
      <c r="AI92" s="19">
        <v>1961.2380952381</v>
      </c>
      <c r="AJ92" s="19">
        <v>1848.0952380952399</v>
      </c>
      <c r="AK92" s="19">
        <v>1824.5238095238101</v>
      </c>
      <c r="AL92" s="19">
        <v>1819.80952380952</v>
      </c>
      <c r="AM92" s="19">
        <v>1956.5238095238101</v>
      </c>
      <c r="AN92" s="19">
        <v>1848.0952380952399</v>
      </c>
      <c r="AO92" s="19">
        <v>1848.0952380952399</v>
      </c>
      <c r="AP92" s="19">
        <v>1961.2380952381</v>
      </c>
      <c r="AQ92" s="19">
        <v>1848.0952380952399</v>
      </c>
      <c r="AR92" s="19">
        <v>1824.5238095238101</v>
      </c>
      <c r="AS92" s="19">
        <v>1848.0952380952399</v>
      </c>
      <c r="AT92" s="19">
        <v>1961.2380952381</v>
      </c>
      <c r="AU92" s="19">
        <v>1956.5238095238101</v>
      </c>
      <c r="AV92" s="19">
        <v>1961.2380952381</v>
      </c>
      <c r="AW92" s="19">
        <v>1848.0952380952399</v>
      </c>
      <c r="AX92" s="19">
        <v>1848.0952380952399</v>
      </c>
      <c r="AY92" s="19">
        <v>1848.0952380952399</v>
      </c>
      <c r="AZ92" s="19">
        <v>1815.0952380952399</v>
      </c>
      <c r="BA92" s="19">
        <v>1848.0952380952399</v>
      </c>
      <c r="BB92" s="19">
        <v>1956.5238095238101</v>
      </c>
      <c r="BC92" s="19">
        <v>1848.0952380952399</v>
      </c>
      <c r="BD92" s="19">
        <v>1815.0952380952399</v>
      </c>
      <c r="BE92" s="19">
        <v>1824.5238095238101</v>
      </c>
      <c r="BF92" s="19">
        <v>1848.0952380952399</v>
      </c>
      <c r="BG92" s="19">
        <v>1848.0952380952399</v>
      </c>
      <c r="BH92" s="19">
        <v>1815.0952380952399</v>
      </c>
      <c r="BI92" s="19">
        <v>1815.0952380952399</v>
      </c>
      <c r="BJ92" s="19">
        <v>1819.80952380952</v>
      </c>
      <c r="BK92" s="19">
        <v>1956.5238095238101</v>
      </c>
      <c r="BL92" s="19">
        <v>1848.0952380952399</v>
      </c>
      <c r="BM92" s="19">
        <v>1956.5238095238101</v>
      </c>
      <c r="BN92" s="19">
        <v>1961.2380952381</v>
      </c>
      <c r="BO92" s="19">
        <v>1824.5238095238101</v>
      </c>
      <c r="BP92" s="19">
        <v>1956.5238095238101</v>
      </c>
      <c r="BQ92" s="19">
        <v>1848.0952380952399</v>
      </c>
      <c r="BR92" s="19">
        <v>1815.0952380952399</v>
      </c>
      <c r="BS92" s="19">
        <v>1956.5238095238101</v>
      </c>
      <c r="BT92" s="19">
        <v>1848.0952380952399</v>
      </c>
      <c r="BU92" s="19">
        <v>1824.5238095238101</v>
      </c>
      <c r="BV92" s="19">
        <v>1848.0952380952399</v>
      </c>
      <c r="BW92" s="19">
        <v>1956.5238095238101</v>
      </c>
      <c r="BX92" s="19">
        <v>1961.2380952381</v>
      </c>
      <c r="BY92" s="19">
        <v>1819.80952380952</v>
      </c>
      <c r="BZ92" s="19">
        <v>1848.0952380952399</v>
      </c>
      <c r="CA92" s="19">
        <v>1956.5238095238101</v>
      </c>
      <c r="CB92" s="19">
        <v>1961.2380952381</v>
      </c>
      <c r="CC92" s="19">
        <v>1700</v>
      </c>
      <c r="CD92" s="19">
        <v>1956.5238095238101</v>
      </c>
      <c r="CE92" s="19">
        <v>1961.2380952381</v>
      </c>
      <c r="CF92" s="19">
        <v>1824.5238095238101</v>
      </c>
      <c r="CG92" s="19">
        <v>1956.5238095238101</v>
      </c>
      <c r="CH92" s="19">
        <v>1961.2380952381</v>
      </c>
      <c r="CI92" s="19">
        <v>1819.80952380952</v>
      </c>
      <c r="CJ92" s="19">
        <v>1956.5238095238101</v>
      </c>
      <c r="CK92" s="19">
        <v>1961.2380952381</v>
      </c>
      <c r="CL92" s="19">
        <v>1961.2380952381</v>
      </c>
      <c r="CM92" s="19">
        <v>1824.5238095238101</v>
      </c>
      <c r="CP92" t="s">
        <v>166</v>
      </c>
      <c r="CQ92">
        <v>13</v>
      </c>
      <c r="CR92" s="13">
        <v>2476.6666666666702</v>
      </c>
      <c r="CS92" s="13">
        <v>1380</v>
      </c>
      <c r="CT92" s="13">
        <v>1909.1515798319335</v>
      </c>
    </row>
    <row r="93" spans="2:98" x14ac:dyDescent="0.25">
      <c r="B93" s="3">
        <v>90</v>
      </c>
      <c r="C93" s="19">
        <v>1961.2380952381</v>
      </c>
      <c r="D93" s="19">
        <v>1852.80952380952</v>
      </c>
      <c r="E93" s="19">
        <v>1956.5238095238101</v>
      </c>
      <c r="F93" s="19">
        <v>1890.5238095238101</v>
      </c>
      <c r="G93" s="19">
        <v>1895.2380952381</v>
      </c>
      <c r="H93" s="19">
        <v>1947.0952380952399</v>
      </c>
      <c r="I93" s="19">
        <v>1961.2380952381</v>
      </c>
      <c r="J93" s="19">
        <v>1824.5238095238101</v>
      </c>
      <c r="K93" s="19">
        <v>1843.38095238095</v>
      </c>
      <c r="L93" s="19">
        <v>1881.0952380952399</v>
      </c>
      <c r="M93" s="19">
        <v>1956.5238095238101</v>
      </c>
      <c r="N93" s="19">
        <v>1961.2380952381</v>
      </c>
      <c r="O93" s="19">
        <v>1862.2380952381</v>
      </c>
      <c r="P93" s="19">
        <v>1857.5238095238101</v>
      </c>
      <c r="Q93" s="19">
        <v>1833.9523809523801</v>
      </c>
      <c r="R93" s="19">
        <v>1857.5238095238101</v>
      </c>
      <c r="S93" s="19">
        <v>1843.38095238095</v>
      </c>
      <c r="T93" s="19">
        <v>1961.2380952381</v>
      </c>
      <c r="U93" s="19">
        <v>1852.80952380952</v>
      </c>
      <c r="V93" s="19">
        <v>1852.80952380952</v>
      </c>
      <c r="W93" s="19">
        <v>1833.9523809523801</v>
      </c>
      <c r="X93" s="19">
        <v>1857.5238095238101</v>
      </c>
      <c r="Y93" s="19">
        <v>1843.38095238095</v>
      </c>
      <c r="Z93" s="19">
        <v>1961.2380952381</v>
      </c>
      <c r="AA93" s="19">
        <v>1852.80952380952</v>
      </c>
      <c r="AB93" s="19">
        <v>1819.80952380952</v>
      </c>
      <c r="AC93" s="19">
        <v>1843.38095238095</v>
      </c>
      <c r="AD93" s="19">
        <v>1838.6666666666699</v>
      </c>
      <c r="AE93" s="19">
        <v>1852.80952380952</v>
      </c>
      <c r="AF93" s="19">
        <v>1961.2380952381</v>
      </c>
      <c r="AG93" s="19">
        <v>1852.80952380952</v>
      </c>
      <c r="AH93" s="19">
        <v>1824.5238095238101</v>
      </c>
      <c r="AI93" s="19">
        <v>1838.6666666666699</v>
      </c>
      <c r="AJ93" s="19">
        <v>1852.80952380952</v>
      </c>
      <c r="AK93" s="19">
        <v>1829.2380952381</v>
      </c>
      <c r="AL93" s="19">
        <v>1824.5238095238101</v>
      </c>
      <c r="AM93" s="19">
        <v>1961.2380952381</v>
      </c>
      <c r="AN93" s="19">
        <v>1852.80952380952</v>
      </c>
      <c r="AO93" s="19">
        <v>1852.80952380952</v>
      </c>
      <c r="AP93" s="19">
        <v>1838.6666666666699</v>
      </c>
      <c r="AQ93" s="19">
        <v>1852.80952380952</v>
      </c>
      <c r="AR93" s="19">
        <v>1829.2380952381</v>
      </c>
      <c r="AS93" s="19">
        <v>1852.80952380952</v>
      </c>
      <c r="AT93" s="19">
        <v>1838.6666666666699</v>
      </c>
      <c r="AU93" s="19">
        <v>1961.2380952381</v>
      </c>
      <c r="AV93" s="19">
        <v>1838.6666666666699</v>
      </c>
      <c r="AW93" s="19">
        <v>1852.80952380952</v>
      </c>
      <c r="AX93" s="19">
        <v>1852.80952380952</v>
      </c>
      <c r="AY93" s="19">
        <v>1852.80952380952</v>
      </c>
      <c r="AZ93" s="19">
        <v>1819.80952380952</v>
      </c>
      <c r="BA93" s="19">
        <v>1852.80952380952</v>
      </c>
      <c r="BB93" s="19">
        <v>1961.2380952381</v>
      </c>
      <c r="BC93" s="19">
        <v>1852.80952380952</v>
      </c>
      <c r="BD93" s="19">
        <v>1819.80952380952</v>
      </c>
      <c r="BE93" s="19">
        <v>1829.2380952381</v>
      </c>
      <c r="BF93" s="19">
        <v>1852.80952380952</v>
      </c>
      <c r="BG93" s="19">
        <v>1852.80952380952</v>
      </c>
      <c r="BH93" s="19">
        <v>1819.80952380952</v>
      </c>
      <c r="BI93" s="19">
        <v>1819.80952380952</v>
      </c>
      <c r="BJ93" s="19">
        <v>1824.5238095238101</v>
      </c>
      <c r="BK93" s="19">
        <v>1961.2380952381</v>
      </c>
      <c r="BL93" s="19">
        <v>1852.80952380952</v>
      </c>
      <c r="BM93" s="19">
        <v>1961.2380952381</v>
      </c>
      <c r="BN93" s="19">
        <v>1838.6666666666699</v>
      </c>
      <c r="BO93" s="19">
        <v>1829.2380952381</v>
      </c>
      <c r="BP93" s="19">
        <v>1961.2380952381</v>
      </c>
      <c r="BQ93" s="19">
        <v>1852.80952380952</v>
      </c>
      <c r="BR93" s="19">
        <v>1819.80952380952</v>
      </c>
      <c r="BS93" s="19">
        <v>1961.2380952381</v>
      </c>
      <c r="BT93" s="19">
        <v>1852.80952380952</v>
      </c>
      <c r="BU93" s="19">
        <v>1829.2380952381</v>
      </c>
      <c r="BV93" s="19">
        <v>1852.80952380952</v>
      </c>
      <c r="BW93" s="19">
        <v>1961.2380952381</v>
      </c>
      <c r="BX93" s="19">
        <v>1838.6666666666699</v>
      </c>
      <c r="BY93" s="19">
        <v>1824.5238095238101</v>
      </c>
      <c r="BZ93" s="19">
        <v>1852.80952380952</v>
      </c>
      <c r="CA93" s="19">
        <v>1961.2380952381</v>
      </c>
      <c r="CB93" s="19">
        <v>1838.6666666666699</v>
      </c>
      <c r="CC93" s="19">
        <v>1805.6666666666699</v>
      </c>
      <c r="CD93" s="19">
        <v>1961.2380952381</v>
      </c>
      <c r="CE93" s="19">
        <v>1838.6666666666699</v>
      </c>
      <c r="CF93" s="19">
        <v>1829.2380952381</v>
      </c>
      <c r="CG93" s="19">
        <v>1961.2380952381</v>
      </c>
      <c r="CH93" s="19">
        <v>1838.6666666666699</v>
      </c>
      <c r="CI93" s="19">
        <v>1824.5238095238101</v>
      </c>
      <c r="CJ93" s="19">
        <v>1961.2380952381</v>
      </c>
      <c r="CK93" s="19">
        <v>1838.6666666666699</v>
      </c>
      <c r="CL93" s="19">
        <v>1838.6666666666699</v>
      </c>
      <c r="CM93" s="19">
        <v>1829.2380952381</v>
      </c>
      <c r="CP93" t="s">
        <v>166</v>
      </c>
      <c r="CQ93">
        <v>14</v>
      </c>
      <c r="CR93" s="13">
        <v>1975.38095238095</v>
      </c>
      <c r="CS93" s="13">
        <v>1700</v>
      </c>
      <c r="CT93" s="13">
        <v>1894.3257142857162</v>
      </c>
    </row>
    <row r="94" spans="2:98" x14ac:dyDescent="0.25">
      <c r="B94" s="3">
        <v>91</v>
      </c>
      <c r="C94" s="19">
        <v>1965.9523809523801</v>
      </c>
      <c r="D94" s="19">
        <v>1857.5238095238101</v>
      </c>
      <c r="E94" s="19">
        <v>1705</v>
      </c>
      <c r="F94" s="19">
        <v>1895.2380952381</v>
      </c>
      <c r="G94" s="19">
        <v>1899.9523809523801</v>
      </c>
      <c r="H94" s="19">
        <v>1951.80952380953</v>
      </c>
      <c r="I94" s="19">
        <v>1965.9523809523801</v>
      </c>
      <c r="J94" s="19">
        <v>1829.2380952381</v>
      </c>
      <c r="K94" s="19">
        <v>1848.0952380952399</v>
      </c>
      <c r="L94" s="19">
        <v>1885.80952380953</v>
      </c>
      <c r="M94" s="19">
        <v>1705</v>
      </c>
      <c r="N94" s="19">
        <v>1965.9523809523801</v>
      </c>
      <c r="O94" s="19">
        <v>1866.9523809523801</v>
      </c>
      <c r="P94" s="19">
        <v>1862.2380952381</v>
      </c>
      <c r="Q94" s="19">
        <v>1838.6666666666699</v>
      </c>
      <c r="R94" s="19">
        <v>1862.2380952381</v>
      </c>
      <c r="S94" s="19">
        <v>1848.0952380952399</v>
      </c>
      <c r="T94" s="19">
        <v>1965.9523809523801</v>
      </c>
      <c r="U94" s="19">
        <v>1857.5238095238101</v>
      </c>
      <c r="V94" s="19">
        <v>1857.5238095238101</v>
      </c>
      <c r="W94" s="19">
        <v>1838.6666666666699</v>
      </c>
      <c r="X94" s="19">
        <v>1862.2380952381</v>
      </c>
      <c r="Y94" s="19">
        <v>1848.0952380952399</v>
      </c>
      <c r="Z94" s="19">
        <v>1965.9523809523801</v>
      </c>
      <c r="AA94" s="19">
        <v>1857.5238095238101</v>
      </c>
      <c r="AB94" s="19">
        <v>1824.5238095238101</v>
      </c>
      <c r="AC94" s="19">
        <v>1848.0952380952399</v>
      </c>
      <c r="AD94" s="19">
        <v>1843.38095238095</v>
      </c>
      <c r="AE94" s="19">
        <v>1857.5238095238101</v>
      </c>
      <c r="AF94" s="19">
        <v>1965.9523809523801</v>
      </c>
      <c r="AG94" s="19">
        <v>1857.5238095238101</v>
      </c>
      <c r="AH94" s="19">
        <v>1829.2380952381</v>
      </c>
      <c r="AI94" s="19">
        <v>1843.38095238095</v>
      </c>
      <c r="AJ94" s="19">
        <v>1857.5238095238101</v>
      </c>
      <c r="AK94" s="19">
        <v>1833.9523809523801</v>
      </c>
      <c r="AL94" s="19">
        <v>1829.2380952381</v>
      </c>
      <c r="AM94" s="19">
        <v>1965.9523809523801</v>
      </c>
      <c r="AN94" s="19">
        <v>1857.5238095238101</v>
      </c>
      <c r="AO94" s="19">
        <v>1857.5238095238101</v>
      </c>
      <c r="AP94" s="19">
        <v>1843.38095238095</v>
      </c>
      <c r="AQ94" s="19">
        <v>1857.5238095238101</v>
      </c>
      <c r="AR94" s="19">
        <v>1833.9523809523801</v>
      </c>
      <c r="AS94" s="19">
        <v>1857.5238095238101</v>
      </c>
      <c r="AT94" s="19">
        <v>1843.38095238095</v>
      </c>
      <c r="AU94" s="19">
        <v>1965.9523809523801</v>
      </c>
      <c r="AV94" s="19">
        <v>1843.38095238095</v>
      </c>
      <c r="AW94" s="19">
        <v>1857.5238095238101</v>
      </c>
      <c r="AX94" s="19">
        <v>1857.5238095238101</v>
      </c>
      <c r="AY94" s="19">
        <v>1857.5238095238101</v>
      </c>
      <c r="AZ94" s="19">
        <v>1824.5238095238101</v>
      </c>
      <c r="BA94" s="19">
        <v>1857.5238095238101</v>
      </c>
      <c r="BB94" s="19">
        <v>1965.9523809523801</v>
      </c>
      <c r="BC94" s="19">
        <v>1857.5238095238101</v>
      </c>
      <c r="BD94" s="19">
        <v>1824.5238095238101</v>
      </c>
      <c r="BE94" s="19">
        <v>1833.9523809523801</v>
      </c>
      <c r="BF94" s="19">
        <v>1857.5238095238101</v>
      </c>
      <c r="BG94" s="19">
        <v>1857.5238095238101</v>
      </c>
      <c r="BH94" s="19">
        <v>1824.5238095238101</v>
      </c>
      <c r="BI94" s="19">
        <v>1824.5238095238101</v>
      </c>
      <c r="BJ94" s="19">
        <v>1829.2380952381</v>
      </c>
      <c r="BK94" s="19">
        <v>1965.9523809523801</v>
      </c>
      <c r="BL94" s="19">
        <v>1857.5238095238101</v>
      </c>
      <c r="BM94" s="19">
        <v>1965.9523809523801</v>
      </c>
      <c r="BN94" s="19">
        <v>1843.38095238095</v>
      </c>
      <c r="BO94" s="19">
        <v>1833.9523809523801</v>
      </c>
      <c r="BP94" s="19">
        <v>1965.9523809523801</v>
      </c>
      <c r="BQ94" s="19">
        <v>1857.5238095238101</v>
      </c>
      <c r="BR94" s="19">
        <v>1824.5238095238101</v>
      </c>
      <c r="BS94" s="19">
        <v>1965.9523809523801</v>
      </c>
      <c r="BT94" s="19">
        <v>1857.5238095238101</v>
      </c>
      <c r="BU94" s="19">
        <v>1833.9523809523801</v>
      </c>
      <c r="BV94" s="19">
        <v>1857.5238095238101</v>
      </c>
      <c r="BW94" s="19">
        <v>1965.9523809523801</v>
      </c>
      <c r="BX94" s="19">
        <v>1843.38095238095</v>
      </c>
      <c r="BY94" s="19">
        <v>1829.2380952381</v>
      </c>
      <c r="BZ94" s="19">
        <v>1857.5238095238101</v>
      </c>
      <c r="CA94" s="19">
        <v>1965.9523809523801</v>
      </c>
      <c r="CB94" s="19">
        <v>1843.38095238095</v>
      </c>
      <c r="CC94" s="19">
        <v>1810.38095238095</v>
      </c>
      <c r="CD94" s="19">
        <v>1965.9523809523801</v>
      </c>
      <c r="CE94" s="19">
        <v>1843.38095238095</v>
      </c>
      <c r="CF94" s="19">
        <v>1833.9523809523801</v>
      </c>
      <c r="CG94" s="19">
        <v>1965.9523809523801</v>
      </c>
      <c r="CH94" s="19">
        <v>1843.38095238095</v>
      </c>
      <c r="CI94" s="19">
        <v>1829.2380952381</v>
      </c>
      <c r="CJ94" s="19">
        <v>1965.9523809523801</v>
      </c>
      <c r="CK94" s="19">
        <v>1843.38095238095</v>
      </c>
      <c r="CL94" s="19">
        <v>1843.38095238095</v>
      </c>
      <c r="CM94" s="19">
        <v>1833.9523809523801</v>
      </c>
      <c r="CP94" t="s">
        <v>166</v>
      </c>
      <c r="CQ94">
        <v>15</v>
      </c>
      <c r="CR94" s="13">
        <v>2008.38095238095</v>
      </c>
      <c r="CS94" s="13">
        <v>1700</v>
      </c>
      <c r="CT94" s="13">
        <v>1892.4768707482999</v>
      </c>
    </row>
    <row r="95" spans="2:98" x14ac:dyDescent="0.25">
      <c r="B95" s="3">
        <v>92</v>
      </c>
      <c r="C95" s="19">
        <v>1970.6666666666699</v>
      </c>
      <c r="D95" s="19">
        <v>1862.2380952381</v>
      </c>
      <c r="E95" s="19">
        <v>1710</v>
      </c>
      <c r="F95" s="19">
        <v>1899.9523809523801</v>
      </c>
      <c r="G95" s="19">
        <v>1904.6666666666699</v>
      </c>
      <c r="H95" s="19">
        <v>1956.5238095238101</v>
      </c>
      <c r="I95" s="19">
        <v>1970.6666666666699</v>
      </c>
      <c r="J95" s="19">
        <v>1833.9523809523801</v>
      </c>
      <c r="K95" s="19">
        <v>1852.80952380952</v>
      </c>
      <c r="L95" s="19">
        <v>1890.5238095238101</v>
      </c>
      <c r="M95" s="19">
        <v>1710</v>
      </c>
      <c r="N95" s="19">
        <v>1970.6666666666699</v>
      </c>
      <c r="O95" s="19">
        <v>1932.9523809523801</v>
      </c>
      <c r="P95" s="19">
        <v>1866.9523809523801</v>
      </c>
      <c r="Q95" s="19">
        <v>1843.38095238095</v>
      </c>
      <c r="R95" s="19">
        <v>1866.9523809523801</v>
      </c>
      <c r="S95" s="19">
        <v>1852.80952380952</v>
      </c>
      <c r="T95" s="19">
        <v>1970.6666666666699</v>
      </c>
      <c r="U95" s="19">
        <v>1862.2380952381</v>
      </c>
      <c r="V95" s="19">
        <v>1862.2380952381</v>
      </c>
      <c r="W95" s="19">
        <v>1843.38095238095</v>
      </c>
      <c r="X95" s="19">
        <v>1866.9523809523801</v>
      </c>
      <c r="Y95" s="19">
        <v>1852.80952380952</v>
      </c>
      <c r="Z95" s="19">
        <v>1970.6666666666699</v>
      </c>
      <c r="AA95" s="19">
        <v>1862.2380952381</v>
      </c>
      <c r="AB95" s="19">
        <v>1829.2380952381</v>
      </c>
      <c r="AC95" s="19">
        <v>1852.80952380952</v>
      </c>
      <c r="AD95" s="19">
        <v>1848.0952380952399</v>
      </c>
      <c r="AE95" s="19">
        <v>1862.2380952381</v>
      </c>
      <c r="AF95" s="19">
        <v>1970.6666666666699</v>
      </c>
      <c r="AG95" s="19">
        <v>1862.2380952381</v>
      </c>
      <c r="AH95" s="19">
        <v>1833.9523809523801</v>
      </c>
      <c r="AI95" s="19">
        <v>1848.0952380952399</v>
      </c>
      <c r="AJ95" s="19">
        <v>1862.2380952381</v>
      </c>
      <c r="AK95" s="19">
        <v>1838.6666666666699</v>
      </c>
      <c r="AL95" s="19">
        <v>1833.9523809523801</v>
      </c>
      <c r="AM95" s="19">
        <v>1970.6666666666699</v>
      </c>
      <c r="AN95" s="19">
        <v>1862.2380952381</v>
      </c>
      <c r="AO95" s="19">
        <v>1862.2380952381</v>
      </c>
      <c r="AP95" s="19">
        <v>1848.0952380952399</v>
      </c>
      <c r="AQ95" s="19">
        <v>1862.2380952381</v>
      </c>
      <c r="AR95" s="19">
        <v>1838.6666666666699</v>
      </c>
      <c r="AS95" s="19">
        <v>1862.2380952381</v>
      </c>
      <c r="AT95" s="19">
        <v>1848.0952380952399</v>
      </c>
      <c r="AU95" s="19">
        <v>1970.6666666666699</v>
      </c>
      <c r="AV95" s="19">
        <v>1848.0952380952399</v>
      </c>
      <c r="AW95" s="19">
        <v>1862.2380952381</v>
      </c>
      <c r="AX95" s="19">
        <v>1862.2380952381</v>
      </c>
      <c r="AY95" s="19">
        <v>1862.2380952381</v>
      </c>
      <c r="AZ95" s="19">
        <v>1829.2380952381</v>
      </c>
      <c r="BA95" s="19">
        <v>1862.2380952381</v>
      </c>
      <c r="BB95" s="19">
        <v>1970.6666666666699</v>
      </c>
      <c r="BC95" s="19">
        <v>1862.2380952381</v>
      </c>
      <c r="BD95" s="19">
        <v>1829.2380952381</v>
      </c>
      <c r="BE95" s="19">
        <v>1838.6666666666699</v>
      </c>
      <c r="BF95" s="19">
        <v>1862.2380952381</v>
      </c>
      <c r="BG95" s="19">
        <v>1862.2380952381</v>
      </c>
      <c r="BH95" s="19">
        <v>1829.2380952381</v>
      </c>
      <c r="BI95" s="19">
        <v>1829.2380952381</v>
      </c>
      <c r="BJ95" s="19">
        <v>1833.9523809523801</v>
      </c>
      <c r="BK95" s="19">
        <v>1970.6666666666699</v>
      </c>
      <c r="BL95" s="19">
        <v>1862.2380952381</v>
      </c>
      <c r="BM95" s="19">
        <v>1970.6666666666699</v>
      </c>
      <c r="BN95" s="19">
        <v>1848.0952380952399</v>
      </c>
      <c r="BO95" s="19">
        <v>1838.6666666666699</v>
      </c>
      <c r="BP95" s="19">
        <v>1970.6666666666699</v>
      </c>
      <c r="BQ95" s="19">
        <v>1862.2380952381</v>
      </c>
      <c r="BR95" s="19">
        <v>1829.2380952381</v>
      </c>
      <c r="BS95" s="19">
        <v>1970.6666666666699</v>
      </c>
      <c r="BT95" s="19">
        <v>1862.2380952381</v>
      </c>
      <c r="BU95" s="19">
        <v>1838.6666666666699</v>
      </c>
      <c r="BV95" s="19">
        <v>1862.2380952381</v>
      </c>
      <c r="BW95" s="19">
        <v>1970.6666666666699</v>
      </c>
      <c r="BX95" s="19">
        <v>1848.0952380952399</v>
      </c>
      <c r="BY95" s="19">
        <v>1833.9523809523801</v>
      </c>
      <c r="BZ95" s="19">
        <v>1862.2380952381</v>
      </c>
      <c r="CA95" s="19">
        <v>1970.6666666666699</v>
      </c>
      <c r="CB95" s="19">
        <v>1848.0952380952399</v>
      </c>
      <c r="CC95" s="19">
        <v>1815.0952380952399</v>
      </c>
      <c r="CD95" s="19">
        <v>1970.6666666666699</v>
      </c>
      <c r="CE95" s="19">
        <v>1848.0952380952399</v>
      </c>
      <c r="CF95" s="19">
        <v>1838.6666666666699</v>
      </c>
      <c r="CG95" s="19">
        <v>1970.6666666666699</v>
      </c>
      <c r="CH95" s="19">
        <v>1848.0952380952399</v>
      </c>
      <c r="CI95" s="19">
        <v>1833.9523809523801</v>
      </c>
      <c r="CJ95" s="19">
        <v>1970.6666666666699</v>
      </c>
      <c r="CK95" s="19">
        <v>1848.0952380952399</v>
      </c>
      <c r="CL95" s="19">
        <v>1848.0952380952399</v>
      </c>
      <c r="CM95" s="19">
        <v>1838.6666666666699</v>
      </c>
      <c r="CP95" t="s">
        <v>166</v>
      </c>
      <c r="CQ95">
        <v>16</v>
      </c>
      <c r="CR95" s="13">
        <v>2064.1038548752899</v>
      </c>
      <c r="CS95" s="13">
        <v>1700</v>
      </c>
      <c r="CT95" s="13">
        <v>1917.9719863945593</v>
      </c>
    </row>
    <row r="96" spans="2:98" x14ac:dyDescent="0.25">
      <c r="B96" s="3">
        <v>93</v>
      </c>
      <c r="C96" s="19">
        <v>1975.38095238095</v>
      </c>
      <c r="D96" s="19">
        <v>1866.9523809523801</v>
      </c>
      <c r="E96" s="19">
        <v>1940</v>
      </c>
      <c r="F96" s="19">
        <v>1904.6666666666699</v>
      </c>
      <c r="G96" s="19">
        <v>1909.38095238095</v>
      </c>
      <c r="H96" s="19">
        <v>1705</v>
      </c>
      <c r="I96" s="19">
        <v>1975.38095238095</v>
      </c>
      <c r="J96" s="19">
        <v>1838.6666666666699</v>
      </c>
      <c r="K96" s="19">
        <v>1857.5238095238101</v>
      </c>
      <c r="L96" s="19">
        <v>1895.2380952381</v>
      </c>
      <c r="M96" s="19">
        <v>1940</v>
      </c>
      <c r="N96" s="19">
        <v>1975.38095238095</v>
      </c>
      <c r="O96" s="19">
        <v>1937.6666666666699</v>
      </c>
      <c r="P96" s="19">
        <v>1871.6666666666699</v>
      </c>
      <c r="Q96" s="19">
        <v>1848.0952380952399</v>
      </c>
      <c r="R96" s="19">
        <v>1871.6666666666699</v>
      </c>
      <c r="S96" s="19">
        <v>1857.5238095238101</v>
      </c>
      <c r="T96" s="19">
        <v>1975.38095238095</v>
      </c>
      <c r="U96" s="19">
        <v>1866.9523809523801</v>
      </c>
      <c r="V96" s="19">
        <v>1866.9523809523801</v>
      </c>
      <c r="W96" s="19">
        <v>1848.0952380952399</v>
      </c>
      <c r="X96" s="19">
        <v>1871.6666666666699</v>
      </c>
      <c r="Y96" s="19">
        <v>1857.5238095238101</v>
      </c>
      <c r="Z96" s="19">
        <v>1975.38095238095</v>
      </c>
      <c r="AA96" s="19">
        <v>1866.9523809523801</v>
      </c>
      <c r="AB96" s="19">
        <v>1833.9523809523801</v>
      </c>
      <c r="AC96" s="19">
        <v>1857.5238095238101</v>
      </c>
      <c r="AD96" s="19">
        <v>1852.80952380952</v>
      </c>
      <c r="AE96" s="19">
        <v>1866.9523809523801</v>
      </c>
      <c r="AF96" s="19">
        <v>1975.38095238095</v>
      </c>
      <c r="AG96" s="19">
        <v>1866.9523809523801</v>
      </c>
      <c r="AH96" s="19">
        <v>1838.6666666666699</v>
      </c>
      <c r="AI96" s="19">
        <v>1852.80952380952</v>
      </c>
      <c r="AJ96" s="19">
        <v>1866.9523809523801</v>
      </c>
      <c r="AK96" s="19">
        <v>1843.38095238095</v>
      </c>
      <c r="AL96" s="19">
        <v>1838.6666666666699</v>
      </c>
      <c r="AM96" s="19">
        <v>1975.38095238095</v>
      </c>
      <c r="AN96" s="19">
        <v>1866.9523809523801</v>
      </c>
      <c r="AO96" s="19">
        <v>1866.9523809523801</v>
      </c>
      <c r="AP96" s="19">
        <v>1852.80952380952</v>
      </c>
      <c r="AQ96" s="19">
        <v>1866.9523809523801</v>
      </c>
      <c r="AR96" s="19">
        <v>1843.38095238095</v>
      </c>
      <c r="AS96" s="19">
        <v>1866.9523809523801</v>
      </c>
      <c r="AT96" s="19">
        <v>1852.80952380952</v>
      </c>
      <c r="AU96" s="19">
        <v>1975.38095238095</v>
      </c>
      <c r="AV96" s="19">
        <v>1852.80952380952</v>
      </c>
      <c r="AW96" s="19">
        <v>1866.9523809523801</v>
      </c>
      <c r="AX96" s="19">
        <v>1866.9523809523801</v>
      </c>
      <c r="AY96" s="19">
        <v>1866.9523809523801</v>
      </c>
      <c r="AZ96" s="19">
        <v>1833.9523809523801</v>
      </c>
      <c r="BA96" s="19">
        <v>1866.9523809523801</v>
      </c>
      <c r="BB96" s="19">
        <v>1975.38095238095</v>
      </c>
      <c r="BC96" s="19">
        <v>1866.9523809523801</v>
      </c>
      <c r="BD96" s="19">
        <v>1833.9523809523801</v>
      </c>
      <c r="BE96" s="19">
        <v>1843.38095238095</v>
      </c>
      <c r="BF96" s="19">
        <v>1866.9523809523801</v>
      </c>
      <c r="BG96" s="19">
        <v>1866.9523809523801</v>
      </c>
      <c r="BH96" s="19">
        <v>1833.9523809523801</v>
      </c>
      <c r="BI96" s="19">
        <v>1833.9523809523801</v>
      </c>
      <c r="BJ96" s="19">
        <v>1838.6666666666699</v>
      </c>
      <c r="BK96" s="19">
        <v>1975.38095238095</v>
      </c>
      <c r="BL96" s="19">
        <v>1866.9523809523801</v>
      </c>
      <c r="BM96" s="19">
        <v>1975.38095238095</v>
      </c>
      <c r="BN96" s="19">
        <v>1852.80952380952</v>
      </c>
      <c r="BO96" s="19">
        <v>1843.38095238095</v>
      </c>
      <c r="BP96" s="19">
        <v>1975.38095238095</v>
      </c>
      <c r="BQ96" s="19">
        <v>1866.9523809523801</v>
      </c>
      <c r="BR96" s="19">
        <v>1833.9523809523801</v>
      </c>
      <c r="BS96" s="19">
        <v>1975.38095238095</v>
      </c>
      <c r="BT96" s="19">
        <v>1866.9523809523801</v>
      </c>
      <c r="BU96" s="19">
        <v>1843.38095238095</v>
      </c>
      <c r="BV96" s="19">
        <v>1866.9523809523801</v>
      </c>
      <c r="BW96" s="19">
        <v>1975.38095238095</v>
      </c>
      <c r="BX96" s="19">
        <v>1852.80952380952</v>
      </c>
      <c r="BY96" s="19">
        <v>1838.6666666666699</v>
      </c>
      <c r="BZ96" s="19">
        <v>1866.9523809523801</v>
      </c>
      <c r="CA96" s="19">
        <v>1975.38095238095</v>
      </c>
      <c r="CB96" s="19">
        <v>1852.80952380952</v>
      </c>
      <c r="CC96" s="19">
        <v>1819.80952380952</v>
      </c>
      <c r="CD96" s="19">
        <v>1975.38095238095</v>
      </c>
      <c r="CE96" s="19">
        <v>1852.80952380952</v>
      </c>
      <c r="CF96" s="19">
        <v>1843.38095238095</v>
      </c>
      <c r="CG96" s="19">
        <v>1975.38095238095</v>
      </c>
      <c r="CH96" s="19">
        <v>1852.80952380952</v>
      </c>
      <c r="CI96" s="19">
        <v>1838.6666666666699</v>
      </c>
      <c r="CJ96" s="19">
        <v>1975.38095238095</v>
      </c>
      <c r="CK96" s="19">
        <v>1852.80952380952</v>
      </c>
      <c r="CL96" s="19">
        <v>1852.80952380952</v>
      </c>
      <c r="CM96" s="19">
        <v>1843.38095238095</v>
      </c>
      <c r="CP96" t="s">
        <v>166</v>
      </c>
      <c r="CQ96">
        <v>17</v>
      </c>
      <c r="CR96" s="13">
        <v>2008.38095238095</v>
      </c>
      <c r="CS96" s="13">
        <v>1700</v>
      </c>
      <c r="CT96" s="13">
        <v>1894.6309523809518</v>
      </c>
    </row>
    <row r="97" spans="1:98" x14ac:dyDescent="0.25">
      <c r="B97" s="3">
        <v>94</v>
      </c>
      <c r="C97" s="19">
        <v>1980.0952380952399</v>
      </c>
      <c r="D97" s="19">
        <v>1871.6666666666699</v>
      </c>
      <c r="E97" s="19">
        <v>1890</v>
      </c>
      <c r="F97" s="19">
        <v>1909.38095238095</v>
      </c>
      <c r="G97" s="19">
        <v>1914.0952380952399</v>
      </c>
      <c r="H97" s="19">
        <v>1710</v>
      </c>
      <c r="I97" s="19">
        <v>1980.0952380952399</v>
      </c>
      <c r="J97" s="19">
        <v>1843.38095238095</v>
      </c>
      <c r="K97" s="19">
        <v>1862.2380952381</v>
      </c>
      <c r="L97" s="19">
        <v>1899.9523809523801</v>
      </c>
      <c r="M97" s="19">
        <v>1890</v>
      </c>
      <c r="N97" s="19">
        <v>1980.0952380952399</v>
      </c>
      <c r="O97" s="19">
        <v>1942.38095238095</v>
      </c>
      <c r="P97" s="19">
        <v>1876.38095238095</v>
      </c>
      <c r="Q97" s="19">
        <v>1852.80952380952</v>
      </c>
      <c r="R97" s="19">
        <v>1876.38095238095</v>
      </c>
      <c r="S97" s="19">
        <v>1862.2380952381</v>
      </c>
      <c r="T97" s="19">
        <v>1980.0952380952399</v>
      </c>
      <c r="U97" s="19">
        <v>1871.6666666666699</v>
      </c>
      <c r="V97" s="19">
        <v>1871.6666666666699</v>
      </c>
      <c r="W97" s="19">
        <v>1852.80952380952</v>
      </c>
      <c r="X97" s="19">
        <v>1876.38095238095</v>
      </c>
      <c r="Y97" s="19">
        <v>1862.2380952381</v>
      </c>
      <c r="Z97" s="19">
        <v>1980.0952380952399</v>
      </c>
      <c r="AA97" s="19">
        <v>1871.6666666666699</v>
      </c>
      <c r="AB97" s="19">
        <v>1838.6666666666699</v>
      </c>
      <c r="AC97" s="19">
        <v>1862.2380952381</v>
      </c>
      <c r="AD97" s="19">
        <v>1857.5238095238101</v>
      </c>
      <c r="AE97" s="19">
        <v>1871.6666666666699</v>
      </c>
      <c r="AF97" s="19">
        <v>1980.0952380952399</v>
      </c>
      <c r="AG97" s="19">
        <v>1871.6666666666699</v>
      </c>
      <c r="AH97" s="19">
        <v>1843.38095238095</v>
      </c>
      <c r="AI97" s="19">
        <v>1857.5238095238101</v>
      </c>
      <c r="AJ97" s="19">
        <v>1871.6666666666699</v>
      </c>
      <c r="AK97" s="19">
        <v>1848.0952380952399</v>
      </c>
      <c r="AL97" s="19">
        <v>1843.38095238095</v>
      </c>
      <c r="AM97" s="19">
        <v>1980.0952380952399</v>
      </c>
      <c r="AN97" s="19">
        <v>1871.6666666666699</v>
      </c>
      <c r="AO97" s="19">
        <v>1871.6666666666699</v>
      </c>
      <c r="AP97" s="19">
        <v>1857.5238095238101</v>
      </c>
      <c r="AQ97" s="19">
        <v>1871.6666666666699</v>
      </c>
      <c r="AR97" s="19">
        <v>1848.0952380952399</v>
      </c>
      <c r="AS97" s="19">
        <v>1871.6666666666699</v>
      </c>
      <c r="AT97" s="19">
        <v>1857.5238095238101</v>
      </c>
      <c r="AU97" s="19">
        <v>1980.0952380952399</v>
      </c>
      <c r="AV97" s="19">
        <v>1857.5238095238101</v>
      </c>
      <c r="AW97" s="19">
        <v>1871.6666666666699</v>
      </c>
      <c r="AX97" s="19">
        <v>1871.6666666666699</v>
      </c>
      <c r="AY97" s="19">
        <v>1871.6666666666699</v>
      </c>
      <c r="AZ97" s="19">
        <v>1838.6666666666699</v>
      </c>
      <c r="BA97" s="19">
        <v>1871.6666666666699</v>
      </c>
      <c r="BB97" s="19">
        <v>1980.0952380952399</v>
      </c>
      <c r="BC97" s="19">
        <v>1871.6666666666699</v>
      </c>
      <c r="BD97" s="19">
        <v>1838.6666666666699</v>
      </c>
      <c r="BE97" s="19">
        <v>1848.0952380952399</v>
      </c>
      <c r="BF97" s="19">
        <v>1871.6666666666699</v>
      </c>
      <c r="BG97" s="19">
        <v>1871.6666666666699</v>
      </c>
      <c r="BH97" s="19">
        <v>1838.6666666666699</v>
      </c>
      <c r="BI97" s="19">
        <v>1838.6666666666699</v>
      </c>
      <c r="BJ97" s="19">
        <v>1843.38095238095</v>
      </c>
      <c r="BK97" s="19">
        <v>1980.0952380952399</v>
      </c>
      <c r="BL97" s="19">
        <v>1871.6666666666699</v>
      </c>
      <c r="BM97" s="19">
        <v>1980.0952380952399</v>
      </c>
      <c r="BN97" s="19">
        <v>1857.5238095238101</v>
      </c>
      <c r="BO97" s="19">
        <v>1848.0952380952399</v>
      </c>
      <c r="BP97" s="19">
        <v>1980.0952380952399</v>
      </c>
      <c r="BQ97" s="19">
        <v>1871.6666666666699</v>
      </c>
      <c r="BR97" s="19">
        <v>1838.6666666666699</v>
      </c>
      <c r="BS97" s="19">
        <v>1980.0952380952399</v>
      </c>
      <c r="BT97" s="19">
        <v>1871.6666666666699</v>
      </c>
      <c r="BU97" s="19">
        <v>1848.0952380952399</v>
      </c>
      <c r="BV97" s="19">
        <v>1871.6666666666699</v>
      </c>
      <c r="BW97" s="19">
        <v>1980.0952380952399</v>
      </c>
      <c r="BX97" s="19">
        <v>1857.5238095238101</v>
      </c>
      <c r="BY97" s="19">
        <v>1843.38095238095</v>
      </c>
      <c r="BZ97" s="19">
        <v>1871.6666666666699</v>
      </c>
      <c r="CA97" s="19">
        <v>1980.0952380952399</v>
      </c>
      <c r="CB97" s="19">
        <v>1857.5238095238101</v>
      </c>
      <c r="CC97" s="19">
        <v>1824.5238095238101</v>
      </c>
      <c r="CD97" s="19">
        <v>1980.0952380952399</v>
      </c>
      <c r="CE97" s="19">
        <v>1857.5238095238101</v>
      </c>
      <c r="CF97" s="19">
        <v>1848.0952380952399</v>
      </c>
      <c r="CG97" s="19">
        <v>1980.0952380952399</v>
      </c>
      <c r="CH97" s="19">
        <v>1857.5238095238101</v>
      </c>
      <c r="CI97" s="19">
        <v>1843.38095238095</v>
      </c>
      <c r="CJ97" s="19">
        <v>1980.0952380952399</v>
      </c>
      <c r="CK97" s="19">
        <v>1857.5238095238101</v>
      </c>
      <c r="CL97" s="19">
        <v>1857.5238095238101</v>
      </c>
      <c r="CM97" s="19">
        <v>1848.0952380952399</v>
      </c>
      <c r="CP97" t="s">
        <v>166</v>
      </c>
      <c r="CQ97">
        <v>18</v>
      </c>
      <c r="CR97" s="13">
        <v>2008.38095238095</v>
      </c>
      <c r="CS97" s="13">
        <v>1700</v>
      </c>
      <c r="CT97" s="13">
        <v>1893.0809523809519</v>
      </c>
    </row>
    <row r="98" spans="1:98" x14ac:dyDescent="0.25">
      <c r="B98" s="3">
        <v>95</v>
      </c>
      <c r="C98" s="19">
        <v>1984.80952380953</v>
      </c>
      <c r="D98" s="19">
        <v>1876.38095238095</v>
      </c>
      <c r="E98" s="19">
        <v>1790</v>
      </c>
      <c r="F98" s="19">
        <v>1914.0952380952399</v>
      </c>
      <c r="G98" s="19">
        <v>1918.80952380953</v>
      </c>
      <c r="H98" s="19">
        <v>1940</v>
      </c>
      <c r="I98" s="19">
        <v>1984.80952380953</v>
      </c>
      <c r="J98" s="19">
        <v>1848.0952380952399</v>
      </c>
      <c r="K98" s="19">
        <v>1866.9523809523801</v>
      </c>
      <c r="L98" s="19">
        <v>1904.6666666666699</v>
      </c>
      <c r="M98" s="19">
        <v>1790</v>
      </c>
      <c r="N98" s="19">
        <v>1984.80952380953</v>
      </c>
      <c r="O98" s="19">
        <v>1947.0952380952399</v>
      </c>
      <c r="P98" s="19">
        <v>1881.0952380952399</v>
      </c>
      <c r="Q98" s="19">
        <v>1857.5238095238101</v>
      </c>
      <c r="R98" s="19">
        <v>1881.0952380952399</v>
      </c>
      <c r="S98" s="19">
        <v>1866.9523809523801</v>
      </c>
      <c r="T98" s="19">
        <v>1984.80952380953</v>
      </c>
      <c r="U98" s="19">
        <v>1876.38095238095</v>
      </c>
      <c r="V98" s="19">
        <v>1876.38095238095</v>
      </c>
      <c r="W98" s="19">
        <v>1857.5238095238101</v>
      </c>
      <c r="X98" s="19">
        <v>1881.0952380952399</v>
      </c>
      <c r="Y98" s="19">
        <v>1866.9523809523801</v>
      </c>
      <c r="Z98" s="19">
        <v>1984.80952380953</v>
      </c>
      <c r="AA98" s="19">
        <v>1876.38095238095</v>
      </c>
      <c r="AB98" s="19">
        <v>1843.38095238095</v>
      </c>
      <c r="AC98" s="19">
        <v>1866.9523809523801</v>
      </c>
      <c r="AD98" s="19">
        <v>1862.2380952381</v>
      </c>
      <c r="AE98" s="19">
        <v>1876.38095238095</v>
      </c>
      <c r="AF98" s="19">
        <v>1984.80952380953</v>
      </c>
      <c r="AG98" s="19">
        <v>1876.38095238095</v>
      </c>
      <c r="AH98" s="19">
        <v>1848.0952380952399</v>
      </c>
      <c r="AI98" s="19">
        <v>1862.2380952381</v>
      </c>
      <c r="AJ98" s="19">
        <v>1876.38095238095</v>
      </c>
      <c r="AK98" s="19">
        <v>1852.80952380952</v>
      </c>
      <c r="AL98" s="19">
        <v>1848.0952380952399</v>
      </c>
      <c r="AM98" s="19">
        <v>1984.80952380953</v>
      </c>
      <c r="AN98" s="19">
        <v>1876.38095238095</v>
      </c>
      <c r="AO98" s="19">
        <v>1876.38095238095</v>
      </c>
      <c r="AP98" s="19">
        <v>1862.2380952381</v>
      </c>
      <c r="AQ98" s="19">
        <v>1876.38095238095</v>
      </c>
      <c r="AR98" s="19">
        <v>1852.80952380952</v>
      </c>
      <c r="AS98" s="19">
        <v>1876.38095238095</v>
      </c>
      <c r="AT98" s="19">
        <v>1862.2380952381</v>
      </c>
      <c r="AU98" s="19">
        <v>1984.80952380953</v>
      </c>
      <c r="AV98" s="19">
        <v>1862.2380952381</v>
      </c>
      <c r="AW98" s="19">
        <v>1876.38095238095</v>
      </c>
      <c r="AX98" s="19">
        <v>1876.38095238095</v>
      </c>
      <c r="AY98" s="19">
        <v>1876.38095238095</v>
      </c>
      <c r="AZ98" s="19">
        <v>1843.38095238095</v>
      </c>
      <c r="BA98" s="19">
        <v>1876.38095238095</v>
      </c>
      <c r="BB98" s="19">
        <v>1984.80952380953</v>
      </c>
      <c r="BC98" s="19">
        <v>1876.38095238095</v>
      </c>
      <c r="BD98" s="19">
        <v>1843.38095238095</v>
      </c>
      <c r="BE98" s="19">
        <v>1852.80952380952</v>
      </c>
      <c r="BF98" s="19">
        <v>1876.38095238095</v>
      </c>
      <c r="BG98" s="19">
        <v>1876.38095238095</v>
      </c>
      <c r="BH98" s="19">
        <v>1843.38095238095</v>
      </c>
      <c r="BI98" s="19">
        <v>1843.38095238095</v>
      </c>
      <c r="BJ98" s="19">
        <v>1848.0952380952399</v>
      </c>
      <c r="BK98" s="19">
        <v>1984.80952380953</v>
      </c>
      <c r="BL98" s="19">
        <v>1876.38095238095</v>
      </c>
      <c r="BM98" s="19">
        <v>1984.80952380953</v>
      </c>
      <c r="BN98" s="19">
        <v>1862.2380952381</v>
      </c>
      <c r="BO98" s="19">
        <v>1852.80952380952</v>
      </c>
      <c r="BP98" s="19">
        <v>1984.80952380953</v>
      </c>
      <c r="BQ98" s="19">
        <v>1876.38095238095</v>
      </c>
      <c r="BR98" s="19">
        <v>1843.38095238095</v>
      </c>
      <c r="BS98" s="19">
        <v>1984.80952380953</v>
      </c>
      <c r="BT98" s="19">
        <v>1876.38095238095</v>
      </c>
      <c r="BU98" s="19">
        <v>1852.80952380952</v>
      </c>
      <c r="BV98" s="19">
        <v>1876.38095238095</v>
      </c>
      <c r="BW98" s="19">
        <v>1984.80952380953</v>
      </c>
      <c r="BX98" s="19">
        <v>1862.2380952381</v>
      </c>
      <c r="BY98" s="19">
        <v>1848.0952380952399</v>
      </c>
      <c r="BZ98" s="19">
        <v>1876.38095238095</v>
      </c>
      <c r="CA98" s="19">
        <v>1984.80952380953</v>
      </c>
      <c r="CB98" s="19">
        <v>1862.2380952381</v>
      </c>
      <c r="CC98" s="19">
        <v>1829.2380952381</v>
      </c>
      <c r="CD98" s="19">
        <v>1984.80952380953</v>
      </c>
      <c r="CE98" s="19">
        <v>1862.2380952381</v>
      </c>
      <c r="CF98" s="19">
        <v>1852.80952380952</v>
      </c>
      <c r="CG98" s="19">
        <v>1984.80952380953</v>
      </c>
      <c r="CH98" s="19">
        <v>1862.2380952381</v>
      </c>
      <c r="CI98" s="19">
        <v>1848.0952380952399</v>
      </c>
      <c r="CJ98" s="19">
        <v>1984.80952380953</v>
      </c>
      <c r="CK98" s="19">
        <v>1862.2380952381</v>
      </c>
      <c r="CL98" s="19">
        <v>1862.2380952381</v>
      </c>
      <c r="CM98" s="19">
        <v>1852.80952380952</v>
      </c>
      <c r="CP98" t="s">
        <v>166</v>
      </c>
      <c r="CQ98">
        <v>19</v>
      </c>
      <c r="CR98" s="13">
        <v>1975.38095238095</v>
      </c>
      <c r="CS98" s="13">
        <v>1700</v>
      </c>
      <c r="CT98" s="13">
        <v>1893.9957142857138</v>
      </c>
    </row>
    <row r="99" spans="1:98" x14ac:dyDescent="0.25">
      <c r="B99" s="3">
        <v>96</v>
      </c>
      <c r="C99" s="19">
        <v>1989.5238095238101</v>
      </c>
      <c r="D99" s="19">
        <v>1881.0952380952399</v>
      </c>
      <c r="E99" s="19">
        <v>1700</v>
      </c>
      <c r="F99" s="19">
        <v>1838.6666666666699</v>
      </c>
      <c r="G99" s="19">
        <v>1923.5238095238101</v>
      </c>
      <c r="H99" s="19">
        <v>1890</v>
      </c>
      <c r="I99" s="19">
        <v>1989.5238095238101</v>
      </c>
      <c r="J99" s="19">
        <v>1852.80952380952</v>
      </c>
      <c r="K99" s="19">
        <v>1871.6666666666699</v>
      </c>
      <c r="L99" s="19">
        <v>1932.9523809523801</v>
      </c>
      <c r="M99" s="19">
        <v>1956.5238095238101</v>
      </c>
      <c r="N99" s="19">
        <v>1989.5238095238101</v>
      </c>
      <c r="O99" s="19">
        <v>1951.80952380953</v>
      </c>
      <c r="P99" s="19">
        <v>1885.80952380953</v>
      </c>
      <c r="Q99" s="19">
        <v>1862.2380952381</v>
      </c>
      <c r="R99" s="19">
        <v>1885.80952380953</v>
      </c>
      <c r="S99" s="19">
        <v>1871.6666666666699</v>
      </c>
      <c r="T99" s="19">
        <v>1989.5238095238101</v>
      </c>
      <c r="U99" s="19">
        <v>1881.0952380952399</v>
      </c>
      <c r="V99" s="19">
        <v>1881.0952380952399</v>
      </c>
      <c r="W99" s="19">
        <v>1862.2380952381</v>
      </c>
      <c r="X99" s="19">
        <v>1885.80952380953</v>
      </c>
      <c r="Y99" s="19">
        <v>1871.6666666666699</v>
      </c>
      <c r="Z99" s="19">
        <v>1989.5238095238101</v>
      </c>
      <c r="AA99" s="19">
        <v>1881.0952380952399</v>
      </c>
      <c r="AB99" s="19">
        <v>1848.0952380952399</v>
      </c>
      <c r="AC99" s="19">
        <v>1871.6666666666699</v>
      </c>
      <c r="AD99" s="19">
        <v>1866.9523809523801</v>
      </c>
      <c r="AE99" s="19">
        <v>1881.0952380952399</v>
      </c>
      <c r="AF99" s="19">
        <v>1989.5238095238101</v>
      </c>
      <c r="AG99" s="19">
        <v>1881.0952380952399</v>
      </c>
      <c r="AH99" s="19">
        <v>1852.80952380952</v>
      </c>
      <c r="AI99" s="19">
        <v>1866.9523809523801</v>
      </c>
      <c r="AJ99" s="19">
        <v>1881.0952380952399</v>
      </c>
      <c r="AK99" s="19">
        <v>1857.5238095238101</v>
      </c>
      <c r="AL99" s="19">
        <v>1852.80952380952</v>
      </c>
      <c r="AM99" s="19">
        <v>1989.5238095238101</v>
      </c>
      <c r="AN99" s="19">
        <v>1881.0952380952399</v>
      </c>
      <c r="AO99" s="19">
        <v>1881.0952380952399</v>
      </c>
      <c r="AP99" s="19">
        <v>1866.9523809523801</v>
      </c>
      <c r="AQ99" s="19">
        <v>1881.0952380952399</v>
      </c>
      <c r="AR99" s="19">
        <v>1857.5238095238101</v>
      </c>
      <c r="AS99" s="19">
        <v>1881.0952380952399</v>
      </c>
      <c r="AT99" s="19">
        <v>1866.9523809523801</v>
      </c>
      <c r="AU99" s="19">
        <v>1989.5238095238101</v>
      </c>
      <c r="AV99" s="19">
        <v>1866.9523809523801</v>
      </c>
      <c r="AW99" s="19">
        <v>1881.0952380952399</v>
      </c>
      <c r="AX99" s="19">
        <v>1881.0952380952399</v>
      </c>
      <c r="AY99" s="19">
        <v>1881.0952380952399</v>
      </c>
      <c r="AZ99" s="19">
        <v>1848.0952380952399</v>
      </c>
      <c r="BA99" s="19">
        <v>1881.0952380952399</v>
      </c>
      <c r="BB99" s="19">
        <v>1989.5238095238101</v>
      </c>
      <c r="BC99" s="19">
        <v>1881.0952380952399</v>
      </c>
      <c r="BD99" s="19">
        <v>1848.0952380952399</v>
      </c>
      <c r="BE99" s="19">
        <v>1857.5238095238101</v>
      </c>
      <c r="BF99" s="19">
        <v>1881.0952380952399</v>
      </c>
      <c r="BG99" s="19">
        <v>1881.0952380952399</v>
      </c>
      <c r="BH99" s="19">
        <v>1848.0952380952399</v>
      </c>
      <c r="BI99" s="19">
        <v>1848.0952380952399</v>
      </c>
      <c r="BJ99" s="19">
        <v>1852.80952380952</v>
      </c>
      <c r="BK99" s="19">
        <v>1989.5238095238101</v>
      </c>
      <c r="BL99" s="19">
        <v>1881.0952380952399</v>
      </c>
      <c r="BM99" s="19">
        <v>1989.5238095238101</v>
      </c>
      <c r="BN99" s="19">
        <v>1866.9523809523801</v>
      </c>
      <c r="BO99" s="19">
        <v>1857.5238095238101</v>
      </c>
      <c r="BP99" s="19">
        <v>1989.5238095238101</v>
      </c>
      <c r="BQ99" s="19">
        <v>1881.0952380952399</v>
      </c>
      <c r="BR99" s="19">
        <v>1848.0952380952399</v>
      </c>
      <c r="BS99" s="19">
        <v>1989.5238095238101</v>
      </c>
      <c r="BT99" s="19">
        <v>1881.0952380952399</v>
      </c>
      <c r="BU99" s="19">
        <v>1857.5238095238101</v>
      </c>
      <c r="BV99" s="19">
        <v>1881.0952380952399</v>
      </c>
      <c r="BW99" s="19">
        <v>1989.5238095238101</v>
      </c>
      <c r="BX99" s="19">
        <v>1866.9523809523801</v>
      </c>
      <c r="BY99" s="19">
        <v>1852.80952380952</v>
      </c>
      <c r="BZ99" s="19">
        <v>1881.0952380952399</v>
      </c>
      <c r="CA99" s="19">
        <v>1989.5238095238101</v>
      </c>
      <c r="CB99" s="19">
        <v>1866.9523809523801</v>
      </c>
      <c r="CC99" s="19">
        <v>1833.9523809523801</v>
      </c>
      <c r="CD99" s="19">
        <v>1989.5238095238101</v>
      </c>
      <c r="CE99" s="19">
        <v>1866.9523809523801</v>
      </c>
      <c r="CF99" s="19">
        <v>1857.5238095238101</v>
      </c>
      <c r="CG99" s="19">
        <v>1989.5238095238101</v>
      </c>
      <c r="CH99" s="19">
        <v>1866.9523809523801</v>
      </c>
      <c r="CI99" s="19">
        <v>1852.80952380952</v>
      </c>
      <c r="CJ99" s="19">
        <v>1989.5238095238101</v>
      </c>
      <c r="CK99" s="19">
        <v>1866.9523809523801</v>
      </c>
      <c r="CL99" s="19">
        <v>1866.9523809523801</v>
      </c>
      <c r="CM99" s="19">
        <v>1857.5238095238101</v>
      </c>
      <c r="CP99" t="s">
        <v>166</v>
      </c>
      <c r="CQ99">
        <v>20</v>
      </c>
      <c r="CR99" s="13">
        <v>2008.38095238095</v>
      </c>
      <c r="CS99" s="13">
        <v>1700</v>
      </c>
      <c r="CT99" s="13">
        <v>1890.4157142857148</v>
      </c>
    </row>
    <row r="100" spans="1:98" x14ac:dyDescent="0.25">
      <c r="B100" s="3">
        <v>97</v>
      </c>
      <c r="C100" s="19">
        <v>1994.2380952381</v>
      </c>
      <c r="D100" s="19">
        <v>1885.80952380953</v>
      </c>
      <c r="E100" s="19">
        <v>1805.6666666666699</v>
      </c>
      <c r="F100" s="19">
        <v>1843.38095238095</v>
      </c>
      <c r="G100" s="19">
        <v>1928.2380952381</v>
      </c>
      <c r="H100" s="19">
        <v>1790</v>
      </c>
      <c r="I100" s="19">
        <v>1994.2380952381</v>
      </c>
      <c r="J100" s="19">
        <v>1857.5238095238101</v>
      </c>
      <c r="K100" s="19">
        <v>1876.38095238095</v>
      </c>
      <c r="L100" s="19">
        <v>1937.6666666666699</v>
      </c>
      <c r="M100" s="19">
        <v>1961.2380952381</v>
      </c>
      <c r="N100" s="19">
        <v>1994.2380952381</v>
      </c>
      <c r="O100" s="19">
        <v>1956.5238095238101</v>
      </c>
      <c r="P100" s="19">
        <v>1890.5238095238101</v>
      </c>
      <c r="Q100" s="19">
        <v>1895.2380952381</v>
      </c>
      <c r="R100" s="19">
        <v>1890.5238095238101</v>
      </c>
      <c r="S100" s="19">
        <v>1876.38095238095</v>
      </c>
      <c r="T100" s="19">
        <v>1994.2380952381</v>
      </c>
      <c r="U100" s="19">
        <v>1885.80952380953</v>
      </c>
      <c r="V100" s="19">
        <v>1885.80952380953</v>
      </c>
      <c r="W100" s="19">
        <v>1895.2380952381</v>
      </c>
      <c r="X100" s="19">
        <v>1890.5238095238101</v>
      </c>
      <c r="Y100" s="19">
        <v>1876.38095238095</v>
      </c>
      <c r="Z100" s="19">
        <v>1994.2380952381</v>
      </c>
      <c r="AA100" s="19">
        <v>1885.80952380953</v>
      </c>
      <c r="AB100" s="19">
        <v>1852.80952380952</v>
      </c>
      <c r="AC100" s="19">
        <v>1876.38095238095</v>
      </c>
      <c r="AD100" s="19">
        <v>1871.6666666666699</v>
      </c>
      <c r="AE100" s="19">
        <v>1885.80952380953</v>
      </c>
      <c r="AF100" s="19">
        <v>1994.2380952381</v>
      </c>
      <c r="AG100" s="19">
        <v>1885.80952380953</v>
      </c>
      <c r="AH100" s="19">
        <v>1857.5238095238101</v>
      </c>
      <c r="AI100" s="19">
        <v>1871.6666666666699</v>
      </c>
      <c r="AJ100" s="19">
        <v>1885.80952380953</v>
      </c>
      <c r="AK100" s="19">
        <v>1862.2380952381</v>
      </c>
      <c r="AL100" s="19">
        <v>1857.5238095238101</v>
      </c>
      <c r="AM100" s="19">
        <v>1994.2380952381</v>
      </c>
      <c r="AN100" s="19">
        <v>1885.80952380953</v>
      </c>
      <c r="AO100" s="19">
        <v>1885.80952380953</v>
      </c>
      <c r="AP100" s="19">
        <v>1871.6666666666699</v>
      </c>
      <c r="AQ100" s="19">
        <v>1885.80952380953</v>
      </c>
      <c r="AR100" s="19">
        <v>1862.2380952381</v>
      </c>
      <c r="AS100" s="19">
        <v>1885.80952380953</v>
      </c>
      <c r="AT100" s="19">
        <v>1871.6666666666699</v>
      </c>
      <c r="AU100" s="19">
        <v>1994.2380952381</v>
      </c>
      <c r="AV100" s="19">
        <v>1871.6666666666699</v>
      </c>
      <c r="AW100" s="19">
        <v>1885.80952380953</v>
      </c>
      <c r="AX100" s="19">
        <v>1885.80952380953</v>
      </c>
      <c r="AY100" s="19">
        <v>1885.80952380953</v>
      </c>
      <c r="AZ100" s="19">
        <v>1852.80952380952</v>
      </c>
      <c r="BA100" s="19">
        <v>1885.80952380953</v>
      </c>
      <c r="BB100" s="19">
        <v>1994.2380952381</v>
      </c>
      <c r="BC100" s="19">
        <v>1885.80952380953</v>
      </c>
      <c r="BD100" s="19">
        <v>1852.80952380952</v>
      </c>
      <c r="BE100" s="19">
        <v>1862.2380952381</v>
      </c>
      <c r="BF100" s="19">
        <v>1885.80952380953</v>
      </c>
      <c r="BG100" s="19">
        <v>1885.80952380953</v>
      </c>
      <c r="BH100" s="19">
        <v>1852.80952380952</v>
      </c>
      <c r="BI100" s="19">
        <v>1852.80952380952</v>
      </c>
      <c r="BJ100" s="19">
        <v>1857.5238095238101</v>
      </c>
      <c r="BK100" s="19">
        <v>1994.2380952381</v>
      </c>
      <c r="BL100" s="19">
        <v>1885.80952380953</v>
      </c>
      <c r="BM100" s="19">
        <v>1994.2380952381</v>
      </c>
      <c r="BN100" s="19">
        <v>1871.6666666666699</v>
      </c>
      <c r="BO100" s="19">
        <v>1862.2380952381</v>
      </c>
      <c r="BP100" s="19">
        <v>1994.2380952381</v>
      </c>
      <c r="BQ100" s="19">
        <v>1885.80952380953</v>
      </c>
      <c r="BR100" s="19">
        <v>1852.80952380952</v>
      </c>
      <c r="BS100" s="19">
        <v>1994.2380952381</v>
      </c>
      <c r="BT100" s="19">
        <v>1885.80952380953</v>
      </c>
      <c r="BU100" s="19">
        <v>1862.2380952381</v>
      </c>
      <c r="BV100" s="19">
        <v>1885.80952380953</v>
      </c>
      <c r="BW100" s="19">
        <v>1994.2380952381</v>
      </c>
      <c r="BX100" s="19">
        <v>1871.6666666666699</v>
      </c>
      <c r="BY100" s="19">
        <v>1857.5238095238101</v>
      </c>
      <c r="BZ100" s="19">
        <v>1885.80952380953</v>
      </c>
      <c r="CA100" s="19">
        <v>1994.2380952381</v>
      </c>
      <c r="CB100" s="19">
        <v>1871.6666666666699</v>
      </c>
      <c r="CC100" s="19">
        <v>1838.6666666666699</v>
      </c>
      <c r="CD100" s="19">
        <v>1994.2380952381</v>
      </c>
      <c r="CE100" s="19">
        <v>1871.6666666666699</v>
      </c>
      <c r="CF100" s="19">
        <v>1862.2380952381</v>
      </c>
      <c r="CG100" s="19">
        <v>1994.2380952381</v>
      </c>
      <c r="CH100" s="19">
        <v>1871.6666666666699</v>
      </c>
      <c r="CI100" s="19">
        <v>1857.5238095238101</v>
      </c>
      <c r="CJ100" s="19">
        <v>1994.2380952381</v>
      </c>
      <c r="CK100" s="19">
        <v>1871.6666666666699</v>
      </c>
      <c r="CL100" s="19">
        <v>1871.6666666666699</v>
      </c>
      <c r="CM100" s="19">
        <v>1862.2380952381</v>
      </c>
      <c r="CP100" t="s">
        <v>166</v>
      </c>
      <c r="CQ100">
        <v>21</v>
      </c>
      <c r="CR100" s="13">
        <v>2008.38095238095</v>
      </c>
      <c r="CS100" s="13">
        <v>1700</v>
      </c>
      <c r="CT100" s="13">
        <v>1893.0809523809519</v>
      </c>
    </row>
    <row r="101" spans="1:98" x14ac:dyDescent="0.25">
      <c r="B101" s="3">
        <v>98</v>
      </c>
      <c r="C101" s="19">
        <v>1998.95238095235</v>
      </c>
      <c r="D101" s="19">
        <v>1890.5238095237801</v>
      </c>
      <c r="E101" s="19">
        <v>1771.7777777777801</v>
      </c>
      <c r="F101" s="19">
        <v>1837.4095238095199</v>
      </c>
      <c r="G101" s="19">
        <v>1932.95238095235</v>
      </c>
      <c r="H101" s="19">
        <v>1827.1587301587299</v>
      </c>
      <c r="I101" s="19">
        <v>1998.95238095235</v>
      </c>
      <c r="J101" s="19">
        <v>1862.23809523812</v>
      </c>
      <c r="K101" s="19">
        <v>1881.0952380952599</v>
      </c>
      <c r="L101" s="19">
        <v>1945.5238095238101</v>
      </c>
      <c r="M101" s="19">
        <v>1995.2031746031801</v>
      </c>
      <c r="N101" s="19">
        <v>1998.95238095235</v>
      </c>
      <c r="O101" s="19">
        <v>1961.23809523812</v>
      </c>
      <c r="P101" s="19">
        <v>1895.23809523812</v>
      </c>
      <c r="Q101" s="19">
        <v>1890.5238095238201</v>
      </c>
      <c r="R101" s="19">
        <v>1895.23809523812</v>
      </c>
      <c r="S101" s="19">
        <v>1881.0952380952599</v>
      </c>
      <c r="T101" s="19">
        <v>1998.95238095235</v>
      </c>
      <c r="U101" s="19">
        <v>1890.5238095237801</v>
      </c>
      <c r="V101" s="19">
        <v>1890.5238095237801</v>
      </c>
      <c r="W101" s="19">
        <v>1890.5238095238201</v>
      </c>
      <c r="X101" s="19">
        <v>1895.23809523812</v>
      </c>
      <c r="Y101" s="19">
        <v>1881.0952380952599</v>
      </c>
      <c r="Z101" s="19">
        <v>1998.95238095235</v>
      </c>
      <c r="AA101" s="19">
        <v>1890.5238095237801</v>
      </c>
      <c r="AB101" s="19">
        <v>1857.5238095237801</v>
      </c>
      <c r="AC101" s="19">
        <v>1881.0952380952599</v>
      </c>
      <c r="AD101" s="19">
        <v>1876.38095238092</v>
      </c>
      <c r="AE101" s="19">
        <v>1890.5238095237801</v>
      </c>
      <c r="AF101" s="19">
        <v>1998.95238095235</v>
      </c>
      <c r="AG101" s="19">
        <v>1890.5238095237801</v>
      </c>
      <c r="AH101" s="19">
        <v>1862.23809523812</v>
      </c>
      <c r="AI101" s="19">
        <v>1876.38095238092</v>
      </c>
      <c r="AJ101" s="19">
        <v>1890.5238095237801</v>
      </c>
      <c r="AK101" s="19">
        <v>1866.95238095235</v>
      </c>
      <c r="AL101" s="19">
        <v>1862.23809523812</v>
      </c>
      <c r="AM101" s="19">
        <v>1998.95238095235</v>
      </c>
      <c r="AN101" s="19">
        <v>1890.5238095237801</v>
      </c>
      <c r="AO101" s="19">
        <v>1890.5238095237801</v>
      </c>
      <c r="AP101" s="19">
        <v>1876.38095238092</v>
      </c>
      <c r="AQ101" s="19">
        <v>1890.5238095237801</v>
      </c>
      <c r="AR101" s="19">
        <v>1866.95238095235</v>
      </c>
      <c r="AS101" s="19">
        <v>1890.5238095237801</v>
      </c>
      <c r="AT101" s="19">
        <v>1876.38095238092</v>
      </c>
      <c r="AU101" s="19">
        <v>1998.95238095235</v>
      </c>
      <c r="AV101" s="19">
        <v>1876.38095238092</v>
      </c>
      <c r="AW101" s="19">
        <v>1890.5238095237801</v>
      </c>
      <c r="AX101" s="19">
        <v>1890.5238095237801</v>
      </c>
      <c r="AY101" s="19">
        <v>1890.5238095237801</v>
      </c>
      <c r="AZ101" s="19">
        <v>1857.5238095237801</v>
      </c>
      <c r="BA101" s="19">
        <v>1890.5238095237801</v>
      </c>
      <c r="BB101" s="19">
        <v>1998.95238095235</v>
      </c>
      <c r="BC101" s="19">
        <v>1890.5238095237801</v>
      </c>
      <c r="BD101" s="19">
        <v>1857.5238095237801</v>
      </c>
      <c r="BE101" s="19">
        <v>1866.95238095235</v>
      </c>
      <c r="BF101" s="19">
        <v>1890.5238095237801</v>
      </c>
      <c r="BG101" s="19">
        <v>1890.5238095237801</v>
      </c>
      <c r="BH101" s="19">
        <v>1857.5238095237801</v>
      </c>
      <c r="BI101" s="19">
        <v>1857.5238095237801</v>
      </c>
      <c r="BJ101" s="19">
        <v>1862.23809523812</v>
      </c>
      <c r="BK101" s="19">
        <v>1998.95238095235</v>
      </c>
      <c r="BL101" s="19">
        <v>1890.5238095237801</v>
      </c>
      <c r="BM101" s="19">
        <v>1998.95238095235</v>
      </c>
      <c r="BN101" s="19">
        <v>1876.38095238092</v>
      </c>
      <c r="BO101" s="19">
        <v>1866.95238095235</v>
      </c>
      <c r="BP101" s="19">
        <v>1998.95238095235</v>
      </c>
      <c r="BQ101" s="19">
        <v>1890.5238095237801</v>
      </c>
      <c r="BR101" s="19">
        <v>1857.5238095237801</v>
      </c>
      <c r="BS101" s="19">
        <v>1998.95238095235</v>
      </c>
      <c r="BT101" s="19">
        <v>1890.5238095237801</v>
      </c>
      <c r="BU101" s="19">
        <v>1866.95238095235</v>
      </c>
      <c r="BV101" s="19">
        <v>1890.5238095237801</v>
      </c>
      <c r="BW101" s="19">
        <v>1998.95238095235</v>
      </c>
      <c r="BX101" s="19">
        <v>1876.38095238092</v>
      </c>
      <c r="BY101" s="19">
        <v>1862.23809523812</v>
      </c>
      <c r="BZ101" s="19">
        <v>1890.5238095237801</v>
      </c>
      <c r="CA101" s="19">
        <v>1998.95238095235</v>
      </c>
      <c r="CB101" s="19">
        <v>1876.38095238092</v>
      </c>
      <c r="CC101" s="19">
        <v>1843.38095238092</v>
      </c>
      <c r="CD101" s="19">
        <v>1998.95238095235</v>
      </c>
      <c r="CE101" s="19">
        <v>1876.38095238092</v>
      </c>
      <c r="CF101" s="19">
        <v>1866.95238095235</v>
      </c>
      <c r="CG101" s="19">
        <v>1998.95238095235</v>
      </c>
      <c r="CH101" s="19">
        <v>1876.38095238092</v>
      </c>
      <c r="CI101" s="19">
        <v>1862.23809523812</v>
      </c>
      <c r="CJ101" s="19">
        <v>1998.95238095235</v>
      </c>
      <c r="CK101" s="19">
        <v>1876.38095238092</v>
      </c>
      <c r="CL101" s="19">
        <v>1876.38095238092</v>
      </c>
      <c r="CM101" s="19">
        <v>1866.95238095235</v>
      </c>
      <c r="CP101" t="s">
        <v>166</v>
      </c>
      <c r="CQ101">
        <v>22</v>
      </c>
      <c r="CR101" s="13">
        <v>1994.2380952381</v>
      </c>
      <c r="CS101" s="13">
        <v>1700</v>
      </c>
      <c r="CT101" s="13">
        <v>1895.3628571428569</v>
      </c>
    </row>
    <row r="102" spans="1:98" x14ac:dyDescent="0.25">
      <c r="B102" s="3">
        <v>99</v>
      </c>
      <c r="C102" s="19">
        <v>2003.6666666666299</v>
      </c>
      <c r="D102" s="19">
        <v>1895.2380952380599</v>
      </c>
      <c r="E102" s="19">
        <v>1762.0158730158801</v>
      </c>
      <c r="F102" s="19">
        <v>1823.80544217687</v>
      </c>
      <c r="G102" s="19">
        <v>1937.6666666666299</v>
      </c>
      <c r="H102" s="19">
        <v>1825.7981859410399</v>
      </c>
      <c r="I102" s="19">
        <v>2003.6666666666299</v>
      </c>
      <c r="J102" s="19">
        <v>1866.9523809524101</v>
      </c>
      <c r="K102" s="19">
        <v>1885.80952380955</v>
      </c>
      <c r="L102" s="19">
        <v>1955.62585034014</v>
      </c>
      <c r="M102" s="19">
        <v>2029.6535147392301</v>
      </c>
      <c r="N102" s="19">
        <v>2003.6666666666299</v>
      </c>
      <c r="O102" s="19">
        <v>1965.9523809524101</v>
      </c>
      <c r="P102" s="19">
        <v>1899.9523809524101</v>
      </c>
      <c r="Q102" s="19">
        <v>1899.2789115646301</v>
      </c>
      <c r="R102" s="19">
        <v>1899.9523809524101</v>
      </c>
      <c r="S102" s="19">
        <v>1885.80952380955</v>
      </c>
      <c r="T102" s="19">
        <v>2003.6666666666299</v>
      </c>
      <c r="U102" s="19">
        <v>1895.2380952380599</v>
      </c>
      <c r="V102" s="19">
        <v>1895.2380952380599</v>
      </c>
      <c r="W102" s="19">
        <v>1899.2789115646301</v>
      </c>
      <c r="X102" s="19">
        <v>1899.9523809524101</v>
      </c>
      <c r="Y102" s="19">
        <v>1885.80952380955</v>
      </c>
      <c r="Z102" s="19">
        <v>2003.6666666666299</v>
      </c>
      <c r="AA102" s="19">
        <v>1895.2380952380599</v>
      </c>
      <c r="AB102" s="19">
        <v>1862.2380952380599</v>
      </c>
      <c r="AC102" s="19">
        <v>1885.80952380955</v>
      </c>
      <c r="AD102" s="19">
        <v>1881.0952380952001</v>
      </c>
      <c r="AE102" s="19">
        <v>1895.2380952380599</v>
      </c>
      <c r="AF102" s="19">
        <v>2003.6666666666299</v>
      </c>
      <c r="AG102" s="19">
        <v>1895.2380952380599</v>
      </c>
      <c r="AH102" s="19">
        <v>1866.9523809524101</v>
      </c>
      <c r="AI102" s="19">
        <v>1881.0952380952001</v>
      </c>
      <c r="AJ102" s="19">
        <v>1895.2380952380599</v>
      </c>
      <c r="AK102" s="19">
        <v>1871.6666666666299</v>
      </c>
      <c r="AL102" s="19">
        <v>1866.9523809524101</v>
      </c>
      <c r="AM102" s="19">
        <v>2003.6666666666299</v>
      </c>
      <c r="AN102" s="19">
        <v>1895.2380952380599</v>
      </c>
      <c r="AO102" s="19">
        <v>1895.2380952380599</v>
      </c>
      <c r="AP102" s="19">
        <v>1881.0952380952001</v>
      </c>
      <c r="AQ102" s="19">
        <v>1895.2380952380599</v>
      </c>
      <c r="AR102" s="19">
        <v>1871.6666666666299</v>
      </c>
      <c r="AS102" s="19">
        <v>1895.2380952380599</v>
      </c>
      <c r="AT102" s="19">
        <v>1881.0952380952001</v>
      </c>
      <c r="AU102" s="19">
        <v>2003.6666666666299</v>
      </c>
      <c r="AV102" s="19">
        <v>1881.0952380952001</v>
      </c>
      <c r="AW102" s="19">
        <v>1895.2380952380599</v>
      </c>
      <c r="AX102" s="19">
        <v>1895.2380952380599</v>
      </c>
      <c r="AY102" s="19">
        <v>1895.2380952380599</v>
      </c>
      <c r="AZ102" s="19">
        <v>1862.2380952380599</v>
      </c>
      <c r="BA102" s="19">
        <v>1895.2380952380599</v>
      </c>
      <c r="BB102" s="19">
        <v>2003.6666666666299</v>
      </c>
      <c r="BC102" s="19">
        <v>1895.2380952380599</v>
      </c>
      <c r="BD102" s="19">
        <v>1862.2380952380599</v>
      </c>
      <c r="BE102" s="19">
        <v>1871.6666666666299</v>
      </c>
      <c r="BF102" s="19">
        <v>1895.2380952380599</v>
      </c>
      <c r="BG102" s="19">
        <v>1895.2380952380599</v>
      </c>
      <c r="BH102" s="19">
        <v>1862.2380952380599</v>
      </c>
      <c r="BI102" s="19">
        <v>1862.2380952380599</v>
      </c>
      <c r="BJ102" s="19">
        <v>1866.9523809524101</v>
      </c>
      <c r="BK102" s="19">
        <v>2003.6666666666299</v>
      </c>
      <c r="BL102" s="19">
        <v>1895.2380952380599</v>
      </c>
      <c r="BM102" s="19">
        <v>2003.6666666666299</v>
      </c>
      <c r="BN102" s="19">
        <v>1881.0952380952001</v>
      </c>
      <c r="BO102" s="19">
        <v>1871.6666666666299</v>
      </c>
      <c r="BP102" s="19">
        <v>2003.6666666666299</v>
      </c>
      <c r="BQ102" s="19">
        <v>1895.2380952380599</v>
      </c>
      <c r="BR102" s="19">
        <v>1862.2380952380599</v>
      </c>
      <c r="BS102" s="19">
        <v>2003.6666666666299</v>
      </c>
      <c r="BT102" s="19">
        <v>1895.2380952380599</v>
      </c>
      <c r="BU102" s="19">
        <v>1871.6666666666299</v>
      </c>
      <c r="BV102" s="19">
        <v>1895.2380952380599</v>
      </c>
      <c r="BW102" s="19">
        <v>2003.6666666666299</v>
      </c>
      <c r="BX102" s="19">
        <v>1881.0952380952001</v>
      </c>
      <c r="BY102" s="19">
        <v>1866.9523809524101</v>
      </c>
      <c r="BZ102" s="19">
        <v>1895.2380952380599</v>
      </c>
      <c r="CA102" s="19">
        <v>2003.6666666666299</v>
      </c>
      <c r="CB102" s="19">
        <v>1881.0952380952001</v>
      </c>
      <c r="CC102" s="19">
        <v>1848.0952380952001</v>
      </c>
      <c r="CD102" s="19">
        <v>2003.6666666666299</v>
      </c>
      <c r="CE102" s="19">
        <v>1881.0952380952001</v>
      </c>
      <c r="CF102" s="19">
        <v>1871.6666666666299</v>
      </c>
      <c r="CG102" s="19">
        <v>2003.6666666666299</v>
      </c>
      <c r="CH102" s="19">
        <v>1881.0952380952001</v>
      </c>
      <c r="CI102" s="19">
        <v>1866.9523809524101</v>
      </c>
      <c r="CJ102" s="19">
        <v>2003.6666666666299</v>
      </c>
      <c r="CK102" s="19">
        <v>1881.0952380952001</v>
      </c>
      <c r="CL102" s="19">
        <v>1881.0952380952001</v>
      </c>
      <c r="CM102" s="19">
        <v>1871.6666666666299</v>
      </c>
      <c r="CP102" t="s">
        <v>166</v>
      </c>
      <c r="CQ102">
        <v>23</v>
      </c>
      <c r="CR102" s="13">
        <v>1975.38095238095</v>
      </c>
      <c r="CS102" s="13">
        <v>1700</v>
      </c>
      <c r="CT102" s="13">
        <v>1893.9014285714281</v>
      </c>
    </row>
    <row r="103" spans="1:98" x14ac:dyDescent="0.25">
      <c r="B103" s="3">
        <v>100</v>
      </c>
      <c r="C103" s="19">
        <v>2008.38095238091</v>
      </c>
      <c r="D103" s="19">
        <v>1899.95238095234</v>
      </c>
      <c r="E103" s="19">
        <v>1752.25396825397</v>
      </c>
      <c r="F103" s="19">
        <v>1810.2013605442201</v>
      </c>
      <c r="G103" s="19">
        <v>1942.38095238091</v>
      </c>
      <c r="H103" s="19">
        <v>1824.43764172336</v>
      </c>
      <c r="I103" s="19">
        <v>2008.38095238091</v>
      </c>
      <c r="J103" s="19">
        <v>1871.6666666666999</v>
      </c>
      <c r="K103" s="19">
        <v>1890.5238095238401</v>
      </c>
      <c r="L103" s="19">
        <v>1965.7278911564599</v>
      </c>
      <c r="M103" s="19">
        <v>2064.1038548752899</v>
      </c>
      <c r="N103" s="19">
        <v>2008.38095238091</v>
      </c>
      <c r="O103" s="19">
        <v>1970.6666666666999</v>
      </c>
      <c r="P103" s="19">
        <v>1904.6666666666999</v>
      </c>
      <c r="Q103" s="19">
        <v>1908.0340136054499</v>
      </c>
      <c r="R103" s="19">
        <v>1904.6666666666999</v>
      </c>
      <c r="S103" s="19">
        <v>1890.5238095238401</v>
      </c>
      <c r="T103" s="19">
        <v>2008.38095238091</v>
      </c>
      <c r="U103" s="19">
        <v>1899.95238095234</v>
      </c>
      <c r="V103" s="19">
        <v>1899.95238095234</v>
      </c>
      <c r="W103" s="19">
        <v>1908.0340136054499</v>
      </c>
      <c r="X103" s="19">
        <v>1904.6666666666999</v>
      </c>
      <c r="Y103" s="19">
        <v>1890.5238095238401</v>
      </c>
      <c r="Z103" s="19">
        <v>2008.38095238091</v>
      </c>
      <c r="AA103" s="19">
        <v>1899.95238095234</v>
      </c>
      <c r="AB103" s="19">
        <v>1866.95238095234</v>
      </c>
      <c r="AC103" s="19">
        <v>1890.5238095238401</v>
      </c>
      <c r="AD103" s="19">
        <v>1885.80952380948</v>
      </c>
      <c r="AE103" s="19">
        <v>1899.95238095234</v>
      </c>
      <c r="AF103" s="19">
        <v>2008.38095238091</v>
      </c>
      <c r="AG103" s="19">
        <v>1899.95238095234</v>
      </c>
      <c r="AH103" s="19">
        <v>1871.6666666666999</v>
      </c>
      <c r="AI103" s="19">
        <v>1885.80952380948</v>
      </c>
      <c r="AJ103" s="19">
        <v>1899.95238095234</v>
      </c>
      <c r="AK103" s="19">
        <v>1876.38095238091</v>
      </c>
      <c r="AL103" s="19">
        <v>1871.6666666666999</v>
      </c>
      <c r="AM103" s="19">
        <v>2008.38095238091</v>
      </c>
      <c r="AN103" s="19">
        <v>1899.95238095234</v>
      </c>
      <c r="AO103" s="19">
        <v>1899.95238095234</v>
      </c>
      <c r="AP103" s="19">
        <v>1885.80952380948</v>
      </c>
      <c r="AQ103" s="19">
        <v>1899.95238095234</v>
      </c>
      <c r="AR103" s="19">
        <v>1876.38095238091</v>
      </c>
      <c r="AS103" s="19">
        <v>1899.95238095234</v>
      </c>
      <c r="AT103" s="19">
        <v>1885.80952380948</v>
      </c>
      <c r="AU103" s="19">
        <v>2008.38095238091</v>
      </c>
      <c r="AV103" s="19">
        <v>1885.80952380948</v>
      </c>
      <c r="AW103" s="19">
        <v>1899.95238095234</v>
      </c>
      <c r="AX103" s="19">
        <v>1899.95238095234</v>
      </c>
      <c r="AY103" s="19">
        <v>1899.95238095234</v>
      </c>
      <c r="AZ103" s="19">
        <v>1866.95238095234</v>
      </c>
      <c r="BA103" s="19">
        <v>1899.95238095234</v>
      </c>
      <c r="BB103" s="19">
        <v>2008.38095238091</v>
      </c>
      <c r="BC103" s="19">
        <v>1899.95238095234</v>
      </c>
      <c r="BD103" s="19">
        <v>1866.95238095234</v>
      </c>
      <c r="BE103" s="19">
        <v>1876.38095238091</v>
      </c>
      <c r="BF103" s="19">
        <v>1899.95238095234</v>
      </c>
      <c r="BG103" s="19">
        <v>1899.95238095234</v>
      </c>
      <c r="BH103" s="19">
        <v>1866.95238095234</v>
      </c>
      <c r="BI103" s="19">
        <v>1866.95238095234</v>
      </c>
      <c r="BJ103" s="19">
        <v>1871.6666666666999</v>
      </c>
      <c r="BK103" s="19">
        <v>2008.38095238091</v>
      </c>
      <c r="BL103" s="19">
        <v>1899.95238095234</v>
      </c>
      <c r="BM103" s="19">
        <v>2008.38095238091</v>
      </c>
      <c r="BN103" s="19">
        <v>1885.80952380948</v>
      </c>
      <c r="BO103" s="19">
        <v>1876.38095238091</v>
      </c>
      <c r="BP103" s="19">
        <v>2008.38095238091</v>
      </c>
      <c r="BQ103" s="19">
        <v>1899.95238095234</v>
      </c>
      <c r="BR103" s="19">
        <v>1866.95238095234</v>
      </c>
      <c r="BS103" s="19">
        <v>2008.38095238091</v>
      </c>
      <c r="BT103" s="19">
        <v>1899.95238095234</v>
      </c>
      <c r="BU103" s="19">
        <v>1876.38095238091</v>
      </c>
      <c r="BV103" s="19">
        <v>1899.95238095234</v>
      </c>
      <c r="BW103" s="19">
        <v>2008.38095238091</v>
      </c>
      <c r="BX103" s="19">
        <v>1885.80952380948</v>
      </c>
      <c r="BY103" s="19">
        <v>1871.6666666666999</v>
      </c>
      <c r="BZ103" s="19">
        <v>1899.95238095234</v>
      </c>
      <c r="CA103" s="19">
        <v>2008.38095238091</v>
      </c>
      <c r="CB103" s="19">
        <v>1885.80952380948</v>
      </c>
      <c r="CC103" s="19">
        <v>1852.80952380948</v>
      </c>
      <c r="CD103" s="19">
        <v>2008.38095238091</v>
      </c>
      <c r="CE103" s="19">
        <v>1885.80952380948</v>
      </c>
      <c r="CF103" s="19">
        <v>1876.38095238091</v>
      </c>
      <c r="CG103" s="19">
        <v>2008.38095238091</v>
      </c>
      <c r="CH103" s="19">
        <v>1885.80952380948</v>
      </c>
      <c r="CI103" s="19">
        <v>1871.6666666666999</v>
      </c>
      <c r="CJ103" s="19">
        <v>2008.38095238091</v>
      </c>
      <c r="CK103" s="19">
        <v>1885.80952380948</v>
      </c>
      <c r="CL103" s="19">
        <v>1885.80952380948</v>
      </c>
      <c r="CM103" s="19">
        <v>1876.38095238091</v>
      </c>
      <c r="CP103" t="s">
        <v>166</v>
      </c>
      <c r="CQ103">
        <v>24</v>
      </c>
      <c r="CR103" s="13">
        <v>2008.38095238095</v>
      </c>
      <c r="CS103" s="13">
        <v>1700</v>
      </c>
      <c r="CT103" s="13">
        <v>1890.6985714285704</v>
      </c>
    </row>
    <row r="104" spans="1:98" x14ac:dyDescent="0.25">
      <c r="CP104" t="s">
        <v>166</v>
      </c>
      <c r="CQ104">
        <v>25</v>
      </c>
      <c r="CR104" s="13">
        <v>2008.38095238095</v>
      </c>
      <c r="CS104" s="13">
        <v>1020</v>
      </c>
      <c r="CT104" s="13">
        <v>1891.7809523809522</v>
      </c>
    </row>
    <row r="105" spans="1:98" x14ac:dyDescent="0.25">
      <c r="A105" s="1" t="s">
        <v>163</v>
      </c>
      <c r="B105" t="s">
        <v>89</v>
      </c>
      <c r="C105" s="19">
        <v>100</v>
      </c>
      <c r="D105" s="19">
        <v>100</v>
      </c>
      <c r="E105" s="19">
        <v>100</v>
      </c>
      <c r="F105" s="19">
        <v>100</v>
      </c>
      <c r="G105" s="19">
        <v>100</v>
      </c>
      <c r="H105" s="19">
        <v>100</v>
      </c>
      <c r="I105" s="19">
        <v>100</v>
      </c>
      <c r="J105" s="19">
        <v>100</v>
      </c>
      <c r="K105" s="19">
        <v>100</v>
      </c>
      <c r="L105" s="19">
        <v>100</v>
      </c>
      <c r="M105" s="19">
        <v>100</v>
      </c>
      <c r="N105" s="19">
        <v>100</v>
      </c>
      <c r="O105" s="19">
        <v>100</v>
      </c>
      <c r="P105" s="19">
        <v>100</v>
      </c>
      <c r="Q105" s="19">
        <v>100</v>
      </c>
      <c r="R105" s="19">
        <v>100</v>
      </c>
      <c r="S105" s="19">
        <v>100</v>
      </c>
      <c r="T105" s="19">
        <v>100</v>
      </c>
      <c r="U105" s="19">
        <v>100</v>
      </c>
      <c r="V105" s="19">
        <v>100</v>
      </c>
      <c r="W105" s="19">
        <v>100</v>
      </c>
      <c r="X105" s="19">
        <v>100</v>
      </c>
      <c r="Y105" s="19">
        <v>100</v>
      </c>
      <c r="Z105" s="19">
        <v>100</v>
      </c>
      <c r="AA105" s="19">
        <v>100</v>
      </c>
      <c r="AB105" s="19">
        <v>100</v>
      </c>
      <c r="AC105" s="19">
        <v>100</v>
      </c>
      <c r="AD105" s="19">
        <v>100</v>
      </c>
      <c r="AE105" s="19">
        <v>100</v>
      </c>
      <c r="AF105" s="19">
        <v>100</v>
      </c>
      <c r="AG105" s="19">
        <v>100</v>
      </c>
      <c r="AH105" s="19">
        <v>100</v>
      </c>
      <c r="AI105" s="19">
        <v>100</v>
      </c>
      <c r="AJ105" s="19">
        <v>100</v>
      </c>
      <c r="AK105" s="19">
        <v>100</v>
      </c>
      <c r="AL105" s="19">
        <v>100</v>
      </c>
      <c r="AM105" s="19">
        <v>100</v>
      </c>
      <c r="AN105" s="19">
        <v>100</v>
      </c>
      <c r="AO105" s="19">
        <v>100</v>
      </c>
      <c r="AP105" s="19">
        <v>100</v>
      </c>
      <c r="AQ105" s="19">
        <v>100</v>
      </c>
      <c r="AR105" s="19">
        <v>100</v>
      </c>
      <c r="AS105" s="19">
        <v>100</v>
      </c>
      <c r="AT105" s="19">
        <v>100</v>
      </c>
      <c r="AU105" s="19">
        <v>100</v>
      </c>
      <c r="AV105" s="19">
        <v>100</v>
      </c>
      <c r="AW105" s="19">
        <v>100</v>
      </c>
      <c r="AX105" s="19">
        <v>100</v>
      </c>
      <c r="AY105" s="19">
        <v>100</v>
      </c>
      <c r="AZ105" s="19">
        <v>100</v>
      </c>
      <c r="BA105" s="19">
        <v>100</v>
      </c>
      <c r="BB105" s="19">
        <v>100</v>
      </c>
      <c r="BC105" s="19">
        <v>100</v>
      </c>
      <c r="BD105" s="19">
        <v>100</v>
      </c>
      <c r="BE105" s="19">
        <v>100</v>
      </c>
      <c r="BF105" s="19">
        <v>100</v>
      </c>
      <c r="BG105" s="19">
        <v>100</v>
      </c>
      <c r="BH105" s="19">
        <v>100</v>
      </c>
      <c r="BI105" s="19">
        <v>100</v>
      </c>
      <c r="BJ105" s="19">
        <v>100</v>
      </c>
      <c r="BK105" s="19">
        <v>100</v>
      </c>
      <c r="BL105" s="19">
        <v>100</v>
      </c>
      <c r="BM105" s="19">
        <v>100</v>
      </c>
      <c r="BN105" s="19">
        <v>100</v>
      </c>
      <c r="BO105" s="19">
        <v>100</v>
      </c>
      <c r="BP105" s="19">
        <v>100</v>
      </c>
      <c r="BQ105" s="19">
        <v>100</v>
      </c>
      <c r="BR105" s="19">
        <v>100</v>
      </c>
      <c r="BS105" s="19">
        <v>100</v>
      </c>
      <c r="BT105" s="19">
        <v>100</v>
      </c>
      <c r="BU105" s="19">
        <v>100</v>
      </c>
      <c r="BV105" s="19">
        <v>100</v>
      </c>
      <c r="BW105" s="19">
        <v>100</v>
      </c>
      <c r="BX105" s="19">
        <v>100</v>
      </c>
      <c r="BY105" s="19">
        <v>100</v>
      </c>
      <c r="BZ105" s="19">
        <v>100</v>
      </c>
      <c r="CA105" s="19">
        <v>100</v>
      </c>
      <c r="CB105" s="19">
        <v>100</v>
      </c>
      <c r="CC105" s="19">
        <v>100</v>
      </c>
      <c r="CD105" s="19">
        <v>100</v>
      </c>
      <c r="CE105" s="19">
        <v>100</v>
      </c>
      <c r="CF105" s="19">
        <v>100</v>
      </c>
      <c r="CG105" s="19">
        <v>100</v>
      </c>
      <c r="CH105" s="19">
        <v>100</v>
      </c>
      <c r="CI105" s="19">
        <v>100</v>
      </c>
      <c r="CJ105" s="19">
        <v>100</v>
      </c>
      <c r="CK105" s="19">
        <v>100</v>
      </c>
      <c r="CL105" s="19">
        <v>100</v>
      </c>
      <c r="CM105" s="19">
        <v>100</v>
      </c>
      <c r="CP105" t="s">
        <v>166</v>
      </c>
      <c r="CQ105">
        <v>26</v>
      </c>
      <c r="CR105" s="13">
        <v>2008.38095238095</v>
      </c>
      <c r="CS105" s="13">
        <v>1380</v>
      </c>
      <c r="CT105" s="13">
        <v>1873.8566666666663</v>
      </c>
    </row>
    <row r="106" spans="1:98" s="25" customFormat="1" ht="24" customHeight="1" x14ac:dyDescent="0.3">
      <c r="A106" s="24"/>
      <c r="B106" s="25" t="s">
        <v>90</v>
      </c>
      <c r="C106" s="26">
        <v>1948.3657142857141</v>
      </c>
      <c r="D106" s="26">
        <v>1909.1515798319335</v>
      </c>
      <c r="E106" s="26">
        <v>1894.3257142857162</v>
      </c>
      <c r="F106" s="26">
        <v>1892.4768707482999</v>
      </c>
      <c r="G106" s="26">
        <v>1917.9719863945593</v>
      </c>
      <c r="H106" s="26">
        <v>1894.6309523809518</v>
      </c>
      <c r="I106" s="26">
        <v>1893.0809523809519</v>
      </c>
      <c r="J106" s="26">
        <v>1893.9957142857138</v>
      </c>
      <c r="K106" s="26">
        <v>1890.4157142857148</v>
      </c>
      <c r="L106" s="26">
        <v>1893.0809523809519</v>
      </c>
      <c r="M106" s="26">
        <v>1895.3628571428569</v>
      </c>
      <c r="N106" s="26">
        <v>1893.9014285714281</v>
      </c>
      <c r="O106" s="26">
        <v>1890.6985714285704</v>
      </c>
      <c r="P106" s="26">
        <v>1891.7809523809522</v>
      </c>
      <c r="Q106" s="26">
        <v>1873.8566666666663</v>
      </c>
      <c r="R106" s="26">
        <v>1904.3000000000009</v>
      </c>
      <c r="S106" s="26">
        <v>1893.4613061224497</v>
      </c>
      <c r="T106" s="26">
        <v>1881.0552380952377</v>
      </c>
      <c r="U106" s="26">
        <v>1890.0158503401365</v>
      </c>
      <c r="V106" s="26">
        <v>1893.0809523809519</v>
      </c>
      <c r="W106" s="26">
        <v>1917.9719863945593</v>
      </c>
      <c r="X106" s="26">
        <v>1894.6309523809518</v>
      </c>
      <c r="Y106" s="26">
        <v>1893.0809523809519</v>
      </c>
      <c r="Z106" s="26">
        <v>1893.9957142857138</v>
      </c>
      <c r="AA106" s="26">
        <v>1890.4157142857148</v>
      </c>
      <c r="AB106" s="26">
        <v>1893.0809523809519</v>
      </c>
      <c r="AC106" s="26">
        <v>1895.3628571428569</v>
      </c>
      <c r="AD106" s="26">
        <v>1893.9014285714281</v>
      </c>
      <c r="AE106" s="26">
        <v>1890.6985714285704</v>
      </c>
      <c r="AF106" s="26">
        <v>1891.7809523809522</v>
      </c>
      <c r="AG106" s="26">
        <v>1650.9</v>
      </c>
      <c r="AH106" s="26">
        <v>2045</v>
      </c>
      <c r="AI106" s="26">
        <v>2053.8809523809518</v>
      </c>
      <c r="AJ106" s="26">
        <v>1963.4618836982563</v>
      </c>
      <c r="AK106" s="26">
        <v>1877.3899999999994</v>
      </c>
      <c r="AL106" s="26">
        <v>1889.4728571428559</v>
      </c>
      <c r="AM106" s="26">
        <v>1878.0971428571443</v>
      </c>
      <c r="AN106" s="26">
        <v>1894.5614285714282</v>
      </c>
      <c r="AO106" s="26">
        <v>1877.4371428571424</v>
      </c>
      <c r="AP106" s="26">
        <v>1893.0809523809519</v>
      </c>
      <c r="AQ106" s="26">
        <v>1890.4157142857148</v>
      </c>
      <c r="AR106" s="26">
        <v>1893.0809523809519</v>
      </c>
      <c r="AS106" s="26">
        <v>1895.3628571428569</v>
      </c>
      <c r="AT106" s="26">
        <v>1893.9014285714281</v>
      </c>
      <c r="AU106" s="26">
        <v>1761</v>
      </c>
      <c r="AV106" s="26">
        <v>1899.8</v>
      </c>
      <c r="AW106" s="26">
        <v>1912.45</v>
      </c>
      <c r="AX106" s="26">
        <v>1941.85</v>
      </c>
      <c r="AY106" s="26">
        <v>1892.4768707482999</v>
      </c>
      <c r="AZ106" s="26">
        <v>1917.9719863945593</v>
      </c>
      <c r="BA106" s="26">
        <v>1894.6309523809518</v>
      </c>
      <c r="BB106" s="26">
        <v>1893.0809523809519</v>
      </c>
      <c r="BC106" s="26">
        <v>1893.9957142857138</v>
      </c>
      <c r="BD106" s="26">
        <v>1890.4157142857148</v>
      </c>
      <c r="BE106" s="26">
        <v>1892.4768707482999</v>
      </c>
      <c r="BF106" s="26">
        <v>1917.9719863945593</v>
      </c>
      <c r="BG106" s="26">
        <v>1894.6309523809518</v>
      </c>
      <c r="BH106" s="26">
        <v>1893.0809523809519</v>
      </c>
      <c r="BI106" s="26">
        <v>1893.9957142857138</v>
      </c>
      <c r="BJ106" s="26">
        <v>1890.4157142857148</v>
      </c>
      <c r="BK106" s="26">
        <v>1948.3657142857141</v>
      </c>
      <c r="BL106" s="26">
        <v>1909.1515798319335</v>
      </c>
      <c r="BM106" s="26">
        <v>1894.3257142857162</v>
      </c>
      <c r="BN106" s="26">
        <v>1892.4768707482999</v>
      </c>
      <c r="BO106" s="26">
        <v>1917.9719863945593</v>
      </c>
      <c r="BP106" s="26">
        <v>1894.6309523809518</v>
      </c>
      <c r="BQ106" s="26">
        <v>1893.0809523809519</v>
      </c>
      <c r="BR106" s="26">
        <v>1929.5</v>
      </c>
      <c r="BS106" s="26">
        <v>1929.5</v>
      </c>
      <c r="BT106" s="26">
        <v>1877.3899999999994</v>
      </c>
      <c r="BU106" s="26">
        <v>1893.0809523809519</v>
      </c>
      <c r="BV106" s="26">
        <v>1895.3628571428569</v>
      </c>
      <c r="BW106" s="26">
        <v>1889.7085714285704</v>
      </c>
      <c r="BX106" s="26">
        <v>1893.0809523809519</v>
      </c>
      <c r="BY106" s="26">
        <v>1877.3899999999994</v>
      </c>
      <c r="BZ106" s="26">
        <v>1891.8771428571417</v>
      </c>
      <c r="CA106" s="26">
        <v>1893.0809523809519</v>
      </c>
      <c r="CB106" s="26">
        <v>1877.3899999999994</v>
      </c>
      <c r="CC106" s="26">
        <v>1890.7457142857133</v>
      </c>
      <c r="CD106" s="26">
        <v>1917.9719863945593</v>
      </c>
      <c r="CE106" s="26">
        <v>1894.6309523809518</v>
      </c>
      <c r="CF106" s="26">
        <v>1893.0809523809519</v>
      </c>
      <c r="CG106" s="26">
        <v>1929.5</v>
      </c>
      <c r="CH106" s="26">
        <v>1929.5</v>
      </c>
      <c r="CI106" s="26">
        <v>1877.3899999999994</v>
      </c>
      <c r="CJ106" s="26">
        <v>1893.9957142857138</v>
      </c>
      <c r="CK106" s="26">
        <v>1890.4157142857148</v>
      </c>
      <c r="CL106" s="26">
        <v>1877.3899999999994</v>
      </c>
      <c r="CM106" s="26">
        <v>1893.0809523809519</v>
      </c>
      <c r="CP106" s="27" t="s">
        <v>166</v>
      </c>
      <c r="CQ106" s="27">
        <v>27</v>
      </c>
      <c r="CR106" s="28">
        <v>2008.38095238095</v>
      </c>
      <c r="CS106" s="28">
        <v>1700</v>
      </c>
      <c r="CT106" s="28">
        <v>1904.3000000000009</v>
      </c>
    </row>
    <row r="107" spans="1:98" x14ac:dyDescent="0.25">
      <c r="B107">
        <v>1</v>
      </c>
      <c r="C107" s="19">
        <v>1310</v>
      </c>
      <c r="D107" s="19">
        <v>1500</v>
      </c>
      <c r="E107" s="19">
        <v>1815.0952380952399</v>
      </c>
      <c r="F107" s="19">
        <v>1928.2380952381</v>
      </c>
      <c r="G107" s="19">
        <v>2005</v>
      </c>
      <c r="H107" s="19">
        <v>1880</v>
      </c>
      <c r="I107" s="19">
        <v>1720</v>
      </c>
      <c r="J107" s="19">
        <v>1857.5238095238101</v>
      </c>
      <c r="K107" s="19">
        <v>1947.0952380952399</v>
      </c>
      <c r="L107" s="19">
        <v>1720</v>
      </c>
      <c r="M107" s="19">
        <v>1994.2380952381</v>
      </c>
      <c r="N107" s="19">
        <v>1848.0952380952399</v>
      </c>
      <c r="O107" s="19">
        <v>1947.0952380952399</v>
      </c>
      <c r="P107" s="19">
        <v>1705</v>
      </c>
      <c r="Q107" s="19">
        <v>1790</v>
      </c>
      <c r="R107" s="19">
        <v>1852.80952380952</v>
      </c>
      <c r="S107" s="19">
        <v>1871.6666666666699</v>
      </c>
      <c r="T107" s="19">
        <v>1850</v>
      </c>
      <c r="U107" s="19">
        <v>1810.38095238095</v>
      </c>
      <c r="V107" s="19">
        <v>1720</v>
      </c>
      <c r="W107" s="19">
        <v>2005</v>
      </c>
      <c r="X107" s="19">
        <v>1880</v>
      </c>
      <c r="Y107" s="19">
        <v>1720</v>
      </c>
      <c r="Z107" s="19">
        <v>1857.5238095238101</v>
      </c>
      <c r="AA107" s="19">
        <v>1947.0952380952399</v>
      </c>
      <c r="AB107" s="19">
        <v>1720</v>
      </c>
      <c r="AC107" s="19">
        <v>1994.2380952381</v>
      </c>
      <c r="AD107" s="19">
        <v>1848.0952380952399</v>
      </c>
      <c r="AE107" s="19">
        <v>1947.0952380952399</v>
      </c>
      <c r="AF107" s="19">
        <v>1705</v>
      </c>
      <c r="AG107" s="19">
        <v>1330</v>
      </c>
      <c r="AH107" s="19">
        <v>1550</v>
      </c>
      <c r="AI107" s="19">
        <v>2350</v>
      </c>
      <c r="AJ107" s="19">
        <v>2000</v>
      </c>
      <c r="AK107" s="19">
        <v>1876.38095238095</v>
      </c>
      <c r="AL107" s="19">
        <v>1857.5238095238101</v>
      </c>
      <c r="AM107" s="19">
        <v>1914.0952380952399</v>
      </c>
      <c r="AN107" s="19">
        <v>1914.0952380952399</v>
      </c>
      <c r="AO107" s="19">
        <v>1881.0952380952399</v>
      </c>
      <c r="AP107" s="19">
        <v>1720</v>
      </c>
      <c r="AQ107" s="19">
        <v>1947.0952380952399</v>
      </c>
      <c r="AR107" s="19">
        <v>1720</v>
      </c>
      <c r="AS107" s="19">
        <v>1994.2380952381</v>
      </c>
      <c r="AT107" s="19">
        <v>1848.0952380952399</v>
      </c>
      <c r="AU107" s="19">
        <v>1662</v>
      </c>
      <c r="AV107" s="19">
        <v>1880</v>
      </c>
      <c r="AW107" s="19">
        <v>1660</v>
      </c>
      <c r="AX107" s="19">
        <v>1800</v>
      </c>
      <c r="AY107" s="19">
        <v>1928.2380952381</v>
      </c>
      <c r="AZ107" s="19">
        <v>2005</v>
      </c>
      <c r="BA107" s="19">
        <v>1880</v>
      </c>
      <c r="BB107" s="19">
        <v>1720</v>
      </c>
      <c r="BC107" s="19">
        <v>1857.5238095238101</v>
      </c>
      <c r="BD107" s="19">
        <v>1947.0952380952399</v>
      </c>
      <c r="BE107" s="19">
        <v>1928.2380952381</v>
      </c>
      <c r="BF107" s="19">
        <v>2005</v>
      </c>
      <c r="BG107" s="19">
        <v>1880</v>
      </c>
      <c r="BH107" s="19">
        <v>1720</v>
      </c>
      <c r="BI107" s="19">
        <v>1857.5238095238101</v>
      </c>
      <c r="BJ107" s="19">
        <v>1947.0952380952399</v>
      </c>
      <c r="BK107" s="19">
        <v>1310</v>
      </c>
      <c r="BL107" s="19">
        <v>1500</v>
      </c>
      <c r="BM107" s="19">
        <v>1815.0952380952399</v>
      </c>
      <c r="BN107" s="19">
        <v>1928.2380952381</v>
      </c>
      <c r="BO107" s="19">
        <v>2005</v>
      </c>
      <c r="BP107" s="19">
        <v>1880</v>
      </c>
      <c r="BQ107" s="19">
        <v>1720</v>
      </c>
      <c r="BR107" s="19">
        <v>1880</v>
      </c>
      <c r="BS107" s="19">
        <v>1880</v>
      </c>
      <c r="BT107" s="19">
        <v>1876.38095238095</v>
      </c>
      <c r="BU107" s="19">
        <v>1720</v>
      </c>
      <c r="BV107" s="19">
        <v>1994.2380952381</v>
      </c>
      <c r="BW107" s="19">
        <v>1848.0952380952399</v>
      </c>
      <c r="BX107" s="19">
        <v>1720</v>
      </c>
      <c r="BY107" s="19">
        <v>1876.38095238095</v>
      </c>
      <c r="BZ107" s="19">
        <v>1932.9523809523801</v>
      </c>
      <c r="CA107" s="19">
        <v>1720</v>
      </c>
      <c r="CB107" s="19">
        <v>1876.38095238095</v>
      </c>
      <c r="CC107" s="19">
        <v>1951.80952380953</v>
      </c>
      <c r="CD107" s="19">
        <v>2005</v>
      </c>
      <c r="CE107" s="19">
        <v>1880</v>
      </c>
      <c r="CF107" s="19">
        <v>1720</v>
      </c>
      <c r="CG107" s="19">
        <v>1880</v>
      </c>
      <c r="CH107" s="19">
        <v>1880</v>
      </c>
      <c r="CI107" s="19">
        <v>1876.38095238095</v>
      </c>
      <c r="CJ107" s="19">
        <v>1857.5238095238101</v>
      </c>
      <c r="CK107" s="19">
        <v>1947.0952380952399</v>
      </c>
      <c r="CL107" s="19">
        <v>1876.38095238095</v>
      </c>
      <c r="CM107" s="19">
        <v>1720</v>
      </c>
      <c r="CP107" t="s">
        <v>166</v>
      </c>
      <c r="CQ107">
        <v>28</v>
      </c>
      <c r="CR107" s="13">
        <v>2008.38095238095</v>
      </c>
      <c r="CS107" s="13">
        <v>1700</v>
      </c>
      <c r="CT107" s="13">
        <v>1893.4613061224497</v>
      </c>
    </row>
    <row r="108" spans="1:98" x14ac:dyDescent="0.25">
      <c r="B108">
        <v>2</v>
      </c>
      <c r="C108" s="19">
        <v>1020</v>
      </c>
      <c r="D108" s="19">
        <v>1861</v>
      </c>
      <c r="E108" s="19">
        <v>1819.80952380952</v>
      </c>
      <c r="F108" s="19">
        <v>1932.9523809523801</v>
      </c>
      <c r="G108" s="19">
        <v>1857.5238095238101</v>
      </c>
      <c r="H108" s="19">
        <v>1710</v>
      </c>
      <c r="I108" s="19">
        <v>1715</v>
      </c>
      <c r="J108" s="19">
        <v>1815.0952380952399</v>
      </c>
      <c r="K108" s="19">
        <v>1848.0952380952399</v>
      </c>
      <c r="L108" s="19">
        <v>1715</v>
      </c>
      <c r="M108" s="19">
        <v>1815.0952380952399</v>
      </c>
      <c r="N108" s="19">
        <v>1815.0952380952399</v>
      </c>
      <c r="O108" s="19">
        <v>1989.5238095238101</v>
      </c>
      <c r="P108" s="19">
        <v>1710</v>
      </c>
      <c r="Q108" s="19">
        <v>1850</v>
      </c>
      <c r="R108" s="19">
        <v>1857.5238095238101</v>
      </c>
      <c r="S108" s="19">
        <v>1876.38095238095</v>
      </c>
      <c r="T108" s="19">
        <v>1700</v>
      </c>
      <c r="U108" s="19">
        <v>1815.0952380952399</v>
      </c>
      <c r="V108" s="19">
        <v>1715</v>
      </c>
      <c r="W108" s="19">
        <v>1857.5238095238101</v>
      </c>
      <c r="X108" s="19">
        <v>1710</v>
      </c>
      <c r="Y108" s="19">
        <v>1715</v>
      </c>
      <c r="Z108" s="19">
        <v>1815.0952380952399</v>
      </c>
      <c r="AA108" s="19">
        <v>1848.0952380952399</v>
      </c>
      <c r="AB108" s="19">
        <v>1715</v>
      </c>
      <c r="AC108" s="19">
        <v>1815.0952380952399</v>
      </c>
      <c r="AD108" s="19">
        <v>1815.0952380952399</v>
      </c>
      <c r="AE108" s="19">
        <v>1989.5238095238101</v>
      </c>
      <c r="AF108" s="19">
        <v>1710</v>
      </c>
      <c r="AG108" s="19">
        <v>1340</v>
      </c>
      <c r="AH108" s="19">
        <v>1560</v>
      </c>
      <c r="AI108" s="19">
        <v>2360</v>
      </c>
      <c r="AJ108" s="19">
        <v>1550</v>
      </c>
      <c r="AK108" s="19">
        <v>1850</v>
      </c>
      <c r="AL108" s="19">
        <v>1857.5238095238101</v>
      </c>
      <c r="AM108" s="19">
        <v>1914.0952380952399</v>
      </c>
      <c r="AN108" s="19">
        <v>1815.0952380952399</v>
      </c>
      <c r="AO108" s="19">
        <v>1850</v>
      </c>
      <c r="AP108" s="19">
        <v>1715</v>
      </c>
      <c r="AQ108" s="19">
        <v>1848.0952380952399</v>
      </c>
      <c r="AR108" s="19">
        <v>1715</v>
      </c>
      <c r="AS108" s="19">
        <v>1815.0952380952399</v>
      </c>
      <c r="AT108" s="19">
        <v>1815.0952380952399</v>
      </c>
      <c r="AU108" s="19">
        <v>1664</v>
      </c>
      <c r="AV108" s="19">
        <v>1802</v>
      </c>
      <c r="AW108" s="19">
        <v>1670</v>
      </c>
      <c r="AX108" s="19">
        <v>1803</v>
      </c>
      <c r="AY108" s="19">
        <v>1932.9523809523801</v>
      </c>
      <c r="AZ108" s="19">
        <v>1857.5238095238101</v>
      </c>
      <c r="BA108" s="19">
        <v>1710</v>
      </c>
      <c r="BB108" s="19">
        <v>1715</v>
      </c>
      <c r="BC108" s="19">
        <v>1815.0952380952399</v>
      </c>
      <c r="BD108" s="19">
        <v>1848.0952380952399</v>
      </c>
      <c r="BE108" s="19">
        <v>1932.9523809523801</v>
      </c>
      <c r="BF108" s="19">
        <v>1857.5238095238101</v>
      </c>
      <c r="BG108" s="19">
        <v>1710</v>
      </c>
      <c r="BH108" s="19">
        <v>1715</v>
      </c>
      <c r="BI108" s="19">
        <v>1815.0952380952399</v>
      </c>
      <c r="BJ108" s="19">
        <v>1848.0952380952399</v>
      </c>
      <c r="BK108" s="19">
        <v>1020</v>
      </c>
      <c r="BL108" s="19">
        <v>1861</v>
      </c>
      <c r="BM108" s="19">
        <v>1819.80952380952</v>
      </c>
      <c r="BN108" s="19">
        <v>1932.9523809523801</v>
      </c>
      <c r="BO108" s="19">
        <v>1857.5238095238101</v>
      </c>
      <c r="BP108" s="19">
        <v>1710</v>
      </c>
      <c r="BQ108" s="19">
        <v>1715</v>
      </c>
      <c r="BR108" s="19">
        <v>1881</v>
      </c>
      <c r="BS108" s="19">
        <v>1881</v>
      </c>
      <c r="BT108" s="19">
        <v>1850</v>
      </c>
      <c r="BU108" s="19">
        <v>1715</v>
      </c>
      <c r="BV108" s="19">
        <v>1815.0952380952399</v>
      </c>
      <c r="BW108" s="19">
        <v>1989.5238095238101</v>
      </c>
      <c r="BX108" s="19">
        <v>1715</v>
      </c>
      <c r="BY108" s="19">
        <v>1850</v>
      </c>
      <c r="BZ108" s="19">
        <v>1937.6666666666699</v>
      </c>
      <c r="CA108" s="19">
        <v>1715</v>
      </c>
      <c r="CB108" s="19">
        <v>1850</v>
      </c>
      <c r="CC108" s="19">
        <v>1989.5238095238101</v>
      </c>
      <c r="CD108" s="19">
        <v>1857.5238095238101</v>
      </c>
      <c r="CE108" s="19">
        <v>1710</v>
      </c>
      <c r="CF108" s="19">
        <v>1715</v>
      </c>
      <c r="CG108" s="19">
        <v>1881</v>
      </c>
      <c r="CH108" s="19">
        <v>1881</v>
      </c>
      <c r="CI108" s="19">
        <v>1850</v>
      </c>
      <c r="CJ108" s="19">
        <v>1815.0952380952399</v>
      </c>
      <c r="CK108" s="19">
        <v>1848.0952380952399</v>
      </c>
      <c r="CL108" s="19">
        <v>1850</v>
      </c>
      <c r="CM108" s="19">
        <v>1715</v>
      </c>
      <c r="CP108" t="s">
        <v>166</v>
      </c>
      <c r="CQ108">
        <v>29</v>
      </c>
      <c r="CR108" s="13">
        <v>2008.38095238095</v>
      </c>
      <c r="CS108" s="13">
        <v>1700</v>
      </c>
      <c r="CT108" s="13">
        <v>1881.0552380952377</v>
      </c>
    </row>
    <row r="109" spans="1:98" x14ac:dyDescent="0.25">
      <c r="B109">
        <v>3</v>
      </c>
      <c r="C109" s="19">
        <v>1980</v>
      </c>
      <c r="D109" s="19">
        <v>1550</v>
      </c>
      <c r="E109" s="19">
        <v>1824.5238095238101</v>
      </c>
      <c r="F109" s="19">
        <v>1937.6666666666699</v>
      </c>
      <c r="G109" s="19">
        <v>1862.2380952381</v>
      </c>
      <c r="H109" s="19">
        <v>1940</v>
      </c>
      <c r="I109" s="19">
        <v>1940</v>
      </c>
      <c r="J109" s="19">
        <v>1819.80952380952</v>
      </c>
      <c r="K109" s="19">
        <v>1989.5238095238101</v>
      </c>
      <c r="L109" s="19">
        <v>1940</v>
      </c>
      <c r="M109" s="19">
        <v>1819.80952380952</v>
      </c>
      <c r="N109" s="19">
        <v>1819.80952380952</v>
      </c>
      <c r="O109" s="19">
        <v>1994.2380952381</v>
      </c>
      <c r="P109" s="19">
        <v>1940</v>
      </c>
      <c r="Q109" s="19">
        <v>1833.9523809523801</v>
      </c>
      <c r="R109" s="19">
        <v>1862.2380952381</v>
      </c>
      <c r="S109" s="19">
        <v>1881.0952380952399</v>
      </c>
      <c r="T109" s="19">
        <v>1805.6666666666699</v>
      </c>
      <c r="U109" s="19">
        <v>1819.80952380952</v>
      </c>
      <c r="V109" s="19">
        <v>1940</v>
      </c>
      <c r="W109" s="19">
        <v>1862.2380952381</v>
      </c>
      <c r="X109" s="19">
        <v>1940</v>
      </c>
      <c r="Y109" s="19">
        <v>1940</v>
      </c>
      <c r="Z109" s="19">
        <v>1819.80952380952</v>
      </c>
      <c r="AA109" s="19">
        <v>1989.5238095238101</v>
      </c>
      <c r="AB109" s="19">
        <v>1940</v>
      </c>
      <c r="AC109" s="19">
        <v>1819.80952380952</v>
      </c>
      <c r="AD109" s="19">
        <v>1819.80952380952</v>
      </c>
      <c r="AE109" s="19">
        <v>1994.2380952381</v>
      </c>
      <c r="AF109" s="19">
        <v>1940</v>
      </c>
      <c r="AG109" s="19">
        <v>1350</v>
      </c>
      <c r="AH109" s="19">
        <v>1570</v>
      </c>
      <c r="AI109" s="19">
        <v>2370</v>
      </c>
      <c r="AJ109" s="19">
        <v>1760</v>
      </c>
      <c r="AK109" s="19">
        <v>1833.9523809523801</v>
      </c>
      <c r="AL109" s="19">
        <v>1857.5238095238101</v>
      </c>
      <c r="AM109" s="19">
        <v>1914.0952380952399</v>
      </c>
      <c r="AN109" s="19">
        <v>1819.80952380952</v>
      </c>
      <c r="AO109" s="19">
        <v>1833.9523809523801</v>
      </c>
      <c r="AP109" s="19">
        <v>1940</v>
      </c>
      <c r="AQ109" s="19">
        <v>1989.5238095238101</v>
      </c>
      <c r="AR109" s="19">
        <v>1940</v>
      </c>
      <c r="AS109" s="19">
        <v>1819.80952380952</v>
      </c>
      <c r="AT109" s="19">
        <v>1819.80952380952</v>
      </c>
      <c r="AU109" s="19">
        <v>1666</v>
      </c>
      <c r="AV109" s="19">
        <v>1804</v>
      </c>
      <c r="AW109" s="19">
        <v>1675</v>
      </c>
      <c r="AX109" s="19">
        <v>1806</v>
      </c>
      <c r="AY109" s="19">
        <v>1937.6666666666699</v>
      </c>
      <c r="AZ109" s="19">
        <v>1862.2380952381</v>
      </c>
      <c r="BA109" s="19">
        <v>1940</v>
      </c>
      <c r="BB109" s="19">
        <v>1940</v>
      </c>
      <c r="BC109" s="19">
        <v>1819.80952380952</v>
      </c>
      <c r="BD109" s="19">
        <v>1989.5238095238101</v>
      </c>
      <c r="BE109" s="19">
        <v>1937.6666666666699</v>
      </c>
      <c r="BF109" s="19">
        <v>1862.2380952381</v>
      </c>
      <c r="BG109" s="19">
        <v>1940</v>
      </c>
      <c r="BH109" s="19">
        <v>1940</v>
      </c>
      <c r="BI109" s="19">
        <v>1819.80952380952</v>
      </c>
      <c r="BJ109" s="19">
        <v>1989.5238095238101</v>
      </c>
      <c r="BK109" s="19">
        <v>1980</v>
      </c>
      <c r="BL109" s="19">
        <v>1550</v>
      </c>
      <c r="BM109" s="19">
        <v>1824.5238095238101</v>
      </c>
      <c r="BN109" s="19">
        <v>1937.6666666666699</v>
      </c>
      <c r="BO109" s="19">
        <v>1862.2380952381</v>
      </c>
      <c r="BP109" s="19">
        <v>1940</v>
      </c>
      <c r="BQ109" s="19">
        <v>1940</v>
      </c>
      <c r="BR109" s="19">
        <v>1882</v>
      </c>
      <c r="BS109" s="19">
        <v>1882</v>
      </c>
      <c r="BT109" s="19">
        <v>1833.9523809523801</v>
      </c>
      <c r="BU109" s="19">
        <v>1940</v>
      </c>
      <c r="BV109" s="19">
        <v>1819.80952380952</v>
      </c>
      <c r="BW109" s="19">
        <v>1994.2380952381</v>
      </c>
      <c r="BX109" s="19">
        <v>1940</v>
      </c>
      <c r="BY109" s="19">
        <v>1833.9523809523801</v>
      </c>
      <c r="BZ109" s="19">
        <v>1942.38095238095</v>
      </c>
      <c r="CA109" s="19">
        <v>1940</v>
      </c>
      <c r="CB109" s="19">
        <v>1833.9523809523801</v>
      </c>
      <c r="CC109" s="19">
        <v>1994.2380952381</v>
      </c>
      <c r="CD109" s="19">
        <v>1862.2380952381</v>
      </c>
      <c r="CE109" s="19">
        <v>1940</v>
      </c>
      <c r="CF109" s="19">
        <v>1940</v>
      </c>
      <c r="CG109" s="19">
        <v>1882</v>
      </c>
      <c r="CH109" s="19">
        <v>1882</v>
      </c>
      <c r="CI109" s="19">
        <v>1833.9523809523801</v>
      </c>
      <c r="CJ109" s="19">
        <v>1819.80952380952</v>
      </c>
      <c r="CK109" s="19">
        <v>1989.5238095238101</v>
      </c>
      <c r="CL109" s="19">
        <v>1833.9523809523801</v>
      </c>
      <c r="CM109" s="19">
        <v>1940</v>
      </c>
      <c r="CP109" t="s">
        <v>166</v>
      </c>
      <c r="CQ109">
        <v>30</v>
      </c>
      <c r="CR109" s="13">
        <v>2008.38095238095</v>
      </c>
      <c r="CS109" s="13">
        <v>1700</v>
      </c>
      <c r="CT109" s="13">
        <v>1890.0158503401365</v>
      </c>
    </row>
    <row r="110" spans="1:98" x14ac:dyDescent="0.25">
      <c r="B110">
        <v>4</v>
      </c>
      <c r="C110" s="19">
        <v>1680</v>
      </c>
      <c r="D110" s="19">
        <v>1687</v>
      </c>
      <c r="E110" s="19">
        <v>1829.2380952381</v>
      </c>
      <c r="F110" s="19">
        <v>1942.38095238095</v>
      </c>
      <c r="G110" s="19">
        <v>1866.9523809523801</v>
      </c>
      <c r="H110" s="19">
        <v>1890</v>
      </c>
      <c r="I110" s="19">
        <v>1890</v>
      </c>
      <c r="J110" s="19">
        <v>1824.5238095238101</v>
      </c>
      <c r="K110" s="19">
        <v>1994.2380952381</v>
      </c>
      <c r="L110" s="19">
        <v>1890</v>
      </c>
      <c r="M110" s="19">
        <v>1824.5238095238101</v>
      </c>
      <c r="N110" s="19">
        <v>1824.5238095238101</v>
      </c>
      <c r="O110" s="19">
        <v>1998.9523809523801</v>
      </c>
      <c r="P110" s="19">
        <v>1890</v>
      </c>
      <c r="Q110" s="19">
        <v>1838.6666666666699</v>
      </c>
      <c r="R110" s="19">
        <v>1866.9523809523801</v>
      </c>
      <c r="S110" s="19">
        <v>1885.80952380953</v>
      </c>
      <c r="T110" s="19">
        <v>1810.38095238095</v>
      </c>
      <c r="U110" s="19">
        <v>1824.5238095238101</v>
      </c>
      <c r="V110" s="19">
        <v>1890</v>
      </c>
      <c r="W110" s="19">
        <v>1866.9523809523801</v>
      </c>
      <c r="X110" s="19">
        <v>1890</v>
      </c>
      <c r="Y110" s="19">
        <v>1890</v>
      </c>
      <c r="Z110" s="19">
        <v>1824.5238095238101</v>
      </c>
      <c r="AA110" s="19">
        <v>1994.2380952381</v>
      </c>
      <c r="AB110" s="19">
        <v>1890</v>
      </c>
      <c r="AC110" s="19">
        <v>1824.5238095238101</v>
      </c>
      <c r="AD110" s="19">
        <v>1824.5238095238101</v>
      </c>
      <c r="AE110" s="19">
        <v>1998.9523809523801</v>
      </c>
      <c r="AF110" s="19">
        <v>1890</v>
      </c>
      <c r="AG110" s="19">
        <v>1360</v>
      </c>
      <c r="AH110" s="19">
        <v>1580</v>
      </c>
      <c r="AI110" s="19">
        <v>2380</v>
      </c>
      <c r="AJ110" s="19">
        <v>1660</v>
      </c>
      <c r="AK110" s="19">
        <v>1838.6666666666699</v>
      </c>
      <c r="AL110" s="19">
        <v>1989.5238095238101</v>
      </c>
      <c r="AM110" s="19">
        <v>1850</v>
      </c>
      <c r="AN110" s="19">
        <v>1824.5238095238101</v>
      </c>
      <c r="AO110" s="19">
        <v>1838.6666666666699</v>
      </c>
      <c r="AP110" s="19">
        <v>1890</v>
      </c>
      <c r="AQ110" s="19">
        <v>1994.2380952381</v>
      </c>
      <c r="AR110" s="19">
        <v>1890</v>
      </c>
      <c r="AS110" s="19">
        <v>1824.5238095238101</v>
      </c>
      <c r="AT110" s="19">
        <v>1824.5238095238101</v>
      </c>
      <c r="AU110" s="19">
        <v>1668</v>
      </c>
      <c r="AV110" s="19">
        <v>1806</v>
      </c>
      <c r="AW110" s="19">
        <v>1680</v>
      </c>
      <c r="AX110" s="19">
        <v>1809</v>
      </c>
      <c r="AY110" s="19">
        <v>1942.38095238095</v>
      </c>
      <c r="AZ110" s="19">
        <v>1866.9523809523801</v>
      </c>
      <c r="BA110" s="19">
        <v>1890</v>
      </c>
      <c r="BB110" s="19">
        <v>1890</v>
      </c>
      <c r="BC110" s="19">
        <v>1824.5238095238101</v>
      </c>
      <c r="BD110" s="19">
        <v>1994.2380952381</v>
      </c>
      <c r="BE110" s="19">
        <v>1942.38095238095</v>
      </c>
      <c r="BF110" s="19">
        <v>1866.9523809523801</v>
      </c>
      <c r="BG110" s="19">
        <v>1890</v>
      </c>
      <c r="BH110" s="19">
        <v>1890</v>
      </c>
      <c r="BI110" s="19">
        <v>1824.5238095238101</v>
      </c>
      <c r="BJ110" s="19">
        <v>1994.2380952381</v>
      </c>
      <c r="BK110" s="19">
        <v>1680</v>
      </c>
      <c r="BL110" s="19">
        <v>1687</v>
      </c>
      <c r="BM110" s="19">
        <v>1829.2380952381</v>
      </c>
      <c r="BN110" s="19">
        <v>1942.38095238095</v>
      </c>
      <c r="BO110" s="19">
        <v>1866.9523809523801</v>
      </c>
      <c r="BP110" s="19">
        <v>1890</v>
      </c>
      <c r="BQ110" s="19">
        <v>1890</v>
      </c>
      <c r="BR110" s="19">
        <v>1883</v>
      </c>
      <c r="BS110" s="19">
        <v>1883</v>
      </c>
      <c r="BT110" s="19">
        <v>1838.6666666666699</v>
      </c>
      <c r="BU110" s="19">
        <v>1890</v>
      </c>
      <c r="BV110" s="19">
        <v>1824.5238095238101</v>
      </c>
      <c r="BW110" s="19">
        <v>1998.9523809523801</v>
      </c>
      <c r="BX110" s="19">
        <v>1890</v>
      </c>
      <c r="BY110" s="19">
        <v>1838.6666666666699</v>
      </c>
      <c r="BZ110" s="19">
        <v>1989.5238095238101</v>
      </c>
      <c r="CA110" s="19">
        <v>1890</v>
      </c>
      <c r="CB110" s="19">
        <v>1838.6666666666699</v>
      </c>
      <c r="CC110" s="19">
        <v>1998.9523809523801</v>
      </c>
      <c r="CD110" s="19">
        <v>1866.9523809523801</v>
      </c>
      <c r="CE110" s="19">
        <v>1890</v>
      </c>
      <c r="CF110" s="19">
        <v>1890</v>
      </c>
      <c r="CG110" s="19">
        <v>1883</v>
      </c>
      <c r="CH110" s="19">
        <v>1883</v>
      </c>
      <c r="CI110" s="19">
        <v>1838.6666666666699</v>
      </c>
      <c r="CJ110" s="19">
        <v>1824.5238095238101</v>
      </c>
      <c r="CK110" s="19">
        <v>1994.2380952381</v>
      </c>
      <c r="CL110" s="19">
        <v>1838.6666666666699</v>
      </c>
      <c r="CM110" s="19">
        <v>1890</v>
      </c>
      <c r="CP110" t="s">
        <v>166</v>
      </c>
      <c r="CQ110">
        <v>31</v>
      </c>
      <c r="CR110" s="13">
        <v>2064.1038548752899</v>
      </c>
      <c r="CS110" s="13">
        <v>1700</v>
      </c>
      <c r="CT110" s="13">
        <v>1893.0809523809519</v>
      </c>
    </row>
    <row r="111" spans="1:98" x14ac:dyDescent="0.25">
      <c r="B111">
        <v>5</v>
      </c>
      <c r="C111" s="19">
        <v>1700</v>
      </c>
      <c r="D111" s="19">
        <v>1712</v>
      </c>
      <c r="E111" s="19">
        <v>1833.9523809523801</v>
      </c>
      <c r="F111" s="19">
        <v>1947.0952380952399</v>
      </c>
      <c r="G111" s="19">
        <v>1871.6666666666699</v>
      </c>
      <c r="H111" s="19">
        <v>1790</v>
      </c>
      <c r="I111" s="19">
        <v>1790</v>
      </c>
      <c r="J111" s="19">
        <v>1829.2380952381</v>
      </c>
      <c r="K111" s="19">
        <v>1998.9523809523801</v>
      </c>
      <c r="L111" s="19">
        <v>1790</v>
      </c>
      <c r="M111" s="19">
        <v>1829.2380952381</v>
      </c>
      <c r="N111" s="19">
        <v>1829.2380952381</v>
      </c>
      <c r="O111" s="19">
        <v>2003.6666666666699</v>
      </c>
      <c r="P111" s="19">
        <v>1680</v>
      </c>
      <c r="Q111" s="19">
        <v>1843.38095238095</v>
      </c>
      <c r="R111" s="19">
        <v>1871.6666666666699</v>
      </c>
      <c r="S111" s="19">
        <v>1890.5238095238101</v>
      </c>
      <c r="T111" s="19">
        <v>1815.0952380952399</v>
      </c>
      <c r="U111" s="19">
        <v>1829.2380952381</v>
      </c>
      <c r="V111" s="19">
        <v>1790</v>
      </c>
      <c r="W111" s="19">
        <v>1871.6666666666699</v>
      </c>
      <c r="X111" s="19">
        <v>1790</v>
      </c>
      <c r="Y111" s="19">
        <v>1790</v>
      </c>
      <c r="Z111" s="19">
        <v>1829.2380952381</v>
      </c>
      <c r="AA111" s="19">
        <v>1998.9523809523801</v>
      </c>
      <c r="AB111" s="19">
        <v>1790</v>
      </c>
      <c r="AC111" s="19">
        <v>1829.2380952381</v>
      </c>
      <c r="AD111" s="19">
        <v>1829.2380952381</v>
      </c>
      <c r="AE111" s="19">
        <v>2003.6666666666699</v>
      </c>
      <c r="AF111" s="19">
        <v>1680</v>
      </c>
      <c r="AG111" s="19">
        <v>1370</v>
      </c>
      <c r="AH111" s="19">
        <v>1590</v>
      </c>
      <c r="AI111" s="19">
        <v>2390</v>
      </c>
      <c r="AJ111" s="19">
        <v>1440</v>
      </c>
      <c r="AK111" s="19">
        <v>1843.38095238095</v>
      </c>
      <c r="AL111" s="19">
        <v>1994.2380952381</v>
      </c>
      <c r="AM111" s="19">
        <v>1833.9523809523801</v>
      </c>
      <c r="AN111" s="19">
        <v>1829.2380952381</v>
      </c>
      <c r="AO111" s="19">
        <v>1843.38095238095</v>
      </c>
      <c r="AP111" s="19">
        <v>1790</v>
      </c>
      <c r="AQ111" s="19">
        <v>1998.9523809523801</v>
      </c>
      <c r="AR111" s="19">
        <v>1790</v>
      </c>
      <c r="AS111" s="19">
        <v>1829.2380952381</v>
      </c>
      <c r="AT111" s="19">
        <v>1829.2380952381</v>
      </c>
      <c r="AU111" s="19">
        <v>1670</v>
      </c>
      <c r="AV111" s="19">
        <v>1808</v>
      </c>
      <c r="AW111" s="19">
        <v>1685</v>
      </c>
      <c r="AX111" s="19">
        <v>1812</v>
      </c>
      <c r="AY111" s="19">
        <v>1947.0952380952399</v>
      </c>
      <c r="AZ111" s="19">
        <v>1871.6666666666699</v>
      </c>
      <c r="BA111" s="19">
        <v>1790</v>
      </c>
      <c r="BB111" s="19">
        <v>1790</v>
      </c>
      <c r="BC111" s="19">
        <v>1829.2380952381</v>
      </c>
      <c r="BD111" s="19">
        <v>1998.9523809523801</v>
      </c>
      <c r="BE111" s="19">
        <v>1947.0952380952399</v>
      </c>
      <c r="BF111" s="19">
        <v>1871.6666666666699</v>
      </c>
      <c r="BG111" s="19">
        <v>1790</v>
      </c>
      <c r="BH111" s="19">
        <v>1790</v>
      </c>
      <c r="BI111" s="19">
        <v>1829.2380952381</v>
      </c>
      <c r="BJ111" s="19">
        <v>1998.9523809523801</v>
      </c>
      <c r="BK111" s="19">
        <v>1700</v>
      </c>
      <c r="BL111" s="19">
        <v>1712</v>
      </c>
      <c r="BM111" s="19">
        <v>1833.9523809523801</v>
      </c>
      <c r="BN111" s="19">
        <v>1947.0952380952399</v>
      </c>
      <c r="BO111" s="19">
        <v>1871.6666666666699</v>
      </c>
      <c r="BP111" s="19">
        <v>1790</v>
      </c>
      <c r="BQ111" s="19">
        <v>1790</v>
      </c>
      <c r="BR111" s="19">
        <v>1884</v>
      </c>
      <c r="BS111" s="19">
        <v>1884</v>
      </c>
      <c r="BT111" s="19">
        <v>1843.38095238095</v>
      </c>
      <c r="BU111" s="19">
        <v>1790</v>
      </c>
      <c r="BV111" s="19">
        <v>1829.2380952381</v>
      </c>
      <c r="BW111" s="19">
        <v>2003.6666666666699</v>
      </c>
      <c r="BX111" s="19">
        <v>1790</v>
      </c>
      <c r="BY111" s="19">
        <v>1843.38095238095</v>
      </c>
      <c r="BZ111" s="19">
        <v>1994.2380952381</v>
      </c>
      <c r="CA111" s="19">
        <v>1790</v>
      </c>
      <c r="CB111" s="19">
        <v>1843.38095238095</v>
      </c>
      <c r="CC111" s="19">
        <v>2003.6666666666699</v>
      </c>
      <c r="CD111" s="19">
        <v>1871.6666666666699</v>
      </c>
      <c r="CE111" s="19">
        <v>1790</v>
      </c>
      <c r="CF111" s="19">
        <v>1790</v>
      </c>
      <c r="CG111" s="19">
        <v>1884</v>
      </c>
      <c r="CH111" s="19">
        <v>1884</v>
      </c>
      <c r="CI111" s="19">
        <v>1843.38095238095</v>
      </c>
      <c r="CJ111" s="19">
        <v>1829.2380952381</v>
      </c>
      <c r="CK111" s="19">
        <v>1998.9523809523801</v>
      </c>
      <c r="CL111" s="19">
        <v>1843.38095238095</v>
      </c>
      <c r="CM111" s="19">
        <v>1790</v>
      </c>
      <c r="CP111" t="s">
        <v>166</v>
      </c>
      <c r="CQ111">
        <v>32</v>
      </c>
      <c r="CR111" s="13">
        <v>2008.38095238095</v>
      </c>
      <c r="CS111" s="13">
        <v>1700</v>
      </c>
      <c r="CT111" s="13">
        <v>1917.9719863945593</v>
      </c>
    </row>
    <row r="112" spans="1:98" x14ac:dyDescent="0.25">
      <c r="B112">
        <v>6</v>
      </c>
      <c r="C112" s="19">
        <v>1650</v>
      </c>
      <c r="D112" s="19">
        <v>1737</v>
      </c>
      <c r="E112" s="19">
        <v>1838.6666666666699</v>
      </c>
      <c r="F112" s="19">
        <v>1951.80952380953</v>
      </c>
      <c r="G112" s="19">
        <v>1876.38095238095</v>
      </c>
      <c r="H112" s="19">
        <v>1700</v>
      </c>
      <c r="I112" s="19">
        <v>1700</v>
      </c>
      <c r="J112" s="19">
        <v>1833.9523809523801</v>
      </c>
      <c r="K112" s="19">
        <v>2003.6666666666699</v>
      </c>
      <c r="L112" s="19">
        <v>1700</v>
      </c>
      <c r="M112" s="19">
        <v>1833.9523809523801</v>
      </c>
      <c r="N112" s="19">
        <v>1833.9523809523801</v>
      </c>
      <c r="O112" s="19">
        <v>2008.38095238095</v>
      </c>
      <c r="P112" s="19">
        <v>1700</v>
      </c>
      <c r="Q112" s="19">
        <v>1848.0952380952399</v>
      </c>
      <c r="R112" s="19">
        <v>1876.38095238095</v>
      </c>
      <c r="S112" s="19">
        <v>1895.2380952381</v>
      </c>
      <c r="T112" s="19">
        <v>1819.80952380952</v>
      </c>
      <c r="U112" s="19">
        <v>1833.9523809523801</v>
      </c>
      <c r="V112" s="19">
        <v>1700</v>
      </c>
      <c r="W112" s="19">
        <v>1876.38095238095</v>
      </c>
      <c r="X112" s="19">
        <v>1700</v>
      </c>
      <c r="Y112" s="19">
        <v>1700</v>
      </c>
      <c r="Z112" s="19">
        <v>1833.9523809523801</v>
      </c>
      <c r="AA112" s="19">
        <v>2003.6666666666699</v>
      </c>
      <c r="AB112" s="19">
        <v>1700</v>
      </c>
      <c r="AC112" s="19">
        <v>1833.9523809523801</v>
      </c>
      <c r="AD112" s="19">
        <v>1833.9523809523801</v>
      </c>
      <c r="AE112" s="19">
        <v>2008.38095238095</v>
      </c>
      <c r="AF112" s="19">
        <v>1700</v>
      </c>
      <c r="AG112" s="19">
        <v>1380</v>
      </c>
      <c r="AH112" s="19">
        <v>1600</v>
      </c>
      <c r="AI112" s="19">
        <v>2400</v>
      </c>
      <c r="AJ112" s="19">
        <v>1430</v>
      </c>
      <c r="AK112" s="19">
        <v>1848.0952380952399</v>
      </c>
      <c r="AL112" s="19">
        <v>1998.9523809523801</v>
      </c>
      <c r="AM112" s="19">
        <v>1838.6666666666699</v>
      </c>
      <c r="AN112" s="19">
        <v>1833.9523809523801</v>
      </c>
      <c r="AO112" s="19">
        <v>1848.0952380952399</v>
      </c>
      <c r="AP112" s="19">
        <v>1700</v>
      </c>
      <c r="AQ112" s="19">
        <v>2003.6666666666699</v>
      </c>
      <c r="AR112" s="19">
        <v>1700</v>
      </c>
      <c r="AS112" s="19">
        <v>1833.9523809523801</v>
      </c>
      <c r="AT112" s="19">
        <v>1833.9523809523801</v>
      </c>
      <c r="AU112" s="19">
        <v>1672</v>
      </c>
      <c r="AV112" s="19">
        <v>1810</v>
      </c>
      <c r="AW112" s="19">
        <v>1690</v>
      </c>
      <c r="AX112" s="19">
        <v>1815</v>
      </c>
      <c r="AY112" s="19">
        <v>1951.80952380953</v>
      </c>
      <c r="AZ112" s="19">
        <v>1876.38095238095</v>
      </c>
      <c r="BA112" s="19">
        <v>1700</v>
      </c>
      <c r="BB112" s="19">
        <v>1700</v>
      </c>
      <c r="BC112" s="19">
        <v>1833.9523809523801</v>
      </c>
      <c r="BD112" s="19">
        <v>2003.6666666666699</v>
      </c>
      <c r="BE112" s="19">
        <v>1951.80952380953</v>
      </c>
      <c r="BF112" s="19">
        <v>1876.38095238095</v>
      </c>
      <c r="BG112" s="19">
        <v>1700</v>
      </c>
      <c r="BH112" s="19">
        <v>1700</v>
      </c>
      <c r="BI112" s="19">
        <v>1833.9523809523801</v>
      </c>
      <c r="BJ112" s="19">
        <v>2003.6666666666699</v>
      </c>
      <c r="BK112" s="19">
        <v>1650</v>
      </c>
      <c r="BL112" s="19">
        <v>1737</v>
      </c>
      <c r="BM112" s="19">
        <v>1838.6666666666699</v>
      </c>
      <c r="BN112" s="19">
        <v>1951.80952380953</v>
      </c>
      <c r="BO112" s="19">
        <v>1876.38095238095</v>
      </c>
      <c r="BP112" s="19">
        <v>1700</v>
      </c>
      <c r="BQ112" s="19">
        <v>1700</v>
      </c>
      <c r="BR112" s="19">
        <v>1885</v>
      </c>
      <c r="BS112" s="19">
        <v>1885</v>
      </c>
      <c r="BT112" s="19">
        <v>1848.0952380952399</v>
      </c>
      <c r="BU112" s="19">
        <v>1700</v>
      </c>
      <c r="BV112" s="19">
        <v>1833.9523809523801</v>
      </c>
      <c r="BW112" s="19">
        <v>2008.38095238095</v>
      </c>
      <c r="BX112" s="19">
        <v>1700</v>
      </c>
      <c r="BY112" s="19">
        <v>1848.0952380952399</v>
      </c>
      <c r="BZ112" s="19">
        <v>1998.9523809523801</v>
      </c>
      <c r="CA112" s="19">
        <v>1700</v>
      </c>
      <c r="CB112" s="19">
        <v>1848.0952380952399</v>
      </c>
      <c r="CC112" s="19">
        <v>2008.38095238095</v>
      </c>
      <c r="CD112" s="19">
        <v>1876.38095238095</v>
      </c>
      <c r="CE112" s="19">
        <v>1700</v>
      </c>
      <c r="CF112" s="19">
        <v>1700</v>
      </c>
      <c r="CG112" s="19">
        <v>1885</v>
      </c>
      <c r="CH112" s="19">
        <v>1885</v>
      </c>
      <c r="CI112" s="19">
        <v>1848.0952380952399</v>
      </c>
      <c r="CJ112" s="19">
        <v>1833.9523809523801</v>
      </c>
      <c r="CK112" s="19">
        <v>2003.6666666666699</v>
      </c>
      <c r="CL112" s="19">
        <v>1848.0952380952399</v>
      </c>
      <c r="CM112" s="19">
        <v>1700</v>
      </c>
      <c r="CP112" t="s">
        <v>166</v>
      </c>
      <c r="CQ112">
        <v>33</v>
      </c>
      <c r="CR112" s="13">
        <v>2008.38095238095</v>
      </c>
      <c r="CS112" s="13">
        <v>1700</v>
      </c>
      <c r="CT112" s="13">
        <v>1894.6309523809518</v>
      </c>
    </row>
    <row r="113" spans="2:98" x14ac:dyDescent="0.25">
      <c r="B113">
        <v>7</v>
      </c>
      <c r="C113" s="19">
        <v>1760</v>
      </c>
      <c r="D113" s="19">
        <v>1762</v>
      </c>
      <c r="E113" s="19">
        <v>1843.38095238095</v>
      </c>
      <c r="F113" s="19">
        <v>1956.5238095238101</v>
      </c>
      <c r="G113" s="19">
        <v>1881.0952380952399</v>
      </c>
      <c r="H113" s="19">
        <v>1805.6666666666699</v>
      </c>
      <c r="I113" s="19">
        <v>1805.6666666666699</v>
      </c>
      <c r="J113" s="19">
        <v>1838.6666666666699</v>
      </c>
      <c r="K113" s="19">
        <v>2008.38095238095</v>
      </c>
      <c r="L113" s="19">
        <v>1805.6666666666699</v>
      </c>
      <c r="M113" s="19">
        <v>1838.6666666666699</v>
      </c>
      <c r="N113" s="19">
        <v>1838.6666666666699</v>
      </c>
      <c r="O113" s="19">
        <v>1932.9523809523801</v>
      </c>
      <c r="P113" s="19">
        <v>1805.6666666666699</v>
      </c>
      <c r="Q113" s="19">
        <v>1852.80952380952</v>
      </c>
      <c r="R113" s="19">
        <v>1881.0952380952399</v>
      </c>
      <c r="S113" s="19">
        <v>1550</v>
      </c>
      <c r="T113" s="19">
        <v>1824.5238095238101</v>
      </c>
      <c r="U113" s="19">
        <v>1838.6666666666699</v>
      </c>
      <c r="V113" s="19">
        <v>1805.6666666666699</v>
      </c>
      <c r="W113" s="19">
        <v>1881.0952380952399</v>
      </c>
      <c r="X113" s="19">
        <v>1805.6666666666699</v>
      </c>
      <c r="Y113" s="19">
        <v>1805.6666666666699</v>
      </c>
      <c r="Z113" s="19">
        <v>1838.6666666666699</v>
      </c>
      <c r="AA113" s="19">
        <v>2008.38095238095</v>
      </c>
      <c r="AB113" s="19">
        <v>1805.6666666666699</v>
      </c>
      <c r="AC113" s="19">
        <v>1838.6666666666699</v>
      </c>
      <c r="AD113" s="19">
        <v>1838.6666666666699</v>
      </c>
      <c r="AE113" s="19">
        <v>1932.9523809523801</v>
      </c>
      <c r="AF113" s="19">
        <v>1805.6666666666699</v>
      </c>
      <c r="AG113" s="19">
        <v>1390</v>
      </c>
      <c r="AH113" s="19">
        <v>1610</v>
      </c>
      <c r="AI113" s="19">
        <v>2410</v>
      </c>
      <c r="AJ113" s="19">
        <v>1312</v>
      </c>
      <c r="AK113" s="19">
        <v>1852.80952380952</v>
      </c>
      <c r="AL113" s="19">
        <v>2003.6666666666699</v>
      </c>
      <c r="AM113" s="19">
        <v>1843.38095238095</v>
      </c>
      <c r="AN113" s="19">
        <v>1838.6666666666699</v>
      </c>
      <c r="AO113" s="19">
        <v>1852.80952380952</v>
      </c>
      <c r="AP113" s="19">
        <v>1805.6666666666699</v>
      </c>
      <c r="AQ113" s="19">
        <v>2008.38095238095</v>
      </c>
      <c r="AR113" s="19">
        <v>1805.6666666666699</v>
      </c>
      <c r="AS113" s="19">
        <v>1838.6666666666699</v>
      </c>
      <c r="AT113" s="19">
        <v>1838.6666666666699</v>
      </c>
      <c r="AU113" s="19">
        <v>1674</v>
      </c>
      <c r="AV113" s="19">
        <v>1812</v>
      </c>
      <c r="AW113" s="19">
        <v>1695</v>
      </c>
      <c r="AX113" s="19">
        <v>1818</v>
      </c>
      <c r="AY113" s="19">
        <v>1956.5238095238101</v>
      </c>
      <c r="AZ113" s="19">
        <v>1881.0952380952399</v>
      </c>
      <c r="BA113" s="19">
        <v>1805.6666666666699</v>
      </c>
      <c r="BB113" s="19">
        <v>1805.6666666666699</v>
      </c>
      <c r="BC113" s="19">
        <v>1838.6666666666699</v>
      </c>
      <c r="BD113" s="19">
        <v>2008.38095238095</v>
      </c>
      <c r="BE113" s="19">
        <v>1956.5238095238101</v>
      </c>
      <c r="BF113" s="19">
        <v>1881.0952380952399</v>
      </c>
      <c r="BG113" s="19">
        <v>1805.6666666666699</v>
      </c>
      <c r="BH113" s="19">
        <v>1805.6666666666699</v>
      </c>
      <c r="BI113" s="19">
        <v>1838.6666666666699</v>
      </c>
      <c r="BJ113" s="19">
        <v>2008.38095238095</v>
      </c>
      <c r="BK113" s="19">
        <v>1760</v>
      </c>
      <c r="BL113" s="19">
        <v>1762</v>
      </c>
      <c r="BM113" s="19">
        <v>1843.38095238095</v>
      </c>
      <c r="BN113" s="19">
        <v>1956.5238095238101</v>
      </c>
      <c r="BO113" s="19">
        <v>1881.0952380952399</v>
      </c>
      <c r="BP113" s="19">
        <v>1805.6666666666699</v>
      </c>
      <c r="BQ113" s="19">
        <v>1805.6666666666699</v>
      </c>
      <c r="BR113" s="19">
        <v>1886</v>
      </c>
      <c r="BS113" s="19">
        <v>1886</v>
      </c>
      <c r="BT113" s="19">
        <v>1852.80952380952</v>
      </c>
      <c r="BU113" s="19">
        <v>1805.6666666666699</v>
      </c>
      <c r="BV113" s="19">
        <v>1838.6666666666699</v>
      </c>
      <c r="BW113" s="19">
        <v>1932.9523809523801</v>
      </c>
      <c r="BX113" s="19">
        <v>1805.6666666666699</v>
      </c>
      <c r="BY113" s="19">
        <v>1852.80952380952</v>
      </c>
      <c r="BZ113" s="19">
        <v>2003.6666666666699</v>
      </c>
      <c r="CA113" s="19">
        <v>1805.6666666666699</v>
      </c>
      <c r="CB113" s="19">
        <v>1852.80952380952</v>
      </c>
      <c r="CC113" s="19">
        <v>1932.9523809523801</v>
      </c>
      <c r="CD113" s="19">
        <v>1881.0952380952399</v>
      </c>
      <c r="CE113" s="19">
        <v>1805.6666666666699</v>
      </c>
      <c r="CF113" s="19">
        <v>1805.6666666666699</v>
      </c>
      <c r="CG113" s="19">
        <v>1886</v>
      </c>
      <c r="CH113" s="19">
        <v>1886</v>
      </c>
      <c r="CI113" s="19">
        <v>1852.80952380952</v>
      </c>
      <c r="CJ113" s="19">
        <v>1838.6666666666699</v>
      </c>
      <c r="CK113" s="19">
        <v>2008.38095238095</v>
      </c>
      <c r="CL113" s="19">
        <v>1852.80952380952</v>
      </c>
      <c r="CM113" s="19">
        <v>1805.6666666666699</v>
      </c>
      <c r="CP113" t="s">
        <v>166</v>
      </c>
      <c r="CQ113">
        <v>34</v>
      </c>
      <c r="CR113" s="13">
        <v>1975.38095238095</v>
      </c>
      <c r="CS113" s="13">
        <v>1700</v>
      </c>
      <c r="CT113" s="13">
        <v>1893.0809523809519</v>
      </c>
    </row>
    <row r="114" spans="2:98" x14ac:dyDescent="0.25">
      <c r="B114">
        <v>8</v>
      </c>
      <c r="C114" s="19">
        <v>1918.57142857143</v>
      </c>
      <c r="D114" s="19">
        <v>1787</v>
      </c>
      <c r="E114" s="19">
        <v>1848.0952380952399</v>
      </c>
      <c r="F114" s="19">
        <v>1961.2380952381</v>
      </c>
      <c r="G114" s="19">
        <v>1885.80952380953</v>
      </c>
      <c r="H114" s="19">
        <v>1810.38095238095</v>
      </c>
      <c r="I114" s="19">
        <v>1810.38095238095</v>
      </c>
      <c r="J114" s="19">
        <v>1843.38095238095</v>
      </c>
      <c r="K114" s="19">
        <v>1932.9523809523801</v>
      </c>
      <c r="L114" s="19">
        <v>1810.38095238095</v>
      </c>
      <c r="M114" s="19">
        <v>1843.38095238095</v>
      </c>
      <c r="N114" s="19">
        <v>1843.38095238095</v>
      </c>
      <c r="O114" s="19">
        <v>1937.6666666666699</v>
      </c>
      <c r="P114" s="19">
        <v>1810.38095238095</v>
      </c>
      <c r="Q114" s="19">
        <v>1857.5238095238101</v>
      </c>
      <c r="R114" s="19">
        <v>1885.80952380953</v>
      </c>
      <c r="S114" s="19">
        <v>1904.6666666666699</v>
      </c>
      <c r="T114" s="19">
        <v>1829.2380952381</v>
      </c>
      <c r="U114" s="19">
        <v>1843.38095238095</v>
      </c>
      <c r="V114" s="19">
        <v>1810.38095238095</v>
      </c>
      <c r="W114" s="19">
        <v>1885.80952380953</v>
      </c>
      <c r="X114" s="19">
        <v>1810.38095238095</v>
      </c>
      <c r="Y114" s="19">
        <v>1810.38095238095</v>
      </c>
      <c r="Z114" s="19">
        <v>1843.38095238095</v>
      </c>
      <c r="AA114" s="19">
        <v>1932.9523809523801</v>
      </c>
      <c r="AB114" s="19">
        <v>1810.38095238095</v>
      </c>
      <c r="AC114" s="19">
        <v>1843.38095238095</v>
      </c>
      <c r="AD114" s="19">
        <v>1843.38095238095</v>
      </c>
      <c r="AE114" s="19">
        <v>1937.6666666666699</v>
      </c>
      <c r="AF114" s="19">
        <v>1810.38095238095</v>
      </c>
      <c r="AG114" s="19">
        <v>1400</v>
      </c>
      <c r="AH114" s="19">
        <v>1620</v>
      </c>
      <c r="AI114" s="19">
        <v>2420</v>
      </c>
      <c r="AJ114" s="19">
        <v>1218.2857142857099</v>
      </c>
      <c r="AK114" s="19">
        <v>1857.5238095238101</v>
      </c>
      <c r="AL114" s="19">
        <v>2008.38095238095</v>
      </c>
      <c r="AM114" s="19">
        <v>1848.0952380952399</v>
      </c>
      <c r="AN114" s="19">
        <v>1843.38095238095</v>
      </c>
      <c r="AO114" s="19">
        <v>1857.5238095238101</v>
      </c>
      <c r="AP114" s="19">
        <v>1810.38095238095</v>
      </c>
      <c r="AQ114" s="19">
        <v>1932.9523809523801</v>
      </c>
      <c r="AR114" s="19">
        <v>1810.38095238095</v>
      </c>
      <c r="AS114" s="19">
        <v>1843.38095238095</v>
      </c>
      <c r="AT114" s="19">
        <v>1843.38095238095</v>
      </c>
      <c r="AU114" s="19">
        <v>1676</v>
      </c>
      <c r="AV114" s="19">
        <v>1814</v>
      </c>
      <c r="AW114" s="19">
        <v>1700</v>
      </c>
      <c r="AX114" s="19">
        <v>1821</v>
      </c>
      <c r="AY114" s="19">
        <v>1961.2380952381</v>
      </c>
      <c r="AZ114" s="19">
        <v>1885.80952380953</v>
      </c>
      <c r="BA114" s="19">
        <v>1810.38095238095</v>
      </c>
      <c r="BB114" s="19">
        <v>1810.38095238095</v>
      </c>
      <c r="BC114" s="19">
        <v>1843.38095238095</v>
      </c>
      <c r="BD114" s="19">
        <v>1932.9523809523801</v>
      </c>
      <c r="BE114" s="19">
        <v>1961.2380952381</v>
      </c>
      <c r="BF114" s="19">
        <v>1885.80952380953</v>
      </c>
      <c r="BG114" s="19">
        <v>1810.38095238095</v>
      </c>
      <c r="BH114" s="19">
        <v>1810.38095238095</v>
      </c>
      <c r="BI114" s="19">
        <v>1843.38095238095</v>
      </c>
      <c r="BJ114" s="19">
        <v>1932.9523809523801</v>
      </c>
      <c r="BK114" s="19">
        <v>1918.57142857143</v>
      </c>
      <c r="BL114" s="19">
        <v>1787</v>
      </c>
      <c r="BM114" s="19">
        <v>1848.0952380952399</v>
      </c>
      <c r="BN114" s="19">
        <v>1961.2380952381</v>
      </c>
      <c r="BO114" s="19">
        <v>1885.80952380953</v>
      </c>
      <c r="BP114" s="19">
        <v>1810.38095238095</v>
      </c>
      <c r="BQ114" s="19">
        <v>1810.38095238095</v>
      </c>
      <c r="BR114" s="19">
        <v>1887</v>
      </c>
      <c r="BS114" s="19">
        <v>1887</v>
      </c>
      <c r="BT114" s="19">
        <v>1857.5238095238101</v>
      </c>
      <c r="BU114" s="19">
        <v>1810.38095238095</v>
      </c>
      <c r="BV114" s="19">
        <v>1843.38095238095</v>
      </c>
      <c r="BW114" s="19">
        <v>1937.6666666666699</v>
      </c>
      <c r="BX114" s="19">
        <v>1810.38095238095</v>
      </c>
      <c r="BY114" s="19">
        <v>1857.5238095238101</v>
      </c>
      <c r="BZ114" s="19">
        <v>2008.38095238095</v>
      </c>
      <c r="CA114" s="19">
        <v>1810.38095238095</v>
      </c>
      <c r="CB114" s="19">
        <v>1857.5238095238101</v>
      </c>
      <c r="CC114" s="19">
        <v>1937.6666666666699</v>
      </c>
      <c r="CD114" s="19">
        <v>1885.80952380953</v>
      </c>
      <c r="CE114" s="19">
        <v>1810.38095238095</v>
      </c>
      <c r="CF114" s="19">
        <v>1810.38095238095</v>
      </c>
      <c r="CG114" s="19">
        <v>1887</v>
      </c>
      <c r="CH114" s="19">
        <v>1887</v>
      </c>
      <c r="CI114" s="19">
        <v>1857.5238095238101</v>
      </c>
      <c r="CJ114" s="19">
        <v>1843.38095238095</v>
      </c>
      <c r="CK114" s="19">
        <v>1932.9523809523801</v>
      </c>
      <c r="CL114" s="19">
        <v>1857.5238095238101</v>
      </c>
      <c r="CM114" s="19">
        <v>1810.38095238095</v>
      </c>
      <c r="CP114" t="s">
        <v>166</v>
      </c>
      <c r="CQ114">
        <v>35</v>
      </c>
      <c r="CR114" s="13">
        <v>2287</v>
      </c>
      <c r="CS114" s="13">
        <v>1700</v>
      </c>
      <c r="CT114" s="13">
        <v>1893.9957142857138</v>
      </c>
    </row>
    <row r="115" spans="2:98" x14ac:dyDescent="0.25">
      <c r="B115">
        <v>9</v>
      </c>
      <c r="C115" s="19">
        <v>2001.7857142857099</v>
      </c>
      <c r="D115" s="19">
        <v>1812</v>
      </c>
      <c r="E115" s="19">
        <v>1852.80952380952</v>
      </c>
      <c r="F115" s="19">
        <v>1838.6666666666699</v>
      </c>
      <c r="G115" s="19">
        <v>1890.5238095238101</v>
      </c>
      <c r="H115" s="19">
        <v>1815.0952380952399</v>
      </c>
      <c r="I115" s="19">
        <v>1815.0952380952399</v>
      </c>
      <c r="J115" s="19">
        <v>1848.0952380952399</v>
      </c>
      <c r="K115" s="19">
        <v>1937.6666666666699</v>
      </c>
      <c r="L115" s="19">
        <v>1815.0952380952399</v>
      </c>
      <c r="M115" s="19">
        <v>1848.0952380952399</v>
      </c>
      <c r="N115" s="19">
        <v>1848.0952380952399</v>
      </c>
      <c r="O115" s="19">
        <v>1942.38095238095</v>
      </c>
      <c r="P115" s="19">
        <v>1815.0952380952399</v>
      </c>
      <c r="Q115" s="19">
        <v>1862.2380952381</v>
      </c>
      <c r="R115" s="19">
        <v>1890.5238095238101</v>
      </c>
      <c r="S115" s="19">
        <v>1909.38095238095</v>
      </c>
      <c r="T115" s="19">
        <v>1833.9523809523801</v>
      </c>
      <c r="U115" s="19">
        <v>1848.0952380952399</v>
      </c>
      <c r="V115" s="19">
        <v>1815.0952380952399</v>
      </c>
      <c r="W115" s="19">
        <v>1890.5238095238101</v>
      </c>
      <c r="X115" s="19">
        <v>1815.0952380952399</v>
      </c>
      <c r="Y115" s="19">
        <v>1815.0952380952399</v>
      </c>
      <c r="Z115" s="19">
        <v>1848.0952380952399</v>
      </c>
      <c r="AA115" s="19">
        <v>1937.6666666666699</v>
      </c>
      <c r="AB115" s="19">
        <v>1815.0952380952399</v>
      </c>
      <c r="AC115" s="19">
        <v>1848.0952380952399</v>
      </c>
      <c r="AD115" s="19">
        <v>1848.0952380952399</v>
      </c>
      <c r="AE115" s="19">
        <v>1942.38095238095</v>
      </c>
      <c r="AF115" s="19">
        <v>1815.0952380952399</v>
      </c>
      <c r="AG115" s="19">
        <v>1410</v>
      </c>
      <c r="AH115" s="19">
        <v>1630</v>
      </c>
      <c r="AI115" s="19">
        <v>2430</v>
      </c>
      <c r="AJ115" s="19">
        <v>1980</v>
      </c>
      <c r="AK115" s="19">
        <v>1862.2380952381</v>
      </c>
      <c r="AL115" s="19">
        <v>1932.9523809523801</v>
      </c>
      <c r="AM115" s="19">
        <v>1852.80952380952</v>
      </c>
      <c r="AN115" s="19">
        <v>1848.0952380952399</v>
      </c>
      <c r="AO115" s="19">
        <v>1862.2380952381</v>
      </c>
      <c r="AP115" s="19">
        <v>1815.0952380952399</v>
      </c>
      <c r="AQ115" s="19">
        <v>1937.6666666666699</v>
      </c>
      <c r="AR115" s="19">
        <v>1815.0952380952399</v>
      </c>
      <c r="AS115" s="19">
        <v>1848.0952380952399</v>
      </c>
      <c r="AT115" s="19">
        <v>1848.0952380952399</v>
      </c>
      <c r="AU115" s="19">
        <v>1678</v>
      </c>
      <c r="AV115" s="19">
        <v>1816</v>
      </c>
      <c r="AW115" s="19">
        <v>1705</v>
      </c>
      <c r="AX115" s="19">
        <v>1824</v>
      </c>
      <c r="AY115" s="19">
        <v>1838.6666666666699</v>
      </c>
      <c r="AZ115" s="19">
        <v>1890.5238095238101</v>
      </c>
      <c r="BA115" s="19">
        <v>1815.0952380952399</v>
      </c>
      <c r="BB115" s="19">
        <v>1815.0952380952399</v>
      </c>
      <c r="BC115" s="19">
        <v>1848.0952380952399</v>
      </c>
      <c r="BD115" s="19">
        <v>1937.6666666666699</v>
      </c>
      <c r="BE115" s="19">
        <v>1838.6666666666699</v>
      </c>
      <c r="BF115" s="19">
        <v>1890.5238095238101</v>
      </c>
      <c r="BG115" s="19">
        <v>1815.0952380952399</v>
      </c>
      <c r="BH115" s="19">
        <v>1815.0952380952399</v>
      </c>
      <c r="BI115" s="19">
        <v>1848.0952380952399</v>
      </c>
      <c r="BJ115" s="19">
        <v>1937.6666666666699</v>
      </c>
      <c r="BK115" s="19">
        <v>2001.7857142857099</v>
      </c>
      <c r="BL115" s="19">
        <v>1812</v>
      </c>
      <c r="BM115" s="19">
        <v>1852.80952380952</v>
      </c>
      <c r="BN115" s="19">
        <v>1838.6666666666699</v>
      </c>
      <c r="BO115" s="19">
        <v>1890.5238095238101</v>
      </c>
      <c r="BP115" s="19">
        <v>1815.0952380952399</v>
      </c>
      <c r="BQ115" s="19">
        <v>1815.0952380952399</v>
      </c>
      <c r="BR115" s="19">
        <v>1888</v>
      </c>
      <c r="BS115" s="19">
        <v>1888</v>
      </c>
      <c r="BT115" s="19">
        <v>1862.2380952381</v>
      </c>
      <c r="BU115" s="19">
        <v>1815.0952380952399</v>
      </c>
      <c r="BV115" s="19">
        <v>1848.0952380952399</v>
      </c>
      <c r="BW115" s="19">
        <v>1942.38095238095</v>
      </c>
      <c r="BX115" s="19">
        <v>1815.0952380952399</v>
      </c>
      <c r="BY115" s="19">
        <v>1862.2380952381</v>
      </c>
      <c r="BZ115" s="19">
        <v>1932.9523809523801</v>
      </c>
      <c r="CA115" s="19">
        <v>1815.0952380952399</v>
      </c>
      <c r="CB115" s="19">
        <v>1862.2380952381</v>
      </c>
      <c r="CC115" s="19">
        <v>1942.38095238095</v>
      </c>
      <c r="CD115" s="19">
        <v>1890.5238095238101</v>
      </c>
      <c r="CE115" s="19">
        <v>1815.0952380952399</v>
      </c>
      <c r="CF115" s="19">
        <v>1815.0952380952399</v>
      </c>
      <c r="CG115" s="19">
        <v>1888</v>
      </c>
      <c r="CH115" s="19">
        <v>1888</v>
      </c>
      <c r="CI115" s="19">
        <v>1862.2380952381</v>
      </c>
      <c r="CJ115" s="19">
        <v>1848.0952380952399</v>
      </c>
      <c r="CK115" s="19">
        <v>1937.6666666666699</v>
      </c>
      <c r="CL115" s="19">
        <v>1862.2380952381</v>
      </c>
      <c r="CM115" s="19">
        <v>1815.0952380952399</v>
      </c>
      <c r="CP115" t="s">
        <v>166</v>
      </c>
      <c r="CQ115">
        <v>36</v>
      </c>
      <c r="CR115" s="13">
        <v>2476.6666666666702</v>
      </c>
      <c r="CS115" s="13">
        <v>1700</v>
      </c>
      <c r="CT115" s="13">
        <v>1890.4157142857148</v>
      </c>
    </row>
    <row r="116" spans="2:98" x14ac:dyDescent="0.25">
      <c r="B116">
        <v>10</v>
      </c>
      <c r="C116" s="19">
        <v>2085</v>
      </c>
      <c r="D116" s="19">
        <v>1837</v>
      </c>
      <c r="E116" s="19">
        <v>1857.5238095238101</v>
      </c>
      <c r="F116" s="19">
        <v>1843.38095238095</v>
      </c>
      <c r="G116" s="19">
        <v>1895.2380952381</v>
      </c>
      <c r="H116" s="19">
        <v>1819.80952380952</v>
      </c>
      <c r="I116" s="19">
        <v>1819.80952380952</v>
      </c>
      <c r="J116" s="19">
        <v>1852.80952380952</v>
      </c>
      <c r="K116" s="19">
        <v>1942.38095238095</v>
      </c>
      <c r="L116" s="19">
        <v>1819.80952380952</v>
      </c>
      <c r="M116" s="19">
        <v>1852.80952380952</v>
      </c>
      <c r="N116" s="19">
        <v>1852.80952380952</v>
      </c>
      <c r="O116" s="19">
        <v>1947.0952380952399</v>
      </c>
      <c r="P116" s="19">
        <v>1819.80952380952</v>
      </c>
      <c r="Q116" s="19">
        <v>1600</v>
      </c>
      <c r="R116" s="19">
        <v>1895.2380952381</v>
      </c>
      <c r="S116" s="19">
        <v>1914.0952380952399</v>
      </c>
      <c r="T116" s="19">
        <v>1838.6666666666699</v>
      </c>
      <c r="U116" s="19">
        <v>1852.80952380952</v>
      </c>
      <c r="V116" s="19">
        <v>1819.80952380952</v>
      </c>
      <c r="W116" s="19">
        <v>1895.2380952381</v>
      </c>
      <c r="X116" s="19">
        <v>1819.80952380952</v>
      </c>
      <c r="Y116" s="19">
        <v>1819.80952380952</v>
      </c>
      <c r="Z116" s="19">
        <v>1852.80952380952</v>
      </c>
      <c r="AA116" s="19">
        <v>1942.38095238095</v>
      </c>
      <c r="AB116" s="19">
        <v>1819.80952380952</v>
      </c>
      <c r="AC116" s="19">
        <v>1852.80952380952</v>
      </c>
      <c r="AD116" s="19">
        <v>1852.80952380952</v>
      </c>
      <c r="AE116" s="19">
        <v>1947.0952380952399</v>
      </c>
      <c r="AF116" s="19">
        <v>1819.80952380952</v>
      </c>
      <c r="AG116" s="19">
        <v>1420</v>
      </c>
      <c r="AH116" s="19">
        <v>1640</v>
      </c>
      <c r="AI116" s="19">
        <v>2440</v>
      </c>
      <c r="AJ116" s="19">
        <v>1760</v>
      </c>
      <c r="AK116" s="19">
        <v>1866.9523809523801</v>
      </c>
      <c r="AL116" s="19">
        <v>1937.6666666666699</v>
      </c>
      <c r="AM116" s="19">
        <v>1857.5238095238101</v>
      </c>
      <c r="AN116" s="19">
        <v>1852.80952380952</v>
      </c>
      <c r="AO116" s="19">
        <v>1866.9523809523801</v>
      </c>
      <c r="AP116" s="19">
        <v>1819.80952380952</v>
      </c>
      <c r="AQ116" s="19">
        <v>1942.38095238095</v>
      </c>
      <c r="AR116" s="19">
        <v>1819.80952380952</v>
      </c>
      <c r="AS116" s="19">
        <v>1852.80952380952</v>
      </c>
      <c r="AT116" s="19">
        <v>1852.80952380952</v>
      </c>
      <c r="AU116" s="19">
        <v>1680</v>
      </c>
      <c r="AV116" s="19">
        <v>1818</v>
      </c>
      <c r="AW116" s="19">
        <v>1710</v>
      </c>
      <c r="AX116" s="19">
        <v>1827</v>
      </c>
      <c r="AY116" s="19">
        <v>1843.38095238095</v>
      </c>
      <c r="AZ116" s="19">
        <v>1895.2380952381</v>
      </c>
      <c r="BA116" s="19">
        <v>1819.80952380952</v>
      </c>
      <c r="BB116" s="19">
        <v>1819.80952380952</v>
      </c>
      <c r="BC116" s="19">
        <v>1852.80952380952</v>
      </c>
      <c r="BD116" s="19">
        <v>1942.38095238095</v>
      </c>
      <c r="BE116" s="19">
        <v>1843.38095238095</v>
      </c>
      <c r="BF116" s="19">
        <v>1895.2380952381</v>
      </c>
      <c r="BG116" s="19">
        <v>1819.80952380952</v>
      </c>
      <c r="BH116" s="19">
        <v>1819.80952380952</v>
      </c>
      <c r="BI116" s="19">
        <v>1852.80952380952</v>
      </c>
      <c r="BJ116" s="19">
        <v>1942.38095238095</v>
      </c>
      <c r="BK116" s="19">
        <v>2085</v>
      </c>
      <c r="BL116" s="19">
        <v>1837</v>
      </c>
      <c r="BM116" s="19">
        <v>1857.5238095238101</v>
      </c>
      <c r="BN116" s="19">
        <v>1843.38095238095</v>
      </c>
      <c r="BO116" s="19">
        <v>1895.2380952381</v>
      </c>
      <c r="BP116" s="19">
        <v>1819.80952380952</v>
      </c>
      <c r="BQ116" s="19">
        <v>1819.80952380952</v>
      </c>
      <c r="BR116" s="19">
        <v>1889</v>
      </c>
      <c r="BS116" s="19">
        <v>1889</v>
      </c>
      <c r="BT116" s="19">
        <v>1866.9523809523801</v>
      </c>
      <c r="BU116" s="19">
        <v>1819.80952380952</v>
      </c>
      <c r="BV116" s="19">
        <v>1852.80952380952</v>
      </c>
      <c r="BW116" s="19">
        <v>1947.0952380952399</v>
      </c>
      <c r="BX116" s="19">
        <v>1819.80952380952</v>
      </c>
      <c r="BY116" s="19">
        <v>1866.9523809523801</v>
      </c>
      <c r="BZ116" s="19">
        <v>1937.6666666666699</v>
      </c>
      <c r="CA116" s="19">
        <v>1819.80952380952</v>
      </c>
      <c r="CB116" s="19">
        <v>1866.9523809523801</v>
      </c>
      <c r="CC116" s="19">
        <v>1947.0952380952399</v>
      </c>
      <c r="CD116" s="19">
        <v>1895.2380952381</v>
      </c>
      <c r="CE116" s="19">
        <v>1819.80952380952</v>
      </c>
      <c r="CF116" s="19">
        <v>1819.80952380952</v>
      </c>
      <c r="CG116" s="19">
        <v>1889</v>
      </c>
      <c r="CH116" s="19">
        <v>1889</v>
      </c>
      <c r="CI116" s="19">
        <v>1866.9523809523801</v>
      </c>
      <c r="CJ116" s="19">
        <v>1852.80952380952</v>
      </c>
      <c r="CK116" s="19">
        <v>1942.38095238095</v>
      </c>
      <c r="CL116" s="19">
        <v>1866.9523809523801</v>
      </c>
      <c r="CM116" s="19">
        <v>1819.80952380952</v>
      </c>
      <c r="CP116" t="s">
        <v>166</v>
      </c>
      <c r="CQ116">
        <v>37</v>
      </c>
      <c r="CR116" s="13">
        <v>2190</v>
      </c>
      <c r="CS116" s="13">
        <v>1700</v>
      </c>
      <c r="CT116" s="13">
        <v>1893.0809523809519</v>
      </c>
    </row>
    <row r="117" spans="2:98" x14ac:dyDescent="0.25">
      <c r="B117">
        <v>11</v>
      </c>
      <c r="C117" s="19">
        <v>2168.2142857142799</v>
      </c>
      <c r="D117" s="19">
        <v>1862</v>
      </c>
      <c r="E117" s="19">
        <v>1862.2380952381</v>
      </c>
      <c r="F117" s="19">
        <v>1848.0952380952399</v>
      </c>
      <c r="G117" s="19">
        <v>1899.9523809523801</v>
      </c>
      <c r="H117" s="19">
        <v>1824.5238095238101</v>
      </c>
      <c r="I117" s="19">
        <v>1824.5238095238101</v>
      </c>
      <c r="J117" s="19">
        <v>1857.5238095238101</v>
      </c>
      <c r="K117" s="19">
        <v>1947.0952380952399</v>
      </c>
      <c r="L117" s="19">
        <v>1824.5238095238101</v>
      </c>
      <c r="M117" s="19">
        <v>1857.5238095238101</v>
      </c>
      <c r="N117" s="19">
        <v>1857.5238095238101</v>
      </c>
      <c r="O117" s="19">
        <v>1951.80952380953</v>
      </c>
      <c r="P117" s="19">
        <v>1824.5238095238101</v>
      </c>
      <c r="Q117" s="19">
        <v>1871.6666666666699</v>
      </c>
      <c r="R117" s="19">
        <v>1899.9523809523801</v>
      </c>
      <c r="S117" s="19">
        <v>1918.80952380953</v>
      </c>
      <c r="T117" s="19">
        <v>1843.38095238095</v>
      </c>
      <c r="U117" s="19">
        <v>1857.5238095238101</v>
      </c>
      <c r="V117" s="19">
        <v>1824.5238095238101</v>
      </c>
      <c r="W117" s="19">
        <v>1899.9523809523801</v>
      </c>
      <c r="X117" s="19">
        <v>1824.5238095238101</v>
      </c>
      <c r="Y117" s="19">
        <v>1824.5238095238101</v>
      </c>
      <c r="Z117" s="19">
        <v>1857.5238095238101</v>
      </c>
      <c r="AA117" s="19">
        <v>1947.0952380952399</v>
      </c>
      <c r="AB117" s="19">
        <v>1824.5238095238101</v>
      </c>
      <c r="AC117" s="19">
        <v>1857.5238095238101</v>
      </c>
      <c r="AD117" s="19">
        <v>1857.5238095238101</v>
      </c>
      <c r="AE117" s="19">
        <v>1951.80952380953</v>
      </c>
      <c r="AF117" s="19">
        <v>1824.5238095238101</v>
      </c>
      <c r="AG117" s="19">
        <v>1430</v>
      </c>
      <c r="AH117" s="19">
        <v>1650</v>
      </c>
      <c r="AI117" s="19">
        <v>2450</v>
      </c>
      <c r="AJ117" s="19">
        <v>1650</v>
      </c>
      <c r="AK117" s="19">
        <v>1871.6666666666699</v>
      </c>
      <c r="AL117" s="19">
        <v>1942.38095238095</v>
      </c>
      <c r="AM117" s="19">
        <v>1862.2380952381</v>
      </c>
      <c r="AN117" s="19">
        <v>1857.5238095238101</v>
      </c>
      <c r="AO117" s="19">
        <v>1871.6666666666699</v>
      </c>
      <c r="AP117" s="19">
        <v>1824.5238095238101</v>
      </c>
      <c r="AQ117" s="19">
        <v>1947.0952380952399</v>
      </c>
      <c r="AR117" s="19">
        <v>1824.5238095238101</v>
      </c>
      <c r="AS117" s="19">
        <v>1857.5238095238101</v>
      </c>
      <c r="AT117" s="19">
        <v>1857.5238095238101</v>
      </c>
      <c r="AU117" s="19">
        <v>1682</v>
      </c>
      <c r="AV117" s="19">
        <v>1820</v>
      </c>
      <c r="AW117" s="19">
        <v>1715</v>
      </c>
      <c r="AX117" s="19">
        <v>1830</v>
      </c>
      <c r="AY117" s="19">
        <v>1848.0952380952399</v>
      </c>
      <c r="AZ117" s="19">
        <v>1899.9523809523801</v>
      </c>
      <c r="BA117" s="19">
        <v>1824.5238095238101</v>
      </c>
      <c r="BB117" s="19">
        <v>1824.5238095238101</v>
      </c>
      <c r="BC117" s="19">
        <v>1857.5238095238101</v>
      </c>
      <c r="BD117" s="19">
        <v>1947.0952380952399</v>
      </c>
      <c r="BE117" s="19">
        <v>1848.0952380952399</v>
      </c>
      <c r="BF117" s="19">
        <v>1899.9523809523801</v>
      </c>
      <c r="BG117" s="19">
        <v>1824.5238095238101</v>
      </c>
      <c r="BH117" s="19">
        <v>1824.5238095238101</v>
      </c>
      <c r="BI117" s="19">
        <v>1857.5238095238101</v>
      </c>
      <c r="BJ117" s="19">
        <v>1947.0952380952399</v>
      </c>
      <c r="BK117" s="19">
        <v>2168.2142857142799</v>
      </c>
      <c r="BL117" s="19">
        <v>1862</v>
      </c>
      <c r="BM117" s="19">
        <v>1862.2380952381</v>
      </c>
      <c r="BN117" s="19">
        <v>1848.0952380952399</v>
      </c>
      <c r="BO117" s="19">
        <v>1899.9523809523801</v>
      </c>
      <c r="BP117" s="19">
        <v>1824.5238095238101</v>
      </c>
      <c r="BQ117" s="19">
        <v>1824.5238095238101</v>
      </c>
      <c r="BR117" s="19">
        <v>1890</v>
      </c>
      <c r="BS117" s="19">
        <v>1890</v>
      </c>
      <c r="BT117" s="19">
        <v>1871.6666666666699</v>
      </c>
      <c r="BU117" s="19">
        <v>1824.5238095238101</v>
      </c>
      <c r="BV117" s="19">
        <v>1857.5238095238101</v>
      </c>
      <c r="BW117" s="19">
        <v>1951.80952380953</v>
      </c>
      <c r="BX117" s="19">
        <v>1824.5238095238101</v>
      </c>
      <c r="BY117" s="19">
        <v>1871.6666666666699</v>
      </c>
      <c r="BZ117" s="19">
        <v>1942.38095238095</v>
      </c>
      <c r="CA117" s="19">
        <v>1824.5238095238101</v>
      </c>
      <c r="CB117" s="19">
        <v>1871.6666666666699</v>
      </c>
      <c r="CC117" s="19">
        <v>1951.80952380953</v>
      </c>
      <c r="CD117" s="19">
        <v>1899.9523809523801</v>
      </c>
      <c r="CE117" s="19">
        <v>1824.5238095238101</v>
      </c>
      <c r="CF117" s="19">
        <v>1824.5238095238101</v>
      </c>
      <c r="CG117" s="19">
        <v>1890</v>
      </c>
      <c r="CH117" s="19">
        <v>1890</v>
      </c>
      <c r="CI117" s="19">
        <v>1871.6666666666699</v>
      </c>
      <c r="CJ117" s="19">
        <v>1857.5238095238101</v>
      </c>
      <c r="CK117" s="19">
        <v>1947.0952380952399</v>
      </c>
      <c r="CL117" s="19">
        <v>1871.6666666666699</v>
      </c>
      <c r="CM117" s="19">
        <v>1824.5238095238101</v>
      </c>
      <c r="CP117" t="s">
        <v>166</v>
      </c>
      <c r="CQ117">
        <v>38</v>
      </c>
      <c r="CR117" s="13">
        <v>2008.38095238095</v>
      </c>
      <c r="CS117" s="13">
        <v>1020</v>
      </c>
      <c r="CT117" s="13">
        <v>1895.3628571428569</v>
      </c>
    </row>
    <row r="118" spans="2:98" x14ac:dyDescent="0.25">
      <c r="B118">
        <v>12</v>
      </c>
      <c r="C118" s="19">
        <v>2251.4285714285702</v>
      </c>
      <c r="D118" s="19">
        <v>1887</v>
      </c>
      <c r="E118" s="19">
        <v>1866.9523809523801</v>
      </c>
      <c r="F118" s="19">
        <v>1852.80952380952</v>
      </c>
      <c r="G118" s="19">
        <v>1904.6666666666699</v>
      </c>
      <c r="H118" s="19">
        <v>1829.2380952381</v>
      </c>
      <c r="I118" s="19">
        <v>1829.2380952381</v>
      </c>
      <c r="J118" s="19">
        <v>1862.2380952381</v>
      </c>
      <c r="K118" s="19">
        <v>1951.80952380953</v>
      </c>
      <c r="L118" s="19">
        <v>1829.2380952381</v>
      </c>
      <c r="M118" s="19">
        <v>1862.2380952381</v>
      </c>
      <c r="N118" s="19">
        <v>1862.2380952381</v>
      </c>
      <c r="O118" s="19">
        <v>1956.5238095238101</v>
      </c>
      <c r="P118" s="19">
        <v>1829.2380952381</v>
      </c>
      <c r="Q118" s="19">
        <v>1876.38095238095</v>
      </c>
      <c r="R118" s="19">
        <v>1904.6666666666699</v>
      </c>
      <c r="S118" s="19">
        <v>1923.5238095238101</v>
      </c>
      <c r="T118" s="19">
        <v>1848.0952380952399</v>
      </c>
      <c r="U118" s="19">
        <v>1862.2380952381</v>
      </c>
      <c r="V118" s="19">
        <v>1829.2380952381</v>
      </c>
      <c r="W118" s="19">
        <v>1904.6666666666699</v>
      </c>
      <c r="X118" s="19">
        <v>1829.2380952381</v>
      </c>
      <c r="Y118" s="19">
        <v>1829.2380952381</v>
      </c>
      <c r="Z118" s="19">
        <v>1862.2380952381</v>
      </c>
      <c r="AA118" s="19">
        <v>1951.80952380953</v>
      </c>
      <c r="AB118" s="19">
        <v>1829.2380952381</v>
      </c>
      <c r="AC118" s="19">
        <v>1862.2380952381</v>
      </c>
      <c r="AD118" s="19">
        <v>1862.2380952381</v>
      </c>
      <c r="AE118" s="19">
        <v>1956.5238095238101</v>
      </c>
      <c r="AF118" s="19">
        <v>1829.2380952381</v>
      </c>
      <c r="AG118" s="19">
        <v>1440</v>
      </c>
      <c r="AH118" s="19">
        <v>1660</v>
      </c>
      <c r="AI118" s="19">
        <v>2460</v>
      </c>
      <c r="AJ118" s="19">
        <v>1550</v>
      </c>
      <c r="AK118" s="19">
        <v>1876.38095238095</v>
      </c>
      <c r="AL118" s="19">
        <v>1947.0952380952399</v>
      </c>
      <c r="AM118" s="19">
        <v>1866.9523809523801</v>
      </c>
      <c r="AN118" s="19">
        <v>1862.2380952381</v>
      </c>
      <c r="AO118" s="19">
        <v>1876.38095238095</v>
      </c>
      <c r="AP118" s="19">
        <v>1829.2380952381</v>
      </c>
      <c r="AQ118" s="19">
        <v>1951.80952380953</v>
      </c>
      <c r="AR118" s="19">
        <v>1829.2380952381</v>
      </c>
      <c r="AS118" s="19">
        <v>1862.2380952381</v>
      </c>
      <c r="AT118" s="19">
        <v>1862.2380952381</v>
      </c>
      <c r="AU118" s="19">
        <v>1684</v>
      </c>
      <c r="AV118" s="19">
        <v>1822</v>
      </c>
      <c r="AW118" s="19">
        <v>1720</v>
      </c>
      <c r="AX118" s="19">
        <v>1833</v>
      </c>
      <c r="AY118" s="19">
        <v>1852.80952380952</v>
      </c>
      <c r="AZ118" s="19">
        <v>1904.6666666666699</v>
      </c>
      <c r="BA118" s="19">
        <v>1829.2380952381</v>
      </c>
      <c r="BB118" s="19">
        <v>1829.2380952381</v>
      </c>
      <c r="BC118" s="19">
        <v>1862.2380952381</v>
      </c>
      <c r="BD118" s="19">
        <v>1951.80952380953</v>
      </c>
      <c r="BE118" s="19">
        <v>1852.80952380952</v>
      </c>
      <c r="BF118" s="19">
        <v>1904.6666666666699</v>
      </c>
      <c r="BG118" s="19">
        <v>1829.2380952381</v>
      </c>
      <c r="BH118" s="19">
        <v>1829.2380952381</v>
      </c>
      <c r="BI118" s="19">
        <v>1862.2380952381</v>
      </c>
      <c r="BJ118" s="19">
        <v>1951.80952380953</v>
      </c>
      <c r="BK118" s="19">
        <v>2251.4285714285702</v>
      </c>
      <c r="BL118" s="19">
        <v>1887</v>
      </c>
      <c r="BM118" s="19">
        <v>1866.9523809523801</v>
      </c>
      <c r="BN118" s="19">
        <v>1852.80952380952</v>
      </c>
      <c r="BO118" s="19">
        <v>1904.6666666666699</v>
      </c>
      <c r="BP118" s="19">
        <v>1829.2380952381</v>
      </c>
      <c r="BQ118" s="19">
        <v>1829.2380952381</v>
      </c>
      <c r="BR118" s="19">
        <v>1891</v>
      </c>
      <c r="BS118" s="19">
        <v>1891</v>
      </c>
      <c r="BT118" s="19">
        <v>1876.38095238095</v>
      </c>
      <c r="BU118" s="19">
        <v>1829.2380952381</v>
      </c>
      <c r="BV118" s="19">
        <v>1862.2380952381</v>
      </c>
      <c r="BW118" s="19">
        <v>1956.5238095238101</v>
      </c>
      <c r="BX118" s="19">
        <v>1829.2380952381</v>
      </c>
      <c r="BY118" s="19">
        <v>1876.38095238095</v>
      </c>
      <c r="BZ118" s="19">
        <v>1947.0952380952399</v>
      </c>
      <c r="CA118" s="19">
        <v>1829.2380952381</v>
      </c>
      <c r="CB118" s="19">
        <v>1876.38095238095</v>
      </c>
      <c r="CC118" s="19">
        <v>1956.5238095238101</v>
      </c>
      <c r="CD118" s="19">
        <v>1904.6666666666699</v>
      </c>
      <c r="CE118" s="19">
        <v>1829.2380952381</v>
      </c>
      <c r="CF118" s="19">
        <v>1829.2380952381</v>
      </c>
      <c r="CG118" s="19">
        <v>1891</v>
      </c>
      <c r="CH118" s="19">
        <v>1891</v>
      </c>
      <c r="CI118" s="19">
        <v>1876.38095238095</v>
      </c>
      <c r="CJ118" s="19">
        <v>1862.2380952381</v>
      </c>
      <c r="CK118" s="19">
        <v>1951.80952380953</v>
      </c>
      <c r="CL118" s="19">
        <v>1876.38095238095</v>
      </c>
      <c r="CM118" s="19">
        <v>1829.2380952381</v>
      </c>
      <c r="CP118" t="s">
        <v>166</v>
      </c>
      <c r="CQ118">
        <v>39</v>
      </c>
      <c r="CR118" s="13">
        <v>2064.1038548752899</v>
      </c>
      <c r="CS118" s="13">
        <v>1380</v>
      </c>
      <c r="CT118" s="13">
        <v>1893.9014285714281</v>
      </c>
    </row>
    <row r="119" spans="2:98" x14ac:dyDescent="0.25">
      <c r="B119">
        <v>13</v>
      </c>
      <c r="C119" s="19">
        <v>2334.6428571428601</v>
      </c>
      <c r="D119" s="19">
        <v>1912</v>
      </c>
      <c r="E119" s="19">
        <v>1871.6666666666699</v>
      </c>
      <c r="F119" s="19">
        <v>1857.5238095238101</v>
      </c>
      <c r="G119" s="19">
        <v>1909.38095238095</v>
      </c>
      <c r="H119" s="19">
        <v>1833.9523809523801</v>
      </c>
      <c r="I119" s="19">
        <v>1833.9523809523801</v>
      </c>
      <c r="J119" s="19">
        <v>1866.9523809523801</v>
      </c>
      <c r="K119" s="19">
        <v>1956.5238095238101</v>
      </c>
      <c r="L119" s="19">
        <v>1833.9523809523801</v>
      </c>
      <c r="M119" s="19">
        <v>1866.9523809523801</v>
      </c>
      <c r="N119" s="19">
        <v>1866.9523809523801</v>
      </c>
      <c r="O119" s="19">
        <v>1705</v>
      </c>
      <c r="P119" s="19">
        <v>1833.9523809523801</v>
      </c>
      <c r="Q119" s="19">
        <v>1881.0952380952399</v>
      </c>
      <c r="R119" s="19">
        <v>1909.38095238095</v>
      </c>
      <c r="S119" s="19">
        <v>1928.2380952381</v>
      </c>
      <c r="T119" s="19">
        <v>1852.80952380952</v>
      </c>
      <c r="U119" s="19">
        <v>1866.9523809523801</v>
      </c>
      <c r="V119" s="19">
        <v>1833.9523809523801</v>
      </c>
      <c r="W119" s="19">
        <v>1909.38095238095</v>
      </c>
      <c r="X119" s="19">
        <v>1833.9523809523801</v>
      </c>
      <c r="Y119" s="19">
        <v>1833.9523809523801</v>
      </c>
      <c r="Z119" s="19">
        <v>1866.9523809523801</v>
      </c>
      <c r="AA119" s="19">
        <v>1956.5238095238101</v>
      </c>
      <c r="AB119" s="19">
        <v>1833.9523809523801</v>
      </c>
      <c r="AC119" s="19">
        <v>1866.9523809523801</v>
      </c>
      <c r="AD119" s="19">
        <v>1866.9523809523801</v>
      </c>
      <c r="AE119" s="19">
        <v>1705</v>
      </c>
      <c r="AF119" s="19">
        <v>1833.9523809523801</v>
      </c>
      <c r="AG119" s="19">
        <v>1450</v>
      </c>
      <c r="AH119" s="19">
        <v>1670</v>
      </c>
      <c r="AI119" s="19">
        <v>2470</v>
      </c>
      <c r="AJ119" s="19">
        <v>1860</v>
      </c>
      <c r="AK119" s="19">
        <v>1881.0952380952399</v>
      </c>
      <c r="AL119" s="19">
        <v>1951.80952380953</v>
      </c>
      <c r="AM119" s="19">
        <v>1871.6666666666699</v>
      </c>
      <c r="AN119" s="19">
        <v>1866.9523809523801</v>
      </c>
      <c r="AO119" s="19">
        <v>1881.0952380952399</v>
      </c>
      <c r="AP119" s="19">
        <v>1833.9523809523801</v>
      </c>
      <c r="AQ119" s="19">
        <v>1956.5238095238101</v>
      </c>
      <c r="AR119" s="19">
        <v>1833.9523809523801</v>
      </c>
      <c r="AS119" s="19">
        <v>1866.9523809523801</v>
      </c>
      <c r="AT119" s="19">
        <v>1866.9523809523801</v>
      </c>
      <c r="AU119" s="19">
        <v>1686</v>
      </c>
      <c r="AV119" s="19">
        <v>1824</v>
      </c>
      <c r="AW119" s="19">
        <v>1725</v>
      </c>
      <c r="AX119" s="19">
        <v>1836</v>
      </c>
      <c r="AY119" s="19">
        <v>1857.5238095238101</v>
      </c>
      <c r="AZ119" s="19">
        <v>1909.38095238095</v>
      </c>
      <c r="BA119" s="19">
        <v>1833.9523809523801</v>
      </c>
      <c r="BB119" s="19">
        <v>1833.9523809523801</v>
      </c>
      <c r="BC119" s="19">
        <v>1866.9523809523801</v>
      </c>
      <c r="BD119" s="19">
        <v>1956.5238095238101</v>
      </c>
      <c r="BE119" s="19">
        <v>1857.5238095238101</v>
      </c>
      <c r="BF119" s="19">
        <v>1909.38095238095</v>
      </c>
      <c r="BG119" s="19">
        <v>1833.9523809523801</v>
      </c>
      <c r="BH119" s="19">
        <v>1833.9523809523801</v>
      </c>
      <c r="BI119" s="19">
        <v>1866.9523809523801</v>
      </c>
      <c r="BJ119" s="19">
        <v>1956.5238095238101</v>
      </c>
      <c r="BK119" s="19">
        <v>2334.6428571428601</v>
      </c>
      <c r="BL119" s="19">
        <v>1912</v>
      </c>
      <c r="BM119" s="19">
        <v>1871.6666666666699</v>
      </c>
      <c r="BN119" s="19">
        <v>1857.5238095238101</v>
      </c>
      <c r="BO119" s="19">
        <v>1909.38095238095</v>
      </c>
      <c r="BP119" s="19">
        <v>1833.9523809523801</v>
      </c>
      <c r="BQ119" s="19">
        <v>1833.9523809523801</v>
      </c>
      <c r="BR119" s="19">
        <v>1892</v>
      </c>
      <c r="BS119" s="19">
        <v>1892</v>
      </c>
      <c r="BT119" s="19">
        <v>1881.0952380952399</v>
      </c>
      <c r="BU119" s="19">
        <v>1833.9523809523801</v>
      </c>
      <c r="BV119" s="19">
        <v>1866.9523809523801</v>
      </c>
      <c r="BW119" s="19">
        <v>1705</v>
      </c>
      <c r="BX119" s="19">
        <v>1833.9523809523801</v>
      </c>
      <c r="BY119" s="19">
        <v>1881.0952380952399</v>
      </c>
      <c r="BZ119" s="19">
        <v>1951.80952380953</v>
      </c>
      <c r="CA119" s="19">
        <v>1833.9523809523801</v>
      </c>
      <c r="CB119" s="19">
        <v>1881.0952380952399</v>
      </c>
      <c r="CC119" s="19">
        <v>1705</v>
      </c>
      <c r="CD119" s="19">
        <v>1909.38095238095</v>
      </c>
      <c r="CE119" s="19">
        <v>1833.9523809523801</v>
      </c>
      <c r="CF119" s="19">
        <v>1833.9523809523801</v>
      </c>
      <c r="CG119" s="19">
        <v>1892</v>
      </c>
      <c r="CH119" s="19">
        <v>1892</v>
      </c>
      <c r="CI119" s="19">
        <v>1881.0952380952399</v>
      </c>
      <c r="CJ119" s="19">
        <v>1866.9523809523801</v>
      </c>
      <c r="CK119" s="19">
        <v>1956.5238095238101</v>
      </c>
      <c r="CL119" s="19">
        <v>1881.0952380952399</v>
      </c>
      <c r="CM119" s="19">
        <v>1833.9523809523801</v>
      </c>
      <c r="CP119" t="s">
        <v>166</v>
      </c>
      <c r="CQ119">
        <v>40</v>
      </c>
      <c r="CR119" s="13">
        <v>2008.38095238095</v>
      </c>
      <c r="CS119" s="13">
        <v>1700</v>
      </c>
      <c r="CT119" s="13">
        <v>1890.6985714285704</v>
      </c>
    </row>
    <row r="120" spans="2:98" x14ac:dyDescent="0.25">
      <c r="B120">
        <v>14</v>
      </c>
      <c r="C120" s="19">
        <v>2417.8571428571399</v>
      </c>
      <c r="D120" s="19">
        <v>1937</v>
      </c>
      <c r="E120" s="19">
        <v>1876.38095238095</v>
      </c>
      <c r="F120" s="19">
        <v>1862.2380952381</v>
      </c>
      <c r="G120" s="19">
        <v>1914.0952380952399</v>
      </c>
      <c r="H120" s="19">
        <v>1838.6666666666699</v>
      </c>
      <c r="I120" s="19">
        <v>1838.6666666666699</v>
      </c>
      <c r="J120" s="19">
        <v>1871.6666666666699</v>
      </c>
      <c r="K120" s="19">
        <v>1705</v>
      </c>
      <c r="L120" s="19">
        <v>1838.6666666666699</v>
      </c>
      <c r="M120" s="19">
        <v>1871.6666666666699</v>
      </c>
      <c r="N120" s="19">
        <v>1871.6666666666699</v>
      </c>
      <c r="O120" s="19">
        <v>1710</v>
      </c>
      <c r="P120" s="19">
        <v>1838.6666666666699</v>
      </c>
      <c r="Q120" s="19">
        <v>1885.80952380953</v>
      </c>
      <c r="R120" s="19">
        <v>1914.0952380952399</v>
      </c>
      <c r="S120" s="19">
        <v>1932.9523809523801</v>
      </c>
      <c r="T120" s="19">
        <v>1857.5238095238101</v>
      </c>
      <c r="U120" s="19">
        <v>1871.6666666666699</v>
      </c>
      <c r="V120" s="19">
        <v>1838.6666666666699</v>
      </c>
      <c r="W120" s="19">
        <v>1914.0952380952399</v>
      </c>
      <c r="X120" s="19">
        <v>1838.6666666666699</v>
      </c>
      <c r="Y120" s="19">
        <v>1838.6666666666699</v>
      </c>
      <c r="Z120" s="19">
        <v>1871.6666666666699</v>
      </c>
      <c r="AA120" s="19">
        <v>1705</v>
      </c>
      <c r="AB120" s="19">
        <v>1838.6666666666699</v>
      </c>
      <c r="AC120" s="19">
        <v>1871.6666666666699</v>
      </c>
      <c r="AD120" s="19">
        <v>1871.6666666666699</v>
      </c>
      <c r="AE120" s="19">
        <v>1710</v>
      </c>
      <c r="AF120" s="19">
        <v>1838.6666666666699</v>
      </c>
      <c r="AG120" s="19">
        <v>1460</v>
      </c>
      <c r="AH120" s="19">
        <v>1680</v>
      </c>
      <c r="AI120" s="19">
        <v>2480</v>
      </c>
      <c r="AJ120" s="19">
        <v>1760</v>
      </c>
      <c r="AK120" s="19">
        <v>1885.80952380953</v>
      </c>
      <c r="AL120" s="19">
        <v>1956.5238095238101</v>
      </c>
      <c r="AM120" s="19">
        <v>1876.38095238095</v>
      </c>
      <c r="AN120" s="19">
        <v>1871.6666666666699</v>
      </c>
      <c r="AO120" s="19">
        <v>1885.80952380953</v>
      </c>
      <c r="AP120" s="19">
        <v>1838.6666666666699</v>
      </c>
      <c r="AQ120" s="19">
        <v>1705</v>
      </c>
      <c r="AR120" s="19">
        <v>1838.6666666666699</v>
      </c>
      <c r="AS120" s="19">
        <v>1871.6666666666699</v>
      </c>
      <c r="AT120" s="19">
        <v>1871.6666666666699</v>
      </c>
      <c r="AU120" s="19">
        <v>1688</v>
      </c>
      <c r="AV120" s="19">
        <v>1826</v>
      </c>
      <c r="AW120" s="19">
        <v>1730</v>
      </c>
      <c r="AX120" s="19">
        <v>1839</v>
      </c>
      <c r="AY120" s="19">
        <v>1862.2380952381</v>
      </c>
      <c r="AZ120" s="19">
        <v>1914.0952380952399</v>
      </c>
      <c r="BA120" s="19">
        <v>1838.6666666666699</v>
      </c>
      <c r="BB120" s="19">
        <v>1838.6666666666699</v>
      </c>
      <c r="BC120" s="19">
        <v>1871.6666666666699</v>
      </c>
      <c r="BD120" s="19">
        <v>1705</v>
      </c>
      <c r="BE120" s="19">
        <v>1862.2380952381</v>
      </c>
      <c r="BF120" s="19">
        <v>1914.0952380952399</v>
      </c>
      <c r="BG120" s="19">
        <v>1838.6666666666699</v>
      </c>
      <c r="BH120" s="19">
        <v>1838.6666666666699</v>
      </c>
      <c r="BI120" s="19">
        <v>1871.6666666666699</v>
      </c>
      <c r="BJ120" s="19">
        <v>1705</v>
      </c>
      <c r="BK120" s="19">
        <v>2417.8571428571399</v>
      </c>
      <c r="BL120" s="19">
        <v>1937</v>
      </c>
      <c r="BM120" s="19">
        <v>1876.38095238095</v>
      </c>
      <c r="BN120" s="19">
        <v>1862.2380952381</v>
      </c>
      <c r="BO120" s="19">
        <v>1914.0952380952399</v>
      </c>
      <c r="BP120" s="19">
        <v>1838.6666666666699</v>
      </c>
      <c r="BQ120" s="19">
        <v>1838.6666666666699</v>
      </c>
      <c r="BR120" s="19">
        <v>1893</v>
      </c>
      <c r="BS120" s="19">
        <v>1893</v>
      </c>
      <c r="BT120" s="19">
        <v>1885.80952380953</v>
      </c>
      <c r="BU120" s="19">
        <v>1838.6666666666699</v>
      </c>
      <c r="BV120" s="19">
        <v>1871.6666666666699</v>
      </c>
      <c r="BW120" s="19">
        <v>1710</v>
      </c>
      <c r="BX120" s="19">
        <v>1838.6666666666699</v>
      </c>
      <c r="BY120" s="19">
        <v>1885.80952380953</v>
      </c>
      <c r="BZ120" s="19">
        <v>1956.5238095238101</v>
      </c>
      <c r="CA120" s="19">
        <v>1838.6666666666699</v>
      </c>
      <c r="CB120" s="19">
        <v>1885.80952380953</v>
      </c>
      <c r="CC120" s="19">
        <v>1710</v>
      </c>
      <c r="CD120" s="19">
        <v>1914.0952380952399</v>
      </c>
      <c r="CE120" s="19">
        <v>1838.6666666666699</v>
      </c>
      <c r="CF120" s="19">
        <v>1838.6666666666699</v>
      </c>
      <c r="CG120" s="19">
        <v>1893</v>
      </c>
      <c r="CH120" s="19">
        <v>1893</v>
      </c>
      <c r="CI120" s="19">
        <v>1885.80952380953</v>
      </c>
      <c r="CJ120" s="19">
        <v>1871.6666666666699</v>
      </c>
      <c r="CK120" s="19">
        <v>1705</v>
      </c>
      <c r="CL120" s="19">
        <v>1885.80952380953</v>
      </c>
      <c r="CM120" s="19">
        <v>1838.6666666666699</v>
      </c>
      <c r="CP120" t="s">
        <v>166</v>
      </c>
      <c r="CQ120">
        <v>41</v>
      </c>
      <c r="CR120" s="13">
        <v>2008.38095238095</v>
      </c>
      <c r="CS120" s="13">
        <v>1700</v>
      </c>
      <c r="CT120" s="13">
        <v>1891.7809523809522</v>
      </c>
    </row>
    <row r="121" spans="2:98" x14ac:dyDescent="0.25">
      <c r="B121">
        <v>15</v>
      </c>
      <c r="C121" s="19">
        <v>2501.0714285714298</v>
      </c>
      <c r="D121" s="19">
        <v>1962</v>
      </c>
      <c r="E121" s="19">
        <v>1881.0952380952399</v>
      </c>
      <c r="F121" s="19">
        <v>1866.9523809523801</v>
      </c>
      <c r="G121" s="19">
        <v>1918.80952380953</v>
      </c>
      <c r="H121" s="19">
        <v>1843.38095238095</v>
      </c>
      <c r="I121" s="19">
        <v>1843.38095238095</v>
      </c>
      <c r="J121" s="19">
        <v>1876.38095238095</v>
      </c>
      <c r="K121" s="19">
        <v>1710</v>
      </c>
      <c r="L121" s="19">
        <v>1843.38095238095</v>
      </c>
      <c r="M121" s="19">
        <v>1876.38095238095</v>
      </c>
      <c r="N121" s="19">
        <v>1876.38095238095</v>
      </c>
      <c r="O121" s="19">
        <v>1940</v>
      </c>
      <c r="P121" s="19">
        <v>1843.38095238095</v>
      </c>
      <c r="Q121" s="19">
        <v>1890.5238095238101</v>
      </c>
      <c r="R121" s="19">
        <v>1918.80952380953</v>
      </c>
      <c r="S121" s="19">
        <v>1937.6666666666699</v>
      </c>
      <c r="T121" s="19">
        <v>1862.2380952381</v>
      </c>
      <c r="U121" s="19">
        <v>1876.38095238095</v>
      </c>
      <c r="V121" s="19">
        <v>1843.38095238095</v>
      </c>
      <c r="W121" s="19">
        <v>1918.80952380953</v>
      </c>
      <c r="X121" s="19">
        <v>1843.38095238095</v>
      </c>
      <c r="Y121" s="19">
        <v>1843.38095238095</v>
      </c>
      <c r="Z121" s="19">
        <v>1876.38095238095</v>
      </c>
      <c r="AA121" s="19">
        <v>1710</v>
      </c>
      <c r="AB121" s="19">
        <v>1843.38095238095</v>
      </c>
      <c r="AC121" s="19">
        <v>1876.38095238095</v>
      </c>
      <c r="AD121" s="19">
        <v>1876.38095238095</v>
      </c>
      <c r="AE121" s="19">
        <v>1940</v>
      </c>
      <c r="AF121" s="19">
        <v>1843.38095238095</v>
      </c>
      <c r="AG121" s="19">
        <v>1470</v>
      </c>
      <c r="AH121" s="19">
        <v>1690</v>
      </c>
      <c r="AI121" s="19">
        <v>2490</v>
      </c>
      <c r="AJ121" s="19">
        <v>1880</v>
      </c>
      <c r="AK121" s="19">
        <v>1890.5238095238101</v>
      </c>
      <c r="AL121" s="19">
        <v>1705</v>
      </c>
      <c r="AM121" s="19">
        <v>1881.0952380952399</v>
      </c>
      <c r="AN121" s="19">
        <v>1876.38095238095</v>
      </c>
      <c r="AO121" s="19">
        <v>1890.5238095238101</v>
      </c>
      <c r="AP121" s="19">
        <v>1843.38095238095</v>
      </c>
      <c r="AQ121" s="19">
        <v>1710</v>
      </c>
      <c r="AR121" s="19">
        <v>1843.38095238095</v>
      </c>
      <c r="AS121" s="19">
        <v>1876.38095238095</v>
      </c>
      <c r="AT121" s="19">
        <v>1876.38095238095</v>
      </c>
      <c r="AU121" s="19">
        <v>1690</v>
      </c>
      <c r="AV121" s="19">
        <v>1828</v>
      </c>
      <c r="AW121" s="19">
        <v>1735</v>
      </c>
      <c r="AX121" s="19">
        <v>1842</v>
      </c>
      <c r="AY121" s="19">
        <v>1866.9523809523801</v>
      </c>
      <c r="AZ121" s="19">
        <v>1918.80952380953</v>
      </c>
      <c r="BA121" s="19">
        <v>1843.38095238095</v>
      </c>
      <c r="BB121" s="19">
        <v>1843.38095238095</v>
      </c>
      <c r="BC121" s="19">
        <v>1876.38095238095</v>
      </c>
      <c r="BD121" s="19">
        <v>1710</v>
      </c>
      <c r="BE121" s="19">
        <v>1866.9523809523801</v>
      </c>
      <c r="BF121" s="19">
        <v>1918.80952380953</v>
      </c>
      <c r="BG121" s="19">
        <v>1843.38095238095</v>
      </c>
      <c r="BH121" s="19">
        <v>1843.38095238095</v>
      </c>
      <c r="BI121" s="19">
        <v>1876.38095238095</v>
      </c>
      <c r="BJ121" s="19">
        <v>1710</v>
      </c>
      <c r="BK121" s="19">
        <v>2501.0714285714298</v>
      </c>
      <c r="BL121" s="19">
        <v>1962</v>
      </c>
      <c r="BM121" s="19">
        <v>1881.0952380952399</v>
      </c>
      <c r="BN121" s="19">
        <v>1866.9523809523801</v>
      </c>
      <c r="BO121" s="19">
        <v>1918.80952380953</v>
      </c>
      <c r="BP121" s="19">
        <v>1843.38095238095</v>
      </c>
      <c r="BQ121" s="19">
        <v>1843.38095238095</v>
      </c>
      <c r="BR121" s="19">
        <v>1894</v>
      </c>
      <c r="BS121" s="19">
        <v>1894</v>
      </c>
      <c r="BT121" s="19">
        <v>1890.5238095238101</v>
      </c>
      <c r="BU121" s="19">
        <v>1843.38095238095</v>
      </c>
      <c r="BV121" s="19">
        <v>1876.38095238095</v>
      </c>
      <c r="BW121" s="19">
        <v>1940</v>
      </c>
      <c r="BX121" s="19">
        <v>1843.38095238095</v>
      </c>
      <c r="BY121" s="19">
        <v>1890.5238095238101</v>
      </c>
      <c r="BZ121" s="19">
        <v>1705</v>
      </c>
      <c r="CA121" s="19">
        <v>1843.38095238095</v>
      </c>
      <c r="CB121" s="19">
        <v>1890.5238095238101</v>
      </c>
      <c r="CC121" s="19">
        <v>1940</v>
      </c>
      <c r="CD121" s="19">
        <v>1918.80952380953</v>
      </c>
      <c r="CE121" s="19">
        <v>1843.38095238095</v>
      </c>
      <c r="CF121" s="19">
        <v>1843.38095238095</v>
      </c>
      <c r="CG121" s="19">
        <v>1894</v>
      </c>
      <c r="CH121" s="19">
        <v>1894</v>
      </c>
      <c r="CI121" s="19">
        <v>1890.5238095238101</v>
      </c>
      <c r="CJ121" s="19">
        <v>1876.38095238095</v>
      </c>
      <c r="CK121" s="19">
        <v>1710</v>
      </c>
      <c r="CL121" s="19">
        <v>1890.5238095238101</v>
      </c>
      <c r="CM121" s="19">
        <v>1843.38095238095</v>
      </c>
      <c r="CP121" t="s">
        <v>166</v>
      </c>
      <c r="CQ121">
        <v>42</v>
      </c>
      <c r="CR121" s="13">
        <v>2008.38095238095</v>
      </c>
      <c r="CS121" s="13">
        <v>1700</v>
      </c>
      <c r="CT121" s="13">
        <v>1650.9</v>
      </c>
    </row>
    <row r="122" spans="2:98" x14ac:dyDescent="0.25">
      <c r="B122">
        <v>16</v>
      </c>
      <c r="C122" s="19">
        <v>2300</v>
      </c>
      <c r="D122" s="19">
        <v>1987</v>
      </c>
      <c r="E122" s="19">
        <v>1885.80952380953</v>
      </c>
      <c r="F122" s="19">
        <v>1871.6666666666699</v>
      </c>
      <c r="G122" s="19">
        <v>1923.5238095238101</v>
      </c>
      <c r="H122" s="19">
        <v>1848.0952380952399</v>
      </c>
      <c r="I122" s="19">
        <v>1848.0952380952399</v>
      </c>
      <c r="J122" s="19">
        <v>1881.0952380952399</v>
      </c>
      <c r="K122" s="19">
        <v>1940</v>
      </c>
      <c r="L122" s="19">
        <v>1848.0952380952399</v>
      </c>
      <c r="M122" s="19">
        <v>1881.0952380952399</v>
      </c>
      <c r="N122" s="19">
        <v>1881.0952380952399</v>
      </c>
      <c r="O122" s="19">
        <v>1890</v>
      </c>
      <c r="P122" s="19">
        <v>1848.0952380952399</v>
      </c>
      <c r="Q122" s="19">
        <v>1895.2380952381</v>
      </c>
      <c r="R122" s="19">
        <v>1923.5238095238101</v>
      </c>
      <c r="S122" s="19">
        <v>1942.38095238095</v>
      </c>
      <c r="T122" s="19">
        <v>1866.9523809523801</v>
      </c>
      <c r="U122" s="19">
        <v>1881.0952380952399</v>
      </c>
      <c r="V122" s="19">
        <v>1848.0952380952399</v>
      </c>
      <c r="W122" s="19">
        <v>1923.5238095238101</v>
      </c>
      <c r="X122" s="19">
        <v>1848.0952380952399</v>
      </c>
      <c r="Y122" s="19">
        <v>1848.0952380952399</v>
      </c>
      <c r="Z122" s="19">
        <v>1881.0952380952399</v>
      </c>
      <c r="AA122" s="19">
        <v>1940</v>
      </c>
      <c r="AB122" s="19">
        <v>1848.0952380952399</v>
      </c>
      <c r="AC122" s="19">
        <v>1881.0952380952399</v>
      </c>
      <c r="AD122" s="19">
        <v>1881.0952380952399</v>
      </c>
      <c r="AE122" s="19">
        <v>1890</v>
      </c>
      <c r="AF122" s="19">
        <v>1848.0952380952399</v>
      </c>
      <c r="AG122" s="19">
        <v>1480</v>
      </c>
      <c r="AH122" s="19">
        <v>1700</v>
      </c>
      <c r="AI122" s="19">
        <v>2500</v>
      </c>
      <c r="AJ122" s="19">
        <v>1870</v>
      </c>
      <c r="AK122" s="19">
        <v>1895.2380952381</v>
      </c>
      <c r="AL122" s="19">
        <v>1710</v>
      </c>
      <c r="AM122" s="19">
        <v>1885.80952380953</v>
      </c>
      <c r="AN122" s="19">
        <v>1881.0952380952399</v>
      </c>
      <c r="AO122" s="19">
        <v>1895.2380952381</v>
      </c>
      <c r="AP122" s="19">
        <v>1848.0952380952399</v>
      </c>
      <c r="AQ122" s="19">
        <v>1940</v>
      </c>
      <c r="AR122" s="19">
        <v>1848.0952380952399</v>
      </c>
      <c r="AS122" s="19">
        <v>1881.0952380952399</v>
      </c>
      <c r="AT122" s="19">
        <v>1881.0952380952399</v>
      </c>
      <c r="AU122" s="19">
        <v>1692</v>
      </c>
      <c r="AV122" s="19">
        <v>1830</v>
      </c>
      <c r="AW122" s="19">
        <v>1740</v>
      </c>
      <c r="AX122" s="19">
        <v>1845</v>
      </c>
      <c r="AY122" s="19">
        <v>1871.6666666666699</v>
      </c>
      <c r="AZ122" s="19">
        <v>1923.5238095238101</v>
      </c>
      <c r="BA122" s="19">
        <v>1848.0952380952399</v>
      </c>
      <c r="BB122" s="19">
        <v>1848.0952380952399</v>
      </c>
      <c r="BC122" s="19">
        <v>1881.0952380952399</v>
      </c>
      <c r="BD122" s="19">
        <v>1940</v>
      </c>
      <c r="BE122" s="19">
        <v>1871.6666666666699</v>
      </c>
      <c r="BF122" s="19">
        <v>1923.5238095238101</v>
      </c>
      <c r="BG122" s="19">
        <v>1848.0952380952399</v>
      </c>
      <c r="BH122" s="19">
        <v>1848.0952380952399</v>
      </c>
      <c r="BI122" s="19">
        <v>1881.0952380952399</v>
      </c>
      <c r="BJ122" s="19">
        <v>1940</v>
      </c>
      <c r="BK122" s="19">
        <v>2300</v>
      </c>
      <c r="BL122" s="19">
        <v>1987</v>
      </c>
      <c r="BM122" s="19">
        <v>1885.80952380953</v>
      </c>
      <c r="BN122" s="19">
        <v>1871.6666666666699</v>
      </c>
      <c r="BO122" s="19">
        <v>1923.5238095238101</v>
      </c>
      <c r="BP122" s="19">
        <v>1848.0952380952399</v>
      </c>
      <c r="BQ122" s="19">
        <v>1848.0952380952399</v>
      </c>
      <c r="BR122" s="19">
        <v>1895</v>
      </c>
      <c r="BS122" s="19">
        <v>1895</v>
      </c>
      <c r="BT122" s="19">
        <v>1895.2380952381</v>
      </c>
      <c r="BU122" s="19">
        <v>1848.0952380952399</v>
      </c>
      <c r="BV122" s="19">
        <v>1881.0952380952399</v>
      </c>
      <c r="BW122" s="19">
        <v>1890</v>
      </c>
      <c r="BX122" s="19">
        <v>1848.0952380952399</v>
      </c>
      <c r="BY122" s="19">
        <v>1895.2380952381</v>
      </c>
      <c r="BZ122" s="19">
        <v>1710</v>
      </c>
      <c r="CA122" s="19">
        <v>1848.0952380952399</v>
      </c>
      <c r="CB122" s="19">
        <v>1895.2380952381</v>
      </c>
      <c r="CC122" s="19">
        <v>1890</v>
      </c>
      <c r="CD122" s="19">
        <v>1923.5238095238101</v>
      </c>
      <c r="CE122" s="19">
        <v>1848.0952380952399</v>
      </c>
      <c r="CF122" s="19">
        <v>1848.0952380952399</v>
      </c>
      <c r="CG122" s="19">
        <v>1895</v>
      </c>
      <c r="CH122" s="19">
        <v>1895</v>
      </c>
      <c r="CI122" s="19">
        <v>1895.2380952381</v>
      </c>
      <c r="CJ122" s="19">
        <v>1881.0952380952399</v>
      </c>
      <c r="CK122" s="19">
        <v>1940</v>
      </c>
      <c r="CL122" s="19">
        <v>1895.2380952381</v>
      </c>
      <c r="CM122" s="19">
        <v>1848.0952380952399</v>
      </c>
      <c r="CP122" t="s">
        <v>166</v>
      </c>
      <c r="CQ122">
        <v>43</v>
      </c>
      <c r="CR122" s="13">
        <v>2050</v>
      </c>
      <c r="CS122" s="13">
        <v>1700</v>
      </c>
      <c r="CT122" s="13">
        <v>2045</v>
      </c>
    </row>
    <row r="123" spans="2:98" x14ac:dyDescent="0.25">
      <c r="B123">
        <v>17</v>
      </c>
      <c r="C123" s="19">
        <v>1500</v>
      </c>
      <c r="D123" s="19">
        <v>2012</v>
      </c>
      <c r="E123" s="19">
        <v>1890.5238095238101</v>
      </c>
      <c r="F123" s="19">
        <v>1876.38095238095</v>
      </c>
      <c r="G123" s="19">
        <v>1928.2380952381</v>
      </c>
      <c r="H123" s="19">
        <v>1852.80952380952</v>
      </c>
      <c r="I123" s="19">
        <v>1852.80952380952</v>
      </c>
      <c r="J123" s="19">
        <v>1885.80952380953</v>
      </c>
      <c r="K123" s="19">
        <v>1890</v>
      </c>
      <c r="L123" s="19">
        <v>1852.80952380952</v>
      </c>
      <c r="M123" s="19">
        <v>1885.80952380953</v>
      </c>
      <c r="N123" s="19">
        <v>1885.80952380953</v>
      </c>
      <c r="O123" s="19">
        <v>1790</v>
      </c>
      <c r="P123" s="19">
        <v>1852.80952380952</v>
      </c>
      <c r="Q123" s="19">
        <v>1899.9523809523801</v>
      </c>
      <c r="R123" s="19">
        <v>1928.2380952381</v>
      </c>
      <c r="S123" s="19">
        <v>1947.0952380952399</v>
      </c>
      <c r="T123" s="19">
        <v>1871.6666666666699</v>
      </c>
      <c r="U123" s="19">
        <v>1885.80952380953</v>
      </c>
      <c r="V123" s="19">
        <v>1852.80952380952</v>
      </c>
      <c r="W123" s="19">
        <v>1928.2380952381</v>
      </c>
      <c r="X123" s="19">
        <v>1852.80952380952</v>
      </c>
      <c r="Y123" s="19">
        <v>1852.80952380952</v>
      </c>
      <c r="Z123" s="19">
        <v>1885.80952380953</v>
      </c>
      <c r="AA123" s="19">
        <v>1890</v>
      </c>
      <c r="AB123" s="19">
        <v>1852.80952380952</v>
      </c>
      <c r="AC123" s="19">
        <v>1885.80952380953</v>
      </c>
      <c r="AD123" s="19">
        <v>1885.80952380953</v>
      </c>
      <c r="AE123" s="19">
        <v>1790</v>
      </c>
      <c r="AF123" s="19">
        <v>1852.80952380952</v>
      </c>
      <c r="AG123" s="19">
        <v>1490</v>
      </c>
      <c r="AH123" s="19">
        <v>1710</v>
      </c>
      <c r="AI123" s="19">
        <v>2510</v>
      </c>
      <c r="AJ123" s="19">
        <v>1680</v>
      </c>
      <c r="AK123" s="19">
        <v>1899.9523809523801</v>
      </c>
      <c r="AL123" s="19">
        <v>1940</v>
      </c>
      <c r="AM123" s="19">
        <v>1890.5238095238101</v>
      </c>
      <c r="AN123" s="19">
        <v>1885.80952380953</v>
      </c>
      <c r="AO123" s="19">
        <v>1899.9523809523801</v>
      </c>
      <c r="AP123" s="19">
        <v>1852.80952380952</v>
      </c>
      <c r="AQ123" s="19">
        <v>1890</v>
      </c>
      <c r="AR123" s="19">
        <v>1852.80952380952</v>
      </c>
      <c r="AS123" s="19">
        <v>1885.80952380953</v>
      </c>
      <c r="AT123" s="19">
        <v>1885.80952380953</v>
      </c>
      <c r="AU123" s="19">
        <v>1694</v>
      </c>
      <c r="AV123" s="19">
        <v>1832</v>
      </c>
      <c r="AW123" s="19">
        <v>1745</v>
      </c>
      <c r="AX123" s="19">
        <v>1848</v>
      </c>
      <c r="AY123" s="19">
        <v>1876.38095238095</v>
      </c>
      <c r="AZ123" s="19">
        <v>1928.2380952381</v>
      </c>
      <c r="BA123" s="19">
        <v>1852.80952380952</v>
      </c>
      <c r="BB123" s="19">
        <v>1852.80952380952</v>
      </c>
      <c r="BC123" s="19">
        <v>1885.80952380953</v>
      </c>
      <c r="BD123" s="19">
        <v>1890</v>
      </c>
      <c r="BE123" s="19">
        <v>1876.38095238095</v>
      </c>
      <c r="BF123" s="19">
        <v>1928.2380952381</v>
      </c>
      <c r="BG123" s="19">
        <v>1852.80952380952</v>
      </c>
      <c r="BH123" s="19">
        <v>1852.80952380952</v>
      </c>
      <c r="BI123" s="19">
        <v>1885.80952380953</v>
      </c>
      <c r="BJ123" s="19">
        <v>1890</v>
      </c>
      <c r="BK123" s="19">
        <v>1500</v>
      </c>
      <c r="BL123" s="19">
        <v>2012</v>
      </c>
      <c r="BM123" s="19">
        <v>1890.5238095238101</v>
      </c>
      <c r="BN123" s="19">
        <v>1876.38095238095</v>
      </c>
      <c r="BO123" s="19">
        <v>1928.2380952381</v>
      </c>
      <c r="BP123" s="19">
        <v>1852.80952380952</v>
      </c>
      <c r="BQ123" s="19">
        <v>1852.80952380952</v>
      </c>
      <c r="BR123" s="19">
        <v>1896</v>
      </c>
      <c r="BS123" s="19">
        <v>1896</v>
      </c>
      <c r="BT123" s="19">
        <v>1899.9523809523801</v>
      </c>
      <c r="BU123" s="19">
        <v>1852.80952380952</v>
      </c>
      <c r="BV123" s="19">
        <v>1885.80952380953</v>
      </c>
      <c r="BW123" s="19">
        <v>1790</v>
      </c>
      <c r="BX123" s="19">
        <v>1852.80952380952</v>
      </c>
      <c r="BY123" s="19">
        <v>1899.9523809523801</v>
      </c>
      <c r="BZ123" s="19">
        <v>1940</v>
      </c>
      <c r="CA123" s="19">
        <v>1852.80952380952</v>
      </c>
      <c r="CB123" s="19">
        <v>1899.9523809523801</v>
      </c>
      <c r="CC123" s="19">
        <v>1790</v>
      </c>
      <c r="CD123" s="19">
        <v>1928.2380952381</v>
      </c>
      <c r="CE123" s="19">
        <v>1852.80952380952</v>
      </c>
      <c r="CF123" s="19">
        <v>1852.80952380952</v>
      </c>
      <c r="CG123" s="19">
        <v>1896</v>
      </c>
      <c r="CH123" s="19">
        <v>1896</v>
      </c>
      <c r="CI123" s="19">
        <v>1899.9523809523801</v>
      </c>
      <c r="CJ123" s="19">
        <v>1885.80952380953</v>
      </c>
      <c r="CK123" s="19">
        <v>1890</v>
      </c>
      <c r="CL123" s="19">
        <v>1899.9523809523801</v>
      </c>
      <c r="CM123" s="19">
        <v>1852.80952380952</v>
      </c>
      <c r="CP123" t="s">
        <v>166</v>
      </c>
      <c r="CQ123">
        <v>44</v>
      </c>
      <c r="CR123" s="13">
        <v>2008.38095238095</v>
      </c>
      <c r="CS123" s="13">
        <v>1700</v>
      </c>
      <c r="CT123" s="13">
        <v>2053.8809523809518</v>
      </c>
    </row>
    <row r="124" spans="2:98" x14ac:dyDescent="0.25">
      <c r="B124">
        <v>18</v>
      </c>
      <c r="C124" s="19">
        <v>1861</v>
      </c>
      <c r="D124" s="19">
        <v>2037</v>
      </c>
      <c r="E124" s="19">
        <v>1895.2380952381</v>
      </c>
      <c r="F124" s="19">
        <v>1881.0952380952399</v>
      </c>
      <c r="G124" s="19">
        <v>1932.9523809523801</v>
      </c>
      <c r="H124" s="19">
        <v>1857.5238095238101</v>
      </c>
      <c r="I124" s="19">
        <v>1857.5238095238101</v>
      </c>
      <c r="J124" s="19">
        <v>1890.5238095238101</v>
      </c>
      <c r="K124" s="19">
        <v>1790</v>
      </c>
      <c r="L124" s="19">
        <v>1857.5238095238101</v>
      </c>
      <c r="M124" s="19">
        <v>1890.5238095238101</v>
      </c>
      <c r="N124" s="19">
        <v>1890.5238095238101</v>
      </c>
      <c r="O124" s="19">
        <v>1700</v>
      </c>
      <c r="P124" s="19">
        <v>1857.5238095238101</v>
      </c>
      <c r="Q124" s="19">
        <v>1904.6666666666699</v>
      </c>
      <c r="R124" s="19">
        <v>1932.9523809523801</v>
      </c>
      <c r="S124" s="19">
        <v>1951.80952380953</v>
      </c>
      <c r="T124" s="19">
        <v>1876.38095238095</v>
      </c>
      <c r="U124" s="19">
        <v>1890.5238095238101</v>
      </c>
      <c r="V124" s="19">
        <v>1857.5238095238101</v>
      </c>
      <c r="W124" s="19">
        <v>1932.9523809523801</v>
      </c>
      <c r="X124" s="19">
        <v>1857.5238095238101</v>
      </c>
      <c r="Y124" s="19">
        <v>1857.5238095238101</v>
      </c>
      <c r="Z124" s="19">
        <v>1890.5238095238101</v>
      </c>
      <c r="AA124" s="19">
        <v>1790</v>
      </c>
      <c r="AB124" s="19">
        <v>1857.5238095238101</v>
      </c>
      <c r="AC124" s="19">
        <v>1890.5238095238101</v>
      </c>
      <c r="AD124" s="19">
        <v>1890.5238095238101</v>
      </c>
      <c r="AE124" s="19">
        <v>1700</v>
      </c>
      <c r="AF124" s="19">
        <v>1857.5238095238101</v>
      </c>
      <c r="AG124" s="19">
        <v>1500</v>
      </c>
      <c r="AH124" s="19">
        <v>1720</v>
      </c>
      <c r="AI124" s="19">
        <v>2520</v>
      </c>
      <c r="AJ124" s="19">
        <v>1750</v>
      </c>
      <c r="AK124" s="19">
        <v>1904.6666666666699</v>
      </c>
      <c r="AL124" s="19">
        <v>1890</v>
      </c>
      <c r="AM124" s="19">
        <v>1895.2380952381</v>
      </c>
      <c r="AN124" s="19">
        <v>1890.5238095238101</v>
      </c>
      <c r="AO124" s="19">
        <v>1904.6666666666699</v>
      </c>
      <c r="AP124" s="19">
        <v>1857.5238095238101</v>
      </c>
      <c r="AQ124" s="19">
        <v>1790</v>
      </c>
      <c r="AR124" s="19">
        <v>1857.5238095238101</v>
      </c>
      <c r="AS124" s="19">
        <v>1890.5238095238101</v>
      </c>
      <c r="AT124" s="19">
        <v>1890.5238095238101</v>
      </c>
      <c r="AU124" s="19">
        <v>1696</v>
      </c>
      <c r="AV124" s="19">
        <v>1834</v>
      </c>
      <c r="AW124" s="19">
        <v>1750</v>
      </c>
      <c r="AX124" s="19">
        <v>1851</v>
      </c>
      <c r="AY124" s="19">
        <v>1881.0952380952399</v>
      </c>
      <c r="AZ124" s="19">
        <v>1932.9523809523801</v>
      </c>
      <c r="BA124" s="19">
        <v>1857.5238095238101</v>
      </c>
      <c r="BB124" s="19">
        <v>1857.5238095238101</v>
      </c>
      <c r="BC124" s="19">
        <v>1890.5238095238101</v>
      </c>
      <c r="BD124" s="19">
        <v>1790</v>
      </c>
      <c r="BE124" s="19">
        <v>1881.0952380952399</v>
      </c>
      <c r="BF124" s="19">
        <v>1932.9523809523801</v>
      </c>
      <c r="BG124" s="19">
        <v>1857.5238095238101</v>
      </c>
      <c r="BH124" s="19">
        <v>1857.5238095238101</v>
      </c>
      <c r="BI124" s="19">
        <v>1890.5238095238101</v>
      </c>
      <c r="BJ124" s="19">
        <v>1790</v>
      </c>
      <c r="BK124" s="19">
        <v>1861</v>
      </c>
      <c r="BL124" s="19">
        <v>2037</v>
      </c>
      <c r="BM124" s="19">
        <v>1895.2380952381</v>
      </c>
      <c r="BN124" s="19">
        <v>1881.0952380952399</v>
      </c>
      <c r="BO124" s="19">
        <v>1932.9523809523801</v>
      </c>
      <c r="BP124" s="19">
        <v>1857.5238095238101</v>
      </c>
      <c r="BQ124" s="19">
        <v>1857.5238095238101</v>
      </c>
      <c r="BR124" s="19">
        <v>1897</v>
      </c>
      <c r="BS124" s="19">
        <v>1897</v>
      </c>
      <c r="BT124" s="19">
        <v>1904.6666666666699</v>
      </c>
      <c r="BU124" s="19">
        <v>1857.5238095238101</v>
      </c>
      <c r="BV124" s="19">
        <v>1890.5238095238101</v>
      </c>
      <c r="BW124" s="19">
        <v>1700</v>
      </c>
      <c r="BX124" s="19">
        <v>1857.5238095238101</v>
      </c>
      <c r="BY124" s="19">
        <v>1904.6666666666699</v>
      </c>
      <c r="BZ124" s="19">
        <v>1890</v>
      </c>
      <c r="CA124" s="19">
        <v>1857.5238095238101</v>
      </c>
      <c r="CB124" s="19">
        <v>1904.6666666666699</v>
      </c>
      <c r="CC124" s="19">
        <v>1700</v>
      </c>
      <c r="CD124" s="19">
        <v>1932.9523809523801</v>
      </c>
      <c r="CE124" s="19">
        <v>1857.5238095238101</v>
      </c>
      <c r="CF124" s="19">
        <v>1857.5238095238101</v>
      </c>
      <c r="CG124" s="19">
        <v>1897</v>
      </c>
      <c r="CH124" s="19">
        <v>1897</v>
      </c>
      <c r="CI124" s="19">
        <v>1904.6666666666699</v>
      </c>
      <c r="CJ124" s="19">
        <v>1890.5238095238101</v>
      </c>
      <c r="CK124" s="19">
        <v>1790</v>
      </c>
      <c r="CL124" s="19">
        <v>1904.6666666666699</v>
      </c>
      <c r="CM124" s="19">
        <v>1857.5238095238101</v>
      </c>
      <c r="CP124" t="s">
        <v>166</v>
      </c>
      <c r="CQ124">
        <v>45</v>
      </c>
      <c r="CR124" s="13">
        <v>1975.38095238095</v>
      </c>
      <c r="CS124" s="13">
        <v>1700</v>
      </c>
      <c r="CT124" s="13">
        <v>1963.4618836982563</v>
      </c>
    </row>
    <row r="125" spans="2:98" x14ac:dyDescent="0.25">
      <c r="B125">
        <v>19</v>
      </c>
      <c r="C125" s="19">
        <v>1550</v>
      </c>
      <c r="D125" s="19">
        <v>2062</v>
      </c>
      <c r="E125" s="19">
        <v>1899.9523809523801</v>
      </c>
      <c r="F125" s="19">
        <v>1885.80952380953</v>
      </c>
      <c r="G125" s="19">
        <v>1937.6666666666699</v>
      </c>
      <c r="H125" s="19">
        <v>1862.2380952381</v>
      </c>
      <c r="I125" s="19">
        <v>1862.2380952381</v>
      </c>
      <c r="J125" s="19">
        <v>1895.2380952381</v>
      </c>
      <c r="K125" s="19">
        <v>1700</v>
      </c>
      <c r="L125" s="19">
        <v>1862.2380952381</v>
      </c>
      <c r="M125" s="19">
        <v>1895.2380952381</v>
      </c>
      <c r="N125" s="19">
        <v>1895.2380952381</v>
      </c>
      <c r="O125" s="19">
        <v>1805.6666666666699</v>
      </c>
      <c r="P125" s="19">
        <v>1862.2380952381</v>
      </c>
      <c r="Q125" s="19">
        <v>1909.38095238095</v>
      </c>
      <c r="R125" s="19">
        <v>1937.6666666666699</v>
      </c>
      <c r="S125" s="19">
        <v>1956.5238095238101</v>
      </c>
      <c r="T125" s="19">
        <v>1500</v>
      </c>
      <c r="U125" s="19">
        <v>1895.2380952381</v>
      </c>
      <c r="V125" s="19">
        <v>1862.2380952381</v>
      </c>
      <c r="W125" s="19">
        <v>1937.6666666666699</v>
      </c>
      <c r="X125" s="19">
        <v>1862.2380952381</v>
      </c>
      <c r="Y125" s="19">
        <v>1862.2380952381</v>
      </c>
      <c r="Z125" s="19">
        <v>1895.2380952381</v>
      </c>
      <c r="AA125" s="19">
        <v>1700</v>
      </c>
      <c r="AB125" s="19">
        <v>1862.2380952381</v>
      </c>
      <c r="AC125" s="19">
        <v>1895.2380952381</v>
      </c>
      <c r="AD125" s="19">
        <v>1895.2380952381</v>
      </c>
      <c r="AE125" s="19">
        <v>1805.6666666666699</v>
      </c>
      <c r="AF125" s="19">
        <v>1862.2380952381</v>
      </c>
      <c r="AG125" s="19">
        <v>1510</v>
      </c>
      <c r="AH125" s="19">
        <v>1730</v>
      </c>
      <c r="AI125" s="19">
        <v>2530</v>
      </c>
      <c r="AJ125" s="19">
        <v>1908.9324960753499</v>
      </c>
      <c r="AK125" s="19">
        <v>1909.38095238095</v>
      </c>
      <c r="AL125" s="19">
        <v>1790</v>
      </c>
      <c r="AM125" s="19">
        <v>1899.9523809523801</v>
      </c>
      <c r="AN125" s="19">
        <v>1895.2380952381</v>
      </c>
      <c r="AO125" s="19">
        <v>1909.38095238095</v>
      </c>
      <c r="AP125" s="19">
        <v>1862.2380952381</v>
      </c>
      <c r="AQ125" s="19">
        <v>1700</v>
      </c>
      <c r="AR125" s="19">
        <v>1862.2380952381</v>
      </c>
      <c r="AS125" s="19">
        <v>1895.2380952381</v>
      </c>
      <c r="AT125" s="19">
        <v>1895.2380952381</v>
      </c>
      <c r="AU125" s="19">
        <v>1698</v>
      </c>
      <c r="AV125" s="19">
        <v>1836</v>
      </c>
      <c r="AW125" s="19">
        <v>1755</v>
      </c>
      <c r="AX125" s="19">
        <v>1854</v>
      </c>
      <c r="AY125" s="19">
        <v>1885.80952380953</v>
      </c>
      <c r="AZ125" s="19">
        <v>1937.6666666666699</v>
      </c>
      <c r="BA125" s="19">
        <v>1862.2380952381</v>
      </c>
      <c r="BB125" s="19">
        <v>1862.2380952381</v>
      </c>
      <c r="BC125" s="19">
        <v>1895.2380952381</v>
      </c>
      <c r="BD125" s="19">
        <v>1700</v>
      </c>
      <c r="BE125" s="19">
        <v>1885.80952380953</v>
      </c>
      <c r="BF125" s="19">
        <v>1937.6666666666699</v>
      </c>
      <c r="BG125" s="19">
        <v>1862.2380952381</v>
      </c>
      <c r="BH125" s="19">
        <v>1862.2380952381</v>
      </c>
      <c r="BI125" s="19">
        <v>1895.2380952381</v>
      </c>
      <c r="BJ125" s="19">
        <v>1700</v>
      </c>
      <c r="BK125" s="19">
        <v>1550</v>
      </c>
      <c r="BL125" s="19">
        <v>2062</v>
      </c>
      <c r="BM125" s="19">
        <v>1899.9523809523801</v>
      </c>
      <c r="BN125" s="19">
        <v>1885.80952380953</v>
      </c>
      <c r="BO125" s="19">
        <v>1937.6666666666699</v>
      </c>
      <c r="BP125" s="19">
        <v>1862.2380952381</v>
      </c>
      <c r="BQ125" s="19">
        <v>1862.2380952381</v>
      </c>
      <c r="BR125" s="19">
        <v>1898</v>
      </c>
      <c r="BS125" s="19">
        <v>1898</v>
      </c>
      <c r="BT125" s="19">
        <v>1909.38095238095</v>
      </c>
      <c r="BU125" s="19">
        <v>1862.2380952381</v>
      </c>
      <c r="BV125" s="19">
        <v>1895.2380952381</v>
      </c>
      <c r="BW125" s="19">
        <v>1805.6666666666699</v>
      </c>
      <c r="BX125" s="19">
        <v>1862.2380952381</v>
      </c>
      <c r="BY125" s="19">
        <v>1909.38095238095</v>
      </c>
      <c r="BZ125" s="19">
        <v>1790</v>
      </c>
      <c r="CA125" s="19">
        <v>1862.2380952381</v>
      </c>
      <c r="CB125" s="19">
        <v>1909.38095238095</v>
      </c>
      <c r="CC125" s="19">
        <v>1805.6666666666699</v>
      </c>
      <c r="CD125" s="19">
        <v>1937.6666666666699</v>
      </c>
      <c r="CE125" s="19">
        <v>1862.2380952381</v>
      </c>
      <c r="CF125" s="19">
        <v>1862.2380952381</v>
      </c>
      <c r="CG125" s="19">
        <v>1898</v>
      </c>
      <c r="CH125" s="19">
        <v>1898</v>
      </c>
      <c r="CI125" s="19">
        <v>1909.38095238095</v>
      </c>
      <c r="CJ125" s="19">
        <v>1895.2380952381</v>
      </c>
      <c r="CK125" s="19">
        <v>1700</v>
      </c>
      <c r="CL125" s="19">
        <v>1909.38095238095</v>
      </c>
      <c r="CM125" s="19">
        <v>1862.2380952381</v>
      </c>
      <c r="CP125" t="s">
        <v>166</v>
      </c>
      <c r="CQ125">
        <v>46</v>
      </c>
      <c r="CR125" s="13">
        <v>1994.2380952381</v>
      </c>
      <c r="CS125" s="13">
        <v>1700</v>
      </c>
      <c r="CT125" s="13">
        <v>1877.3899999999994</v>
      </c>
    </row>
    <row r="126" spans="2:98" x14ac:dyDescent="0.25">
      <c r="B126">
        <v>20</v>
      </c>
      <c r="C126" s="19">
        <v>1687</v>
      </c>
      <c r="D126" s="19">
        <v>2087</v>
      </c>
      <c r="E126" s="19">
        <v>1904.6666666666699</v>
      </c>
      <c r="F126" s="19">
        <v>1890.5238095238101</v>
      </c>
      <c r="G126" s="19">
        <v>1942.38095238095</v>
      </c>
      <c r="H126" s="19">
        <v>1866.9523809523801</v>
      </c>
      <c r="I126" s="19">
        <v>1866.9523809523801</v>
      </c>
      <c r="J126" s="19">
        <v>1899.9523809523801</v>
      </c>
      <c r="K126" s="19">
        <v>1805.6666666666699</v>
      </c>
      <c r="L126" s="19">
        <v>1866.9523809523801</v>
      </c>
      <c r="M126" s="19">
        <v>1899.9523809523801</v>
      </c>
      <c r="N126" s="19">
        <v>1899.9523809523801</v>
      </c>
      <c r="O126" s="19">
        <v>1810.38095238095</v>
      </c>
      <c r="P126" s="19">
        <v>1866.9523809523801</v>
      </c>
      <c r="Q126" s="19">
        <v>1914.0952380952399</v>
      </c>
      <c r="R126" s="19">
        <v>1942.38095238095</v>
      </c>
      <c r="S126" s="19">
        <v>1961.2380952381</v>
      </c>
      <c r="T126" s="19">
        <v>1885.80952380953</v>
      </c>
      <c r="U126" s="19">
        <v>1899.9523809523801</v>
      </c>
      <c r="V126" s="19">
        <v>1866.9523809523801</v>
      </c>
      <c r="W126" s="19">
        <v>1942.38095238095</v>
      </c>
      <c r="X126" s="19">
        <v>1866.9523809523801</v>
      </c>
      <c r="Y126" s="19">
        <v>1866.9523809523801</v>
      </c>
      <c r="Z126" s="19">
        <v>1899.9523809523801</v>
      </c>
      <c r="AA126" s="19">
        <v>1805.6666666666699</v>
      </c>
      <c r="AB126" s="19">
        <v>1866.9523809523801</v>
      </c>
      <c r="AC126" s="19">
        <v>1899.9523809523801</v>
      </c>
      <c r="AD126" s="19">
        <v>1899.9523809523801</v>
      </c>
      <c r="AE126" s="19">
        <v>1810.38095238095</v>
      </c>
      <c r="AF126" s="19">
        <v>1866.9523809523801</v>
      </c>
      <c r="AG126" s="19">
        <v>1520</v>
      </c>
      <c r="AH126" s="19">
        <v>1740</v>
      </c>
      <c r="AI126" s="19">
        <v>2540</v>
      </c>
      <c r="AJ126" s="19">
        <v>1943.07315541601</v>
      </c>
      <c r="AK126" s="19">
        <v>1914.0952380952399</v>
      </c>
      <c r="AL126" s="19">
        <v>1700</v>
      </c>
      <c r="AM126" s="19">
        <v>1904.6666666666699</v>
      </c>
      <c r="AN126" s="19">
        <v>1899.9523809523801</v>
      </c>
      <c r="AO126" s="19">
        <v>1914.0952380952399</v>
      </c>
      <c r="AP126" s="19">
        <v>1866.9523809523801</v>
      </c>
      <c r="AQ126" s="19">
        <v>1805.6666666666699</v>
      </c>
      <c r="AR126" s="19">
        <v>1866.9523809523801</v>
      </c>
      <c r="AS126" s="19">
        <v>1899.9523809523801</v>
      </c>
      <c r="AT126" s="19">
        <v>1899.9523809523801</v>
      </c>
      <c r="AU126" s="19">
        <v>1700</v>
      </c>
      <c r="AV126" s="19">
        <v>1838</v>
      </c>
      <c r="AW126" s="19">
        <v>1760</v>
      </c>
      <c r="AX126" s="19">
        <v>1857</v>
      </c>
      <c r="AY126" s="19">
        <v>1890.5238095238101</v>
      </c>
      <c r="AZ126" s="19">
        <v>1942.38095238095</v>
      </c>
      <c r="BA126" s="19">
        <v>1866.9523809523801</v>
      </c>
      <c r="BB126" s="19">
        <v>1866.9523809523801</v>
      </c>
      <c r="BC126" s="19">
        <v>1899.9523809523801</v>
      </c>
      <c r="BD126" s="19">
        <v>1805.6666666666699</v>
      </c>
      <c r="BE126" s="19">
        <v>1890.5238095238101</v>
      </c>
      <c r="BF126" s="19">
        <v>1942.38095238095</v>
      </c>
      <c r="BG126" s="19">
        <v>1866.9523809523801</v>
      </c>
      <c r="BH126" s="19">
        <v>1866.9523809523801</v>
      </c>
      <c r="BI126" s="19">
        <v>1899.9523809523801</v>
      </c>
      <c r="BJ126" s="19">
        <v>1805.6666666666699</v>
      </c>
      <c r="BK126" s="19">
        <v>1687</v>
      </c>
      <c r="BL126" s="19">
        <v>2087</v>
      </c>
      <c r="BM126" s="19">
        <v>1904.6666666666699</v>
      </c>
      <c r="BN126" s="19">
        <v>1890.5238095238101</v>
      </c>
      <c r="BO126" s="19">
        <v>1942.38095238095</v>
      </c>
      <c r="BP126" s="19">
        <v>1866.9523809523801</v>
      </c>
      <c r="BQ126" s="19">
        <v>1866.9523809523801</v>
      </c>
      <c r="BR126" s="19">
        <v>1899</v>
      </c>
      <c r="BS126" s="19">
        <v>1899</v>
      </c>
      <c r="BT126" s="19">
        <v>1914.0952380952399</v>
      </c>
      <c r="BU126" s="19">
        <v>1866.9523809523801</v>
      </c>
      <c r="BV126" s="19">
        <v>1899.9523809523801</v>
      </c>
      <c r="BW126" s="19">
        <v>1810.38095238095</v>
      </c>
      <c r="BX126" s="19">
        <v>1866.9523809523801</v>
      </c>
      <c r="BY126" s="19">
        <v>1914.0952380952399</v>
      </c>
      <c r="BZ126" s="19">
        <v>1700</v>
      </c>
      <c r="CA126" s="19">
        <v>1866.9523809523801</v>
      </c>
      <c r="CB126" s="19">
        <v>1914.0952380952399</v>
      </c>
      <c r="CC126" s="19">
        <v>1810.38095238095</v>
      </c>
      <c r="CD126" s="19">
        <v>1942.38095238095</v>
      </c>
      <c r="CE126" s="19">
        <v>1866.9523809523801</v>
      </c>
      <c r="CF126" s="19">
        <v>1866.9523809523801</v>
      </c>
      <c r="CG126" s="19">
        <v>1899</v>
      </c>
      <c r="CH126" s="19">
        <v>1899</v>
      </c>
      <c r="CI126" s="19">
        <v>1914.0952380952399</v>
      </c>
      <c r="CJ126" s="19">
        <v>1899.9523809523801</v>
      </c>
      <c r="CK126" s="19">
        <v>1805.6666666666699</v>
      </c>
      <c r="CL126" s="19">
        <v>1914.0952380952399</v>
      </c>
      <c r="CM126" s="19">
        <v>1866.9523809523801</v>
      </c>
      <c r="CP126" t="s">
        <v>166</v>
      </c>
      <c r="CQ126">
        <v>47</v>
      </c>
      <c r="CR126" s="13">
        <v>2008.38095238095</v>
      </c>
      <c r="CS126" s="13">
        <v>1700</v>
      </c>
      <c r="CT126" s="13">
        <v>1889.4728571428559</v>
      </c>
    </row>
    <row r="127" spans="2:98" x14ac:dyDescent="0.25">
      <c r="B127">
        <v>21</v>
      </c>
      <c r="C127" s="19">
        <v>1712</v>
      </c>
      <c r="D127" s="19">
        <v>2112</v>
      </c>
      <c r="E127" s="19">
        <v>1909.38095238095</v>
      </c>
      <c r="F127" s="19">
        <v>1895.2380952381</v>
      </c>
      <c r="G127" s="19">
        <v>1947.0952380952399</v>
      </c>
      <c r="H127" s="19">
        <v>1871.6666666666699</v>
      </c>
      <c r="I127" s="19">
        <v>1871.6666666666699</v>
      </c>
      <c r="J127" s="19">
        <v>1904.6666666666699</v>
      </c>
      <c r="K127" s="19">
        <v>1810.38095238095</v>
      </c>
      <c r="L127" s="19">
        <v>1871.6666666666699</v>
      </c>
      <c r="M127" s="19">
        <v>1904.6666666666699</v>
      </c>
      <c r="N127" s="19">
        <v>1904.6666666666699</v>
      </c>
      <c r="O127" s="19">
        <v>1815.0952380952399</v>
      </c>
      <c r="P127" s="19">
        <v>1871.6666666666699</v>
      </c>
      <c r="Q127" s="19">
        <v>1918.80952380953</v>
      </c>
      <c r="R127" s="19">
        <v>1947.0952380952399</v>
      </c>
      <c r="S127" s="19">
        <v>1965.9523809523801</v>
      </c>
      <c r="T127" s="19">
        <v>1890.5238095238101</v>
      </c>
      <c r="U127" s="19">
        <v>1904.6666666666699</v>
      </c>
      <c r="V127" s="19">
        <v>1871.6666666666699</v>
      </c>
      <c r="W127" s="19">
        <v>1947.0952380952399</v>
      </c>
      <c r="X127" s="19">
        <v>1871.6666666666699</v>
      </c>
      <c r="Y127" s="19">
        <v>1871.6666666666699</v>
      </c>
      <c r="Z127" s="19">
        <v>1904.6666666666699</v>
      </c>
      <c r="AA127" s="19">
        <v>1810.38095238095</v>
      </c>
      <c r="AB127" s="19">
        <v>1871.6666666666699</v>
      </c>
      <c r="AC127" s="19">
        <v>1904.6666666666699</v>
      </c>
      <c r="AD127" s="19">
        <v>1904.6666666666699</v>
      </c>
      <c r="AE127" s="19">
        <v>1815.0952380952399</v>
      </c>
      <c r="AF127" s="19">
        <v>1871.6666666666699</v>
      </c>
      <c r="AG127" s="19">
        <v>1530</v>
      </c>
      <c r="AH127" s="19">
        <v>1750</v>
      </c>
      <c r="AI127" s="19">
        <v>1255</v>
      </c>
      <c r="AJ127" s="19">
        <v>1977.21381475667</v>
      </c>
      <c r="AK127" s="19">
        <v>1918.80952380953</v>
      </c>
      <c r="AL127" s="19">
        <v>1805.6666666666699</v>
      </c>
      <c r="AM127" s="19">
        <v>1909.38095238095</v>
      </c>
      <c r="AN127" s="19">
        <v>1904.6666666666699</v>
      </c>
      <c r="AO127" s="19">
        <v>1918.80952380953</v>
      </c>
      <c r="AP127" s="19">
        <v>1871.6666666666699</v>
      </c>
      <c r="AQ127" s="19">
        <v>1810.38095238095</v>
      </c>
      <c r="AR127" s="19">
        <v>1871.6666666666699</v>
      </c>
      <c r="AS127" s="19">
        <v>1904.6666666666699</v>
      </c>
      <c r="AT127" s="19">
        <v>1904.6666666666699</v>
      </c>
      <c r="AU127" s="19">
        <v>1702</v>
      </c>
      <c r="AV127" s="19">
        <v>1840</v>
      </c>
      <c r="AW127" s="19">
        <v>1765</v>
      </c>
      <c r="AX127" s="19">
        <v>1860</v>
      </c>
      <c r="AY127" s="19">
        <v>1895.2380952381</v>
      </c>
      <c r="AZ127" s="19">
        <v>1947.0952380952399</v>
      </c>
      <c r="BA127" s="19">
        <v>1871.6666666666699</v>
      </c>
      <c r="BB127" s="19">
        <v>1871.6666666666699</v>
      </c>
      <c r="BC127" s="19">
        <v>1904.6666666666699</v>
      </c>
      <c r="BD127" s="19">
        <v>1810.38095238095</v>
      </c>
      <c r="BE127" s="19">
        <v>1895.2380952381</v>
      </c>
      <c r="BF127" s="19">
        <v>1947.0952380952399</v>
      </c>
      <c r="BG127" s="19">
        <v>1871.6666666666699</v>
      </c>
      <c r="BH127" s="19">
        <v>1871.6666666666699</v>
      </c>
      <c r="BI127" s="19">
        <v>1904.6666666666699</v>
      </c>
      <c r="BJ127" s="19">
        <v>1810.38095238095</v>
      </c>
      <c r="BK127" s="19">
        <v>1712</v>
      </c>
      <c r="BL127" s="19">
        <v>2112</v>
      </c>
      <c r="BM127" s="19">
        <v>1909.38095238095</v>
      </c>
      <c r="BN127" s="19">
        <v>1895.2380952381</v>
      </c>
      <c r="BO127" s="19">
        <v>1947.0952380952399</v>
      </c>
      <c r="BP127" s="19">
        <v>1871.6666666666699</v>
      </c>
      <c r="BQ127" s="19">
        <v>1871.6666666666699</v>
      </c>
      <c r="BR127" s="19">
        <v>1900</v>
      </c>
      <c r="BS127" s="19">
        <v>1900</v>
      </c>
      <c r="BT127" s="19">
        <v>1918.80952380953</v>
      </c>
      <c r="BU127" s="19">
        <v>1871.6666666666699</v>
      </c>
      <c r="BV127" s="19">
        <v>1904.6666666666699</v>
      </c>
      <c r="BW127" s="19">
        <v>1815.0952380952399</v>
      </c>
      <c r="BX127" s="19">
        <v>1871.6666666666699</v>
      </c>
      <c r="BY127" s="19">
        <v>1918.80952380953</v>
      </c>
      <c r="BZ127" s="19">
        <v>1805.6666666666699</v>
      </c>
      <c r="CA127" s="19">
        <v>1871.6666666666699</v>
      </c>
      <c r="CB127" s="19">
        <v>1918.80952380953</v>
      </c>
      <c r="CC127" s="19">
        <v>1815.0952380952399</v>
      </c>
      <c r="CD127" s="19">
        <v>1947.0952380952399</v>
      </c>
      <c r="CE127" s="19">
        <v>1871.6666666666699</v>
      </c>
      <c r="CF127" s="19">
        <v>1871.6666666666699</v>
      </c>
      <c r="CG127" s="19">
        <v>1900</v>
      </c>
      <c r="CH127" s="19">
        <v>1900</v>
      </c>
      <c r="CI127" s="19">
        <v>1918.80952380953</v>
      </c>
      <c r="CJ127" s="19">
        <v>1904.6666666666699</v>
      </c>
      <c r="CK127" s="19">
        <v>1810.38095238095</v>
      </c>
      <c r="CL127" s="19">
        <v>1918.80952380953</v>
      </c>
      <c r="CM127" s="19">
        <v>1871.6666666666699</v>
      </c>
      <c r="CP127" t="s">
        <v>166</v>
      </c>
      <c r="CQ127">
        <v>48</v>
      </c>
      <c r="CR127" s="13">
        <v>2008.38095238095</v>
      </c>
      <c r="CS127" s="13">
        <v>1700</v>
      </c>
      <c r="CT127" s="13">
        <v>1878.0971428571443</v>
      </c>
    </row>
    <row r="128" spans="2:98" x14ac:dyDescent="0.25">
      <c r="B128">
        <v>22</v>
      </c>
      <c r="C128" s="19">
        <v>1737</v>
      </c>
      <c r="D128" s="19">
        <v>2137</v>
      </c>
      <c r="E128" s="19">
        <v>1914.0952380952399</v>
      </c>
      <c r="F128" s="19">
        <v>1899.9523809523801</v>
      </c>
      <c r="G128" s="19">
        <v>1951.80952380953</v>
      </c>
      <c r="H128" s="19">
        <v>1876.38095238095</v>
      </c>
      <c r="I128" s="19">
        <v>1876.38095238095</v>
      </c>
      <c r="J128" s="19">
        <v>1909.38095238095</v>
      </c>
      <c r="K128" s="19">
        <v>1815.0952380952399</v>
      </c>
      <c r="L128" s="19">
        <v>1876.38095238095</v>
      </c>
      <c r="M128" s="19">
        <v>1909.38095238095</v>
      </c>
      <c r="N128" s="19">
        <v>1909.38095238095</v>
      </c>
      <c r="O128" s="19">
        <v>1819.80952380952</v>
      </c>
      <c r="P128" s="19">
        <v>1876.38095238095</v>
      </c>
      <c r="Q128" s="19">
        <v>1923.5238095238101</v>
      </c>
      <c r="R128" s="19">
        <v>1951.80952380953</v>
      </c>
      <c r="S128" s="19">
        <v>1970.6666666666699</v>
      </c>
      <c r="T128" s="19">
        <v>1895.2380952381</v>
      </c>
      <c r="U128" s="19">
        <v>1909.38095238095</v>
      </c>
      <c r="V128" s="19">
        <v>1876.38095238095</v>
      </c>
      <c r="W128" s="19">
        <v>1951.80952380953</v>
      </c>
      <c r="X128" s="19">
        <v>1876.38095238095</v>
      </c>
      <c r="Y128" s="19">
        <v>1876.38095238095</v>
      </c>
      <c r="Z128" s="19">
        <v>1909.38095238095</v>
      </c>
      <c r="AA128" s="19">
        <v>1815.0952380952399</v>
      </c>
      <c r="AB128" s="19">
        <v>1876.38095238095</v>
      </c>
      <c r="AC128" s="19">
        <v>1909.38095238095</v>
      </c>
      <c r="AD128" s="19">
        <v>1909.38095238095</v>
      </c>
      <c r="AE128" s="19">
        <v>1819.80952380952</v>
      </c>
      <c r="AF128" s="19">
        <v>1876.38095238095</v>
      </c>
      <c r="AG128" s="19">
        <v>1540</v>
      </c>
      <c r="AH128" s="19">
        <v>1760</v>
      </c>
      <c r="AI128" s="19">
        <v>1335</v>
      </c>
      <c r="AJ128" s="19">
        <v>2011.35447409733</v>
      </c>
      <c r="AK128" s="19">
        <v>1923.5238095238101</v>
      </c>
      <c r="AL128" s="19">
        <v>1810.38095238095</v>
      </c>
      <c r="AM128" s="19">
        <v>1914.0952380952399</v>
      </c>
      <c r="AN128" s="19">
        <v>1909.38095238095</v>
      </c>
      <c r="AO128" s="19">
        <v>1923.5238095238101</v>
      </c>
      <c r="AP128" s="19">
        <v>1876.38095238095</v>
      </c>
      <c r="AQ128" s="19">
        <v>1815.0952380952399</v>
      </c>
      <c r="AR128" s="19">
        <v>1876.38095238095</v>
      </c>
      <c r="AS128" s="19">
        <v>1909.38095238095</v>
      </c>
      <c r="AT128" s="19">
        <v>1909.38095238095</v>
      </c>
      <c r="AU128" s="19">
        <v>1704</v>
      </c>
      <c r="AV128" s="19">
        <v>1842</v>
      </c>
      <c r="AW128" s="19">
        <v>1770</v>
      </c>
      <c r="AX128" s="19">
        <v>1863</v>
      </c>
      <c r="AY128" s="19">
        <v>1899.9523809523801</v>
      </c>
      <c r="AZ128" s="19">
        <v>1951.80952380953</v>
      </c>
      <c r="BA128" s="19">
        <v>1876.38095238095</v>
      </c>
      <c r="BB128" s="19">
        <v>1876.38095238095</v>
      </c>
      <c r="BC128" s="19">
        <v>1909.38095238095</v>
      </c>
      <c r="BD128" s="19">
        <v>1815.0952380952399</v>
      </c>
      <c r="BE128" s="19">
        <v>1899.9523809523801</v>
      </c>
      <c r="BF128" s="19">
        <v>1951.80952380953</v>
      </c>
      <c r="BG128" s="19">
        <v>1876.38095238095</v>
      </c>
      <c r="BH128" s="19">
        <v>1876.38095238095</v>
      </c>
      <c r="BI128" s="19">
        <v>1909.38095238095</v>
      </c>
      <c r="BJ128" s="19">
        <v>1815.0952380952399</v>
      </c>
      <c r="BK128" s="19">
        <v>1737</v>
      </c>
      <c r="BL128" s="19">
        <v>2137</v>
      </c>
      <c r="BM128" s="19">
        <v>1914.0952380952399</v>
      </c>
      <c r="BN128" s="19">
        <v>1899.9523809523801</v>
      </c>
      <c r="BO128" s="19">
        <v>1951.80952380953</v>
      </c>
      <c r="BP128" s="19">
        <v>1876.38095238095</v>
      </c>
      <c r="BQ128" s="19">
        <v>1876.38095238095</v>
      </c>
      <c r="BR128" s="19">
        <v>1901</v>
      </c>
      <c r="BS128" s="19">
        <v>1901</v>
      </c>
      <c r="BT128" s="19">
        <v>1923.5238095238101</v>
      </c>
      <c r="BU128" s="19">
        <v>1876.38095238095</v>
      </c>
      <c r="BV128" s="19">
        <v>1909.38095238095</v>
      </c>
      <c r="BW128" s="19">
        <v>1819.80952380952</v>
      </c>
      <c r="BX128" s="19">
        <v>1876.38095238095</v>
      </c>
      <c r="BY128" s="19">
        <v>1923.5238095238101</v>
      </c>
      <c r="BZ128" s="19">
        <v>1810.38095238095</v>
      </c>
      <c r="CA128" s="19">
        <v>1876.38095238095</v>
      </c>
      <c r="CB128" s="19">
        <v>1923.5238095238101</v>
      </c>
      <c r="CC128" s="19">
        <v>1819.80952380952</v>
      </c>
      <c r="CD128" s="19">
        <v>1951.80952380953</v>
      </c>
      <c r="CE128" s="19">
        <v>1876.38095238095</v>
      </c>
      <c r="CF128" s="19">
        <v>1876.38095238095</v>
      </c>
      <c r="CG128" s="19">
        <v>1901</v>
      </c>
      <c r="CH128" s="19">
        <v>1901</v>
      </c>
      <c r="CI128" s="19">
        <v>1923.5238095238101</v>
      </c>
      <c r="CJ128" s="19">
        <v>1909.38095238095</v>
      </c>
      <c r="CK128" s="19">
        <v>1815.0952380952399</v>
      </c>
      <c r="CL128" s="19">
        <v>1923.5238095238101</v>
      </c>
      <c r="CM128" s="19">
        <v>1876.38095238095</v>
      </c>
      <c r="CP128" t="s">
        <v>166</v>
      </c>
      <c r="CQ128">
        <v>49</v>
      </c>
      <c r="CR128" s="13">
        <v>2470</v>
      </c>
      <c r="CS128" s="13">
        <v>1700</v>
      </c>
      <c r="CT128" s="13">
        <v>1894.5614285714282</v>
      </c>
    </row>
    <row r="129" spans="2:98" x14ac:dyDescent="0.25">
      <c r="B129">
        <v>23</v>
      </c>
      <c r="C129" s="19">
        <v>1762</v>
      </c>
      <c r="D129" s="19">
        <v>2162</v>
      </c>
      <c r="E129" s="19">
        <v>1918.80952380953</v>
      </c>
      <c r="F129" s="19">
        <v>1904.6666666666699</v>
      </c>
      <c r="G129" s="19">
        <v>1956.5238095238101</v>
      </c>
      <c r="H129" s="19">
        <v>1881.0952380952399</v>
      </c>
      <c r="I129" s="19">
        <v>1881.0952380952399</v>
      </c>
      <c r="J129" s="19">
        <v>1914.0952380952399</v>
      </c>
      <c r="K129" s="19">
        <v>1819.80952380952</v>
      </c>
      <c r="L129" s="19">
        <v>1881.0952380952399</v>
      </c>
      <c r="M129" s="19">
        <v>1914.0952380952399</v>
      </c>
      <c r="N129" s="19">
        <v>1914.0952380952399</v>
      </c>
      <c r="O129" s="19">
        <v>1932.9523809523801</v>
      </c>
      <c r="P129" s="19">
        <v>1881.0952380952399</v>
      </c>
      <c r="Q129" s="19">
        <v>1928.2380952381</v>
      </c>
      <c r="R129" s="19">
        <v>1956.5238095238101</v>
      </c>
      <c r="S129" s="19">
        <v>1975.38095238095</v>
      </c>
      <c r="T129" s="19">
        <v>1899.9523809523801</v>
      </c>
      <c r="U129" s="19">
        <v>1914.0952380952399</v>
      </c>
      <c r="V129" s="19">
        <v>1881.0952380952399</v>
      </c>
      <c r="W129" s="19">
        <v>1956.5238095238101</v>
      </c>
      <c r="X129" s="19">
        <v>1881.0952380952399</v>
      </c>
      <c r="Y129" s="19">
        <v>1881.0952380952399</v>
      </c>
      <c r="Z129" s="19">
        <v>1914.0952380952399</v>
      </c>
      <c r="AA129" s="19">
        <v>1819.80952380952</v>
      </c>
      <c r="AB129" s="19">
        <v>1881.0952380952399</v>
      </c>
      <c r="AC129" s="19">
        <v>1914.0952380952399</v>
      </c>
      <c r="AD129" s="19">
        <v>1914.0952380952399</v>
      </c>
      <c r="AE129" s="19">
        <v>1932.9523809523801</v>
      </c>
      <c r="AF129" s="19">
        <v>1881.0952380952399</v>
      </c>
      <c r="AG129" s="19">
        <v>1550</v>
      </c>
      <c r="AH129" s="19">
        <v>1770</v>
      </c>
      <c r="AI129" s="19">
        <v>1415</v>
      </c>
      <c r="AJ129" s="19">
        <v>2045.49513343799</v>
      </c>
      <c r="AK129" s="19">
        <v>1928.2380952381</v>
      </c>
      <c r="AL129" s="19">
        <v>1815.0952380952399</v>
      </c>
      <c r="AM129" s="19">
        <v>1918.80952380953</v>
      </c>
      <c r="AN129" s="19">
        <v>1914.0952380952399</v>
      </c>
      <c r="AO129" s="19">
        <v>1928.2380952381</v>
      </c>
      <c r="AP129" s="19">
        <v>1881.0952380952399</v>
      </c>
      <c r="AQ129" s="19">
        <v>1819.80952380952</v>
      </c>
      <c r="AR129" s="19">
        <v>1881.0952380952399</v>
      </c>
      <c r="AS129" s="19">
        <v>1914.0952380952399</v>
      </c>
      <c r="AT129" s="19">
        <v>1914.0952380952399</v>
      </c>
      <c r="AU129" s="19">
        <v>1706</v>
      </c>
      <c r="AV129" s="19">
        <v>1844</v>
      </c>
      <c r="AW129" s="19">
        <v>1775</v>
      </c>
      <c r="AX129" s="19">
        <v>1866</v>
      </c>
      <c r="AY129" s="19">
        <v>1904.6666666666699</v>
      </c>
      <c r="AZ129" s="19">
        <v>1956.5238095238101</v>
      </c>
      <c r="BA129" s="19">
        <v>1881.0952380952399</v>
      </c>
      <c r="BB129" s="19">
        <v>1881.0952380952399</v>
      </c>
      <c r="BC129" s="19">
        <v>1914.0952380952399</v>
      </c>
      <c r="BD129" s="19">
        <v>1819.80952380952</v>
      </c>
      <c r="BE129" s="19">
        <v>1904.6666666666699</v>
      </c>
      <c r="BF129" s="19">
        <v>1956.5238095238101</v>
      </c>
      <c r="BG129" s="19">
        <v>1881.0952380952399</v>
      </c>
      <c r="BH129" s="19">
        <v>1881.0952380952399</v>
      </c>
      <c r="BI129" s="19">
        <v>1914.0952380952399</v>
      </c>
      <c r="BJ129" s="19">
        <v>1819.80952380952</v>
      </c>
      <c r="BK129" s="19">
        <v>1762</v>
      </c>
      <c r="BL129" s="19">
        <v>2162</v>
      </c>
      <c r="BM129" s="19">
        <v>1918.80952380953</v>
      </c>
      <c r="BN129" s="19">
        <v>1904.6666666666699</v>
      </c>
      <c r="BO129" s="19">
        <v>1956.5238095238101</v>
      </c>
      <c r="BP129" s="19">
        <v>1881.0952380952399</v>
      </c>
      <c r="BQ129" s="19">
        <v>1881.0952380952399</v>
      </c>
      <c r="BR129" s="19">
        <v>1902</v>
      </c>
      <c r="BS129" s="19">
        <v>1902</v>
      </c>
      <c r="BT129" s="19">
        <v>1928.2380952381</v>
      </c>
      <c r="BU129" s="19">
        <v>1881.0952380952399</v>
      </c>
      <c r="BV129" s="19">
        <v>1914.0952380952399</v>
      </c>
      <c r="BW129" s="19">
        <v>1932.9523809523801</v>
      </c>
      <c r="BX129" s="19">
        <v>1881.0952380952399</v>
      </c>
      <c r="BY129" s="19">
        <v>1928.2380952381</v>
      </c>
      <c r="BZ129" s="19">
        <v>1815.0952380952399</v>
      </c>
      <c r="CA129" s="19">
        <v>1881.0952380952399</v>
      </c>
      <c r="CB129" s="19">
        <v>1928.2380952381</v>
      </c>
      <c r="CC129" s="19">
        <v>1932.9523809523801</v>
      </c>
      <c r="CD129" s="19">
        <v>1956.5238095238101</v>
      </c>
      <c r="CE129" s="19">
        <v>1881.0952380952399</v>
      </c>
      <c r="CF129" s="19">
        <v>1881.0952380952399</v>
      </c>
      <c r="CG129" s="19">
        <v>1902</v>
      </c>
      <c r="CH129" s="19">
        <v>1902</v>
      </c>
      <c r="CI129" s="19">
        <v>1928.2380952381</v>
      </c>
      <c r="CJ129" s="19">
        <v>1914.0952380952399</v>
      </c>
      <c r="CK129" s="19">
        <v>1819.80952380952</v>
      </c>
      <c r="CL129" s="19">
        <v>1928.2380952381</v>
      </c>
      <c r="CM129" s="19">
        <v>1881.0952380952399</v>
      </c>
      <c r="CP129" t="s">
        <v>166</v>
      </c>
      <c r="CQ129">
        <v>50</v>
      </c>
      <c r="CR129" s="13">
        <v>2540</v>
      </c>
      <c r="CS129" s="13">
        <v>1700</v>
      </c>
      <c r="CT129" s="13">
        <v>1877.4371428571424</v>
      </c>
    </row>
    <row r="130" spans="2:98" x14ac:dyDescent="0.25">
      <c r="B130">
        <v>24</v>
      </c>
      <c r="C130" s="19">
        <v>1787</v>
      </c>
      <c r="D130" s="19">
        <v>2187</v>
      </c>
      <c r="E130" s="19">
        <v>1923.5238095238101</v>
      </c>
      <c r="F130" s="19">
        <v>1909.38095238095</v>
      </c>
      <c r="G130" s="19">
        <v>1961.2380952381</v>
      </c>
      <c r="H130" s="19">
        <v>1885.80952380953</v>
      </c>
      <c r="I130" s="19">
        <v>1885.80952380953</v>
      </c>
      <c r="J130" s="19">
        <v>1918.80952380953</v>
      </c>
      <c r="K130" s="19">
        <v>1932.9523809523801</v>
      </c>
      <c r="L130" s="19">
        <v>1885.80952380953</v>
      </c>
      <c r="M130" s="19">
        <v>1918.80952380953</v>
      </c>
      <c r="N130" s="19">
        <v>1918.80952380953</v>
      </c>
      <c r="O130" s="19">
        <v>1937.6666666666699</v>
      </c>
      <c r="P130" s="19">
        <v>1885.80952380953</v>
      </c>
      <c r="Q130" s="19">
        <v>1932.9523809523801</v>
      </c>
      <c r="R130" s="19">
        <v>1961.2380952381</v>
      </c>
      <c r="S130" s="19">
        <v>1980.0952380952399</v>
      </c>
      <c r="T130" s="19">
        <v>1904.6666666666699</v>
      </c>
      <c r="U130" s="19">
        <v>1918.80952380953</v>
      </c>
      <c r="V130" s="19">
        <v>1885.80952380953</v>
      </c>
      <c r="W130" s="19">
        <v>1961.2380952381</v>
      </c>
      <c r="X130" s="19">
        <v>1885.80952380953</v>
      </c>
      <c r="Y130" s="19">
        <v>1885.80952380953</v>
      </c>
      <c r="Z130" s="19">
        <v>1918.80952380953</v>
      </c>
      <c r="AA130" s="19">
        <v>1932.9523809523801</v>
      </c>
      <c r="AB130" s="19">
        <v>1885.80952380953</v>
      </c>
      <c r="AC130" s="19">
        <v>1918.80952380953</v>
      </c>
      <c r="AD130" s="19">
        <v>1918.80952380953</v>
      </c>
      <c r="AE130" s="19">
        <v>1937.6666666666699</v>
      </c>
      <c r="AF130" s="19">
        <v>1885.80952380953</v>
      </c>
      <c r="AG130" s="19">
        <v>1560</v>
      </c>
      <c r="AH130" s="19">
        <v>1780</v>
      </c>
      <c r="AI130" s="19">
        <v>1495</v>
      </c>
      <c r="AJ130" s="19">
        <v>2079.6357927786498</v>
      </c>
      <c r="AK130" s="19">
        <v>1932.9523809523801</v>
      </c>
      <c r="AL130" s="19">
        <v>1819.80952380952</v>
      </c>
      <c r="AM130" s="19">
        <v>1923.5238095238101</v>
      </c>
      <c r="AN130" s="19">
        <v>1918.80952380953</v>
      </c>
      <c r="AO130" s="19">
        <v>1932.9523809523801</v>
      </c>
      <c r="AP130" s="19">
        <v>1885.80952380953</v>
      </c>
      <c r="AQ130" s="19">
        <v>1932.9523809523801</v>
      </c>
      <c r="AR130" s="19">
        <v>1885.80952380953</v>
      </c>
      <c r="AS130" s="19">
        <v>1918.80952380953</v>
      </c>
      <c r="AT130" s="19">
        <v>1918.80952380953</v>
      </c>
      <c r="AU130" s="19">
        <v>1708</v>
      </c>
      <c r="AV130" s="19">
        <v>1846</v>
      </c>
      <c r="AW130" s="19">
        <v>1780</v>
      </c>
      <c r="AX130" s="19">
        <v>1869</v>
      </c>
      <c r="AY130" s="19">
        <v>1909.38095238095</v>
      </c>
      <c r="AZ130" s="19">
        <v>1961.2380952381</v>
      </c>
      <c r="BA130" s="19">
        <v>1885.80952380953</v>
      </c>
      <c r="BB130" s="19">
        <v>1885.80952380953</v>
      </c>
      <c r="BC130" s="19">
        <v>1918.80952380953</v>
      </c>
      <c r="BD130" s="19">
        <v>1932.9523809523801</v>
      </c>
      <c r="BE130" s="19">
        <v>1909.38095238095</v>
      </c>
      <c r="BF130" s="19">
        <v>1961.2380952381</v>
      </c>
      <c r="BG130" s="19">
        <v>1885.80952380953</v>
      </c>
      <c r="BH130" s="19">
        <v>1885.80952380953</v>
      </c>
      <c r="BI130" s="19">
        <v>1918.80952380953</v>
      </c>
      <c r="BJ130" s="19">
        <v>1932.9523809523801</v>
      </c>
      <c r="BK130" s="19">
        <v>1787</v>
      </c>
      <c r="BL130" s="19">
        <v>2187</v>
      </c>
      <c r="BM130" s="19">
        <v>1923.5238095238101</v>
      </c>
      <c r="BN130" s="19">
        <v>1909.38095238095</v>
      </c>
      <c r="BO130" s="19">
        <v>1961.2380952381</v>
      </c>
      <c r="BP130" s="19">
        <v>1885.80952380953</v>
      </c>
      <c r="BQ130" s="19">
        <v>1885.80952380953</v>
      </c>
      <c r="BR130" s="19">
        <v>1903</v>
      </c>
      <c r="BS130" s="19">
        <v>1903</v>
      </c>
      <c r="BT130" s="19">
        <v>1932.9523809523801</v>
      </c>
      <c r="BU130" s="19">
        <v>1885.80952380953</v>
      </c>
      <c r="BV130" s="19">
        <v>1918.80952380953</v>
      </c>
      <c r="BW130" s="19">
        <v>1937.6666666666699</v>
      </c>
      <c r="BX130" s="19">
        <v>1885.80952380953</v>
      </c>
      <c r="BY130" s="19">
        <v>1932.9523809523801</v>
      </c>
      <c r="BZ130" s="19">
        <v>1819.80952380952</v>
      </c>
      <c r="CA130" s="19">
        <v>1885.80952380953</v>
      </c>
      <c r="CB130" s="19">
        <v>1932.9523809523801</v>
      </c>
      <c r="CC130" s="19">
        <v>1937.6666666666699</v>
      </c>
      <c r="CD130" s="19">
        <v>1961.2380952381</v>
      </c>
      <c r="CE130" s="19">
        <v>1885.80952380953</v>
      </c>
      <c r="CF130" s="19">
        <v>1885.80952380953</v>
      </c>
      <c r="CG130" s="19">
        <v>1903</v>
      </c>
      <c r="CH130" s="19">
        <v>1903</v>
      </c>
      <c r="CI130" s="19">
        <v>1932.9523809523801</v>
      </c>
      <c r="CJ130" s="19">
        <v>1918.80952380953</v>
      </c>
      <c r="CK130" s="19">
        <v>1932.9523809523801</v>
      </c>
      <c r="CL130" s="19">
        <v>1932.9523809523801</v>
      </c>
      <c r="CM130" s="19">
        <v>1885.80952380953</v>
      </c>
      <c r="CP130" t="s">
        <v>166</v>
      </c>
      <c r="CQ130">
        <v>51</v>
      </c>
      <c r="CR130" s="13">
        <v>2540</v>
      </c>
      <c r="CS130" s="13">
        <v>1020</v>
      </c>
      <c r="CT130" s="13">
        <v>1893.0809523809519</v>
      </c>
    </row>
    <row r="131" spans="2:98" x14ac:dyDescent="0.25">
      <c r="B131">
        <v>25</v>
      </c>
      <c r="C131" s="19">
        <v>1812</v>
      </c>
      <c r="D131" s="19">
        <v>2212</v>
      </c>
      <c r="E131" s="19">
        <v>1928.2380952381</v>
      </c>
      <c r="F131" s="19">
        <v>1914.0952380952399</v>
      </c>
      <c r="G131" s="19">
        <v>1965.9523809523801</v>
      </c>
      <c r="H131" s="19">
        <v>1890.5238095238101</v>
      </c>
      <c r="I131" s="19">
        <v>1890.5238095238101</v>
      </c>
      <c r="J131" s="19">
        <v>1923.5238095238101</v>
      </c>
      <c r="K131" s="19">
        <v>1937.6666666666699</v>
      </c>
      <c r="L131" s="19">
        <v>1890.5238095238101</v>
      </c>
      <c r="M131" s="19">
        <v>1923.5238095238101</v>
      </c>
      <c r="N131" s="19">
        <v>1923.5238095238101</v>
      </c>
      <c r="O131" s="19">
        <v>1942.38095238095</v>
      </c>
      <c r="P131" s="19">
        <v>1890.5238095238101</v>
      </c>
      <c r="Q131" s="19">
        <v>1937.6666666666699</v>
      </c>
      <c r="R131" s="19">
        <v>1965.9523809523801</v>
      </c>
      <c r="S131" s="19">
        <v>1984.80952380953</v>
      </c>
      <c r="T131" s="19">
        <v>1909.38095238095</v>
      </c>
      <c r="U131" s="19">
        <v>1923.5238095238101</v>
      </c>
      <c r="V131" s="19">
        <v>1890.5238095238101</v>
      </c>
      <c r="W131" s="19">
        <v>1965.9523809523801</v>
      </c>
      <c r="X131" s="19">
        <v>1890.5238095238101</v>
      </c>
      <c r="Y131" s="19">
        <v>1890.5238095238101</v>
      </c>
      <c r="Z131" s="19">
        <v>1923.5238095238101</v>
      </c>
      <c r="AA131" s="19">
        <v>1937.6666666666699</v>
      </c>
      <c r="AB131" s="19">
        <v>1890.5238095238101</v>
      </c>
      <c r="AC131" s="19">
        <v>1923.5238095238101</v>
      </c>
      <c r="AD131" s="19">
        <v>1923.5238095238101</v>
      </c>
      <c r="AE131" s="19">
        <v>1942.38095238095</v>
      </c>
      <c r="AF131" s="19">
        <v>1890.5238095238101</v>
      </c>
      <c r="AG131" s="19">
        <v>1570</v>
      </c>
      <c r="AH131" s="19">
        <v>1790</v>
      </c>
      <c r="AI131" s="19">
        <v>1575</v>
      </c>
      <c r="AJ131" s="19">
        <v>2113.7764521193099</v>
      </c>
      <c r="AK131" s="19">
        <v>1937.6666666666699</v>
      </c>
      <c r="AL131" s="19">
        <v>1932.9523809523801</v>
      </c>
      <c r="AM131" s="19">
        <v>1928.2380952381</v>
      </c>
      <c r="AN131" s="19">
        <v>1923.5238095238101</v>
      </c>
      <c r="AO131" s="19">
        <v>1937.6666666666699</v>
      </c>
      <c r="AP131" s="19">
        <v>1890.5238095238101</v>
      </c>
      <c r="AQ131" s="19">
        <v>1937.6666666666699</v>
      </c>
      <c r="AR131" s="19">
        <v>1890.5238095238101</v>
      </c>
      <c r="AS131" s="19">
        <v>1923.5238095238101</v>
      </c>
      <c r="AT131" s="19">
        <v>1923.5238095238101</v>
      </c>
      <c r="AU131" s="19">
        <v>1710</v>
      </c>
      <c r="AV131" s="19">
        <v>1848</v>
      </c>
      <c r="AW131" s="19">
        <v>1785</v>
      </c>
      <c r="AX131" s="19">
        <v>1872</v>
      </c>
      <c r="AY131" s="19">
        <v>1914.0952380952399</v>
      </c>
      <c r="AZ131" s="19">
        <v>1965.9523809523801</v>
      </c>
      <c r="BA131" s="19">
        <v>1890.5238095238101</v>
      </c>
      <c r="BB131" s="19">
        <v>1890.5238095238101</v>
      </c>
      <c r="BC131" s="19">
        <v>1923.5238095238101</v>
      </c>
      <c r="BD131" s="19">
        <v>1937.6666666666699</v>
      </c>
      <c r="BE131" s="19">
        <v>1914.0952380952399</v>
      </c>
      <c r="BF131" s="19">
        <v>1965.9523809523801</v>
      </c>
      <c r="BG131" s="19">
        <v>1890.5238095238101</v>
      </c>
      <c r="BH131" s="19">
        <v>1890.5238095238101</v>
      </c>
      <c r="BI131" s="19">
        <v>1923.5238095238101</v>
      </c>
      <c r="BJ131" s="19">
        <v>1937.6666666666699</v>
      </c>
      <c r="BK131" s="19">
        <v>1812</v>
      </c>
      <c r="BL131" s="19">
        <v>2212</v>
      </c>
      <c r="BM131" s="19">
        <v>1928.2380952381</v>
      </c>
      <c r="BN131" s="19">
        <v>1914.0952380952399</v>
      </c>
      <c r="BO131" s="19">
        <v>1965.9523809523801</v>
      </c>
      <c r="BP131" s="19">
        <v>1890.5238095238101</v>
      </c>
      <c r="BQ131" s="19">
        <v>1890.5238095238101</v>
      </c>
      <c r="BR131" s="19">
        <v>1904</v>
      </c>
      <c r="BS131" s="19">
        <v>1904</v>
      </c>
      <c r="BT131" s="19">
        <v>1937.6666666666699</v>
      </c>
      <c r="BU131" s="19">
        <v>1890.5238095238101</v>
      </c>
      <c r="BV131" s="19">
        <v>1923.5238095238101</v>
      </c>
      <c r="BW131" s="19">
        <v>1942.38095238095</v>
      </c>
      <c r="BX131" s="19">
        <v>1890.5238095238101</v>
      </c>
      <c r="BY131" s="19">
        <v>1937.6666666666699</v>
      </c>
      <c r="BZ131" s="19">
        <v>1932.9523809523801</v>
      </c>
      <c r="CA131" s="19">
        <v>1890.5238095238101</v>
      </c>
      <c r="CB131" s="19">
        <v>1937.6666666666699</v>
      </c>
      <c r="CC131" s="19">
        <v>1942.38095238095</v>
      </c>
      <c r="CD131" s="19">
        <v>1965.9523809523801</v>
      </c>
      <c r="CE131" s="19">
        <v>1890.5238095238101</v>
      </c>
      <c r="CF131" s="19">
        <v>1890.5238095238101</v>
      </c>
      <c r="CG131" s="19">
        <v>1904</v>
      </c>
      <c r="CH131" s="19">
        <v>1904</v>
      </c>
      <c r="CI131" s="19">
        <v>1937.6666666666699</v>
      </c>
      <c r="CJ131" s="19">
        <v>1923.5238095238101</v>
      </c>
      <c r="CK131" s="19">
        <v>1937.6666666666699</v>
      </c>
      <c r="CL131" s="19">
        <v>1937.6666666666699</v>
      </c>
      <c r="CM131" s="19">
        <v>1890.5238095238101</v>
      </c>
      <c r="CP131" t="s">
        <v>166</v>
      </c>
      <c r="CQ131">
        <v>52</v>
      </c>
      <c r="CR131" s="13">
        <v>2008.38095238095</v>
      </c>
      <c r="CS131" s="13">
        <v>1380</v>
      </c>
      <c r="CT131" s="13">
        <v>1890.4157142857148</v>
      </c>
    </row>
    <row r="132" spans="2:98" x14ac:dyDescent="0.25">
      <c r="B132">
        <v>26</v>
      </c>
      <c r="C132" s="19">
        <v>1837</v>
      </c>
      <c r="D132" s="19">
        <v>2237</v>
      </c>
      <c r="E132" s="19">
        <v>1932.9523809523801</v>
      </c>
      <c r="F132" s="19">
        <v>1838.6666666666699</v>
      </c>
      <c r="G132" s="19">
        <v>1970.6666666666699</v>
      </c>
      <c r="H132" s="19">
        <v>1895.2380952381</v>
      </c>
      <c r="I132" s="19">
        <v>1895.2380952381</v>
      </c>
      <c r="J132" s="19">
        <v>1928.2380952381</v>
      </c>
      <c r="K132" s="19">
        <v>1942.38095238095</v>
      </c>
      <c r="L132" s="19">
        <v>1895.2380952381</v>
      </c>
      <c r="M132" s="19">
        <v>1928.2380952381</v>
      </c>
      <c r="N132" s="19">
        <v>1928.2380952381</v>
      </c>
      <c r="O132" s="19">
        <v>1947.0952380952399</v>
      </c>
      <c r="P132" s="19">
        <v>1895.2380952381</v>
      </c>
      <c r="Q132" s="19">
        <v>1942.38095238095</v>
      </c>
      <c r="R132" s="19">
        <v>1970.6666666666699</v>
      </c>
      <c r="S132" s="19">
        <v>1989.5238095238101</v>
      </c>
      <c r="T132" s="19">
        <v>1914.0952380952399</v>
      </c>
      <c r="U132" s="19">
        <v>1928.2380952381</v>
      </c>
      <c r="V132" s="19">
        <v>1895.2380952381</v>
      </c>
      <c r="W132" s="19">
        <v>1970.6666666666699</v>
      </c>
      <c r="X132" s="19">
        <v>1895.2380952381</v>
      </c>
      <c r="Y132" s="19">
        <v>1895.2380952381</v>
      </c>
      <c r="Z132" s="19">
        <v>1928.2380952381</v>
      </c>
      <c r="AA132" s="19">
        <v>1942.38095238095</v>
      </c>
      <c r="AB132" s="19">
        <v>1895.2380952381</v>
      </c>
      <c r="AC132" s="19">
        <v>1928.2380952381</v>
      </c>
      <c r="AD132" s="19">
        <v>1928.2380952381</v>
      </c>
      <c r="AE132" s="19">
        <v>1947.0952380952399</v>
      </c>
      <c r="AF132" s="19">
        <v>1895.2380952381</v>
      </c>
      <c r="AG132" s="19">
        <v>1580</v>
      </c>
      <c r="AH132" s="19">
        <v>1800</v>
      </c>
      <c r="AI132" s="19">
        <v>1655</v>
      </c>
      <c r="AJ132" s="19">
        <v>2147.9171114599699</v>
      </c>
      <c r="AK132" s="19">
        <v>1942.38095238095</v>
      </c>
      <c r="AL132" s="19">
        <v>1937.6666666666699</v>
      </c>
      <c r="AM132" s="19">
        <v>1932.9523809523801</v>
      </c>
      <c r="AN132" s="19">
        <v>1928.2380952381</v>
      </c>
      <c r="AO132" s="19">
        <v>1942.38095238095</v>
      </c>
      <c r="AP132" s="19">
        <v>1895.2380952381</v>
      </c>
      <c r="AQ132" s="19">
        <v>1942.38095238095</v>
      </c>
      <c r="AR132" s="19">
        <v>1895.2380952381</v>
      </c>
      <c r="AS132" s="19">
        <v>1928.2380952381</v>
      </c>
      <c r="AT132" s="19">
        <v>1928.2380952381</v>
      </c>
      <c r="AU132" s="19">
        <v>1712</v>
      </c>
      <c r="AV132" s="19">
        <v>1850</v>
      </c>
      <c r="AW132" s="19">
        <v>1790</v>
      </c>
      <c r="AX132" s="19">
        <v>1875</v>
      </c>
      <c r="AY132" s="19">
        <v>1838.6666666666699</v>
      </c>
      <c r="AZ132" s="19">
        <v>1970.6666666666699</v>
      </c>
      <c r="BA132" s="19">
        <v>1895.2380952381</v>
      </c>
      <c r="BB132" s="19">
        <v>1895.2380952381</v>
      </c>
      <c r="BC132" s="19">
        <v>1928.2380952381</v>
      </c>
      <c r="BD132" s="19">
        <v>1942.38095238095</v>
      </c>
      <c r="BE132" s="19">
        <v>1838.6666666666699</v>
      </c>
      <c r="BF132" s="19">
        <v>1970.6666666666699</v>
      </c>
      <c r="BG132" s="19">
        <v>1895.2380952381</v>
      </c>
      <c r="BH132" s="19">
        <v>1895.2380952381</v>
      </c>
      <c r="BI132" s="19">
        <v>1928.2380952381</v>
      </c>
      <c r="BJ132" s="19">
        <v>1942.38095238095</v>
      </c>
      <c r="BK132" s="19">
        <v>1837</v>
      </c>
      <c r="BL132" s="19">
        <v>2237</v>
      </c>
      <c r="BM132" s="19">
        <v>1932.9523809523801</v>
      </c>
      <c r="BN132" s="19">
        <v>1838.6666666666699</v>
      </c>
      <c r="BO132" s="19">
        <v>1970.6666666666699</v>
      </c>
      <c r="BP132" s="19">
        <v>1895.2380952381</v>
      </c>
      <c r="BQ132" s="19">
        <v>1895.2380952381</v>
      </c>
      <c r="BR132" s="19">
        <v>1905</v>
      </c>
      <c r="BS132" s="19">
        <v>1905</v>
      </c>
      <c r="BT132" s="19">
        <v>1942.38095238095</v>
      </c>
      <c r="BU132" s="19">
        <v>1895.2380952381</v>
      </c>
      <c r="BV132" s="19">
        <v>1928.2380952381</v>
      </c>
      <c r="BW132" s="19">
        <v>1947.0952380952399</v>
      </c>
      <c r="BX132" s="19">
        <v>1895.2380952381</v>
      </c>
      <c r="BY132" s="19">
        <v>1942.38095238095</v>
      </c>
      <c r="BZ132" s="19">
        <v>1937.6666666666699</v>
      </c>
      <c r="CA132" s="19">
        <v>1895.2380952381</v>
      </c>
      <c r="CB132" s="19">
        <v>1942.38095238095</v>
      </c>
      <c r="CC132" s="19">
        <v>1947.0952380952399</v>
      </c>
      <c r="CD132" s="19">
        <v>1970.6666666666699</v>
      </c>
      <c r="CE132" s="19">
        <v>1895.2380952381</v>
      </c>
      <c r="CF132" s="19">
        <v>1895.2380952381</v>
      </c>
      <c r="CG132" s="19">
        <v>1905</v>
      </c>
      <c r="CH132" s="19">
        <v>1905</v>
      </c>
      <c r="CI132" s="19">
        <v>1942.38095238095</v>
      </c>
      <c r="CJ132" s="19">
        <v>1928.2380952381</v>
      </c>
      <c r="CK132" s="19">
        <v>1942.38095238095</v>
      </c>
      <c r="CL132" s="19">
        <v>1942.38095238095</v>
      </c>
      <c r="CM132" s="19">
        <v>1895.2380952381</v>
      </c>
      <c r="CP132" t="s">
        <v>166</v>
      </c>
      <c r="CQ132">
        <v>53</v>
      </c>
      <c r="CR132" s="13">
        <v>2008.38095238095</v>
      </c>
      <c r="CS132" s="13">
        <v>1700</v>
      </c>
      <c r="CT132" s="13">
        <v>1893.0809523809519</v>
      </c>
    </row>
    <row r="133" spans="2:98" x14ac:dyDescent="0.25">
      <c r="B133">
        <v>27</v>
      </c>
      <c r="C133" s="19">
        <v>1862</v>
      </c>
      <c r="D133" s="19">
        <v>2262</v>
      </c>
      <c r="E133" s="19">
        <v>1937.6666666666699</v>
      </c>
      <c r="F133" s="19">
        <v>1843.38095238095</v>
      </c>
      <c r="G133" s="19">
        <v>1975.38095238095</v>
      </c>
      <c r="H133" s="19">
        <v>1899.9523809523801</v>
      </c>
      <c r="I133" s="19">
        <v>1899.9523809523801</v>
      </c>
      <c r="J133" s="19">
        <v>1932.9523809523801</v>
      </c>
      <c r="K133" s="19">
        <v>1947.0952380952399</v>
      </c>
      <c r="L133" s="19">
        <v>1899.9523809523801</v>
      </c>
      <c r="M133" s="19">
        <v>1932.9523809523801</v>
      </c>
      <c r="N133" s="19">
        <v>1932.9523809523801</v>
      </c>
      <c r="O133" s="19">
        <v>1951.80952380953</v>
      </c>
      <c r="P133" s="19">
        <v>1899.9523809523801</v>
      </c>
      <c r="Q133" s="19">
        <v>1947.0952380952399</v>
      </c>
      <c r="R133" s="19">
        <v>1975.38095238095</v>
      </c>
      <c r="S133" s="19">
        <v>1994.2380952381</v>
      </c>
      <c r="T133" s="19">
        <v>1918.80952380953</v>
      </c>
      <c r="U133" s="19">
        <v>1932.9523809523801</v>
      </c>
      <c r="V133" s="19">
        <v>1899.9523809523801</v>
      </c>
      <c r="W133" s="19">
        <v>1975.38095238095</v>
      </c>
      <c r="X133" s="19">
        <v>1899.9523809523801</v>
      </c>
      <c r="Y133" s="19">
        <v>1899.9523809523801</v>
      </c>
      <c r="Z133" s="19">
        <v>1932.9523809523801</v>
      </c>
      <c r="AA133" s="19">
        <v>1947.0952380952399</v>
      </c>
      <c r="AB133" s="19">
        <v>1899.9523809523801</v>
      </c>
      <c r="AC133" s="19">
        <v>1932.9523809523801</v>
      </c>
      <c r="AD133" s="19">
        <v>1932.9523809523801</v>
      </c>
      <c r="AE133" s="19">
        <v>1951.80952380953</v>
      </c>
      <c r="AF133" s="19">
        <v>1899.9523809523801</v>
      </c>
      <c r="AG133" s="19">
        <v>1590</v>
      </c>
      <c r="AH133" s="19">
        <v>1810</v>
      </c>
      <c r="AI133" s="19">
        <v>1735</v>
      </c>
      <c r="AJ133" s="19">
        <v>2155.5628081191999</v>
      </c>
      <c r="AK133" s="19">
        <v>1947.0952380952399</v>
      </c>
      <c r="AL133" s="19">
        <v>1942.38095238095</v>
      </c>
      <c r="AM133" s="19">
        <v>1937.6666666666699</v>
      </c>
      <c r="AN133" s="19">
        <v>1932.9523809523801</v>
      </c>
      <c r="AO133" s="19">
        <v>1947.0952380952399</v>
      </c>
      <c r="AP133" s="19">
        <v>1899.9523809523801</v>
      </c>
      <c r="AQ133" s="19">
        <v>1947.0952380952399</v>
      </c>
      <c r="AR133" s="19">
        <v>1899.9523809523801</v>
      </c>
      <c r="AS133" s="19">
        <v>1932.9523809523801</v>
      </c>
      <c r="AT133" s="19">
        <v>1932.9523809523801</v>
      </c>
      <c r="AU133" s="19">
        <v>1714</v>
      </c>
      <c r="AV133" s="19">
        <v>1852</v>
      </c>
      <c r="AW133" s="19">
        <v>1795</v>
      </c>
      <c r="AX133" s="19">
        <v>1878</v>
      </c>
      <c r="AY133" s="19">
        <v>1843.38095238095</v>
      </c>
      <c r="AZ133" s="19">
        <v>1975.38095238095</v>
      </c>
      <c r="BA133" s="19">
        <v>1899.9523809523801</v>
      </c>
      <c r="BB133" s="19">
        <v>1899.9523809523801</v>
      </c>
      <c r="BC133" s="19">
        <v>1932.9523809523801</v>
      </c>
      <c r="BD133" s="19">
        <v>1947.0952380952399</v>
      </c>
      <c r="BE133" s="19">
        <v>1843.38095238095</v>
      </c>
      <c r="BF133" s="19">
        <v>1975.38095238095</v>
      </c>
      <c r="BG133" s="19">
        <v>1899.9523809523801</v>
      </c>
      <c r="BH133" s="19">
        <v>1899.9523809523801</v>
      </c>
      <c r="BI133" s="19">
        <v>1932.9523809523801</v>
      </c>
      <c r="BJ133" s="19">
        <v>1947.0952380952399</v>
      </c>
      <c r="BK133" s="19">
        <v>1862</v>
      </c>
      <c r="BL133" s="19">
        <v>2262</v>
      </c>
      <c r="BM133" s="19">
        <v>1937.6666666666699</v>
      </c>
      <c r="BN133" s="19">
        <v>1843.38095238095</v>
      </c>
      <c r="BO133" s="19">
        <v>1975.38095238095</v>
      </c>
      <c r="BP133" s="19">
        <v>1899.9523809523801</v>
      </c>
      <c r="BQ133" s="19">
        <v>1899.9523809523801</v>
      </c>
      <c r="BR133" s="19">
        <v>1906</v>
      </c>
      <c r="BS133" s="19">
        <v>1906</v>
      </c>
      <c r="BT133" s="19">
        <v>1947.0952380952399</v>
      </c>
      <c r="BU133" s="19">
        <v>1899.9523809523801</v>
      </c>
      <c r="BV133" s="19">
        <v>1932.9523809523801</v>
      </c>
      <c r="BW133" s="19">
        <v>1951.80952380953</v>
      </c>
      <c r="BX133" s="19">
        <v>1899.9523809523801</v>
      </c>
      <c r="BY133" s="19">
        <v>1947.0952380952399</v>
      </c>
      <c r="BZ133" s="19">
        <v>1942.38095238095</v>
      </c>
      <c r="CA133" s="19">
        <v>1899.9523809523801</v>
      </c>
      <c r="CB133" s="19">
        <v>1947.0952380952399</v>
      </c>
      <c r="CC133" s="19">
        <v>1951.80952380953</v>
      </c>
      <c r="CD133" s="19">
        <v>1975.38095238095</v>
      </c>
      <c r="CE133" s="19">
        <v>1899.9523809523801</v>
      </c>
      <c r="CF133" s="19">
        <v>1899.9523809523801</v>
      </c>
      <c r="CG133" s="19">
        <v>1906</v>
      </c>
      <c r="CH133" s="19">
        <v>1906</v>
      </c>
      <c r="CI133" s="19">
        <v>1947.0952380952399</v>
      </c>
      <c r="CJ133" s="19">
        <v>1932.9523809523801</v>
      </c>
      <c r="CK133" s="19">
        <v>1947.0952380952399</v>
      </c>
      <c r="CL133" s="19">
        <v>1947.0952380952399</v>
      </c>
      <c r="CM133" s="19">
        <v>1899.9523809523801</v>
      </c>
      <c r="CP133" t="s">
        <v>166</v>
      </c>
      <c r="CQ133">
        <v>54</v>
      </c>
      <c r="CR133" s="13">
        <v>2064.1038548752899</v>
      </c>
      <c r="CS133" s="13">
        <v>1700</v>
      </c>
      <c r="CT133" s="13">
        <v>1895.3628571428569</v>
      </c>
    </row>
    <row r="134" spans="2:98" x14ac:dyDescent="0.25">
      <c r="B134">
        <v>28</v>
      </c>
      <c r="C134" s="19">
        <v>1887</v>
      </c>
      <c r="D134" s="19">
        <v>2287</v>
      </c>
      <c r="E134" s="19">
        <v>1942.38095238095</v>
      </c>
      <c r="F134" s="19">
        <v>1848.0952380952399</v>
      </c>
      <c r="G134" s="19">
        <v>1980.0952380952399</v>
      </c>
      <c r="H134" s="19">
        <v>1904.6666666666699</v>
      </c>
      <c r="I134" s="19">
        <v>1904.6666666666699</v>
      </c>
      <c r="J134" s="19">
        <v>1937.6666666666699</v>
      </c>
      <c r="K134" s="19">
        <v>1951.80952380953</v>
      </c>
      <c r="L134" s="19">
        <v>1904.6666666666699</v>
      </c>
      <c r="M134" s="19">
        <v>1937.6666666666699</v>
      </c>
      <c r="N134" s="19">
        <v>1937.6666666666699</v>
      </c>
      <c r="O134" s="19">
        <v>1956.5238095238101</v>
      </c>
      <c r="P134" s="19">
        <v>1904.6666666666699</v>
      </c>
      <c r="Q134" s="19">
        <v>1951.80952380953</v>
      </c>
      <c r="R134" s="19">
        <v>1980.0952380952399</v>
      </c>
      <c r="S134" s="19">
        <v>1998.9523809523801</v>
      </c>
      <c r="T134" s="19">
        <v>1923.5238095238101</v>
      </c>
      <c r="U134" s="19">
        <v>1937.6666666666699</v>
      </c>
      <c r="V134" s="19">
        <v>1904.6666666666699</v>
      </c>
      <c r="W134" s="19">
        <v>1980.0952380952399</v>
      </c>
      <c r="X134" s="19">
        <v>1904.6666666666699</v>
      </c>
      <c r="Y134" s="19">
        <v>1904.6666666666699</v>
      </c>
      <c r="Z134" s="19">
        <v>1937.6666666666699</v>
      </c>
      <c r="AA134" s="19">
        <v>1951.80952380953</v>
      </c>
      <c r="AB134" s="19">
        <v>1904.6666666666699</v>
      </c>
      <c r="AC134" s="19">
        <v>1937.6666666666699</v>
      </c>
      <c r="AD134" s="19">
        <v>1937.6666666666699</v>
      </c>
      <c r="AE134" s="19">
        <v>1956.5238095238101</v>
      </c>
      <c r="AF134" s="19">
        <v>1904.6666666666699</v>
      </c>
      <c r="AG134" s="19">
        <v>1600</v>
      </c>
      <c r="AH134" s="19">
        <v>1820</v>
      </c>
      <c r="AI134" s="19">
        <v>1815</v>
      </c>
      <c r="AJ134" s="19">
        <v>2185.93127764466</v>
      </c>
      <c r="AK134" s="19">
        <v>1951.80952380953</v>
      </c>
      <c r="AL134" s="19">
        <v>1947.0952380952399</v>
      </c>
      <c r="AM134" s="19">
        <v>1942.38095238095</v>
      </c>
      <c r="AN134" s="19">
        <v>1937.6666666666699</v>
      </c>
      <c r="AO134" s="19">
        <v>1951.80952380953</v>
      </c>
      <c r="AP134" s="19">
        <v>1904.6666666666699</v>
      </c>
      <c r="AQ134" s="19">
        <v>1951.80952380953</v>
      </c>
      <c r="AR134" s="19">
        <v>1904.6666666666699</v>
      </c>
      <c r="AS134" s="19">
        <v>1937.6666666666699</v>
      </c>
      <c r="AT134" s="19">
        <v>1937.6666666666699</v>
      </c>
      <c r="AU134" s="19">
        <v>1716</v>
      </c>
      <c r="AV134" s="19">
        <v>1854</v>
      </c>
      <c r="AW134" s="19">
        <v>1800</v>
      </c>
      <c r="AX134" s="19">
        <v>1881</v>
      </c>
      <c r="AY134" s="19">
        <v>1848.0952380952399</v>
      </c>
      <c r="AZ134" s="19">
        <v>1980.0952380952399</v>
      </c>
      <c r="BA134" s="19">
        <v>1904.6666666666699</v>
      </c>
      <c r="BB134" s="19">
        <v>1904.6666666666699</v>
      </c>
      <c r="BC134" s="19">
        <v>1937.6666666666699</v>
      </c>
      <c r="BD134" s="19">
        <v>1951.80952380953</v>
      </c>
      <c r="BE134" s="19">
        <v>1848.0952380952399</v>
      </c>
      <c r="BF134" s="19">
        <v>1980.0952380952399</v>
      </c>
      <c r="BG134" s="19">
        <v>1904.6666666666699</v>
      </c>
      <c r="BH134" s="19">
        <v>1904.6666666666699</v>
      </c>
      <c r="BI134" s="19">
        <v>1937.6666666666699</v>
      </c>
      <c r="BJ134" s="19">
        <v>1951.80952380953</v>
      </c>
      <c r="BK134" s="19">
        <v>1887</v>
      </c>
      <c r="BL134" s="19">
        <v>2287</v>
      </c>
      <c r="BM134" s="19">
        <v>1942.38095238095</v>
      </c>
      <c r="BN134" s="19">
        <v>1848.0952380952399</v>
      </c>
      <c r="BO134" s="19">
        <v>1980.0952380952399</v>
      </c>
      <c r="BP134" s="19">
        <v>1904.6666666666699</v>
      </c>
      <c r="BQ134" s="19">
        <v>1904.6666666666699</v>
      </c>
      <c r="BR134" s="19">
        <v>1907</v>
      </c>
      <c r="BS134" s="19">
        <v>1907</v>
      </c>
      <c r="BT134" s="19">
        <v>1951.80952380953</v>
      </c>
      <c r="BU134" s="19">
        <v>1904.6666666666699</v>
      </c>
      <c r="BV134" s="19">
        <v>1937.6666666666699</v>
      </c>
      <c r="BW134" s="19">
        <v>1956.5238095238101</v>
      </c>
      <c r="BX134" s="19">
        <v>1904.6666666666699</v>
      </c>
      <c r="BY134" s="19">
        <v>1951.80952380953</v>
      </c>
      <c r="BZ134" s="19">
        <v>1947.0952380952399</v>
      </c>
      <c r="CA134" s="19">
        <v>1904.6666666666699</v>
      </c>
      <c r="CB134" s="19">
        <v>1951.80952380953</v>
      </c>
      <c r="CC134" s="19">
        <v>1956.5238095238101</v>
      </c>
      <c r="CD134" s="19">
        <v>1980.0952380952399</v>
      </c>
      <c r="CE134" s="19">
        <v>1904.6666666666699</v>
      </c>
      <c r="CF134" s="19">
        <v>1904.6666666666699</v>
      </c>
      <c r="CG134" s="19">
        <v>1907</v>
      </c>
      <c r="CH134" s="19">
        <v>1907</v>
      </c>
      <c r="CI134" s="19">
        <v>1951.80952380953</v>
      </c>
      <c r="CJ134" s="19">
        <v>1937.6666666666699</v>
      </c>
      <c r="CK134" s="19">
        <v>1951.80952380953</v>
      </c>
      <c r="CL134" s="19">
        <v>1951.80952380953</v>
      </c>
      <c r="CM134" s="19">
        <v>1904.6666666666699</v>
      </c>
      <c r="CP134" t="s">
        <v>166</v>
      </c>
      <c r="CQ134">
        <v>55</v>
      </c>
      <c r="CR134" s="13">
        <v>2010</v>
      </c>
      <c r="CS134" s="13">
        <v>1700</v>
      </c>
      <c r="CT134" s="13">
        <v>1893.9014285714281</v>
      </c>
    </row>
    <row r="135" spans="2:98" x14ac:dyDescent="0.25">
      <c r="B135">
        <v>29</v>
      </c>
      <c r="C135" s="19">
        <v>1912</v>
      </c>
      <c r="D135" s="19">
        <v>1380</v>
      </c>
      <c r="E135" s="19">
        <v>1947.0952380952399</v>
      </c>
      <c r="F135" s="19">
        <v>1852.80952380952</v>
      </c>
      <c r="G135" s="19">
        <v>1984.80952380953</v>
      </c>
      <c r="H135" s="19">
        <v>1909.38095238095</v>
      </c>
      <c r="I135" s="19">
        <v>1909.38095238095</v>
      </c>
      <c r="J135" s="19">
        <v>1942.38095238095</v>
      </c>
      <c r="K135" s="19">
        <v>1956.5238095238101</v>
      </c>
      <c r="L135" s="19">
        <v>1909.38095238095</v>
      </c>
      <c r="M135" s="19">
        <v>1942.38095238095</v>
      </c>
      <c r="N135" s="19">
        <v>1942.38095238095</v>
      </c>
      <c r="O135" s="19">
        <v>1705</v>
      </c>
      <c r="P135" s="19">
        <v>1909.38095238095</v>
      </c>
      <c r="Q135" s="19">
        <v>1956.5238095238101</v>
      </c>
      <c r="R135" s="19">
        <v>1984.80952380953</v>
      </c>
      <c r="S135" s="19">
        <v>2003.6666666666699</v>
      </c>
      <c r="T135" s="19">
        <v>1928.2380952381</v>
      </c>
      <c r="U135" s="19">
        <v>1942.38095238095</v>
      </c>
      <c r="V135" s="19">
        <v>1909.38095238095</v>
      </c>
      <c r="W135" s="19">
        <v>1984.80952380953</v>
      </c>
      <c r="X135" s="19">
        <v>1909.38095238095</v>
      </c>
      <c r="Y135" s="19">
        <v>1909.38095238095</v>
      </c>
      <c r="Z135" s="19">
        <v>1942.38095238095</v>
      </c>
      <c r="AA135" s="19">
        <v>1956.5238095238101</v>
      </c>
      <c r="AB135" s="19">
        <v>1909.38095238095</v>
      </c>
      <c r="AC135" s="19">
        <v>1942.38095238095</v>
      </c>
      <c r="AD135" s="19">
        <v>1942.38095238095</v>
      </c>
      <c r="AE135" s="19">
        <v>1705</v>
      </c>
      <c r="AF135" s="19">
        <v>1909.38095238095</v>
      </c>
      <c r="AG135" s="19">
        <v>1610</v>
      </c>
      <c r="AH135" s="19">
        <v>1830</v>
      </c>
      <c r="AI135" s="19">
        <v>1895</v>
      </c>
      <c r="AJ135" s="19">
        <v>2216.2997471701201</v>
      </c>
      <c r="AK135" s="19">
        <v>1956.5238095238101</v>
      </c>
      <c r="AL135" s="19">
        <v>1951.80952380953</v>
      </c>
      <c r="AM135" s="19">
        <v>1947.0952380952399</v>
      </c>
      <c r="AN135" s="19">
        <v>1942.38095238095</v>
      </c>
      <c r="AO135" s="19">
        <v>1956.5238095238101</v>
      </c>
      <c r="AP135" s="19">
        <v>1909.38095238095</v>
      </c>
      <c r="AQ135" s="19">
        <v>1956.5238095238101</v>
      </c>
      <c r="AR135" s="19">
        <v>1909.38095238095</v>
      </c>
      <c r="AS135" s="19">
        <v>1942.38095238095</v>
      </c>
      <c r="AT135" s="19">
        <v>1942.38095238095</v>
      </c>
      <c r="AU135" s="19">
        <v>1718</v>
      </c>
      <c r="AV135" s="19">
        <v>1856</v>
      </c>
      <c r="AW135" s="19">
        <v>1805</v>
      </c>
      <c r="AX135" s="19">
        <v>1884</v>
      </c>
      <c r="AY135" s="19">
        <v>1852.80952380952</v>
      </c>
      <c r="AZ135" s="19">
        <v>1984.80952380953</v>
      </c>
      <c r="BA135" s="19">
        <v>1909.38095238095</v>
      </c>
      <c r="BB135" s="19">
        <v>1909.38095238095</v>
      </c>
      <c r="BC135" s="19">
        <v>1942.38095238095</v>
      </c>
      <c r="BD135" s="19">
        <v>1956.5238095238101</v>
      </c>
      <c r="BE135" s="19">
        <v>1852.80952380952</v>
      </c>
      <c r="BF135" s="19">
        <v>1984.80952380953</v>
      </c>
      <c r="BG135" s="19">
        <v>1909.38095238095</v>
      </c>
      <c r="BH135" s="19">
        <v>1909.38095238095</v>
      </c>
      <c r="BI135" s="19">
        <v>1942.38095238095</v>
      </c>
      <c r="BJ135" s="19">
        <v>1956.5238095238101</v>
      </c>
      <c r="BK135" s="19">
        <v>1912</v>
      </c>
      <c r="BL135" s="19">
        <v>1380</v>
      </c>
      <c r="BM135" s="19">
        <v>1947.0952380952399</v>
      </c>
      <c r="BN135" s="19">
        <v>1852.80952380952</v>
      </c>
      <c r="BO135" s="19">
        <v>1984.80952380953</v>
      </c>
      <c r="BP135" s="19">
        <v>1909.38095238095</v>
      </c>
      <c r="BQ135" s="19">
        <v>1909.38095238095</v>
      </c>
      <c r="BR135" s="19">
        <v>1908</v>
      </c>
      <c r="BS135" s="19">
        <v>1908</v>
      </c>
      <c r="BT135" s="19">
        <v>1956.5238095238101</v>
      </c>
      <c r="BU135" s="19">
        <v>1909.38095238095</v>
      </c>
      <c r="BV135" s="19">
        <v>1942.38095238095</v>
      </c>
      <c r="BW135" s="19">
        <v>1705</v>
      </c>
      <c r="BX135" s="19">
        <v>1909.38095238095</v>
      </c>
      <c r="BY135" s="19">
        <v>1956.5238095238101</v>
      </c>
      <c r="BZ135" s="19">
        <v>1951.80952380953</v>
      </c>
      <c r="CA135" s="19">
        <v>1909.38095238095</v>
      </c>
      <c r="CB135" s="19">
        <v>1956.5238095238101</v>
      </c>
      <c r="CC135" s="19">
        <v>1705</v>
      </c>
      <c r="CD135" s="19">
        <v>1984.80952380953</v>
      </c>
      <c r="CE135" s="19">
        <v>1909.38095238095</v>
      </c>
      <c r="CF135" s="19">
        <v>1909.38095238095</v>
      </c>
      <c r="CG135" s="19">
        <v>1908</v>
      </c>
      <c r="CH135" s="19">
        <v>1908</v>
      </c>
      <c r="CI135" s="19">
        <v>1956.5238095238101</v>
      </c>
      <c r="CJ135" s="19">
        <v>1942.38095238095</v>
      </c>
      <c r="CK135" s="19">
        <v>1956.5238095238101</v>
      </c>
      <c r="CL135" s="19">
        <v>1956.5238095238101</v>
      </c>
      <c r="CM135" s="19">
        <v>1909.38095238095</v>
      </c>
      <c r="CP135" t="s">
        <v>166</v>
      </c>
      <c r="CQ135">
        <v>56</v>
      </c>
      <c r="CR135" s="13">
        <v>2040</v>
      </c>
      <c r="CS135" s="13">
        <v>1020</v>
      </c>
      <c r="CT135" s="13">
        <v>1761</v>
      </c>
    </row>
    <row r="136" spans="2:98" x14ac:dyDescent="0.25">
      <c r="B136">
        <v>30</v>
      </c>
      <c r="C136" s="19">
        <v>1937</v>
      </c>
      <c r="D136" s="19">
        <v>1440</v>
      </c>
      <c r="E136" s="19">
        <v>1951.80952380953</v>
      </c>
      <c r="F136" s="19">
        <v>1857.5238095238101</v>
      </c>
      <c r="G136" s="19">
        <v>1989.5238095238101</v>
      </c>
      <c r="H136" s="19">
        <v>1914.0952380952399</v>
      </c>
      <c r="I136" s="19">
        <v>1914.0952380952399</v>
      </c>
      <c r="J136" s="19">
        <v>1947.0952380952399</v>
      </c>
      <c r="K136" s="19">
        <v>1705</v>
      </c>
      <c r="L136" s="19">
        <v>1914.0952380952399</v>
      </c>
      <c r="M136" s="19">
        <v>1947.0952380952399</v>
      </c>
      <c r="N136" s="19">
        <v>1947.0952380952399</v>
      </c>
      <c r="O136" s="19">
        <v>1710</v>
      </c>
      <c r="P136" s="19">
        <v>1914.0952380952399</v>
      </c>
      <c r="Q136" s="19">
        <v>1705</v>
      </c>
      <c r="R136" s="19">
        <v>1989.5238095238101</v>
      </c>
      <c r="S136" s="19">
        <v>2008.38095238095</v>
      </c>
      <c r="T136" s="19">
        <v>1932.9523809523801</v>
      </c>
      <c r="U136" s="19">
        <v>1947.0952380952399</v>
      </c>
      <c r="V136" s="19">
        <v>1914.0952380952399</v>
      </c>
      <c r="W136" s="19">
        <v>1989.5238095238101</v>
      </c>
      <c r="X136" s="19">
        <v>1914.0952380952399</v>
      </c>
      <c r="Y136" s="19">
        <v>1914.0952380952399</v>
      </c>
      <c r="Z136" s="19">
        <v>1947.0952380952399</v>
      </c>
      <c r="AA136" s="19">
        <v>1705</v>
      </c>
      <c r="AB136" s="19">
        <v>1914.0952380952399</v>
      </c>
      <c r="AC136" s="19">
        <v>1947.0952380952399</v>
      </c>
      <c r="AD136" s="19">
        <v>1947.0952380952399</v>
      </c>
      <c r="AE136" s="19">
        <v>1710</v>
      </c>
      <c r="AF136" s="19">
        <v>1914.0952380952399</v>
      </c>
      <c r="AG136" s="19">
        <v>1620</v>
      </c>
      <c r="AH136" s="19">
        <v>1840</v>
      </c>
      <c r="AI136" s="19">
        <v>1975</v>
      </c>
      <c r="AJ136" s="19">
        <v>2246.6682166955802</v>
      </c>
      <c r="AK136" s="19">
        <v>1705</v>
      </c>
      <c r="AL136" s="19">
        <v>1956.5238095238101</v>
      </c>
      <c r="AM136" s="19">
        <v>1951.80952380953</v>
      </c>
      <c r="AN136" s="19">
        <v>1947.0952380952399</v>
      </c>
      <c r="AO136" s="19">
        <v>1705</v>
      </c>
      <c r="AP136" s="19">
        <v>1914.0952380952399</v>
      </c>
      <c r="AQ136" s="19">
        <v>1705</v>
      </c>
      <c r="AR136" s="19">
        <v>1914.0952380952399</v>
      </c>
      <c r="AS136" s="19">
        <v>1947.0952380952399</v>
      </c>
      <c r="AT136" s="19">
        <v>1947.0952380952399</v>
      </c>
      <c r="AU136" s="19">
        <v>1720</v>
      </c>
      <c r="AV136" s="19">
        <v>1858</v>
      </c>
      <c r="AW136" s="19">
        <v>1810</v>
      </c>
      <c r="AX136" s="19">
        <v>1887</v>
      </c>
      <c r="AY136" s="19">
        <v>1857.5238095238101</v>
      </c>
      <c r="AZ136" s="19">
        <v>1989.5238095238101</v>
      </c>
      <c r="BA136" s="19">
        <v>1914.0952380952399</v>
      </c>
      <c r="BB136" s="19">
        <v>1914.0952380952399</v>
      </c>
      <c r="BC136" s="19">
        <v>1947.0952380952399</v>
      </c>
      <c r="BD136" s="19">
        <v>1705</v>
      </c>
      <c r="BE136" s="19">
        <v>1857.5238095238101</v>
      </c>
      <c r="BF136" s="19">
        <v>1989.5238095238101</v>
      </c>
      <c r="BG136" s="19">
        <v>1914.0952380952399</v>
      </c>
      <c r="BH136" s="19">
        <v>1914.0952380952399</v>
      </c>
      <c r="BI136" s="19">
        <v>1947.0952380952399</v>
      </c>
      <c r="BJ136" s="19">
        <v>1705</v>
      </c>
      <c r="BK136" s="19">
        <v>1937</v>
      </c>
      <c r="BL136" s="19">
        <v>1440</v>
      </c>
      <c r="BM136" s="19">
        <v>1951.80952380953</v>
      </c>
      <c r="BN136" s="19">
        <v>1857.5238095238101</v>
      </c>
      <c r="BO136" s="19">
        <v>1989.5238095238101</v>
      </c>
      <c r="BP136" s="19">
        <v>1914.0952380952399</v>
      </c>
      <c r="BQ136" s="19">
        <v>1914.0952380952399</v>
      </c>
      <c r="BR136" s="19">
        <v>1909</v>
      </c>
      <c r="BS136" s="19">
        <v>1909</v>
      </c>
      <c r="BT136" s="19">
        <v>1705</v>
      </c>
      <c r="BU136" s="19">
        <v>1914.0952380952399</v>
      </c>
      <c r="BV136" s="19">
        <v>1947.0952380952399</v>
      </c>
      <c r="BW136" s="19">
        <v>1710</v>
      </c>
      <c r="BX136" s="19">
        <v>1914.0952380952399</v>
      </c>
      <c r="BY136" s="19">
        <v>1705</v>
      </c>
      <c r="BZ136" s="19">
        <v>1956.5238095238101</v>
      </c>
      <c r="CA136" s="19">
        <v>1914.0952380952399</v>
      </c>
      <c r="CB136" s="19">
        <v>1705</v>
      </c>
      <c r="CC136" s="19">
        <v>1710</v>
      </c>
      <c r="CD136" s="19">
        <v>1989.5238095238101</v>
      </c>
      <c r="CE136" s="19">
        <v>1914.0952380952399</v>
      </c>
      <c r="CF136" s="19">
        <v>1914.0952380952399</v>
      </c>
      <c r="CG136" s="19">
        <v>1909</v>
      </c>
      <c r="CH136" s="19">
        <v>1909</v>
      </c>
      <c r="CI136" s="19">
        <v>1705</v>
      </c>
      <c r="CJ136" s="19">
        <v>1947.0952380952399</v>
      </c>
      <c r="CK136" s="19">
        <v>1705</v>
      </c>
      <c r="CL136" s="19">
        <v>1705</v>
      </c>
      <c r="CM136" s="19">
        <v>1914.0952380952399</v>
      </c>
      <c r="CP136" t="s">
        <v>166</v>
      </c>
      <c r="CQ136">
        <v>57</v>
      </c>
      <c r="CR136" s="13">
        <v>2540</v>
      </c>
      <c r="CS136" s="13">
        <v>1380</v>
      </c>
      <c r="CT136" s="13">
        <v>1899.8</v>
      </c>
    </row>
    <row r="137" spans="2:98" x14ac:dyDescent="0.25">
      <c r="B137">
        <v>31</v>
      </c>
      <c r="C137" s="19">
        <v>1962</v>
      </c>
      <c r="D137" s="19">
        <v>1550</v>
      </c>
      <c r="E137" s="19">
        <v>1956.5238095238101</v>
      </c>
      <c r="F137" s="19">
        <v>1862.2380952381</v>
      </c>
      <c r="G137" s="19">
        <v>1994.2380952381</v>
      </c>
      <c r="H137" s="19">
        <v>1918.80952380953</v>
      </c>
      <c r="I137" s="19">
        <v>1918.80952380953</v>
      </c>
      <c r="J137" s="19">
        <v>1951.80952380953</v>
      </c>
      <c r="K137" s="19">
        <v>1710</v>
      </c>
      <c r="L137" s="19">
        <v>1918.80952380953</v>
      </c>
      <c r="M137" s="19">
        <v>1951.80952380953</v>
      </c>
      <c r="N137" s="19">
        <v>1951.80952380953</v>
      </c>
      <c r="O137" s="19">
        <v>1980.0952380952399</v>
      </c>
      <c r="P137" s="19">
        <v>1918.80952380953</v>
      </c>
      <c r="Q137" s="19">
        <v>1710</v>
      </c>
      <c r="R137" s="19">
        <v>1994.2380952381</v>
      </c>
      <c r="S137" s="19">
        <v>1705</v>
      </c>
      <c r="T137" s="19">
        <v>1937.6666666666699</v>
      </c>
      <c r="U137" s="19">
        <v>1951.80952380953</v>
      </c>
      <c r="V137" s="19">
        <v>1918.80952380953</v>
      </c>
      <c r="W137" s="19">
        <v>1994.2380952381</v>
      </c>
      <c r="X137" s="19">
        <v>1918.80952380953</v>
      </c>
      <c r="Y137" s="19">
        <v>1918.80952380953</v>
      </c>
      <c r="Z137" s="19">
        <v>1951.80952380953</v>
      </c>
      <c r="AA137" s="19">
        <v>1710</v>
      </c>
      <c r="AB137" s="19">
        <v>1918.80952380953</v>
      </c>
      <c r="AC137" s="19">
        <v>1951.80952380953</v>
      </c>
      <c r="AD137" s="19">
        <v>1951.80952380953</v>
      </c>
      <c r="AE137" s="19">
        <v>1980.0952380952399</v>
      </c>
      <c r="AF137" s="19">
        <v>1918.80952380953</v>
      </c>
      <c r="AG137" s="19">
        <v>1630</v>
      </c>
      <c r="AH137" s="19">
        <v>1850</v>
      </c>
      <c r="AI137" s="19">
        <v>2055</v>
      </c>
      <c r="AJ137" s="19">
        <v>2277.0366862210499</v>
      </c>
      <c r="AK137" s="19">
        <v>1710</v>
      </c>
      <c r="AL137" s="19">
        <v>1705</v>
      </c>
      <c r="AM137" s="19">
        <v>1956.5238095238101</v>
      </c>
      <c r="AN137" s="19">
        <v>1951.80952380953</v>
      </c>
      <c r="AO137" s="19">
        <v>1710</v>
      </c>
      <c r="AP137" s="19">
        <v>1918.80952380953</v>
      </c>
      <c r="AQ137" s="19">
        <v>1710</v>
      </c>
      <c r="AR137" s="19">
        <v>1918.80952380953</v>
      </c>
      <c r="AS137" s="19">
        <v>1951.80952380953</v>
      </c>
      <c r="AT137" s="19">
        <v>1951.80952380953</v>
      </c>
      <c r="AU137" s="19">
        <v>1722</v>
      </c>
      <c r="AV137" s="19">
        <v>1860</v>
      </c>
      <c r="AW137" s="19">
        <v>1815</v>
      </c>
      <c r="AX137" s="19">
        <v>1890</v>
      </c>
      <c r="AY137" s="19">
        <v>1862.2380952381</v>
      </c>
      <c r="AZ137" s="19">
        <v>1994.2380952381</v>
      </c>
      <c r="BA137" s="19">
        <v>1918.80952380953</v>
      </c>
      <c r="BB137" s="19">
        <v>1918.80952380953</v>
      </c>
      <c r="BC137" s="19">
        <v>1951.80952380953</v>
      </c>
      <c r="BD137" s="19">
        <v>1710</v>
      </c>
      <c r="BE137" s="19">
        <v>1862.2380952381</v>
      </c>
      <c r="BF137" s="19">
        <v>1994.2380952381</v>
      </c>
      <c r="BG137" s="19">
        <v>1918.80952380953</v>
      </c>
      <c r="BH137" s="19">
        <v>1918.80952380953</v>
      </c>
      <c r="BI137" s="19">
        <v>1951.80952380953</v>
      </c>
      <c r="BJ137" s="19">
        <v>1710</v>
      </c>
      <c r="BK137" s="19">
        <v>1962</v>
      </c>
      <c r="BL137" s="19">
        <v>1550</v>
      </c>
      <c r="BM137" s="19">
        <v>1956.5238095238101</v>
      </c>
      <c r="BN137" s="19">
        <v>1862.2380952381</v>
      </c>
      <c r="BO137" s="19">
        <v>1994.2380952381</v>
      </c>
      <c r="BP137" s="19">
        <v>1918.80952380953</v>
      </c>
      <c r="BQ137" s="19">
        <v>1918.80952380953</v>
      </c>
      <c r="BR137" s="19">
        <v>1910</v>
      </c>
      <c r="BS137" s="19">
        <v>1910</v>
      </c>
      <c r="BT137" s="19">
        <v>1710</v>
      </c>
      <c r="BU137" s="19">
        <v>1918.80952380953</v>
      </c>
      <c r="BV137" s="19">
        <v>1951.80952380953</v>
      </c>
      <c r="BW137" s="19">
        <v>1980.0952380952399</v>
      </c>
      <c r="BX137" s="19">
        <v>1918.80952380953</v>
      </c>
      <c r="BY137" s="19">
        <v>1710</v>
      </c>
      <c r="BZ137" s="19">
        <v>1705</v>
      </c>
      <c r="CA137" s="19">
        <v>1918.80952380953</v>
      </c>
      <c r="CB137" s="19">
        <v>1710</v>
      </c>
      <c r="CC137" s="19">
        <v>1980.0952380952399</v>
      </c>
      <c r="CD137" s="19">
        <v>1994.2380952381</v>
      </c>
      <c r="CE137" s="19">
        <v>1918.80952380953</v>
      </c>
      <c r="CF137" s="19">
        <v>1918.80952380953</v>
      </c>
      <c r="CG137" s="19">
        <v>1910</v>
      </c>
      <c r="CH137" s="19">
        <v>1910</v>
      </c>
      <c r="CI137" s="19">
        <v>1710</v>
      </c>
      <c r="CJ137" s="19">
        <v>1951.80952380953</v>
      </c>
      <c r="CK137" s="19">
        <v>1710</v>
      </c>
      <c r="CL137" s="19">
        <v>1710</v>
      </c>
      <c r="CM137" s="19">
        <v>1918.80952380953</v>
      </c>
      <c r="CP137" t="s">
        <v>166</v>
      </c>
      <c r="CQ137">
        <v>58</v>
      </c>
      <c r="CR137" s="13">
        <v>1994.2380952381</v>
      </c>
      <c r="CS137" s="13">
        <v>1700</v>
      </c>
      <c r="CT137" s="13">
        <v>1912.45</v>
      </c>
    </row>
    <row r="138" spans="2:98" x14ac:dyDescent="0.25">
      <c r="B138">
        <v>32</v>
      </c>
      <c r="C138" s="19">
        <v>1987</v>
      </c>
      <c r="D138" s="19">
        <v>1560</v>
      </c>
      <c r="E138" s="19">
        <v>1961.2380952381</v>
      </c>
      <c r="F138" s="19">
        <v>1866.9523809523801</v>
      </c>
      <c r="G138" s="19">
        <v>1998.9523809523801</v>
      </c>
      <c r="H138" s="19">
        <v>1923.5238095238101</v>
      </c>
      <c r="I138" s="19">
        <v>1923.5238095238101</v>
      </c>
      <c r="J138" s="19">
        <v>1956.5238095238101</v>
      </c>
      <c r="K138" s="19">
        <v>1980.0952380952399</v>
      </c>
      <c r="L138" s="19">
        <v>1923.5238095238101</v>
      </c>
      <c r="M138" s="19">
        <v>1956.5238095238101</v>
      </c>
      <c r="N138" s="19">
        <v>1956.5238095238101</v>
      </c>
      <c r="O138" s="19">
        <v>1984.80952380953</v>
      </c>
      <c r="P138" s="19">
        <v>1923.5238095238101</v>
      </c>
      <c r="Q138" s="19">
        <v>1940</v>
      </c>
      <c r="R138" s="19">
        <v>1998.9523809523801</v>
      </c>
      <c r="S138" s="19">
        <v>1710</v>
      </c>
      <c r="T138" s="19">
        <v>1942.38095238095</v>
      </c>
      <c r="U138" s="19">
        <v>1956.5238095238101</v>
      </c>
      <c r="V138" s="19">
        <v>1923.5238095238101</v>
      </c>
      <c r="W138" s="19">
        <v>1998.9523809523801</v>
      </c>
      <c r="X138" s="19">
        <v>1923.5238095238101</v>
      </c>
      <c r="Y138" s="19">
        <v>1923.5238095238101</v>
      </c>
      <c r="Z138" s="19">
        <v>1956.5238095238101</v>
      </c>
      <c r="AA138" s="19">
        <v>1980.0952380952399</v>
      </c>
      <c r="AB138" s="19">
        <v>1923.5238095238101</v>
      </c>
      <c r="AC138" s="19">
        <v>1956.5238095238101</v>
      </c>
      <c r="AD138" s="19">
        <v>1956.5238095238101</v>
      </c>
      <c r="AE138" s="19">
        <v>1984.80952380953</v>
      </c>
      <c r="AF138" s="19">
        <v>1923.5238095238101</v>
      </c>
      <c r="AG138" s="19">
        <v>1640</v>
      </c>
      <c r="AH138" s="19">
        <v>1860</v>
      </c>
      <c r="AI138" s="19">
        <v>2135</v>
      </c>
      <c r="AJ138" s="19">
        <v>2307.40515574651</v>
      </c>
      <c r="AK138" s="19">
        <v>1940</v>
      </c>
      <c r="AL138" s="19">
        <v>1710</v>
      </c>
      <c r="AM138" s="19">
        <v>1705</v>
      </c>
      <c r="AN138" s="19">
        <v>1956.5238095238101</v>
      </c>
      <c r="AO138" s="19">
        <v>1940</v>
      </c>
      <c r="AP138" s="19">
        <v>1923.5238095238101</v>
      </c>
      <c r="AQ138" s="19">
        <v>1980.0952380952399</v>
      </c>
      <c r="AR138" s="19">
        <v>1923.5238095238101</v>
      </c>
      <c r="AS138" s="19">
        <v>1956.5238095238101</v>
      </c>
      <c r="AT138" s="19">
        <v>1956.5238095238101</v>
      </c>
      <c r="AU138" s="19">
        <v>1724</v>
      </c>
      <c r="AV138" s="19">
        <v>1862</v>
      </c>
      <c r="AW138" s="19">
        <v>1820</v>
      </c>
      <c r="AX138" s="19">
        <v>1893</v>
      </c>
      <c r="AY138" s="19">
        <v>1866.9523809523801</v>
      </c>
      <c r="AZ138" s="19">
        <v>1998.9523809523801</v>
      </c>
      <c r="BA138" s="19">
        <v>1923.5238095238101</v>
      </c>
      <c r="BB138" s="19">
        <v>1923.5238095238101</v>
      </c>
      <c r="BC138" s="19">
        <v>1956.5238095238101</v>
      </c>
      <c r="BD138" s="19">
        <v>1980.0952380952399</v>
      </c>
      <c r="BE138" s="19">
        <v>1866.9523809523801</v>
      </c>
      <c r="BF138" s="19">
        <v>1998.9523809523801</v>
      </c>
      <c r="BG138" s="19">
        <v>1923.5238095238101</v>
      </c>
      <c r="BH138" s="19">
        <v>1923.5238095238101</v>
      </c>
      <c r="BI138" s="19">
        <v>1956.5238095238101</v>
      </c>
      <c r="BJ138" s="19">
        <v>1980.0952380952399</v>
      </c>
      <c r="BK138" s="19">
        <v>1987</v>
      </c>
      <c r="BL138" s="19">
        <v>1560</v>
      </c>
      <c r="BM138" s="19">
        <v>1961.2380952381</v>
      </c>
      <c r="BN138" s="19">
        <v>1866.9523809523801</v>
      </c>
      <c r="BO138" s="19">
        <v>1998.9523809523801</v>
      </c>
      <c r="BP138" s="19">
        <v>1923.5238095238101</v>
      </c>
      <c r="BQ138" s="19">
        <v>1923.5238095238101</v>
      </c>
      <c r="BR138" s="19">
        <v>1911</v>
      </c>
      <c r="BS138" s="19">
        <v>1911</v>
      </c>
      <c r="BT138" s="19">
        <v>1940</v>
      </c>
      <c r="BU138" s="19">
        <v>1923.5238095238101</v>
      </c>
      <c r="BV138" s="19">
        <v>1956.5238095238101</v>
      </c>
      <c r="BW138" s="19">
        <v>1984.80952380953</v>
      </c>
      <c r="BX138" s="19">
        <v>1923.5238095238101</v>
      </c>
      <c r="BY138" s="19">
        <v>1940</v>
      </c>
      <c r="BZ138" s="19">
        <v>1710</v>
      </c>
      <c r="CA138" s="19">
        <v>1923.5238095238101</v>
      </c>
      <c r="CB138" s="19">
        <v>1940</v>
      </c>
      <c r="CC138" s="19">
        <v>1984.80952380953</v>
      </c>
      <c r="CD138" s="19">
        <v>1998.9523809523801</v>
      </c>
      <c r="CE138" s="19">
        <v>1923.5238095238101</v>
      </c>
      <c r="CF138" s="19">
        <v>1923.5238095238101</v>
      </c>
      <c r="CG138" s="19">
        <v>1911</v>
      </c>
      <c r="CH138" s="19">
        <v>1911</v>
      </c>
      <c r="CI138" s="19">
        <v>1940</v>
      </c>
      <c r="CJ138" s="19">
        <v>1956.5238095238101</v>
      </c>
      <c r="CK138" s="19">
        <v>1980.0952380952399</v>
      </c>
      <c r="CL138" s="19">
        <v>1940</v>
      </c>
      <c r="CM138" s="19">
        <v>1923.5238095238101</v>
      </c>
      <c r="CP138" t="s">
        <v>166</v>
      </c>
      <c r="CQ138">
        <v>59</v>
      </c>
      <c r="CR138" s="13">
        <v>2008.38095238095</v>
      </c>
      <c r="CS138" s="13">
        <v>1700</v>
      </c>
      <c r="CT138" s="13">
        <v>1941.85</v>
      </c>
    </row>
    <row r="139" spans="2:98" x14ac:dyDescent="0.25">
      <c r="B139">
        <v>33</v>
      </c>
      <c r="C139" s="19">
        <v>2012</v>
      </c>
      <c r="D139" s="19">
        <v>1636.6666666666699</v>
      </c>
      <c r="E139" s="19">
        <v>1965.9523809523801</v>
      </c>
      <c r="F139" s="19">
        <v>1871.6666666666699</v>
      </c>
      <c r="G139" s="19">
        <v>2003.6666666666699</v>
      </c>
      <c r="H139" s="19">
        <v>1928.2380952381</v>
      </c>
      <c r="I139" s="19">
        <v>1928.2380952381</v>
      </c>
      <c r="J139" s="19">
        <v>1961.2380952381</v>
      </c>
      <c r="K139" s="19">
        <v>1984.80952380953</v>
      </c>
      <c r="L139" s="19">
        <v>1928.2380952381</v>
      </c>
      <c r="M139" s="19">
        <v>1961.2380952381</v>
      </c>
      <c r="N139" s="19">
        <v>1961.2380952381</v>
      </c>
      <c r="O139" s="19">
        <v>1989.5238095238101</v>
      </c>
      <c r="P139" s="19">
        <v>1928.2380952381</v>
      </c>
      <c r="Q139" s="19">
        <v>1890</v>
      </c>
      <c r="R139" s="19">
        <v>2003.6666666666699</v>
      </c>
      <c r="S139" s="19">
        <v>1940</v>
      </c>
      <c r="T139" s="19">
        <v>1947.0952380952399</v>
      </c>
      <c r="U139" s="19">
        <v>1961.2380952381</v>
      </c>
      <c r="V139" s="19">
        <v>1928.2380952381</v>
      </c>
      <c r="W139" s="19">
        <v>2003.6666666666699</v>
      </c>
      <c r="X139" s="19">
        <v>1928.2380952381</v>
      </c>
      <c r="Y139" s="19">
        <v>1928.2380952381</v>
      </c>
      <c r="Z139" s="19">
        <v>1961.2380952381</v>
      </c>
      <c r="AA139" s="19">
        <v>1984.80952380953</v>
      </c>
      <c r="AB139" s="19">
        <v>1928.2380952381</v>
      </c>
      <c r="AC139" s="19">
        <v>1961.2380952381</v>
      </c>
      <c r="AD139" s="19">
        <v>1961.2380952381</v>
      </c>
      <c r="AE139" s="19">
        <v>1989.5238095238101</v>
      </c>
      <c r="AF139" s="19">
        <v>1928.2380952381</v>
      </c>
      <c r="AG139" s="19">
        <v>1650</v>
      </c>
      <c r="AH139" s="19">
        <v>1870</v>
      </c>
      <c r="AI139" s="19">
        <v>2215</v>
      </c>
      <c r="AJ139" s="19">
        <v>2337.7736252719701</v>
      </c>
      <c r="AK139" s="19">
        <v>1890</v>
      </c>
      <c r="AL139" s="19">
        <v>1980.0952380952399</v>
      </c>
      <c r="AM139" s="19">
        <v>1710</v>
      </c>
      <c r="AN139" s="19">
        <v>1961.2380952381</v>
      </c>
      <c r="AO139" s="19">
        <v>1890</v>
      </c>
      <c r="AP139" s="19">
        <v>1928.2380952381</v>
      </c>
      <c r="AQ139" s="19">
        <v>1984.80952380953</v>
      </c>
      <c r="AR139" s="19">
        <v>1928.2380952381</v>
      </c>
      <c r="AS139" s="19">
        <v>1961.2380952381</v>
      </c>
      <c r="AT139" s="19">
        <v>1961.2380952381</v>
      </c>
      <c r="AU139" s="19">
        <v>1726</v>
      </c>
      <c r="AV139" s="19">
        <v>1864</v>
      </c>
      <c r="AW139" s="19">
        <v>1825</v>
      </c>
      <c r="AX139" s="19">
        <v>1896</v>
      </c>
      <c r="AY139" s="19">
        <v>1871.6666666666699</v>
      </c>
      <c r="AZ139" s="19">
        <v>2003.6666666666699</v>
      </c>
      <c r="BA139" s="19">
        <v>1928.2380952381</v>
      </c>
      <c r="BB139" s="19">
        <v>1928.2380952381</v>
      </c>
      <c r="BC139" s="19">
        <v>1961.2380952381</v>
      </c>
      <c r="BD139" s="19">
        <v>1984.80952380953</v>
      </c>
      <c r="BE139" s="19">
        <v>1871.6666666666699</v>
      </c>
      <c r="BF139" s="19">
        <v>2003.6666666666699</v>
      </c>
      <c r="BG139" s="19">
        <v>1928.2380952381</v>
      </c>
      <c r="BH139" s="19">
        <v>1928.2380952381</v>
      </c>
      <c r="BI139" s="19">
        <v>1961.2380952381</v>
      </c>
      <c r="BJ139" s="19">
        <v>1984.80952380953</v>
      </c>
      <c r="BK139" s="19">
        <v>2012</v>
      </c>
      <c r="BL139" s="19">
        <v>1636.6666666666699</v>
      </c>
      <c r="BM139" s="19">
        <v>1965.9523809523801</v>
      </c>
      <c r="BN139" s="19">
        <v>1871.6666666666699</v>
      </c>
      <c r="BO139" s="19">
        <v>2003.6666666666699</v>
      </c>
      <c r="BP139" s="19">
        <v>1928.2380952381</v>
      </c>
      <c r="BQ139" s="19">
        <v>1928.2380952381</v>
      </c>
      <c r="BR139" s="19">
        <v>1912</v>
      </c>
      <c r="BS139" s="19">
        <v>1912</v>
      </c>
      <c r="BT139" s="19">
        <v>1890</v>
      </c>
      <c r="BU139" s="19">
        <v>1928.2380952381</v>
      </c>
      <c r="BV139" s="19">
        <v>1961.2380952381</v>
      </c>
      <c r="BW139" s="19">
        <v>1989.5238095238101</v>
      </c>
      <c r="BX139" s="19">
        <v>1928.2380952381</v>
      </c>
      <c r="BY139" s="19">
        <v>1890</v>
      </c>
      <c r="BZ139" s="19">
        <v>1980.0952380952399</v>
      </c>
      <c r="CA139" s="19">
        <v>1928.2380952381</v>
      </c>
      <c r="CB139" s="19">
        <v>1890</v>
      </c>
      <c r="CC139" s="19">
        <v>1989.5238095238101</v>
      </c>
      <c r="CD139" s="19">
        <v>2003.6666666666699</v>
      </c>
      <c r="CE139" s="19">
        <v>1928.2380952381</v>
      </c>
      <c r="CF139" s="19">
        <v>1928.2380952381</v>
      </c>
      <c r="CG139" s="19">
        <v>1912</v>
      </c>
      <c r="CH139" s="19">
        <v>1912</v>
      </c>
      <c r="CI139" s="19">
        <v>1890</v>
      </c>
      <c r="CJ139" s="19">
        <v>1961.2380952381</v>
      </c>
      <c r="CK139" s="19">
        <v>1984.80952380953</v>
      </c>
      <c r="CL139" s="19">
        <v>1890</v>
      </c>
      <c r="CM139" s="19">
        <v>1928.2380952381</v>
      </c>
      <c r="CP139" t="s">
        <v>166</v>
      </c>
      <c r="CQ139">
        <v>60</v>
      </c>
      <c r="CR139" s="13">
        <v>2008.38095238095</v>
      </c>
      <c r="CS139" s="13">
        <v>1700</v>
      </c>
      <c r="CT139" s="13">
        <v>1892.4768707482999</v>
      </c>
    </row>
    <row r="140" spans="2:98" x14ac:dyDescent="0.25">
      <c r="B140">
        <v>34</v>
      </c>
      <c r="C140" s="19">
        <v>2037</v>
      </c>
      <c r="D140" s="19">
        <v>1696.6666666666699</v>
      </c>
      <c r="E140" s="19">
        <v>1970.6666666666699</v>
      </c>
      <c r="F140" s="19">
        <v>1876.38095238095</v>
      </c>
      <c r="G140" s="19">
        <v>2008.38095238095</v>
      </c>
      <c r="H140" s="19">
        <v>1932.9523809523801</v>
      </c>
      <c r="I140" s="19">
        <v>1932.9523809523801</v>
      </c>
      <c r="J140" s="19">
        <v>1965.9523809523801</v>
      </c>
      <c r="K140" s="19">
        <v>1989.5238095238101</v>
      </c>
      <c r="L140" s="19">
        <v>1932.9523809523801</v>
      </c>
      <c r="M140" s="19">
        <v>1965.9523809523801</v>
      </c>
      <c r="N140" s="19">
        <v>1965.9523809523801</v>
      </c>
      <c r="O140" s="19">
        <v>1994.2380952381</v>
      </c>
      <c r="P140" s="19">
        <v>1932.9523809523801</v>
      </c>
      <c r="Q140" s="19">
        <v>1790</v>
      </c>
      <c r="R140" s="19">
        <v>2008.38095238095</v>
      </c>
      <c r="S140" s="19">
        <v>1890</v>
      </c>
      <c r="T140" s="19">
        <v>1951.80952380953</v>
      </c>
      <c r="U140" s="19">
        <v>1965.9523809523801</v>
      </c>
      <c r="V140" s="19">
        <v>1932.9523809523801</v>
      </c>
      <c r="W140" s="19">
        <v>2008.38095238095</v>
      </c>
      <c r="X140" s="19">
        <v>1932.9523809523801</v>
      </c>
      <c r="Y140" s="19">
        <v>1932.9523809523801</v>
      </c>
      <c r="Z140" s="19">
        <v>1965.9523809523801</v>
      </c>
      <c r="AA140" s="19">
        <v>1989.5238095238101</v>
      </c>
      <c r="AB140" s="19">
        <v>1932.9523809523801</v>
      </c>
      <c r="AC140" s="19">
        <v>1965.9523809523801</v>
      </c>
      <c r="AD140" s="19">
        <v>1965.9523809523801</v>
      </c>
      <c r="AE140" s="19">
        <v>1994.2380952381</v>
      </c>
      <c r="AF140" s="19">
        <v>1932.9523809523801</v>
      </c>
      <c r="AG140" s="19">
        <v>1660</v>
      </c>
      <c r="AH140" s="19">
        <v>1880</v>
      </c>
      <c r="AI140" s="19">
        <v>2295</v>
      </c>
      <c r="AJ140" s="19">
        <v>2368.1420947974302</v>
      </c>
      <c r="AK140" s="19">
        <v>1790</v>
      </c>
      <c r="AL140" s="19">
        <v>1984.80952380953</v>
      </c>
      <c r="AM140" s="19">
        <v>1940</v>
      </c>
      <c r="AN140" s="19">
        <v>1965.9523809523801</v>
      </c>
      <c r="AO140" s="19">
        <v>1790</v>
      </c>
      <c r="AP140" s="19">
        <v>1932.9523809523801</v>
      </c>
      <c r="AQ140" s="19">
        <v>1989.5238095238101</v>
      </c>
      <c r="AR140" s="19">
        <v>1932.9523809523801</v>
      </c>
      <c r="AS140" s="19">
        <v>1965.9523809523801</v>
      </c>
      <c r="AT140" s="19">
        <v>1965.9523809523801</v>
      </c>
      <c r="AU140" s="19">
        <v>1728</v>
      </c>
      <c r="AV140" s="19">
        <v>1866</v>
      </c>
      <c r="AW140" s="19">
        <v>1830</v>
      </c>
      <c r="AX140" s="19">
        <v>1899</v>
      </c>
      <c r="AY140" s="19">
        <v>1876.38095238095</v>
      </c>
      <c r="AZ140" s="19">
        <v>2008.38095238095</v>
      </c>
      <c r="BA140" s="19">
        <v>1932.9523809523801</v>
      </c>
      <c r="BB140" s="19">
        <v>1932.9523809523801</v>
      </c>
      <c r="BC140" s="19">
        <v>1965.9523809523801</v>
      </c>
      <c r="BD140" s="19">
        <v>1989.5238095238101</v>
      </c>
      <c r="BE140" s="19">
        <v>1876.38095238095</v>
      </c>
      <c r="BF140" s="19">
        <v>2008.38095238095</v>
      </c>
      <c r="BG140" s="19">
        <v>1932.9523809523801</v>
      </c>
      <c r="BH140" s="19">
        <v>1932.9523809523801</v>
      </c>
      <c r="BI140" s="19">
        <v>1965.9523809523801</v>
      </c>
      <c r="BJ140" s="19">
        <v>1989.5238095238101</v>
      </c>
      <c r="BK140" s="19">
        <v>2037</v>
      </c>
      <c r="BL140" s="19">
        <v>1696.6666666666699</v>
      </c>
      <c r="BM140" s="19">
        <v>1970.6666666666699</v>
      </c>
      <c r="BN140" s="19">
        <v>1876.38095238095</v>
      </c>
      <c r="BO140" s="19">
        <v>2008.38095238095</v>
      </c>
      <c r="BP140" s="19">
        <v>1932.9523809523801</v>
      </c>
      <c r="BQ140" s="19">
        <v>1932.9523809523801</v>
      </c>
      <c r="BR140" s="19">
        <v>1913</v>
      </c>
      <c r="BS140" s="19">
        <v>1913</v>
      </c>
      <c r="BT140" s="19">
        <v>1790</v>
      </c>
      <c r="BU140" s="19">
        <v>1932.9523809523801</v>
      </c>
      <c r="BV140" s="19">
        <v>1965.9523809523801</v>
      </c>
      <c r="BW140" s="19">
        <v>1994.2380952381</v>
      </c>
      <c r="BX140" s="19">
        <v>1932.9523809523801</v>
      </c>
      <c r="BY140" s="19">
        <v>1790</v>
      </c>
      <c r="BZ140" s="19">
        <v>1984.80952380953</v>
      </c>
      <c r="CA140" s="19">
        <v>1932.9523809523801</v>
      </c>
      <c r="CB140" s="19">
        <v>1790</v>
      </c>
      <c r="CC140" s="19">
        <v>1994.2380952381</v>
      </c>
      <c r="CD140" s="19">
        <v>2008.38095238095</v>
      </c>
      <c r="CE140" s="19">
        <v>1932.9523809523801</v>
      </c>
      <c r="CF140" s="19">
        <v>1932.9523809523801</v>
      </c>
      <c r="CG140" s="19">
        <v>1913</v>
      </c>
      <c r="CH140" s="19">
        <v>1913</v>
      </c>
      <c r="CI140" s="19">
        <v>1790</v>
      </c>
      <c r="CJ140" s="19">
        <v>1965.9523809523801</v>
      </c>
      <c r="CK140" s="19">
        <v>1989.5238095238101</v>
      </c>
      <c r="CL140" s="19">
        <v>1790</v>
      </c>
      <c r="CM140" s="19">
        <v>1932.9523809523801</v>
      </c>
      <c r="CP140" t="s">
        <v>166</v>
      </c>
      <c r="CQ140">
        <v>61</v>
      </c>
      <c r="CR140" s="13">
        <v>2470</v>
      </c>
      <c r="CS140" s="13">
        <v>1700</v>
      </c>
      <c r="CT140" s="13">
        <v>1917.9719863945593</v>
      </c>
    </row>
    <row r="141" spans="2:98" x14ac:dyDescent="0.25">
      <c r="B141">
        <v>35</v>
      </c>
      <c r="C141" s="19">
        <v>2062</v>
      </c>
      <c r="D141" s="19">
        <v>1756.6666666666699</v>
      </c>
      <c r="E141" s="19">
        <v>1940</v>
      </c>
      <c r="F141" s="19">
        <v>1857.5238095238101</v>
      </c>
      <c r="G141" s="19">
        <v>1852.80952380952</v>
      </c>
      <c r="H141" s="19">
        <v>1937.6666666666699</v>
      </c>
      <c r="I141" s="19">
        <v>1937.6666666666699</v>
      </c>
      <c r="J141" s="19">
        <v>1970.6666666666699</v>
      </c>
      <c r="K141" s="19">
        <v>1994.2380952381</v>
      </c>
      <c r="L141" s="19">
        <v>1937.6666666666699</v>
      </c>
      <c r="M141" s="19">
        <v>1970.6666666666699</v>
      </c>
      <c r="N141" s="19">
        <v>1970.6666666666699</v>
      </c>
      <c r="O141" s="19">
        <v>1998.9523809523801</v>
      </c>
      <c r="P141" s="19">
        <v>1937.6666666666699</v>
      </c>
      <c r="Q141" s="19">
        <v>1700</v>
      </c>
      <c r="R141" s="19">
        <v>1852.80952380952</v>
      </c>
      <c r="S141" s="19">
        <v>1790</v>
      </c>
      <c r="T141" s="19">
        <v>1956.5238095238101</v>
      </c>
      <c r="U141" s="19">
        <v>1970.6666666666699</v>
      </c>
      <c r="V141" s="19">
        <v>1937.6666666666699</v>
      </c>
      <c r="W141" s="19">
        <v>1852.80952380952</v>
      </c>
      <c r="X141" s="19">
        <v>1937.6666666666699</v>
      </c>
      <c r="Y141" s="19">
        <v>1937.6666666666699</v>
      </c>
      <c r="Z141" s="19">
        <v>1970.6666666666699</v>
      </c>
      <c r="AA141" s="19">
        <v>1994.2380952381</v>
      </c>
      <c r="AB141" s="19">
        <v>1937.6666666666699</v>
      </c>
      <c r="AC141" s="19">
        <v>1970.6666666666699</v>
      </c>
      <c r="AD141" s="19">
        <v>1970.6666666666699</v>
      </c>
      <c r="AE141" s="19">
        <v>1998.9523809523801</v>
      </c>
      <c r="AF141" s="19">
        <v>1937.6666666666699</v>
      </c>
      <c r="AG141" s="19">
        <v>1670</v>
      </c>
      <c r="AH141" s="19">
        <v>1890</v>
      </c>
      <c r="AI141" s="19">
        <v>2375</v>
      </c>
      <c r="AJ141" s="19">
        <v>2398.5105643228899</v>
      </c>
      <c r="AK141" s="19">
        <v>1700</v>
      </c>
      <c r="AL141" s="19">
        <v>1989.5238095238101</v>
      </c>
      <c r="AM141" s="19">
        <v>1890</v>
      </c>
      <c r="AN141" s="19">
        <v>1970.6666666666699</v>
      </c>
      <c r="AO141" s="19">
        <v>1700</v>
      </c>
      <c r="AP141" s="19">
        <v>1937.6666666666699</v>
      </c>
      <c r="AQ141" s="19">
        <v>1994.2380952381</v>
      </c>
      <c r="AR141" s="19">
        <v>1937.6666666666699</v>
      </c>
      <c r="AS141" s="19">
        <v>1970.6666666666699</v>
      </c>
      <c r="AT141" s="19">
        <v>1970.6666666666699</v>
      </c>
      <c r="AU141" s="19">
        <v>1730</v>
      </c>
      <c r="AV141" s="19">
        <v>1868</v>
      </c>
      <c r="AW141" s="19">
        <v>1835</v>
      </c>
      <c r="AX141" s="19">
        <v>1902</v>
      </c>
      <c r="AY141" s="19">
        <v>1857.5238095238101</v>
      </c>
      <c r="AZ141" s="19">
        <v>1852.80952380952</v>
      </c>
      <c r="BA141" s="19">
        <v>1937.6666666666699</v>
      </c>
      <c r="BB141" s="19">
        <v>1937.6666666666699</v>
      </c>
      <c r="BC141" s="19">
        <v>1970.6666666666699</v>
      </c>
      <c r="BD141" s="19">
        <v>1994.2380952381</v>
      </c>
      <c r="BE141" s="19">
        <v>1857.5238095238101</v>
      </c>
      <c r="BF141" s="19">
        <v>1852.80952380952</v>
      </c>
      <c r="BG141" s="19">
        <v>1937.6666666666699</v>
      </c>
      <c r="BH141" s="19">
        <v>1937.6666666666699</v>
      </c>
      <c r="BI141" s="19">
        <v>1970.6666666666699</v>
      </c>
      <c r="BJ141" s="19">
        <v>1994.2380952381</v>
      </c>
      <c r="BK141" s="19">
        <v>2062</v>
      </c>
      <c r="BL141" s="19">
        <v>1756.6666666666699</v>
      </c>
      <c r="BM141" s="19">
        <v>1940</v>
      </c>
      <c r="BN141" s="19">
        <v>1857.5238095238101</v>
      </c>
      <c r="BO141" s="19">
        <v>1852.80952380952</v>
      </c>
      <c r="BP141" s="19">
        <v>1937.6666666666699</v>
      </c>
      <c r="BQ141" s="19">
        <v>1937.6666666666699</v>
      </c>
      <c r="BR141" s="19">
        <v>1914</v>
      </c>
      <c r="BS141" s="19">
        <v>1914</v>
      </c>
      <c r="BT141" s="19">
        <v>1700</v>
      </c>
      <c r="BU141" s="19">
        <v>1937.6666666666699</v>
      </c>
      <c r="BV141" s="19">
        <v>1970.6666666666699</v>
      </c>
      <c r="BW141" s="19">
        <v>1998.9523809523801</v>
      </c>
      <c r="BX141" s="19">
        <v>1937.6666666666699</v>
      </c>
      <c r="BY141" s="19">
        <v>1700</v>
      </c>
      <c r="BZ141" s="19">
        <v>1989.5238095238101</v>
      </c>
      <c r="CA141" s="19">
        <v>1937.6666666666699</v>
      </c>
      <c r="CB141" s="19">
        <v>1700</v>
      </c>
      <c r="CC141" s="19">
        <v>1998.9523809523801</v>
      </c>
      <c r="CD141" s="19">
        <v>1852.80952380952</v>
      </c>
      <c r="CE141" s="19">
        <v>1937.6666666666699</v>
      </c>
      <c r="CF141" s="19">
        <v>1937.6666666666699</v>
      </c>
      <c r="CG141" s="19">
        <v>1914</v>
      </c>
      <c r="CH141" s="19">
        <v>1914</v>
      </c>
      <c r="CI141" s="19">
        <v>1700</v>
      </c>
      <c r="CJ141" s="19">
        <v>1970.6666666666699</v>
      </c>
      <c r="CK141" s="19">
        <v>1994.2380952381</v>
      </c>
      <c r="CL141" s="19">
        <v>1700</v>
      </c>
      <c r="CM141" s="19">
        <v>1937.6666666666699</v>
      </c>
      <c r="CP141" t="s">
        <v>166</v>
      </c>
      <c r="CQ141">
        <v>62</v>
      </c>
      <c r="CR141" s="13">
        <v>2540</v>
      </c>
      <c r="CS141" s="13">
        <v>1700</v>
      </c>
      <c r="CT141" s="13">
        <v>1894.6309523809518</v>
      </c>
    </row>
    <row r="142" spans="2:98" x14ac:dyDescent="0.25">
      <c r="B142">
        <v>36</v>
      </c>
      <c r="C142" s="19">
        <v>2087</v>
      </c>
      <c r="D142" s="19">
        <v>1816.6666666666699</v>
      </c>
      <c r="E142" s="19">
        <v>1890</v>
      </c>
      <c r="F142" s="19">
        <v>1862.2380952381</v>
      </c>
      <c r="G142" s="19">
        <v>1857.5238095238101</v>
      </c>
      <c r="H142" s="19">
        <v>1942.38095238095</v>
      </c>
      <c r="I142" s="19">
        <v>1942.38095238095</v>
      </c>
      <c r="J142" s="19">
        <v>1940</v>
      </c>
      <c r="K142" s="19">
        <v>1998.9523809523801</v>
      </c>
      <c r="L142" s="19">
        <v>1942.38095238095</v>
      </c>
      <c r="M142" s="19">
        <v>1940</v>
      </c>
      <c r="N142" s="19">
        <v>1940</v>
      </c>
      <c r="O142" s="19">
        <v>2003.6666666666699</v>
      </c>
      <c r="P142" s="19">
        <v>1942.38095238095</v>
      </c>
      <c r="Q142" s="19">
        <v>1805.6666666666699</v>
      </c>
      <c r="R142" s="19">
        <v>1857.5238095238101</v>
      </c>
      <c r="S142" s="19">
        <v>1700</v>
      </c>
      <c r="T142" s="19">
        <v>1961.2380952381</v>
      </c>
      <c r="U142" s="19">
        <v>1975.38095238095</v>
      </c>
      <c r="V142" s="19">
        <v>1942.38095238095</v>
      </c>
      <c r="W142" s="19">
        <v>1857.5238095238101</v>
      </c>
      <c r="X142" s="19">
        <v>1942.38095238095</v>
      </c>
      <c r="Y142" s="19">
        <v>1942.38095238095</v>
      </c>
      <c r="Z142" s="19">
        <v>1940</v>
      </c>
      <c r="AA142" s="19">
        <v>1998.9523809523801</v>
      </c>
      <c r="AB142" s="19">
        <v>1942.38095238095</v>
      </c>
      <c r="AC142" s="19">
        <v>1940</v>
      </c>
      <c r="AD142" s="19">
        <v>1940</v>
      </c>
      <c r="AE142" s="19">
        <v>2003.6666666666699</v>
      </c>
      <c r="AF142" s="19">
        <v>1942.38095238095</v>
      </c>
      <c r="AG142" s="19">
        <v>1680</v>
      </c>
      <c r="AH142" s="19">
        <v>1900</v>
      </c>
      <c r="AI142" s="19">
        <v>2455</v>
      </c>
      <c r="AJ142" s="19">
        <v>2428.87903384836</v>
      </c>
      <c r="AK142" s="19">
        <v>1805.6666666666699</v>
      </c>
      <c r="AL142" s="19">
        <v>1994.2380952381</v>
      </c>
      <c r="AM142" s="19">
        <v>1790</v>
      </c>
      <c r="AN142" s="19">
        <v>1940</v>
      </c>
      <c r="AO142" s="19">
        <v>1805.6666666666699</v>
      </c>
      <c r="AP142" s="19">
        <v>1942.38095238095</v>
      </c>
      <c r="AQ142" s="19">
        <v>1998.9523809523801</v>
      </c>
      <c r="AR142" s="19">
        <v>1942.38095238095</v>
      </c>
      <c r="AS142" s="19">
        <v>1940</v>
      </c>
      <c r="AT142" s="19">
        <v>1940</v>
      </c>
      <c r="AU142" s="19">
        <v>1732</v>
      </c>
      <c r="AV142" s="19">
        <v>1870</v>
      </c>
      <c r="AW142" s="19">
        <v>1840</v>
      </c>
      <c r="AX142" s="19">
        <v>1905</v>
      </c>
      <c r="AY142" s="19">
        <v>1862.2380952381</v>
      </c>
      <c r="AZ142" s="19">
        <v>1857.5238095238101</v>
      </c>
      <c r="BA142" s="19">
        <v>1942.38095238095</v>
      </c>
      <c r="BB142" s="19">
        <v>1942.38095238095</v>
      </c>
      <c r="BC142" s="19">
        <v>1940</v>
      </c>
      <c r="BD142" s="19">
        <v>1998.9523809523801</v>
      </c>
      <c r="BE142" s="19">
        <v>1862.2380952381</v>
      </c>
      <c r="BF142" s="19">
        <v>1857.5238095238101</v>
      </c>
      <c r="BG142" s="19">
        <v>1942.38095238095</v>
      </c>
      <c r="BH142" s="19">
        <v>1942.38095238095</v>
      </c>
      <c r="BI142" s="19">
        <v>1940</v>
      </c>
      <c r="BJ142" s="19">
        <v>1998.9523809523801</v>
      </c>
      <c r="BK142" s="19">
        <v>2087</v>
      </c>
      <c r="BL142" s="19">
        <v>1816.6666666666699</v>
      </c>
      <c r="BM142" s="19">
        <v>1890</v>
      </c>
      <c r="BN142" s="19">
        <v>1862.2380952381</v>
      </c>
      <c r="BO142" s="19">
        <v>1857.5238095238101</v>
      </c>
      <c r="BP142" s="19">
        <v>1942.38095238095</v>
      </c>
      <c r="BQ142" s="19">
        <v>1942.38095238095</v>
      </c>
      <c r="BR142" s="19">
        <v>1915</v>
      </c>
      <c r="BS142" s="19">
        <v>1915</v>
      </c>
      <c r="BT142" s="19">
        <v>1805.6666666666699</v>
      </c>
      <c r="BU142" s="19">
        <v>1942.38095238095</v>
      </c>
      <c r="BV142" s="19">
        <v>1940</v>
      </c>
      <c r="BW142" s="19">
        <v>2003.6666666666699</v>
      </c>
      <c r="BX142" s="19">
        <v>1942.38095238095</v>
      </c>
      <c r="BY142" s="19">
        <v>1805.6666666666699</v>
      </c>
      <c r="BZ142" s="19">
        <v>1994.2380952381</v>
      </c>
      <c r="CA142" s="19">
        <v>1942.38095238095</v>
      </c>
      <c r="CB142" s="19">
        <v>1805.6666666666699</v>
      </c>
      <c r="CC142" s="19">
        <v>2003.6666666666699</v>
      </c>
      <c r="CD142" s="19">
        <v>1857.5238095238101</v>
      </c>
      <c r="CE142" s="19">
        <v>1942.38095238095</v>
      </c>
      <c r="CF142" s="19">
        <v>1942.38095238095</v>
      </c>
      <c r="CG142" s="19">
        <v>1915</v>
      </c>
      <c r="CH142" s="19">
        <v>1915</v>
      </c>
      <c r="CI142" s="19">
        <v>1805.6666666666699</v>
      </c>
      <c r="CJ142" s="19">
        <v>1940</v>
      </c>
      <c r="CK142" s="19">
        <v>1998.9523809523801</v>
      </c>
      <c r="CL142" s="19">
        <v>1805.6666666666699</v>
      </c>
      <c r="CM142" s="19">
        <v>1942.38095238095</v>
      </c>
      <c r="CP142" t="s">
        <v>166</v>
      </c>
      <c r="CQ142">
        <v>63</v>
      </c>
      <c r="CR142" s="13">
        <v>2540</v>
      </c>
      <c r="CS142" s="13">
        <v>1700</v>
      </c>
      <c r="CT142" s="13">
        <v>1893.0809523809519</v>
      </c>
    </row>
    <row r="143" spans="2:98" x14ac:dyDescent="0.25">
      <c r="B143">
        <v>37</v>
      </c>
      <c r="C143" s="19">
        <v>2112</v>
      </c>
      <c r="D143" s="19">
        <v>1876.6666666666699</v>
      </c>
      <c r="E143" s="19">
        <v>1790</v>
      </c>
      <c r="F143" s="19">
        <v>1866.9523809523801</v>
      </c>
      <c r="G143" s="19">
        <v>1862.2380952381</v>
      </c>
      <c r="H143" s="19">
        <v>1947.0952380952399</v>
      </c>
      <c r="I143" s="19">
        <v>1947.0952380952399</v>
      </c>
      <c r="J143" s="19">
        <v>1890</v>
      </c>
      <c r="K143" s="19">
        <v>2003.6666666666699</v>
      </c>
      <c r="L143" s="19">
        <v>1947.0952380952399</v>
      </c>
      <c r="M143" s="19">
        <v>1890</v>
      </c>
      <c r="N143" s="19">
        <v>1890</v>
      </c>
      <c r="O143" s="19">
        <v>2008.38095238095</v>
      </c>
      <c r="P143" s="19">
        <v>1947.0952380952399</v>
      </c>
      <c r="Q143" s="19">
        <v>1810.38095238095</v>
      </c>
      <c r="R143" s="19">
        <v>1862.2380952381</v>
      </c>
      <c r="S143" s="19">
        <v>1805.6666666666699</v>
      </c>
      <c r="T143" s="19">
        <v>1965.9523809523801</v>
      </c>
      <c r="U143" s="19">
        <v>1980.0952380952399</v>
      </c>
      <c r="V143" s="19">
        <v>1947.0952380952399</v>
      </c>
      <c r="W143" s="19">
        <v>1862.2380952381</v>
      </c>
      <c r="X143" s="19">
        <v>1947.0952380952399</v>
      </c>
      <c r="Y143" s="19">
        <v>1947.0952380952399</v>
      </c>
      <c r="Z143" s="19">
        <v>1890</v>
      </c>
      <c r="AA143" s="19">
        <v>2003.6666666666699</v>
      </c>
      <c r="AB143" s="19">
        <v>1947.0952380952399</v>
      </c>
      <c r="AC143" s="19">
        <v>1890</v>
      </c>
      <c r="AD143" s="19">
        <v>1890</v>
      </c>
      <c r="AE143" s="19">
        <v>2008.38095238095</v>
      </c>
      <c r="AF143" s="19">
        <v>1947.0952380952399</v>
      </c>
      <c r="AG143" s="19">
        <v>1690</v>
      </c>
      <c r="AH143" s="19">
        <v>1910</v>
      </c>
      <c r="AI143" s="19">
        <v>2535</v>
      </c>
      <c r="AJ143" s="19">
        <v>2459.2475033738201</v>
      </c>
      <c r="AK143" s="19">
        <v>1810.38095238095</v>
      </c>
      <c r="AL143" s="19">
        <v>1998.9523809523801</v>
      </c>
      <c r="AM143" s="19">
        <v>1700</v>
      </c>
      <c r="AN143" s="19">
        <v>1890</v>
      </c>
      <c r="AO143" s="19">
        <v>1810.38095238095</v>
      </c>
      <c r="AP143" s="19">
        <v>1947.0952380952399</v>
      </c>
      <c r="AQ143" s="19">
        <v>2003.6666666666699</v>
      </c>
      <c r="AR143" s="19">
        <v>1947.0952380952399</v>
      </c>
      <c r="AS143" s="19">
        <v>1890</v>
      </c>
      <c r="AT143" s="19">
        <v>1890</v>
      </c>
      <c r="AU143" s="19">
        <v>1734</v>
      </c>
      <c r="AV143" s="19">
        <v>1872</v>
      </c>
      <c r="AW143" s="19">
        <v>1845</v>
      </c>
      <c r="AX143" s="19">
        <v>1908</v>
      </c>
      <c r="AY143" s="19">
        <v>1866.9523809523801</v>
      </c>
      <c r="AZ143" s="19">
        <v>1862.2380952381</v>
      </c>
      <c r="BA143" s="19">
        <v>1947.0952380952399</v>
      </c>
      <c r="BB143" s="19">
        <v>1947.0952380952399</v>
      </c>
      <c r="BC143" s="19">
        <v>1890</v>
      </c>
      <c r="BD143" s="19">
        <v>2003.6666666666699</v>
      </c>
      <c r="BE143" s="19">
        <v>1866.9523809523801</v>
      </c>
      <c r="BF143" s="19">
        <v>1862.2380952381</v>
      </c>
      <c r="BG143" s="19">
        <v>1947.0952380952399</v>
      </c>
      <c r="BH143" s="19">
        <v>1947.0952380952399</v>
      </c>
      <c r="BI143" s="19">
        <v>1890</v>
      </c>
      <c r="BJ143" s="19">
        <v>2003.6666666666699</v>
      </c>
      <c r="BK143" s="19">
        <v>2112</v>
      </c>
      <c r="BL143" s="19">
        <v>1876.6666666666699</v>
      </c>
      <c r="BM143" s="19">
        <v>1790</v>
      </c>
      <c r="BN143" s="19">
        <v>1866.9523809523801</v>
      </c>
      <c r="BO143" s="19">
        <v>1862.2380952381</v>
      </c>
      <c r="BP143" s="19">
        <v>1947.0952380952399</v>
      </c>
      <c r="BQ143" s="19">
        <v>1947.0952380952399</v>
      </c>
      <c r="BR143" s="19">
        <v>1916</v>
      </c>
      <c r="BS143" s="19">
        <v>1916</v>
      </c>
      <c r="BT143" s="19">
        <v>1810.38095238095</v>
      </c>
      <c r="BU143" s="19">
        <v>1947.0952380952399</v>
      </c>
      <c r="BV143" s="19">
        <v>1890</v>
      </c>
      <c r="BW143" s="19">
        <v>2008.38095238095</v>
      </c>
      <c r="BX143" s="19">
        <v>1947.0952380952399</v>
      </c>
      <c r="BY143" s="19">
        <v>1810.38095238095</v>
      </c>
      <c r="BZ143" s="19">
        <v>1998.9523809523801</v>
      </c>
      <c r="CA143" s="19">
        <v>1947.0952380952399</v>
      </c>
      <c r="CB143" s="19">
        <v>1810.38095238095</v>
      </c>
      <c r="CC143" s="19">
        <v>2008.38095238095</v>
      </c>
      <c r="CD143" s="19">
        <v>1862.2380952381</v>
      </c>
      <c r="CE143" s="19">
        <v>1947.0952380952399</v>
      </c>
      <c r="CF143" s="19">
        <v>1947.0952380952399</v>
      </c>
      <c r="CG143" s="19">
        <v>1916</v>
      </c>
      <c r="CH143" s="19">
        <v>1916</v>
      </c>
      <c r="CI143" s="19">
        <v>1810.38095238095</v>
      </c>
      <c r="CJ143" s="19">
        <v>1890</v>
      </c>
      <c r="CK143" s="19">
        <v>2003.6666666666699</v>
      </c>
      <c r="CL143" s="19">
        <v>1810.38095238095</v>
      </c>
      <c r="CM143" s="19">
        <v>1947.0952380952399</v>
      </c>
      <c r="CP143" t="s">
        <v>166</v>
      </c>
      <c r="CQ143">
        <v>64</v>
      </c>
      <c r="CR143" s="13">
        <v>2008.38095238095</v>
      </c>
      <c r="CS143" s="13">
        <v>1700</v>
      </c>
      <c r="CT143" s="13">
        <v>1893.9957142857138</v>
      </c>
    </row>
    <row r="144" spans="2:98" x14ac:dyDescent="0.25">
      <c r="B144">
        <v>38</v>
      </c>
      <c r="C144" s="19">
        <v>2137</v>
      </c>
      <c r="D144" s="19">
        <v>1936.6666666666699</v>
      </c>
      <c r="E144" s="19">
        <v>1700</v>
      </c>
      <c r="F144" s="19">
        <v>1871.6666666666699</v>
      </c>
      <c r="G144" s="19">
        <v>1866.9523809523801</v>
      </c>
      <c r="H144" s="19">
        <v>1951.80952380953</v>
      </c>
      <c r="I144" s="19">
        <v>1951.80952380953</v>
      </c>
      <c r="J144" s="19">
        <v>1790</v>
      </c>
      <c r="K144" s="19">
        <v>2008.38095238095</v>
      </c>
      <c r="L144" s="19">
        <v>1951.80952380953</v>
      </c>
      <c r="M144" s="19">
        <v>1790</v>
      </c>
      <c r="N144" s="19">
        <v>1790</v>
      </c>
      <c r="O144" s="19">
        <v>1932.9523809523801</v>
      </c>
      <c r="P144" s="19">
        <v>1951.80952380953</v>
      </c>
      <c r="Q144" s="19">
        <v>1815.0952380952399</v>
      </c>
      <c r="R144" s="19">
        <v>1866.9523809523801</v>
      </c>
      <c r="S144" s="19">
        <v>1810.38095238095</v>
      </c>
      <c r="T144" s="19">
        <v>1970.6666666666699</v>
      </c>
      <c r="U144" s="19">
        <v>1984.80952380953</v>
      </c>
      <c r="V144" s="19">
        <v>1951.80952380953</v>
      </c>
      <c r="W144" s="19">
        <v>1866.9523809523801</v>
      </c>
      <c r="X144" s="19">
        <v>1951.80952380953</v>
      </c>
      <c r="Y144" s="19">
        <v>1951.80952380953</v>
      </c>
      <c r="Z144" s="19">
        <v>1790</v>
      </c>
      <c r="AA144" s="19">
        <v>2008.38095238095</v>
      </c>
      <c r="AB144" s="19">
        <v>1951.80952380953</v>
      </c>
      <c r="AC144" s="19">
        <v>1790</v>
      </c>
      <c r="AD144" s="19">
        <v>1790</v>
      </c>
      <c r="AE144" s="19">
        <v>1932.9523809523801</v>
      </c>
      <c r="AF144" s="19">
        <v>1951.80952380953</v>
      </c>
      <c r="AG144" s="19">
        <v>1700</v>
      </c>
      <c r="AH144" s="19">
        <v>1920</v>
      </c>
      <c r="AI144" s="19">
        <v>2460</v>
      </c>
      <c r="AJ144" s="19">
        <v>2489.6159728992802</v>
      </c>
      <c r="AK144" s="19">
        <v>1815.0952380952399</v>
      </c>
      <c r="AL144" s="19">
        <v>2003.6666666666699</v>
      </c>
      <c r="AM144" s="19">
        <v>1805.6666666666699</v>
      </c>
      <c r="AN144" s="19">
        <v>1790</v>
      </c>
      <c r="AO144" s="19">
        <v>1815.0952380952399</v>
      </c>
      <c r="AP144" s="19">
        <v>1951.80952380953</v>
      </c>
      <c r="AQ144" s="19">
        <v>2008.38095238095</v>
      </c>
      <c r="AR144" s="19">
        <v>1951.80952380953</v>
      </c>
      <c r="AS144" s="19">
        <v>1790</v>
      </c>
      <c r="AT144" s="19">
        <v>1790</v>
      </c>
      <c r="AU144" s="19">
        <v>1736</v>
      </c>
      <c r="AV144" s="19">
        <v>1874</v>
      </c>
      <c r="AW144" s="19">
        <v>1850</v>
      </c>
      <c r="AX144" s="19">
        <v>1911</v>
      </c>
      <c r="AY144" s="19">
        <v>1871.6666666666699</v>
      </c>
      <c r="AZ144" s="19">
        <v>1866.9523809523801</v>
      </c>
      <c r="BA144" s="19">
        <v>1951.80952380953</v>
      </c>
      <c r="BB144" s="19">
        <v>1951.80952380953</v>
      </c>
      <c r="BC144" s="19">
        <v>1790</v>
      </c>
      <c r="BD144" s="19">
        <v>2008.38095238095</v>
      </c>
      <c r="BE144" s="19">
        <v>1871.6666666666699</v>
      </c>
      <c r="BF144" s="19">
        <v>1866.9523809523801</v>
      </c>
      <c r="BG144" s="19">
        <v>1951.80952380953</v>
      </c>
      <c r="BH144" s="19">
        <v>1951.80952380953</v>
      </c>
      <c r="BI144" s="19">
        <v>1790</v>
      </c>
      <c r="BJ144" s="19">
        <v>2008.38095238095</v>
      </c>
      <c r="BK144" s="19">
        <v>2137</v>
      </c>
      <c r="BL144" s="19">
        <v>1936.6666666666699</v>
      </c>
      <c r="BM144" s="19">
        <v>1700</v>
      </c>
      <c r="BN144" s="19">
        <v>1871.6666666666699</v>
      </c>
      <c r="BO144" s="19">
        <v>1866.9523809523801</v>
      </c>
      <c r="BP144" s="19">
        <v>1951.80952380953</v>
      </c>
      <c r="BQ144" s="19">
        <v>1951.80952380953</v>
      </c>
      <c r="BR144" s="19">
        <v>1917</v>
      </c>
      <c r="BS144" s="19">
        <v>1917</v>
      </c>
      <c r="BT144" s="19">
        <v>1815.0952380952399</v>
      </c>
      <c r="BU144" s="19">
        <v>1951.80952380953</v>
      </c>
      <c r="BV144" s="19">
        <v>1790</v>
      </c>
      <c r="BW144" s="19">
        <v>1932.9523809523801</v>
      </c>
      <c r="BX144" s="19">
        <v>1951.80952380953</v>
      </c>
      <c r="BY144" s="19">
        <v>1815.0952380952399</v>
      </c>
      <c r="BZ144" s="19">
        <v>2003.6666666666699</v>
      </c>
      <c r="CA144" s="19">
        <v>1951.80952380953</v>
      </c>
      <c r="CB144" s="19">
        <v>1815.0952380952399</v>
      </c>
      <c r="CC144" s="19">
        <v>1932.9523809523801</v>
      </c>
      <c r="CD144" s="19">
        <v>1866.9523809523801</v>
      </c>
      <c r="CE144" s="19">
        <v>1951.80952380953</v>
      </c>
      <c r="CF144" s="19">
        <v>1951.80952380953</v>
      </c>
      <c r="CG144" s="19">
        <v>1917</v>
      </c>
      <c r="CH144" s="19">
        <v>1917</v>
      </c>
      <c r="CI144" s="19">
        <v>1815.0952380952399</v>
      </c>
      <c r="CJ144" s="19">
        <v>1790</v>
      </c>
      <c r="CK144" s="19">
        <v>2008.38095238095</v>
      </c>
      <c r="CL144" s="19">
        <v>1815.0952380952399</v>
      </c>
      <c r="CM144" s="19">
        <v>1951.80952380953</v>
      </c>
      <c r="CP144" t="s">
        <v>166</v>
      </c>
      <c r="CQ144">
        <v>65</v>
      </c>
      <c r="CR144" s="13">
        <v>2008.38095238095</v>
      </c>
      <c r="CS144" s="13">
        <v>1700</v>
      </c>
      <c r="CT144" s="13">
        <v>1890.4157142857148</v>
      </c>
    </row>
    <row r="145" spans="2:98" x14ac:dyDescent="0.25">
      <c r="B145">
        <v>39</v>
      </c>
      <c r="C145" s="19">
        <v>2162</v>
      </c>
      <c r="D145" s="19">
        <v>1996.6666666666699</v>
      </c>
      <c r="E145" s="19">
        <v>1805.6666666666699</v>
      </c>
      <c r="F145" s="19">
        <v>1876.38095238095</v>
      </c>
      <c r="G145" s="19">
        <v>1871.6666666666699</v>
      </c>
      <c r="H145" s="19">
        <v>1956.5238095238101</v>
      </c>
      <c r="I145" s="19">
        <v>1956.5238095238101</v>
      </c>
      <c r="J145" s="19">
        <v>1700</v>
      </c>
      <c r="K145" s="19">
        <v>1932.9523809523801</v>
      </c>
      <c r="L145" s="19">
        <v>1956.5238095238101</v>
      </c>
      <c r="M145" s="19">
        <v>1700</v>
      </c>
      <c r="N145" s="19">
        <v>1700</v>
      </c>
      <c r="O145" s="19">
        <v>1937.6666666666699</v>
      </c>
      <c r="P145" s="19">
        <v>1956.5238095238101</v>
      </c>
      <c r="Q145" s="19">
        <v>1819.80952380952</v>
      </c>
      <c r="R145" s="19">
        <v>1871.6666666666699</v>
      </c>
      <c r="S145" s="19">
        <v>1815.0952380952399</v>
      </c>
      <c r="T145" s="19">
        <v>1975.38095238095</v>
      </c>
      <c r="U145" s="19">
        <v>1989.5238095238101</v>
      </c>
      <c r="V145" s="19">
        <v>1956.5238095238101</v>
      </c>
      <c r="W145" s="19">
        <v>1871.6666666666699</v>
      </c>
      <c r="X145" s="19">
        <v>1956.5238095238101</v>
      </c>
      <c r="Y145" s="19">
        <v>1956.5238095238101</v>
      </c>
      <c r="Z145" s="19">
        <v>1700</v>
      </c>
      <c r="AA145" s="19">
        <v>1932.9523809523801</v>
      </c>
      <c r="AB145" s="19">
        <v>1956.5238095238101</v>
      </c>
      <c r="AC145" s="19">
        <v>1700</v>
      </c>
      <c r="AD145" s="19">
        <v>1700</v>
      </c>
      <c r="AE145" s="19">
        <v>1937.6666666666699</v>
      </c>
      <c r="AF145" s="19">
        <v>1956.5238095238101</v>
      </c>
      <c r="AG145" s="19">
        <v>1710</v>
      </c>
      <c r="AH145" s="19">
        <v>1930</v>
      </c>
      <c r="AI145" s="19">
        <v>2470</v>
      </c>
      <c r="AJ145" s="19">
        <v>2519.9844424247399</v>
      </c>
      <c r="AK145" s="19">
        <v>1819.80952380952</v>
      </c>
      <c r="AL145" s="19">
        <v>2008.38095238095</v>
      </c>
      <c r="AM145" s="19">
        <v>1810.38095238095</v>
      </c>
      <c r="AN145" s="19">
        <v>1700</v>
      </c>
      <c r="AO145" s="19">
        <v>1819.80952380952</v>
      </c>
      <c r="AP145" s="19">
        <v>1956.5238095238101</v>
      </c>
      <c r="AQ145" s="19">
        <v>1932.9523809523801</v>
      </c>
      <c r="AR145" s="19">
        <v>1956.5238095238101</v>
      </c>
      <c r="AS145" s="19">
        <v>1700</v>
      </c>
      <c r="AT145" s="19">
        <v>1700</v>
      </c>
      <c r="AU145" s="19">
        <v>1738</v>
      </c>
      <c r="AV145" s="19">
        <v>1876</v>
      </c>
      <c r="AW145" s="19">
        <v>1855</v>
      </c>
      <c r="AX145" s="19">
        <v>1914</v>
      </c>
      <c r="AY145" s="19">
        <v>1876.38095238095</v>
      </c>
      <c r="AZ145" s="19">
        <v>1871.6666666666699</v>
      </c>
      <c r="BA145" s="19">
        <v>1956.5238095238101</v>
      </c>
      <c r="BB145" s="19">
        <v>1956.5238095238101</v>
      </c>
      <c r="BC145" s="19">
        <v>1700</v>
      </c>
      <c r="BD145" s="19">
        <v>1932.9523809523801</v>
      </c>
      <c r="BE145" s="19">
        <v>1876.38095238095</v>
      </c>
      <c r="BF145" s="19">
        <v>1871.6666666666699</v>
      </c>
      <c r="BG145" s="19">
        <v>1956.5238095238101</v>
      </c>
      <c r="BH145" s="19">
        <v>1956.5238095238101</v>
      </c>
      <c r="BI145" s="19">
        <v>1700</v>
      </c>
      <c r="BJ145" s="19">
        <v>1932.9523809523801</v>
      </c>
      <c r="BK145" s="19">
        <v>2162</v>
      </c>
      <c r="BL145" s="19">
        <v>1996.6666666666699</v>
      </c>
      <c r="BM145" s="19">
        <v>1805.6666666666699</v>
      </c>
      <c r="BN145" s="19">
        <v>1876.38095238095</v>
      </c>
      <c r="BO145" s="19">
        <v>1871.6666666666699</v>
      </c>
      <c r="BP145" s="19">
        <v>1956.5238095238101</v>
      </c>
      <c r="BQ145" s="19">
        <v>1956.5238095238101</v>
      </c>
      <c r="BR145" s="19">
        <v>1918</v>
      </c>
      <c r="BS145" s="19">
        <v>1918</v>
      </c>
      <c r="BT145" s="19">
        <v>1819.80952380952</v>
      </c>
      <c r="BU145" s="19">
        <v>1956.5238095238101</v>
      </c>
      <c r="BV145" s="19">
        <v>1700</v>
      </c>
      <c r="BW145" s="19">
        <v>1937.6666666666699</v>
      </c>
      <c r="BX145" s="19">
        <v>1956.5238095238101</v>
      </c>
      <c r="BY145" s="19">
        <v>1819.80952380952</v>
      </c>
      <c r="BZ145" s="19">
        <v>2008.38095238095</v>
      </c>
      <c r="CA145" s="19">
        <v>1956.5238095238101</v>
      </c>
      <c r="CB145" s="19">
        <v>1819.80952380952</v>
      </c>
      <c r="CC145" s="19">
        <v>1937.6666666666699</v>
      </c>
      <c r="CD145" s="19">
        <v>1871.6666666666699</v>
      </c>
      <c r="CE145" s="19">
        <v>1956.5238095238101</v>
      </c>
      <c r="CF145" s="19">
        <v>1956.5238095238101</v>
      </c>
      <c r="CG145" s="19">
        <v>1918</v>
      </c>
      <c r="CH145" s="19">
        <v>1918</v>
      </c>
      <c r="CI145" s="19">
        <v>1819.80952380952</v>
      </c>
      <c r="CJ145" s="19">
        <v>1700</v>
      </c>
      <c r="CK145" s="19">
        <v>1932.9523809523801</v>
      </c>
      <c r="CL145" s="19">
        <v>1819.80952380952</v>
      </c>
      <c r="CM145" s="19">
        <v>1956.5238095238101</v>
      </c>
      <c r="CP145" t="s">
        <v>166</v>
      </c>
      <c r="CQ145">
        <v>66</v>
      </c>
      <c r="CR145" s="13">
        <v>2064.1038548752899</v>
      </c>
      <c r="CS145" s="13">
        <v>1700</v>
      </c>
      <c r="CT145" s="13">
        <v>1892.4768707482999</v>
      </c>
    </row>
    <row r="146" spans="2:98" x14ac:dyDescent="0.25">
      <c r="B146">
        <v>40</v>
      </c>
      <c r="C146" s="19">
        <v>2187</v>
      </c>
      <c r="D146" s="19">
        <v>2056.6666666666702</v>
      </c>
      <c r="E146" s="19">
        <v>1810.38095238095</v>
      </c>
      <c r="F146" s="19">
        <v>1881.0952380952399</v>
      </c>
      <c r="G146" s="19">
        <v>1876.38095238095</v>
      </c>
      <c r="H146" s="19">
        <v>1961.2380952381</v>
      </c>
      <c r="I146" s="19">
        <v>1961.2380952381</v>
      </c>
      <c r="J146" s="19">
        <v>1805.6666666666699</v>
      </c>
      <c r="K146" s="19">
        <v>1937.6666666666699</v>
      </c>
      <c r="L146" s="19">
        <v>1961.2380952381</v>
      </c>
      <c r="M146" s="19">
        <v>1805.6666666666699</v>
      </c>
      <c r="N146" s="19">
        <v>1805.6666666666699</v>
      </c>
      <c r="O146" s="19">
        <v>1942.38095238095</v>
      </c>
      <c r="P146" s="19">
        <v>1961.2380952381</v>
      </c>
      <c r="Q146" s="19">
        <v>1824.5238095238101</v>
      </c>
      <c r="R146" s="19">
        <v>1876.38095238095</v>
      </c>
      <c r="S146" s="19">
        <v>1819.80952380952</v>
      </c>
      <c r="T146" s="19">
        <v>1980.0952380952399</v>
      </c>
      <c r="U146" s="19">
        <v>1994.2380952381</v>
      </c>
      <c r="V146" s="19">
        <v>1961.2380952381</v>
      </c>
      <c r="W146" s="19">
        <v>1876.38095238095</v>
      </c>
      <c r="X146" s="19">
        <v>1961.2380952381</v>
      </c>
      <c r="Y146" s="19">
        <v>1961.2380952381</v>
      </c>
      <c r="Z146" s="19">
        <v>1805.6666666666699</v>
      </c>
      <c r="AA146" s="19">
        <v>1937.6666666666699</v>
      </c>
      <c r="AB146" s="19">
        <v>1961.2380952381</v>
      </c>
      <c r="AC146" s="19">
        <v>1805.6666666666699</v>
      </c>
      <c r="AD146" s="19">
        <v>1805.6666666666699</v>
      </c>
      <c r="AE146" s="19">
        <v>1942.38095238095</v>
      </c>
      <c r="AF146" s="19">
        <v>1961.2380952381</v>
      </c>
      <c r="AG146" s="19">
        <v>1720</v>
      </c>
      <c r="AH146" s="19">
        <v>1940</v>
      </c>
      <c r="AI146" s="19">
        <v>2480</v>
      </c>
      <c r="AJ146" s="19">
        <v>2550.3529119502</v>
      </c>
      <c r="AK146" s="19">
        <v>1824.5238095238101</v>
      </c>
      <c r="AL146" s="19">
        <v>1932.9523809523801</v>
      </c>
      <c r="AM146" s="19">
        <v>1815.0952380952399</v>
      </c>
      <c r="AN146" s="19">
        <v>1805.6666666666699</v>
      </c>
      <c r="AO146" s="19">
        <v>1824.5238095238101</v>
      </c>
      <c r="AP146" s="19">
        <v>1961.2380952381</v>
      </c>
      <c r="AQ146" s="19">
        <v>1937.6666666666699</v>
      </c>
      <c r="AR146" s="19">
        <v>1961.2380952381</v>
      </c>
      <c r="AS146" s="19">
        <v>1805.6666666666699</v>
      </c>
      <c r="AT146" s="19">
        <v>1805.6666666666699</v>
      </c>
      <c r="AU146" s="19">
        <v>1740</v>
      </c>
      <c r="AV146" s="19">
        <v>1878</v>
      </c>
      <c r="AW146" s="19">
        <v>1860</v>
      </c>
      <c r="AX146" s="19">
        <v>1917</v>
      </c>
      <c r="AY146" s="19">
        <v>1881.0952380952399</v>
      </c>
      <c r="AZ146" s="19">
        <v>1876.38095238095</v>
      </c>
      <c r="BA146" s="19">
        <v>1961.2380952381</v>
      </c>
      <c r="BB146" s="19">
        <v>1961.2380952381</v>
      </c>
      <c r="BC146" s="19">
        <v>1805.6666666666699</v>
      </c>
      <c r="BD146" s="19">
        <v>1937.6666666666699</v>
      </c>
      <c r="BE146" s="19">
        <v>1881.0952380952399</v>
      </c>
      <c r="BF146" s="19">
        <v>1876.38095238095</v>
      </c>
      <c r="BG146" s="19">
        <v>1961.2380952381</v>
      </c>
      <c r="BH146" s="19">
        <v>1961.2380952381</v>
      </c>
      <c r="BI146" s="19">
        <v>1805.6666666666699</v>
      </c>
      <c r="BJ146" s="19">
        <v>1937.6666666666699</v>
      </c>
      <c r="BK146" s="19">
        <v>2187</v>
      </c>
      <c r="BL146" s="19">
        <v>2056.6666666666702</v>
      </c>
      <c r="BM146" s="19">
        <v>1810.38095238095</v>
      </c>
      <c r="BN146" s="19">
        <v>1881.0952380952399</v>
      </c>
      <c r="BO146" s="19">
        <v>1876.38095238095</v>
      </c>
      <c r="BP146" s="19">
        <v>1961.2380952381</v>
      </c>
      <c r="BQ146" s="19">
        <v>1961.2380952381</v>
      </c>
      <c r="BR146" s="19">
        <v>1919</v>
      </c>
      <c r="BS146" s="19">
        <v>1919</v>
      </c>
      <c r="BT146" s="19">
        <v>1824.5238095238101</v>
      </c>
      <c r="BU146" s="19">
        <v>1961.2380952381</v>
      </c>
      <c r="BV146" s="19">
        <v>1805.6666666666699</v>
      </c>
      <c r="BW146" s="19">
        <v>1942.38095238095</v>
      </c>
      <c r="BX146" s="19">
        <v>1961.2380952381</v>
      </c>
      <c r="BY146" s="19">
        <v>1824.5238095238101</v>
      </c>
      <c r="BZ146" s="19">
        <v>1932.9523809523801</v>
      </c>
      <c r="CA146" s="19">
        <v>1961.2380952381</v>
      </c>
      <c r="CB146" s="19">
        <v>1824.5238095238101</v>
      </c>
      <c r="CC146" s="19">
        <v>1942.38095238095</v>
      </c>
      <c r="CD146" s="19">
        <v>1876.38095238095</v>
      </c>
      <c r="CE146" s="19">
        <v>1961.2380952381</v>
      </c>
      <c r="CF146" s="19">
        <v>1961.2380952381</v>
      </c>
      <c r="CG146" s="19">
        <v>1919</v>
      </c>
      <c r="CH146" s="19">
        <v>1919</v>
      </c>
      <c r="CI146" s="19">
        <v>1824.5238095238101</v>
      </c>
      <c r="CJ146" s="19">
        <v>1805.6666666666699</v>
      </c>
      <c r="CK146" s="19">
        <v>1937.6666666666699</v>
      </c>
      <c r="CL146" s="19">
        <v>1824.5238095238101</v>
      </c>
      <c r="CM146" s="19">
        <v>1961.2380952381</v>
      </c>
      <c r="CP146" t="s">
        <v>166</v>
      </c>
      <c r="CQ146">
        <v>67</v>
      </c>
      <c r="CR146" s="13">
        <v>2010</v>
      </c>
      <c r="CS146" s="13">
        <v>1700</v>
      </c>
      <c r="CT146" s="13">
        <v>1917.9719863945593</v>
      </c>
    </row>
    <row r="147" spans="2:98" x14ac:dyDescent="0.25">
      <c r="B147">
        <v>41</v>
      </c>
      <c r="C147" s="19">
        <v>2212</v>
      </c>
      <c r="D147" s="19">
        <v>2116.6666666666702</v>
      </c>
      <c r="E147" s="19">
        <v>1815.0952380952399</v>
      </c>
      <c r="F147" s="19">
        <v>1885.80952380953</v>
      </c>
      <c r="G147" s="19">
        <v>1881.0952380952399</v>
      </c>
      <c r="H147" s="19">
        <v>1965.9523809523801</v>
      </c>
      <c r="I147" s="19">
        <v>1965.9523809523801</v>
      </c>
      <c r="J147" s="19">
        <v>1810.38095238095</v>
      </c>
      <c r="K147" s="19">
        <v>1942.38095238095</v>
      </c>
      <c r="L147" s="19">
        <v>1965.9523809523801</v>
      </c>
      <c r="M147" s="19">
        <v>1810.38095238095</v>
      </c>
      <c r="N147" s="19">
        <v>1810.38095238095</v>
      </c>
      <c r="O147" s="19">
        <v>1947.0952380952399</v>
      </c>
      <c r="P147" s="19">
        <v>1965.9523809523801</v>
      </c>
      <c r="Q147" s="19">
        <v>1829.2380952381</v>
      </c>
      <c r="R147" s="19">
        <v>1881.0952380952399</v>
      </c>
      <c r="S147" s="19">
        <v>1824.5238095238101</v>
      </c>
      <c r="T147" s="19">
        <v>1984.80952380953</v>
      </c>
      <c r="U147" s="19">
        <v>1998.9523809523801</v>
      </c>
      <c r="V147" s="19">
        <v>1965.9523809523801</v>
      </c>
      <c r="W147" s="19">
        <v>1881.0952380952399</v>
      </c>
      <c r="X147" s="19">
        <v>1965.9523809523801</v>
      </c>
      <c r="Y147" s="19">
        <v>1965.9523809523801</v>
      </c>
      <c r="Z147" s="19">
        <v>1810.38095238095</v>
      </c>
      <c r="AA147" s="19">
        <v>1942.38095238095</v>
      </c>
      <c r="AB147" s="19">
        <v>1965.9523809523801</v>
      </c>
      <c r="AC147" s="19">
        <v>1810.38095238095</v>
      </c>
      <c r="AD147" s="19">
        <v>1810.38095238095</v>
      </c>
      <c r="AE147" s="19">
        <v>1947.0952380952399</v>
      </c>
      <c r="AF147" s="19">
        <v>1965.9523809523801</v>
      </c>
      <c r="AG147" s="19">
        <v>1730</v>
      </c>
      <c r="AH147" s="19">
        <v>1950</v>
      </c>
      <c r="AI147" s="19">
        <v>2490</v>
      </c>
      <c r="AJ147" s="19">
        <v>1218.2857142857099</v>
      </c>
      <c r="AK147" s="19">
        <v>1829.2380952381</v>
      </c>
      <c r="AL147" s="19">
        <v>1937.6666666666699</v>
      </c>
      <c r="AM147" s="19">
        <v>1819.80952380952</v>
      </c>
      <c r="AN147" s="19">
        <v>1810.38095238095</v>
      </c>
      <c r="AO147" s="19">
        <v>1829.2380952381</v>
      </c>
      <c r="AP147" s="19">
        <v>1965.9523809523801</v>
      </c>
      <c r="AQ147" s="19">
        <v>1942.38095238095</v>
      </c>
      <c r="AR147" s="19">
        <v>1965.9523809523801</v>
      </c>
      <c r="AS147" s="19">
        <v>1810.38095238095</v>
      </c>
      <c r="AT147" s="19">
        <v>1810.38095238095</v>
      </c>
      <c r="AU147" s="19">
        <v>1742</v>
      </c>
      <c r="AV147" s="19">
        <v>1880</v>
      </c>
      <c r="AW147" s="19">
        <v>1865</v>
      </c>
      <c r="AX147" s="19">
        <v>1920</v>
      </c>
      <c r="AY147" s="19">
        <v>1885.80952380953</v>
      </c>
      <c r="AZ147" s="19">
        <v>1881.0952380952399</v>
      </c>
      <c r="BA147" s="19">
        <v>1965.9523809523801</v>
      </c>
      <c r="BB147" s="19">
        <v>1965.9523809523801</v>
      </c>
      <c r="BC147" s="19">
        <v>1810.38095238095</v>
      </c>
      <c r="BD147" s="19">
        <v>1942.38095238095</v>
      </c>
      <c r="BE147" s="19">
        <v>1885.80952380953</v>
      </c>
      <c r="BF147" s="19">
        <v>1881.0952380952399</v>
      </c>
      <c r="BG147" s="19">
        <v>1965.9523809523801</v>
      </c>
      <c r="BH147" s="19">
        <v>1965.9523809523801</v>
      </c>
      <c r="BI147" s="19">
        <v>1810.38095238095</v>
      </c>
      <c r="BJ147" s="19">
        <v>1942.38095238095</v>
      </c>
      <c r="BK147" s="19">
        <v>2212</v>
      </c>
      <c r="BL147" s="19">
        <v>2116.6666666666702</v>
      </c>
      <c r="BM147" s="19">
        <v>1815.0952380952399</v>
      </c>
      <c r="BN147" s="19">
        <v>1885.80952380953</v>
      </c>
      <c r="BO147" s="19">
        <v>1881.0952380952399</v>
      </c>
      <c r="BP147" s="19">
        <v>1965.9523809523801</v>
      </c>
      <c r="BQ147" s="19">
        <v>1965.9523809523801</v>
      </c>
      <c r="BR147" s="19">
        <v>1920</v>
      </c>
      <c r="BS147" s="19">
        <v>1920</v>
      </c>
      <c r="BT147" s="19">
        <v>1829.2380952381</v>
      </c>
      <c r="BU147" s="19">
        <v>1965.9523809523801</v>
      </c>
      <c r="BV147" s="19">
        <v>1810.38095238095</v>
      </c>
      <c r="BW147" s="19">
        <v>1947.0952380952399</v>
      </c>
      <c r="BX147" s="19">
        <v>1965.9523809523801</v>
      </c>
      <c r="BY147" s="19">
        <v>1829.2380952381</v>
      </c>
      <c r="BZ147" s="19">
        <v>1937.6666666666699</v>
      </c>
      <c r="CA147" s="19">
        <v>1965.9523809523801</v>
      </c>
      <c r="CB147" s="19">
        <v>1829.2380952381</v>
      </c>
      <c r="CC147" s="19">
        <v>1947.0952380952399</v>
      </c>
      <c r="CD147" s="19">
        <v>1881.0952380952399</v>
      </c>
      <c r="CE147" s="19">
        <v>1965.9523809523801</v>
      </c>
      <c r="CF147" s="19">
        <v>1965.9523809523801</v>
      </c>
      <c r="CG147" s="19">
        <v>1920</v>
      </c>
      <c r="CH147" s="19">
        <v>1920</v>
      </c>
      <c r="CI147" s="19">
        <v>1829.2380952381</v>
      </c>
      <c r="CJ147" s="19">
        <v>1810.38095238095</v>
      </c>
      <c r="CK147" s="19">
        <v>1942.38095238095</v>
      </c>
      <c r="CL147" s="19">
        <v>1829.2380952381</v>
      </c>
      <c r="CM147" s="19">
        <v>1965.9523809523801</v>
      </c>
      <c r="CP147" t="s">
        <v>166</v>
      </c>
      <c r="CQ147">
        <v>68</v>
      </c>
      <c r="CR147" s="13">
        <v>2040</v>
      </c>
      <c r="CS147" s="13">
        <v>1700</v>
      </c>
      <c r="CT147" s="13">
        <v>1894.6309523809518</v>
      </c>
    </row>
    <row r="148" spans="2:98" x14ac:dyDescent="0.25">
      <c r="B148">
        <v>42</v>
      </c>
      <c r="C148" s="19">
        <v>2237</v>
      </c>
      <c r="D148" s="19">
        <v>2176.6666666666702</v>
      </c>
      <c r="E148" s="19">
        <v>1819.80952380952</v>
      </c>
      <c r="F148" s="19">
        <v>1890.5238095238101</v>
      </c>
      <c r="G148" s="19">
        <v>1885.80952380953</v>
      </c>
      <c r="H148" s="19">
        <v>1970.6666666666699</v>
      </c>
      <c r="I148" s="19">
        <v>1970.6666666666699</v>
      </c>
      <c r="J148" s="19">
        <v>1815.0952380952399</v>
      </c>
      <c r="K148" s="19">
        <v>1947.0952380952399</v>
      </c>
      <c r="L148" s="19">
        <v>1970.6666666666699</v>
      </c>
      <c r="M148" s="19">
        <v>1815.0952380952399</v>
      </c>
      <c r="N148" s="19">
        <v>1815.0952380952399</v>
      </c>
      <c r="O148" s="19">
        <v>1951.80952380953</v>
      </c>
      <c r="P148" s="19">
        <v>1970.6666666666699</v>
      </c>
      <c r="Q148" s="19">
        <v>1833.9523809523801</v>
      </c>
      <c r="R148" s="19">
        <v>1885.80952380953</v>
      </c>
      <c r="S148" s="19">
        <v>1829.2380952381</v>
      </c>
      <c r="T148" s="19">
        <v>1989.5238095238101</v>
      </c>
      <c r="U148" s="19">
        <v>2003.6666666666699</v>
      </c>
      <c r="V148" s="19">
        <v>1970.6666666666699</v>
      </c>
      <c r="W148" s="19">
        <v>1885.80952380953</v>
      </c>
      <c r="X148" s="19">
        <v>1970.6666666666699</v>
      </c>
      <c r="Y148" s="19">
        <v>1970.6666666666699</v>
      </c>
      <c r="Z148" s="19">
        <v>1815.0952380952399</v>
      </c>
      <c r="AA148" s="19">
        <v>1947.0952380952399</v>
      </c>
      <c r="AB148" s="19">
        <v>1970.6666666666699</v>
      </c>
      <c r="AC148" s="19">
        <v>1815.0952380952399</v>
      </c>
      <c r="AD148" s="19">
        <v>1815.0952380952399</v>
      </c>
      <c r="AE148" s="19">
        <v>1951.80952380953</v>
      </c>
      <c r="AF148" s="19">
        <v>1970.6666666666699</v>
      </c>
      <c r="AG148" s="19">
        <v>1740</v>
      </c>
      <c r="AH148" s="19">
        <v>1960</v>
      </c>
      <c r="AI148" s="19">
        <v>2500</v>
      </c>
      <c r="AJ148" s="19">
        <v>1980</v>
      </c>
      <c r="AK148" s="19">
        <v>1833.9523809523801</v>
      </c>
      <c r="AL148" s="19">
        <v>1942.38095238095</v>
      </c>
      <c r="AM148" s="19">
        <v>1824.5238095238101</v>
      </c>
      <c r="AN148" s="19">
        <v>1815.0952380952399</v>
      </c>
      <c r="AO148" s="19">
        <v>1833.9523809523801</v>
      </c>
      <c r="AP148" s="19">
        <v>1970.6666666666699</v>
      </c>
      <c r="AQ148" s="19">
        <v>1947.0952380952399</v>
      </c>
      <c r="AR148" s="19">
        <v>1970.6666666666699</v>
      </c>
      <c r="AS148" s="19">
        <v>1815.0952380952399</v>
      </c>
      <c r="AT148" s="19">
        <v>1815.0952380952399</v>
      </c>
      <c r="AU148" s="19">
        <v>1744</v>
      </c>
      <c r="AV148" s="19">
        <v>1882</v>
      </c>
      <c r="AW148" s="19">
        <v>1870</v>
      </c>
      <c r="AX148" s="19">
        <v>1923</v>
      </c>
      <c r="AY148" s="19">
        <v>1890.5238095238101</v>
      </c>
      <c r="AZ148" s="19">
        <v>1885.80952380953</v>
      </c>
      <c r="BA148" s="19">
        <v>1970.6666666666699</v>
      </c>
      <c r="BB148" s="19">
        <v>1970.6666666666699</v>
      </c>
      <c r="BC148" s="19">
        <v>1815.0952380952399</v>
      </c>
      <c r="BD148" s="19">
        <v>1947.0952380952399</v>
      </c>
      <c r="BE148" s="19">
        <v>1890.5238095238101</v>
      </c>
      <c r="BF148" s="19">
        <v>1885.80952380953</v>
      </c>
      <c r="BG148" s="19">
        <v>1970.6666666666699</v>
      </c>
      <c r="BH148" s="19">
        <v>1970.6666666666699</v>
      </c>
      <c r="BI148" s="19">
        <v>1815.0952380952399</v>
      </c>
      <c r="BJ148" s="19">
        <v>1947.0952380952399</v>
      </c>
      <c r="BK148" s="19">
        <v>2237</v>
      </c>
      <c r="BL148" s="19">
        <v>2176.6666666666702</v>
      </c>
      <c r="BM148" s="19">
        <v>1819.80952380952</v>
      </c>
      <c r="BN148" s="19">
        <v>1890.5238095238101</v>
      </c>
      <c r="BO148" s="19">
        <v>1885.80952380953</v>
      </c>
      <c r="BP148" s="19">
        <v>1970.6666666666699</v>
      </c>
      <c r="BQ148" s="19">
        <v>1970.6666666666699</v>
      </c>
      <c r="BR148" s="19">
        <v>1921</v>
      </c>
      <c r="BS148" s="19">
        <v>1921</v>
      </c>
      <c r="BT148" s="19">
        <v>1833.9523809523801</v>
      </c>
      <c r="BU148" s="19">
        <v>1970.6666666666699</v>
      </c>
      <c r="BV148" s="19">
        <v>1815.0952380952399</v>
      </c>
      <c r="BW148" s="19">
        <v>1951.80952380953</v>
      </c>
      <c r="BX148" s="19">
        <v>1970.6666666666699</v>
      </c>
      <c r="BY148" s="19">
        <v>1833.9523809523801</v>
      </c>
      <c r="BZ148" s="19">
        <v>1942.38095238095</v>
      </c>
      <c r="CA148" s="19">
        <v>1970.6666666666699</v>
      </c>
      <c r="CB148" s="19">
        <v>1833.9523809523801</v>
      </c>
      <c r="CC148" s="19">
        <v>1951.80952380953</v>
      </c>
      <c r="CD148" s="19">
        <v>1885.80952380953</v>
      </c>
      <c r="CE148" s="19">
        <v>1970.6666666666699</v>
      </c>
      <c r="CF148" s="19">
        <v>1970.6666666666699</v>
      </c>
      <c r="CG148" s="19">
        <v>1921</v>
      </c>
      <c r="CH148" s="19">
        <v>1921</v>
      </c>
      <c r="CI148" s="19">
        <v>1833.9523809523801</v>
      </c>
      <c r="CJ148" s="19">
        <v>1815.0952380952399</v>
      </c>
      <c r="CK148" s="19">
        <v>1947.0952380952399</v>
      </c>
      <c r="CL148" s="19">
        <v>1833.9523809523801</v>
      </c>
      <c r="CM148" s="19">
        <v>1970.6666666666699</v>
      </c>
      <c r="CP148" t="s">
        <v>166</v>
      </c>
      <c r="CQ148">
        <v>69</v>
      </c>
      <c r="CR148" s="13">
        <v>2540</v>
      </c>
      <c r="CS148" s="13">
        <v>1020</v>
      </c>
      <c r="CT148" s="13">
        <v>1893.0809523809519</v>
      </c>
    </row>
    <row r="149" spans="2:98" x14ac:dyDescent="0.25">
      <c r="B149">
        <v>43</v>
      </c>
      <c r="C149" s="19">
        <v>2262</v>
      </c>
      <c r="D149" s="19">
        <v>2236.6666666666702</v>
      </c>
      <c r="E149" s="19">
        <v>1824.5238095238101</v>
      </c>
      <c r="F149" s="19">
        <v>1895.2380952381</v>
      </c>
      <c r="G149" s="19">
        <v>1890.5238095238101</v>
      </c>
      <c r="H149" s="19">
        <v>1975.38095238095</v>
      </c>
      <c r="I149" s="19">
        <v>1975.38095238095</v>
      </c>
      <c r="J149" s="19">
        <v>1819.80952380952</v>
      </c>
      <c r="K149" s="19">
        <v>1951.80952380953</v>
      </c>
      <c r="L149" s="19">
        <v>1975.38095238095</v>
      </c>
      <c r="M149" s="19">
        <v>1819.80952380952</v>
      </c>
      <c r="N149" s="19">
        <v>1819.80952380952</v>
      </c>
      <c r="O149" s="19">
        <v>1956.5238095238101</v>
      </c>
      <c r="P149" s="19">
        <v>1975.38095238095</v>
      </c>
      <c r="Q149" s="19">
        <v>1838.6666666666699</v>
      </c>
      <c r="R149" s="19">
        <v>1890.5238095238101</v>
      </c>
      <c r="S149" s="19">
        <v>1833.9523809523801</v>
      </c>
      <c r="T149" s="19">
        <v>1994.2380952381</v>
      </c>
      <c r="U149" s="19">
        <v>2008.38095238095</v>
      </c>
      <c r="V149" s="19">
        <v>1975.38095238095</v>
      </c>
      <c r="W149" s="19">
        <v>1890.5238095238101</v>
      </c>
      <c r="X149" s="19">
        <v>1975.38095238095</v>
      </c>
      <c r="Y149" s="19">
        <v>1975.38095238095</v>
      </c>
      <c r="Z149" s="19">
        <v>1819.80952380952</v>
      </c>
      <c r="AA149" s="19">
        <v>1951.80952380953</v>
      </c>
      <c r="AB149" s="19">
        <v>1975.38095238095</v>
      </c>
      <c r="AC149" s="19">
        <v>1819.80952380952</v>
      </c>
      <c r="AD149" s="19">
        <v>1819.80952380952</v>
      </c>
      <c r="AE149" s="19">
        <v>1956.5238095238101</v>
      </c>
      <c r="AF149" s="19">
        <v>1975.38095238095</v>
      </c>
      <c r="AG149" s="19">
        <v>1750</v>
      </c>
      <c r="AH149" s="19">
        <v>1970</v>
      </c>
      <c r="AI149" s="19">
        <v>2510</v>
      </c>
      <c r="AJ149" s="19">
        <v>1760</v>
      </c>
      <c r="AK149" s="19">
        <v>1838.6666666666699</v>
      </c>
      <c r="AL149" s="19">
        <v>1947.0952380952399</v>
      </c>
      <c r="AM149" s="19">
        <v>1829.2380952381</v>
      </c>
      <c r="AN149" s="19">
        <v>1819.80952380952</v>
      </c>
      <c r="AO149" s="19">
        <v>1838.6666666666699</v>
      </c>
      <c r="AP149" s="19">
        <v>1975.38095238095</v>
      </c>
      <c r="AQ149" s="19">
        <v>1951.80952380953</v>
      </c>
      <c r="AR149" s="19">
        <v>1975.38095238095</v>
      </c>
      <c r="AS149" s="19">
        <v>1819.80952380952</v>
      </c>
      <c r="AT149" s="19">
        <v>1819.80952380952</v>
      </c>
      <c r="AU149" s="19">
        <v>1746</v>
      </c>
      <c r="AV149" s="19">
        <v>1884</v>
      </c>
      <c r="AW149" s="19">
        <v>1875</v>
      </c>
      <c r="AX149" s="19">
        <v>1926</v>
      </c>
      <c r="AY149" s="19">
        <v>1895.2380952381</v>
      </c>
      <c r="AZ149" s="19">
        <v>1890.5238095238101</v>
      </c>
      <c r="BA149" s="19">
        <v>1975.38095238095</v>
      </c>
      <c r="BB149" s="19">
        <v>1975.38095238095</v>
      </c>
      <c r="BC149" s="19">
        <v>1819.80952380952</v>
      </c>
      <c r="BD149" s="19">
        <v>1951.80952380953</v>
      </c>
      <c r="BE149" s="19">
        <v>1895.2380952381</v>
      </c>
      <c r="BF149" s="19">
        <v>1890.5238095238101</v>
      </c>
      <c r="BG149" s="19">
        <v>1975.38095238095</v>
      </c>
      <c r="BH149" s="19">
        <v>1975.38095238095</v>
      </c>
      <c r="BI149" s="19">
        <v>1819.80952380952</v>
      </c>
      <c r="BJ149" s="19">
        <v>1951.80952380953</v>
      </c>
      <c r="BK149" s="19">
        <v>2262</v>
      </c>
      <c r="BL149" s="19">
        <v>2236.6666666666702</v>
      </c>
      <c r="BM149" s="19">
        <v>1824.5238095238101</v>
      </c>
      <c r="BN149" s="19">
        <v>1895.2380952381</v>
      </c>
      <c r="BO149" s="19">
        <v>1890.5238095238101</v>
      </c>
      <c r="BP149" s="19">
        <v>1975.38095238095</v>
      </c>
      <c r="BQ149" s="19">
        <v>1975.38095238095</v>
      </c>
      <c r="BR149" s="19">
        <v>1922</v>
      </c>
      <c r="BS149" s="19">
        <v>1922</v>
      </c>
      <c r="BT149" s="19">
        <v>1838.6666666666699</v>
      </c>
      <c r="BU149" s="19">
        <v>1975.38095238095</v>
      </c>
      <c r="BV149" s="19">
        <v>1819.80952380952</v>
      </c>
      <c r="BW149" s="19">
        <v>1956.5238095238101</v>
      </c>
      <c r="BX149" s="19">
        <v>1975.38095238095</v>
      </c>
      <c r="BY149" s="19">
        <v>1838.6666666666699</v>
      </c>
      <c r="BZ149" s="19">
        <v>1947.0952380952399</v>
      </c>
      <c r="CA149" s="19">
        <v>1975.38095238095</v>
      </c>
      <c r="CB149" s="19">
        <v>1838.6666666666699</v>
      </c>
      <c r="CC149" s="19">
        <v>1956.5238095238101</v>
      </c>
      <c r="CD149" s="19">
        <v>1890.5238095238101</v>
      </c>
      <c r="CE149" s="19">
        <v>1975.38095238095</v>
      </c>
      <c r="CF149" s="19">
        <v>1975.38095238095</v>
      </c>
      <c r="CG149" s="19">
        <v>1922</v>
      </c>
      <c r="CH149" s="19">
        <v>1922</v>
      </c>
      <c r="CI149" s="19">
        <v>1838.6666666666699</v>
      </c>
      <c r="CJ149" s="19">
        <v>1819.80952380952</v>
      </c>
      <c r="CK149" s="19">
        <v>1951.80952380953</v>
      </c>
      <c r="CL149" s="19">
        <v>1838.6666666666699</v>
      </c>
      <c r="CM149" s="19">
        <v>1975.38095238095</v>
      </c>
      <c r="CP149" t="s">
        <v>166</v>
      </c>
      <c r="CQ149">
        <v>70</v>
      </c>
      <c r="CR149" s="13">
        <v>2287</v>
      </c>
      <c r="CS149" s="13">
        <v>1380</v>
      </c>
      <c r="CT149" s="13">
        <v>1893.9957142857138</v>
      </c>
    </row>
    <row r="150" spans="2:98" x14ac:dyDescent="0.25">
      <c r="B150">
        <v>44</v>
      </c>
      <c r="C150" s="19">
        <v>2287</v>
      </c>
      <c r="D150" s="19">
        <v>2296.6666666666702</v>
      </c>
      <c r="E150" s="19">
        <v>1829.2380952381</v>
      </c>
      <c r="F150" s="19">
        <v>1899.9523809523801</v>
      </c>
      <c r="G150" s="19">
        <v>1895.2380952381</v>
      </c>
      <c r="H150" s="19">
        <v>1980.0952380952399</v>
      </c>
      <c r="I150" s="19">
        <v>1980.0952380952399</v>
      </c>
      <c r="J150" s="19">
        <v>1824.5238095238101</v>
      </c>
      <c r="K150" s="19">
        <v>1956.5238095238101</v>
      </c>
      <c r="L150" s="19">
        <v>1980.0952380952399</v>
      </c>
      <c r="M150" s="19">
        <v>1824.5238095238101</v>
      </c>
      <c r="N150" s="19">
        <v>1824.5238095238101</v>
      </c>
      <c r="O150" s="19">
        <v>1705</v>
      </c>
      <c r="P150" s="19">
        <v>1980.0952380952399</v>
      </c>
      <c r="Q150" s="19">
        <v>1843.38095238095</v>
      </c>
      <c r="R150" s="19">
        <v>1895.2380952381</v>
      </c>
      <c r="S150" s="19">
        <v>1838.6666666666699</v>
      </c>
      <c r="T150" s="19">
        <v>1998.9523809523801</v>
      </c>
      <c r="U150" s="19">
        <v>1705</v>
      </c>
      <c r="V150" s="19">
        <v>1980.0952380952399</v>
      </c>
      <c r="W150" s="19">
        <v>1895.2380952381</v>
      </c>
      <c r="X150" s="19">
        <v>1980.0952380952399</v>
      </c>
      <c r="Y150" s="19">
        <v>1980.0952380952399</v>
      </c>
      <c r="Z150" s="19">
        <v>1824.5238095238101</v>
      </c>
      <c r="AA150" s="19">
        <v>1956.5238095238101</v>
      </c>
      <c r="AB150" s="19">
        <v>1980.0952380952399</v>
      </c>
      <c r="AC150" s="19">
        <v>1824.5238095238101</v>
      </c>
      <c r="AD150" s="19">
        <v>1824.5238095238101</v>
      </c>
      <c r="AE150" s="19">
        <v>1705</v>
      </c>
      <c r="AF150" s="19">
        <v>1980.0952380952399</v>
      </c>
      <c r="AG150" s="19">
        <v>1760</v>
      </c>
      <c r="AH150" s="19">
        <v>1980</v>
      </c>
      <c r="AI150" s="19">
        <v>2520</v>
      </c>
      <c r="AJ150" s="19">
        <v>1650</v>
      </c>
      <c r="AK150" s="19">
        <v>1843.38095238095</v>
      </c>
      <c r="AL150" s="19">
        <v>1951.80952380953</v>
      </c>
      <c r="AM150" s="19">
        <v>1833.9523809523801</v>
      </c>
      <c r="AN150" s="19">
        <v>1824.5238095238101</v>
      </c>
      <c r="AO150" s="19">
        <v>1843.38095238095</v>
      </c>
      <c r="AP150" s="19">
        <v>1980.0952380952399</v>
      </c>
      <c r="AQ150" s="19">
        <v>1956.5238095238101</v>
      </c>
      <c r="AR150" s="19">
        <v>1980.0952380952399</v>
      </c>
      <c r="AS150" s="19">
        <v>1824.5238095238101</v>
      </c>
      <c r="AT150" s="19">
        <v>1824.5238095238101</v>
      </c>
      <c r="AU150" s="19">
        <v>1748</v>
      </c>
      <c r="AV150" s="19">
        <v>1886</v>
      </c>
      <c r="AW150" s="19">
        <v>1880</v>
      </c>
      <c r="AX150" s="19">
        <v>1929</v>
      </c>
      <c r="AY150" s="19">
        <v>1899.9523809523801</v>
      </c>
      <c r="AZ150" s="19">
        <v>1895.2380952381</v>
      </c>
      <c r="BA150" s="19">
        <v>1980.0952380952399</v>
      </c>
      <c r="BB150" s="19">
        <v>1980.0952380952399</v>
      </c>
      <c r="BC150" s="19">
        <v>1824.5238095238101</v>
      </c>
      <c r="BD150" s="19">
        <v>1956.5238095238101</v>
      </c>
      <c r="BE150" s="19">
        <v>1899.9523809523801</v>
      </c>
      <c r="BF150" s="19">
        <v>1895.2380952381</v>
      </c>
      <c r="BG150" s="19">
        <v>1980.0952380952399</v>
      </c>
      <c r="BH150" s="19">
        <v>1980.0952380952399</v>
      </c>
      <c r="BI150" s="19">
        <v>1824.5238095238101</v>
      </c>
      <c r="BJ150" s="19">
        <v>1956.5238095238101</v>
      </c>
      <c r="BK150" s="19">
        <v>2287</v>
      </c>
      <c r="BL150" s="19">
        <v>2296.6666666666702</v>
      </c>
      <c r="BM150" s="19">
        <v>1829.2380952381</v>
      </c>
      <c r="BN150" s="19">
        <v>1899.9523809523801</v>
      </c>
      <c r="BO150" s="19">
        <v>1895.2380952381</v>
      </c>
      <c r="BP150" s="19">
        <v>1980.0952380952399</v>
      </c>
      <c r="BQ150" s="19">
        <v>1980.0952380952399</v>
      </c>
      <c r="BR150" s="19">
        <v>1923</v>
      </c>
      <c r="BS150" s="19">
        <v>1923</v>
      </c>
      <c r="BT150" s="19">
        <v>1843.38095238095</v>
      </c>
      <c r="BU150" s="19">
        <v>1980.0952380952399</v>
      </c>
      <c r="BV150" s="19">
        <v>1824.5238095238101</v>
      </c>
      <c r="BW150" s="19">
        <v>1705</v>
      </c>
      <c r="BX150" s="19">
        <v>1980.0952380952399</v>
      </c>
      <c r="BY150" s="19">
        <v>1843.38095238095</v>
      </c>
      <c r="BZ150" s="19">
        <v>1951.80952380953</v>
      </c>
      <c r="CA150" s="19">
        <v>1980.0952380952399</v>
      </c>
      <c r="CB150" s="19">
        <v>1843.38095238095</v>
      </c>
      <c r="CC150" s="19">
        <v>1705</v>
      </c>
      <c r="CD150" s="19">
        <v>1895.2380952381</v>
      </c>
      <c r="CE150" s="19">
        <v>1980.0952380952399</v>
      </c>
      <c r="CF150" s="19">
        <v>1980.0952380952399</v>
      </c>
      <c r="CG150" s="19">
        <v>1923</v>
      </c>
      <c r="CH150" s="19">
        <v>1923</v>
      </c>
      <c r="CI150" s="19">
        <v>1843.38095238095</v>
      </c>
      <c r="CJ150" s="19">
        <v>1824.5238095238101</v>
      </c>
      <c r="CK150" s="19">
        <v>1956.5238095238101</v>
      </c>
      <c r="CL150" s="19">
        <v>1843.38095238095</v>
      </c>
      <c r="CM150" s="19">
        <v>1980.0952380952399</v>
      </c>
      <c r="CP150" t="s">
        <v>166</v>
      </c>
      <c r="CQ150">
        <v>71</v>
      </c>
      <c r="CR150" s="13">
        <v>2476.6666666666702</v>
      </c>
      <c r="CS150" s="13">
        <v>1700</v>
      </c>
      <c r="CT150" s="13">
        <v>1890.4157142857148</v>
      </c>
    </row>
    <row r="151" spans="2:98" x14ac:dyDescent="0.25">
      <c r="B151">
        <v>45</v>
      </c>
      <c r="C151" s="19">
        <v>1500</v>
      </c>
      <c r="D151" s="19">
        <v>1440</v>
      </c>
      <c r="E151" s="19">
        <v>1833.9523809523801</v>
      </c>
      <c r="F151" s="19">
        <v>1904.6666666666699</v>
      </c>
      <c r="G151" s="19">
        <v>1899.9523809523801</v>
      </c>
      <c r="H151" s="19">
        <v>1984.80952380953</v>
      </c>
      <c r="I151" s="19">
        <v>1984.80952380953</v>
      </c>
      <c r="J151" s="19">
        <v>1829.2380952381</v>
      </c>
      <c r="K151" s="19">
        <v>1705</v>
      </c>
      <c r="L151" s="19">
        <v>1984.80952380953</v>
      </c>
      <c r="M151" s="19">
        <v>1829.2380952381</v>
      </c>
      <c r="N151" s="19">
        <v>1829.2380952381</v>
      </c>
      <c r="O151" s="19">
        <v>1710</v>
      </c>
      <c r="P151" s="19">
        <v>1984.80952380953</v>
      </c>
      <c r="Q151" s="19">
        <v>1848.0952380952399</v>
      </c>
      <c r="R151" s="19">
        <v>1899.9523809523801</v>
      </c>
      <c r="S151" s="19">
        <v>1843.38095238095</v>
      </c>
      <c r="T151" s="19">
        <v>2003.6666666666699</v>
      </c>
      <c r="U151" s="19">
        <v>1710</v>
      </c>
      <c r="V151" s="19">
        <v>1984.80952380953</v>
      </c>
      <c r="W151" s="19">
        <v>1899.9523809523801</v>
      </c>
      <c r="X151" s="19">
        <v>1984.80952380953</v>
      </c>
      <c r="Y151" s="19">
        <v>1984.80952380953</v>
      </c>
      <c r="Z151" s="19">
        <v>1829.2380952381</v>
      </c>
      <c r="AA151" s="19">
        <v>1705</v>
      </c>
      <c r="AB151" s="19">
        <v>1984.80952380953</v>
      </c>
      <c r="AC151" s="19">
        <v>1829.2380952381</v>
      </c>
      <c r="AD151" s="19">
        <v>1829.2380952381</v>
      </c>
      <c r="AE151" s="19">
        <v>1710</v>
      </c>
      <c r="AF151" s="19">
        <v>1984.80952380953</v>
      </c>
      <c r="AG151" s="19">
        <v>1770</v>
      </c>
      <c r="AH151" s="19">
        <v>1990</v>
      </c>
      <c r="AI151" s="19">
        <v>2530</v>
      </c>
      <c r="AJ151" s="19">
        <v>1550</v>
      </c>
      <c r="AK151" s="19">
        <v>1848.0952380952399</v>
      </c>
      <c r="AL151" s="19">
        <v>1956.5238095238101</v>
      </c>
      <c r="AM151" s="19">
        <v>1838.6666666666699</v>
      </c>
      <c r="AN151" s="19">
        <v>1829.2380952381</v>
      </c>
      <c r="AO151" s="19">
        <v>1848.0952380952399</v>
      </c>
      <c r="AP151" s="19">
        <v>1984.80952380953</v>
      </c>
      <c r="AQ151" s="19">
        <v>1705</v>
      </c>
      <c r="AR151" s="19">
        <v>1984.80952380953</v>
      </c>
      <c r="AS151" s="19">
        <v>1829.2380952381</v>
      </c>
      <c r="AT151" s="19">
        <v>1829.2380952381</v>
      </c>
      <c r="AU151" s="19">
        <v>1750</v>
      </c>
      <c r="AV151" s="19">
        <v>1888</v>
      </c>
      <c r="AW151" s="19">
        <v>1885</v>
      </c>
      <c r="AX151" s="19">
        <v>1932</v>
      </c>
      <c r="AY151" s="19">
        <v>1904.6666666666699</v>
      </c>
      <c r="AZ151" s="19">
        <v>1899.9523809523801</v>
      </c>
      <c r="BA151" s="19">
        <v>1984.80952380953</v>
      </c>
      <c r="BB151" s="19">
        <v>1984.80952380953</v>
      </c>
      <c r="BC151" s="19">
        <v>1829.2380952381</v>
      </c>
      <c r="BD151" s="19">
        <v>1705</v>
      </c>
      <c r="BE151" s="19">
        <v>1904.6666666666699</v>
      </c>
      <c r="BF151" s="19">
        <v>1899.9523809523801</v>
      </c>
      <c r="BG151" s="19">
        <v>1984.80952380953</v>
      </c>
      <c r="BH151" s="19">
        <v>1984.80952380953</v>
      </c>
      <c r="BI151" s="19">
        <v>1829.2380952381</v>
      </c>
      <c r="BJ151" s="19">
        <v>1705</v>
      </c>
      <c r="BK151" s="19">
        <v>1500</v>
      </c>
      <c r="BL151" s="19">
        <v>1440</v>
      </c>
      <c r="BM151" s="19">
        <v>1833.9523809523801</v>
      </c>
      <c r="BN151" s="19">
        <v>1904.6666666666699</v>
      </c>
      <c r="BO151" s="19">
        <v>1899.9523809523801</v>
      </c>
      <c r="BP151" s="19">
        <v>1984.80952380953</v>
      </c>
      <c r="BQ151" s="19">
        <v>1984.80952380953</v>
      </c>
      <c r="BR151" s="19">
        <v>1924</v>
      </c>
      <c r="BS151" s="19">
        <v>1924</v>
      </c>
      <c r="BT151" s="19">
        <v>1848.0952380952399</v>
      </c>
      <c r="BU151" s="19">
        <v>1984.80952380953</v>
      </c>
      <c r="BV151" s="19">
        <v>1829.2380952381</v>
      </c>
      <c r="BW151" s="19">
        <v>1710</v>
      </c>
      <c r="BX151" s="19">
        <v>1984.80952380953</v>
      </c>
      <c r="BY151" s="19">
        <v>1848.0952380952399</v>
      </c>
      <c r="BZ151" s="19">
        <v>1956.5238095238101</v>
      </c>
      <c r="CA151" s="19">
        <v>1984.80952380953</v>
      </c>
      <c r="CB151" s="19">
        <v>1848.0952380952399</v>
      </c>
      <c r="CC151" s="19">
        <v>1710</v>
      </c>
      <c r="CD151" s="19">
        <v>1899.9523809523801</v>
      </c>
      <c r="CE151" s="19">
        <v>1984.80952380953</v>
      </c>
      <c r="CF151" s="19">
        <v>1984.80952380953</v>
      </c>
      <c r="CG151" s="19">
        <v>1924</v>
      </c>
      <c r="CH151" s="19">
        <v>1924</v>
      </c>
      <c r="CI151" s="19">
        <v>1848.0952380952399</v>
      </c>
      <c r="CJ151" s="19">
        <v>1829.2380952381</v>
      </c>
      <c r="CK151" s="19">
        <v>1705</v>
      </c>
      <c r="CL151" s="19">
        <v>1848.0952380952399</v>
      </c>
      <c r="CM151" s="19">
        <v>1984.80952380953</v>
      </c>
      <c r="CP151" t="s">
        <v>166</v>
      </c>
      <c r="CQ151">
        <v>72</v>
      </c>
      <c r="CR151" s="13">
        <v>2190</v>
      </c>
      <c r="CS151" s="13">
        <v>1700</v>
      </c>
      <c r="CT151" s="13">
        <v>1948.3657142857141</v>
      </c>
    </row>
    <row r="152" spans="2:98" x14ac:dyDescent="0.25">
      <c r="B152">
        <v>46</v>
      </c>
      <c r="C152" s="19">
        <v>1861</v>
      </c>
      <c r="D152" s="19">
        <v>1550</v>
      </c>
      <c r="E152" s="19">
        <v>1838.6666666666699</v>
      </c>
      <c r="F152" s="19">
        <v>1909.38095238095</v>
      </c>
      <c r="G152" s="19">
        <v>1904.6666666666699</v>
      </c>
      <c r="H152" s="19">
        <v>1989.5238095238101</v>
      </c>
      <c r="I152" s="19">
        <v>1989.5238095238101</v>
      </c>
      <c r="J152" s="19">
        <v>1833.9523809523801</v>
      </c>
      <c r="K152" s="19">
        <v>1710</v>
      </c>
      <c r="L152" s="19">
        <v>1989.5238095238101</v>
      </c>
      <c r="M152" s="19">
        <v>1833.9523809523801</v>
      </c>
      <c r="N152" s="19">
        <v>1833.9523809523801</v>
      </c>
      <c r="O152" s="19">
        <v>1940</v>
      </c>
      <c r="P152" s="19">
        <v>1989.5238095238101</v>
      </c>
      <c r="Q152" s="19">
        <v>1852.80952380952</v>
      </c>
      <c r="R152" s="19">
        <v>1904.6666666666699</v>
      </c>
      <c r="S152" s="19">
        <v>1848.0952380952399</v>
      </c>
      <c r="T152" s="19">
        <v>2008.38095238095</v>
      </c>
      <c r="U152" s="19">
        <v>1940</v>
      </c>
      <c r="V152" s="19">
        <v>1989.5238095238101</v>
      </c>
      <c r="W152" s="19">
        <v>1904.6666666666699</v>
      </c>
      <c r="X152" s="19">
        <v>1989.5238095238101</v>
      </c>
      <c r="Y152" s="19">
        <v>1989.5238095238101</v>
      </c>
      <c r="Z152" s="19">
        <v>1833.9523809523801</v>
      </c>
      <c r="AA152" s="19">
        <v>1710</v>
      </c>
      <c r="AB152" s="19">
        <v>1989.5238095238101</v>
      </c>
      <c r="AC152" s="19">
        <v>1833.9523809523801</v>
      </c>
      <c r="AD152" s="19">
        <v>1833.9523809523801</v>
      </c>
      <c r="AE152" s="19">
        <v>1940</v>
      </c>
      <c r="AF152" s="19">
        <v>1989.5238095238101</v>
      </c>
      <c r="AG152" s="19">
        <v>1780</v>
      </c>
      <c r="AH152" s="19">
        <v>2000</v>
      </c>
      <c r="AI152" s="19">
        <v>2540</v>
      </c>
      <c r="AJ152" s="19">
        <v>1860</v>
      </c>
      <c r="AK152" s="19">
        <v>1852.80952380952</v>
      </c>
      <c r="AL152" s="19">
        <v>1705</v>
      </c>
      <c r="AM152" s="19">
        <v>1843.38095238095</v>
      </c>
      <c r="AN152" s="19">
        <v>1833.9523809523801</v>
      </c>
      <c r="AO152" s="19">
        <v>1852.80952380952</v>
      </c>
      <c r="AP152" s="19">
        <v>1989.5238095238101</v>
      </c>
      <c r="AQ152" s="19">
        <v>1710</v>
      </c>
      <c r="AR152" s="19">
        <v>1989.5238095238101</v>
      </c>
      <c r="AS152" s="19">
        <v>1833.9523809523801</v>
      </c>
      <c r="AT152" s="19">
        <v>1833.9523809523801</v>
      </c>
      <c r="AU152" s="19">
        <v>1752</v>
      </c>
      <c r="AV152" s="19">
        <v>1890</v>
      </c>
      <c r="AW152" s="19">
        <v>1890</v>
      </c>
      <c r="AX152" s="19">
        <v>1935</v>
      </c>
      <c r="AY152" s="19">
        <v>1909.38095238095</v>
      </c>
      <c r="AZ152" s="19">
        <v>1904.6666666666699</v>
      </c>
      <c r="BA152" s="19">
        <v>1989.5238095238101</v>
      </c>
      <c r="BB152" s="19">
        <v>1989.5238095238101</v>
      </c>
      <c r="BC152" s="19">
        <v>1833.9523809523801</v>
      </c>
      <c r="BD152" s="19">
        <v>1710</v>
      </c>
      <c r="BE152" s="19">
        <v>1909.38095238095</v>
      </c>
      <c r="BF152" s="19">
        <v>1904.6666666666699</v>
      </c>
      <c r="BG152" s="19">
        <v>1989.5238095238101</v>
      </c>
      <c r="BH152" s="19">
        <v>1989.5238095238101</v>
      </c>
      <c r="BI152" s="19">
        <v>1833.9523809523801</v>
      </c>
      <c r="BJ152" s="19">
        <v>1710</v>
      </c>
      <c r="BK152" s="19">
        <v>1861</v>
      </c>
      <c r="BL152" s="19">
        <v>1550</v>
      </c>
      <c r="BM152" s="19">
        <v>1838.6666666666699</v>
      </c>
      <c r="BN152" s="19">
        <v>1909.38095238095</v>
      </c>
      <c r="BO152" s="19">
        <v>1904.6666666666699</v>
      </c>
      <c r="BP152" s="19">
        <v>1989.5238095238101</v>
      </c>
      <c r="BQ152" s="19">
        <v>1989.5238095238101</v>
      </c>
      <c r="BR152" s="19">
        <v>1925</v>
      </c>
      <c r="BS152" s="19">
        <v>1925</v>
      </c>
      <c r="BT152" s="19">
        <v>1852.80952380952</v>
      </c>
      <c r="BU152" s="19">
        <v>1989.5238095238101</v>
      </c>
      <c r="BV152" s="19">
        <v>1833.9523809523801</v>
      </c>
      <c r="BW152" s="19">
        <v>1940</v>
      </c>
      <c r="BX152" s="19">
        <v>1989.5238095238101</v>
      </c>
      <c r="BY152" s="19">
        <v>1852.80952380952</v>
      </c>
      <c r="BZ152" s="19">
        <v>1705</v>
      </c>
      <c r="CA152" s="19">
        <v>1989.5238095238101</v>
      </c>
      <c r="CB152" s="19">
        <v>1852.80952380952</v>
      </c>
      <c r="CC152" s="19">
        <v>1940</v>
      </c>
      <c r="CD152" s="19">
        <v>1904.6666666666699</v>
      </c>
      <c r="CE152" s="19">
        <v>1989.5238095238101</v>
      </c>
      <c r="CF152" s="19">
        <v>1989.5238095238101</v>
      </c>
      <c r="CG152" s="19">
        <v>1925</v>
      </c>
      <c r="CH152" s="19">
        <v>1925</v>
      </c>
      <c r="CI152" s="19">
        <v>1852.80952380952</v>
      </c>
      <c r="CJ152" s="19">
        <v>1833.9523809523801</v>
      </c>
      <c r="CK152" s="19">
        <v>1710</v>
      </c>
      <c r="CL152" s="19">
        <v>1852.80952380952</v>
      </c>
      <c r="CM152" s="19">
        <v>1989.5238095238101</v>
      </c>
      <c r="CP152" t="s">
        <v>166</v>
      </c>
      <c r="CQ152">
        <v>73</v>
      </c>
      <c r="CR152" s="13">
        <v>2008.38095238095</v>
      </c>
      <c r="CS152" s="13">
        <v>1700</v>
      </c>
      <c r="CT152" s="13">
        <v>1909.1515798319335</v>
      </c>
    </row>
    <row r="153" spans="2:98" x14ac:dyDescent="0.25">
      <c r="B153">
        <v>47</v>
      </c>
      <c r="C153" s="19">
        <v>1550</v>
      </c>
      <c r="D153" s="19">
        <v>1560</v>
      </c>
      <c r="E153" s="19">
        <v>1843.38095238095</v>
      </c>
      <c r="F153" s="19">
        <v>1914.0952380952399</v>
      </c>
      <c r="G153" s="19">
        <v>1909.38095238095</v>
      </c>
      <c r="H153" s="19">
        <v>1994.2380952381</v>
      </c>
      <c r="I153" s="19">
        <v>1994.2380952381</v>
      </c>
      <c r="J153" s="19">
        <v>1838.6666666666699</v>
      </c>
      <c r="K153" s="19">
        <v>1940</v>
      </c>
      <c r="L153" s="19">
        <v>1994.2380952381</v>
      </c>
      <c r="M153" s="19">
        <v>1838.6666666666699</v>
      </c>
      <c r="N153" s="19">
        <v>1838.6666666666699</v>
      </c>
      <c r="O153" s="19">
        <v>1890</v>
      </c>
      <c r="P153" s="19">
        <v>1994.2380952381</v>
      </c>
      <c r="Q153" s="19">
        <v>1857.5238095238101</v>
      </c>
      <c r="R153" s="19">
        <v>1909.38095238095</v>
      </c>
      <c r="S153" s="19">
        <v>1852.80952380952</v>
      </c>
      <c r="T153" s="19">
        <v>1705</v>
      </c>
      <c r="U153" s="19">
        <v>1890</v>
      </c>
      <c r="V153" s="19">
        <v>1994.2380952381</v>
      </c>
      <c r="W153" s="19">
        <v>1909.38095238095</v>
      </c>
      <c r="X153" s="19">
        <v>1994.2380952381</v>
      </c>
      <c r="Y153" s="19">
        <v>1994.2380952381</v>
      </c>
      <c r="Z153" s="19">
        <v>1838.6666666666699</v>
      </c>
      <c r="AA153" s="19">
        <v>1940</v>
      </c>
      <c r="AB153" s="19">
        <v>1994.2380952381</v>
      </c>
      <c r="AC153" s="19">
        <v>1838.6666666666699</v>
      </c>
      <c r="AD153" s="19">
        <v>1838.6666666666699</v>
      </c>
      <c r="AE153" s="19">
        <v>1890</v>
      </c>
      <c r="AF153" s="19">
        <v>1994.2380952381</v>
      </c>
      <c r="AG153" s="19">
        <v>1790</v>
      </c>
      <c r="AH153" s="19">
        <v>2010</v>
      </c>
      <c r="AI153" s="19">
        <v>1255</v>
      </c>
      <c r="AJ153" s="19">
        <v>1760</v>
      </c>
      <c r="AK153" s="19">
        <v>1857.5238095238101</v>
      </c>
      <c r="AL153" s="19">
        <v>1710</v>
      </c>
      <c r="AM153" s="19">
        <v>1848.0952380952399</v>
      </c>
      <c r="AN153" s="19">
        <v>1838.6666666666699</v>
      </c>
      <c r="AO153" s="19">
        <v>1857.5238095238101</v>
      </c>
      <c r="AP153" s="19">
        <v>1994.2380952381</v>
      </c>
      <c r="AQ153" s="19">
        <v>1940</v>
      </c>
      <c r="AR153" s="19">
        <v>1994.2380952381</v>
      </c>
      <c r="AS153" s="19">
        <v>1838.6666666666699</v>
      </c>
      <c r="AT153" s="19">
        <v>1838.6666666666699</v>
      </c>
      <c r="AU153" s="19">
        <v>1754</v>
      </c>
      <c r="AV153" s="19">
        <v>1892</v>
      </c>
      <c r="AW153" s="19">
        <v>1895</v>
      </c>
      <c r="AX153" s="19">
        <v>1938</v>
      </c>
      <c r="AY153" s="19">
        <v>1914.0952380952399</v>
      </c>
      <c r="AZ153" s="19">
        <v>1909.38095238095</v>
      </c>
      <c r="BA153" s="19">
        <v>1994.2380952381</v>
      </c>
      <c r="BB153" s="19">
        <v>1994.2380952381</v>
      </c>
      <c r="BC153" s="19">
        <v>1838.6666666666699</v>
      </c>
      <c r="BD153" s="19">
        <v>1940</v>
      </c>
      <c r="BE153" s="19">
        <v>1914.0952380952399</v>
      </c>
      <c r="BF153" s="19">
        <v>1909.38095238095</v>
      </c>
      <c r="BG153" s="19">
        <v>1994.2380952381</v>
      </c>
      <c r="BH153" s="19">
        <v>1994.2380952381</v>
      </c>
      <c r="BI153" s="19">
        <v>1838.6666666666699</v>
      </c>
      <c r="BJ153" s="19">
        <v>1940</v>
      </c>
      <c r="BK153" s="19">
        <v>1550</v>
      </c>
      <c r="BL153" s="19">
        <v>1560</v>
      </c>
      <c r="BM153" s="19">
        <v>1843.38095238095</v>
      </c>
      <c r="BN153" s="19">
        <v>1914.0952380952399</v>
      </c>
      <c r="BO153" s="19">
        <v>1909.38095238095</v>
      </c>
      <c r="BP153" s="19">
        <v>1994.2380952381</v>
      </c>
      <c r="BQ153" s="19">
        <v>1994.2380952381</v>
      </c>
      <c r="BR153" s="19">
        <v>1926</v>
      </c>
      <c r="BS153" s="19">
        <v>1926</v>
      </c>
      <c r="BT153" s="19">
        <v>1857.5238095238101</v>
      </c>
      <c r="BU153" s="19">
        <v>1994.2380952381</v>
      </c>
      <c r="BV153" s="19">
        <v>1838.6666666666699</v>
      </c>
      <c r="BW153" s="19">
        <v>1890</v>
      </c>
      <c r="BX153" s="19">
        <v>1994.2380952381</v>
      </c>
      <c r="BY153" s="19">
        <v>1857.5238095238101</v>
      </c>
      <c r="BZ153" s="19">
        <v>1710</v>
      </c>
      <c r="CA153" s="19">
        <v>1994.2380952381</v>
      </c>
      <c r="CB153" s="19">
        <v>1857.5238095238101</v>
      </c>
      <c r="CC153" s="19">
        <v>1890</v>
      </c>
      <c r="CD153" s="19">
        <v>1909.38095238095</v>
      </c>
      <c r="CE153" s="19">
        <v>1994.2380952381</v>
      </c>
      <c r="CF153" s="19">
        <v>1994.2380952381</v>
      </c>
      <c r="CG153" s="19">
        <v>1926</v>
      </c>
      <c r="CH153" s="19">
        <v>1926</v>
      </c>
      <c r="CI153" s="19">
        <v>1857.5238095238101</v>
      </c>
      <c r="CJ153" s="19">
        <v>1838.6666666666699</v>
      </c>
      <c r="CK153" s="19">
        <v>1940</v>
      </c>
      <c r="CL153" s="19">
        <v>1857.5238095238101</v>
      </c>
      <c r="CM153" s="19">
        <v>1994.2380952381</v>
      </c>
      <c r="CP153" t="s">
        <v>166</v>
      </c>
      <c r="CQ153">
        <v>74</v>
      </c>
      <c r="CR153" s="13">
        <v>2064.1038548752899</v>
      </c>
      <c r="CS153" s="13">
        <v>1700</v>
      </c>
      <c r="CT153" s="13">
        <v>1894.3257142857162</v>
      </c>
    </row>
    <row r="154" spans="2:98" x14ac:dyDescent="0.25">
      <c r="B154">
        <v>48</v>
      </c>
      <c r="C154" s="19">
        <v>1687</v>
      </c>
      <c r="D154" s="19">
        <v>1636.6666666666699</v>
      </c>
      <c r="E154" s="19">
        <v>1848.0952380952399</v>
      </c>
      <c r="F154" s="19">
        <v>1918.80952380953</v>
      </c>
      <c r="G154" s="19">
        <v>1914.0952380952399</v>
      </c>
      <c r="H154" s="19">
        <v>1998.9523809523801</v>
      </c>
      <c r="I154" s="19">
        <v>1998.9523809523801</v>
      </c>
      <c r="J154" s="19">
        <v>1843.38095238095</v>
      </c>
      <c r="K154" s="19">
        <v>1890</v>
      </c>
      <c r="L154" s="19">
        <v>1998.9523809523801</v>
      </c>
      <c r="M154" s="19">
        <v>1843.38095238095</v>
      </c>
      <c r="N154" s="19">
        <v>1843.38095238095</v>
      </c>
      <c r="O154" s="19">
        <v>1790</v>
      </c>
      <c r="P154" s="19">
        <v>1998.9523809523801</v>
      </c>
      <c r="Q154" s="19">
        <v>1862.2380952381</v>
      </c>
      <c r="R154" s="19">
        <v>1914.0952380952399</v>
      </c>
      <c r="S154" s="19">
        <v>1857.5238095238101</v>
      </c>
      <c r="T154" s="19">
        <v>1710</v>
      </c>
      <c r="U154" s="19">
        <v>1790</v>
      </c>
      <c r="V154" s="19">
        <v>1998.9523809523801</v>
      </c>
      <c r="W154" s="19">
        <v>1914.0952380952399</v>
      </c>
      <c r="X154" s="19">
        <v>1998.9523809523801</v>
      </c>
      <c r="Y154" s="19">
        <v>1998.9523809523801</v>
      </c>
      <c r="Z154" s="19">
        <v>1843.38095238095</v>
      </c>
      <c r="AA154" s="19">
        <v>1890</v>
      </c>
      <c r="AB154" s="19">
        <v>1998.9523809523801</v>
      </c>
      <c r="AC154" s="19">
        <v>1843.38095238095</v>
      </c>
      <c r="AD154" s="19">
        <v>1843.38095238095</v>
      </c>
      <c r="AE154" s="19">
        <v>1790</v>
      </c>
      <c r="AF154" s="19">
        <v>1998.9523809523801</v>
      </c>
      <c r="AG154" s="19">
        <v>1800</v>
      </c>
      <c r="AH154" s="19">
        <v>2020</v>
      </c>
      <c r="AI154" s="19">
        <v>1335</v>
      </c>
      <c r="AJ154" s="19">
        <v>1880</v>
      </c>
      <c r="AK154" s="19">
        <v>1862.2380952381</v>
      </c>
      <c r="AL154" s="19">
        <v>1940</v>
      </c>
      <c r="AM154" s="19">
        <v>1852.80952380952</v>
      </c>
      <c r="AN154" s="19">
        <v>1843.38095238095</v>
      </c>
      <c r="AO154" s="19">
        <v>1862.2380952381</v>
      </c>
      <c r="AP154" s="19">
        <v>1998.9523809523801</v>
      </c>
      <c r="AQ154" s="19">
        <v>1890</v>
      </c>
      <c r="AR154" s="19">
        <v>1998.9523809523801</v>
      </c>
      <c r="AS154" s="19">
        <v>1843.38095238095</v>
      </c>
      <c r="AT154" s="19">
        <v>1843.38095238095</v>
      </c>
      <c r="AU154" s="19">
        <v>1756</v>
      </c>
      <c r="AV154" s="19">
        <v>1894</v>
      </c>
      <c r="AW154" s="19">
        <v>1900</v>
      </c>
      <c r="AX154" s="19">
        <v>1941</v>
      </c>
      <c r="AY154" s="19">
        <v>1918.80952380953</v>
      </c>
      <c r="AZ154" s="19">
        <v>1914.0952380952399</v>
      </c>
      <c r="BA154" s="19">
        <v>1998.9523809523801</v>
      </c>
      <c r="BB154" s="19">
        <v>1998.9523809523801</v>
      </c>
      <c r="BC154" s="19">
        <v>1843.38095238095</v>
      </c>
      <c r="BD154" s="19">
        <v>1890</v>
      </c>
      <c r="BE154" s="19">
        <v>1918.80952380953</v>
      </c>
      <c r="BF154" s="19">
        <v>1914.0952380952399</v>
      </c>
      <c r="BG154" s="19">
        <v>1998.9523809523801</v>
      </c>
      <c r="BH154" s="19">
        <v>1998.9523809523801</v>
      </c>
      <c r="BI154" s="19">
        <v>1843.38095238095</v>
      </c>
      <c r="BJ154" s="19">
        <v>1890</v>
      </c>
      <c r="BK154" s="19">
        <v>1687</v>
      </c>
      <c r="BL154" s="19">
        <v>1636.6666666666699</v>
      </c>
      <c r="BM154" s="19">
        <v>1848.0952380952399</v>
      </c>
      <c r="BN154" s="19">
        <v>1918.80952380953</v>
      </c>
      <c r="BO154" s="19">
        <v>1914.0952380952399</v>
      </c>
      <c r="BP154" s="19">
        <v>1998.9523809523801</v>
      </c>
      <c r="BQ154" s="19">
        <v>1998.9523809523801</v>
      </c>
      <c r="BR154" s="19">
        <v>1927</v>
      </c>
      <c r="BS154" s="19">
        <v>1927</v>
      </c>
      <c r="BT154" s="19">
        <v>1862.2380952381</v>
      </c>
      <c r="BU154" s="19">
        <v>1998.9523809523801</v>
      </c>
      <c r="BV154" s="19">
        <v>1843.38095238095</v>
      </c>
      <c r="BW154" s="19">
        <v>1790</v>
      </c>
      <c r="BX154" s="19">
        <v>1998.9523809523801</v>
      </c>
      <c r="BY154" s="19">
        <v>1862.2380952381</v>
      </c>
      <c r="BZ154" s="19">
        <v>1940</v>
      </c>
      <c r="CA154" s="19">
        <v>1998.9523809523801</v>
      </c>
      <c r="CB154" s="19">
        <v>1862.2380952381</v>
      </c>
      <c r="CC154" s="19">
        <v>1790</v>
      </c>
      <c r="CD154" s="19">
        <v>1914.0952380952399</v>
      </c>
      <c r="CE154" s="19">
        <v>1998.9523809523801</v>
      </c>
      <c r="CF154" s="19">
        <v>1998.9523809523801</v>
      </c>
      <c r="CG154" s="19">
        <v>1927</v>
      </c>
      <c r="CH154" s="19">
        <v>1927</v>
      </c>
      <c r="CI154" s="19">
        <v>1862.2380952381</v>
      </c>
      <c r="CJ154" s="19">
        <v>1843.38095238095</v>
      </c>
      <c r="CK154" s="19">
        <v>1890</v>
      </c>
      <c r="CL154" s="19">
        <v>1862.2380952381</v>
      </c>
      <c r="CM154" s="19">
        <v>1998.9523809523801</v>
      </c>
      <c r="CP154" t="s">
        <v>166</v>
      </c>
      <c r="CQ154">
        <v>75</v>
      </c>
      <c r="CR154" s="13">
        <v>2008.38095238091</v>
      </c>
      <c r="CS154" s="13">
        <v>1700</v>
      </c>
      <c r="CT154" s="13">
        <v>1892.4768707482999</v>
      </c>
    </row>
    <row r="155" spans="2:98" x14ac:dyDescent="0.25">
      <c r="B155">
        <v>49</v>
      </c>
      <c r="C155" s="19">
        <v>1712</v>
      </c>
      <c r="D155" s="19">
        <v>1696.6666666666699</v>
      </c>
      <c r="E155" s="19">
        <v>1852.80952380952</v>
      </c>
      <c r="F155" s="19">
        <v>1923.5238095238101</v>
      </c>
      <c r="G155" s="19">
        <v>1918.80952380953</v>
      </c>
      <c r="H155" s="19">
        <v>2003.6666666666699</v>
      </c>
      <c r="I155" s="19">
        <v>2003.6666666666699</v>
      </c>
      <c r="J155" s="19">
        <v>1848.0952380952399</v>
      </c>
      <c r="K155" s="19">
        <v>1790</v>
      </c>
      <c r="L155" s="19">
        <v>2003.6666666666699</v>
      </c>
      <c r="M155" s="19">
        <v>1848.0952380952399</v>
      </c>
      <c r="N155" s="19">
        <v>1848.0952380952399</v>
      </c>
      <c r="O155" s="19">
        <v>1700</v>
      </c>
      <c r="P155" s="19">
        <v>2003.6666666666699</v>
      </c>
      <c r="Q155" s="19">
        <v>1866.9523809523801</v>
      </c>
      <c r="R155" s="19">
        <v>1918.80952380953</v>
      </c>
      <c r="S155" s="19">
        <v>1862.2380952381</v>
      </c>
      <c r="T155" s="19">
        <v>1940</v>
      </c>
      <c r="U155" s="19">
        <v>1700</v>
      </c>
      <c r="V155" s="19">
        <v>2003.6666666666699</v>
      </c>
      <c r="W155" s="19">
        <v>1918.80952380953</v>
      </c>
      <c r="X155" s="19">
        <v>2003.6666666666699</v>
      </c>
      <c r="Y155" s="19">
        <v>2003.6666666666699</v>
      </c>
      <c r="Z155" s="19">
        <v>1848.0952380952399</v>
      </c>
      <c r="AA155" s="19">
        <v>1790</v>
      </c>
      <c r="AB155" s="19">
        <v>2003.6666666666699</v>
      </c>
      <c r="AC155" s="19">
        <v>1848.0952380952399</v>
      </c>
      <c r="AD155" s="19">
        <v>1848.0952380952399</v>
      </c>
      <c r="AE155" s="19">
        <v>1700</v>
      </c>
      <c r="AF155" s="19">
        <v>2003.6666666666699</v>
      </c>
      <c r="AG155" s="19">
        <v>1810</v>
      </c>
      <c r="AH155" s="19">
        <v>2030</v>
      </c>
      <c r="AI155" s="19">
        <v>1415</v>
      </c>
      <c r="AJ155" s="19">
        <v>1870</v>
      </c>
      <c r="AK155" s="19">
        <v>1866.9523809523801</v>
      </c>
      <c r="AL155" s="19">
        <v>1890</v>
      </c>
      <c r="AM155" s="19">
        <v>1857.5238095238101</v>
      </c>
      <c r="AN155" s="19">
        <v>1848.0952380952399</v>
      </c>
      <c r="AO155" s="19">
        <v>1866.9523809523801</v>
      </c>
      <c r="AP155" s="19">
        <v>2003.6666666666699</v>
      </c>
      <c r="AQ155" s="19">
        <v>1790</v>
      </c>
      <c r="AR155" s="19">
        <v>2003.6666666666699</v>
      </c>
      <c r="AS155" s="19">
        <v>1848.0952380952399</v>
      </c>
      <c r="AT155" s="19">
        <v>1848.0952380952399</v>
      </c>
      <c r="AU155" s="19">
        <v>1758</v>
      </c>
      <c r="AV155" s="19">
        <v>1896</v>
      </c>
      <c r="AW155" s="19">
        <v>1905</v>
      </c>
      <c r="AX155" s="19">
        <v>1944</v>
      </c>
      <c r="AY155" s="19">
        <v>1923.5238095238101</v>
      </c>
      <c r="AZ155" s="19">
        <v>1918.80952380953</v>
      </c>
      <c r="BA155" s="19">
        <v>2003.6666666666699</v>
      </c>
      <c r="BB155" s="19">
        <v>2003.6666666666699</v>
      </c>
      <c r="BC155" s="19">
        <v>1848.0952380952399</v>
      </c>
      <c r="BD155" s="19">
        <v>1790</v>
      </c>
      <c r="BE155" s="19">
        <v>1923.5238095238101</v>
      </c>
      <c r="BF155" s="19">
        <v>1918.80952380953</v>
      </c>
      <c r="BG155" s="19">
        <v>2003.6666666666699</v>
      </c>
      <c r="BH155" s="19">
        <v>2003.6666666666699</v>
      </c>
      <c r="BI155" s="19">
        <v>1848.0952380952399</v>
      </c>
      <c r="BJ155" s="19">
        <v>1790</v>
      </c>
      <c r="BK155" s="19">
        <v>1712</v>
      </c>
      <c r="BL155" s="19">
        <v>1696.6666666666699</v>
      </c>
      <c r="BM155" s="19">
        <v>1852.80952380952</v>
      </c>
      <c r="BN155" s="19">
        <v>1923.5238095238101</v>
      </c>
      <c r="BO155" s="19">
        <v>1918.80952380953</v>
      </c>
      <c r="BP155" s="19">
        <v>2003.6666666666699</v>
      </c>
      <c r="BQ155" s="19">
        <v>2003.6666666666699</v>
      </c>
      <c r="BR155" s="19">
        <v>1928</v>
      </c>
      <c r="BS155" s="19">
        <v>1928</v>
      </c>
      <c r="BT155" s="19">
        <v>1866.9523809523801</v>
      </c>
      <c r="BU155" s="19">
        <v>2003.6666666666699</v>
      </c>
      <c r="BV155" s="19">
        <v>1848.0952380952399</v>
      </c>
      <c r="BW155" s="19">
        <v>1700</v>
      </c>
      <c r="BX155" s="19">
        <v>2003.6666666666699</v>
      </c>
      <c r="BY155" s="19">
        <v>1866.9523809523801</v>
      </c>
      <c r="BZ155" s="19">
        <v>1890</v>
      </c>
      <c r="CA155" s="19">
        <v>2003.6666666666699</v>
      </c>
      <c r="CB155" s="19">
        <v>1866.9523809523801</v>
      </c>
      <c r="CC155" s="19">
        <v>1700</v>
      </c>
      <c r="CD155" s="19">
        <v>1918.80952380953</v>
      </c>
      <c r="CE155" s="19">
        <v>2003.6666666666699</v>
      </c>
      <c r="CF155" s="19">
        <v>2003.6666666666699</v>
      </c>
      <c r="CG155" s="19">
        <v>1928</v>
      </c>
      <c r="CH155" s="19">
        <v>1928</v>
      </c>
      <c r="CI155" s="19">
        <v>1866.9523809523801</v>
      </c>
      <c r="CJ155" s="19">
        <v>1848.0952380952399</v>
      </c>
      <c r="CK155" s="19">
        <v>1790</v>
      </c>
      <c r="CL155" s="19">
        <v>1866.9523809523801</v>
      </c>
      <c r="CM155" s="19">
        <v>2003.6666666666699</v>
      </c>
      <c r="CP155" t="s">
        <v>166</v>
      </c>
      <c r="CQ155">
        <v>76</v>
      </c>
      <c r="CR155" s="13">
        <v>2008.38095238091</v>
      </c>
      <c r="CS155" s="13">
        <v>1700</v>
      </c>
      <c r="CT155" s="13">
        <v>1917.9719863945593</v>
      </c>
    </row>
    <row r="156" spans="2:98" x14ac:dyDescent="0.25">
      <c r="B156">
        <v>50</v>
      </c>
      <c r="C156" s="19">
        <v>1737</v>
      </c>
      <c r="D156" s="19">
        <v>1756.6666666666699</v>
      </c>
      <c r="E156" s="19">
        <v>1857.5238095238101</v>
      </c>
      <c r="F156" s="19">
        <v>1928.2380952381</v>
      </c>
      <c r="G156" s="19">
        <v>1923.5238095238101</v>
      </c>
      <c r="H156" s="19">
        <v>2008.38095238095</v>
      </c>
      <c r="I156" s="19">
        <v>2008.38095238095</v>
      </c>
      <c r="J156" s="19">
        <v>1852.80952380952</v>
      </c>
      <c r="K156" s="19">
        <v>1700</v>
      </c>
      <c r="L156" s="19">
        <v>2008.38095238095</v>
      </c>
      <c r="M156" s="19">
        <v>1852.80952380952</v>
      </c>
      <c r="N156" s="19">
        <v>1852.80952380952</v>
      </c>
      <c r="O156" s="19">
        <v>1805.6666666666699</v>
      </c>
      <c r="P156" s="19">
        <v>2008.38095238095</v>
      </c>
      <c r="Q156" s="19">
        <v>1871.6666666666699</v>
      </c>
      <c r="R156" s="19">
        <v>1923.5238095238101</v>
      </c>
      <c r="S156" s="19">
        <v>1866.9523809523801</v>
      </c>
      <c r="T156" s="19">
        <v>1890</v>
      </c>
      <c r="U156" s="19">
        <v>1805.6666666666699</v>
      </c>
      <c r="V156" s="19">
        <v>2008.38095238095</v>
      </c>
      <c r="W156" s="19">
        <v>1923.5238095238101</v>
      </c>
      <c r="X156" s="19">
        <v>2008.38095238095</v>
      </c>
      <c r="Y156" s="19">
        <v>2008.38095238095</v>
      </c>
      <c r="Z156" s="19">
        <v>1852.80952380952</v>
      </c>
      <c r="AA156" s="19">
        <v>1700</v>
      </c>
      <c r="AB156" s="19">
        <v>2008.38095238095</v>
      </c>
      <c r="AC156" s="19">
        <v>1852.80952380952</v>
      </c>
      <c r="AD156" s="19">
        <v>1852.80952380952</v>
      </c>
      <c r="AE156" s="19">
        <v>1805.6666666666699</v>
      </c>
      <c r="AF156" s="19">
        <v>2008.38095238095</v>
      </c>
      <c r="AG156" s="19">
        <v>1820</v>
      </c>
      <c r="AH156" s="19">
        <v>2040</v>
      </c>
      <c r="AI156" s="19">
        <v>1495</v>
      </c>
      <c r="AJ156" s="19">
        <v>1680</v>
      </c>
      <c r="AK156" s="19">
        <v>1871.6666666666699</v>
      </c>
      <c r="AL156" s="19">
        <v>1790</v>
      </c>
      <c r="AM156" s="19">
        <v>1862.2380952381</v>
      </c>
      <c r="AN156" s="19">
        <v>1852.80952380952</v>
      </c>
      <c r="AO156" s="19">
        <v>1871.6666666666699</v>
      </c>
      <c r="AP156" s="19">
        <v>2008.38095238095</v>
      </c>
      <c r="AQ156" s="19">
        <v>1700</v>
      </c>
      <c r="AR156" s="19">
        <v>2008.38095238095</v>
      </c>
      <c r="AS156" s="19">
        <v>1852.80952380952</v>
      </c>
      <c r="AT156" s="19">
        <v>1852.80952380952</v>
      </c>
      <c r="AU156" s="19">
        <v>1760</v>
      </c>
      <c r="AV156" s="19">
        <v>1898</v>
      </c>
      <c r="AW156" s="19">
        <v>1910</v>
      </c>
      <c r="AX156" s="19">
        <v>1947</v>
      </c>
      <c r="AY156" s="19">
        <v>1928.2380952381</v>
      </c>
      <c r="AZ156" s="19">
        <v>1923.5238095238101</v>
      </c>
      <c r="BA156" s="19">
        <v>2008.38095238095</v>
      </c>
      <c r="BB156" s="19">
        <v>2008.38095238095</v>
      </c>
      <c r="BC156" s="19">
        <v>1852.80952380952</v>
      </c>
      <c r="BD156" s="19">
        <v>1700</v>
      </c>
      <c r="BE156" s="19">
        <v>1928.2380952381</v>
      </c>
      <c r="BF156" s="19">
        <v>1923.5238095238101</v>
      </c>
      <c r="BG156" s="19">
        <v>2008.38095238095</v>
      </c>
      <c r="BH156" s="19">
        <v>2008.38095238095</v>
      </c>
      <c r="BI156" s="19">
        <v>1852.80952380952</v>
      </c>
      <c r="BJ156" s="19">
        <v>1700</v>
      </c>
      <c r="BK156" s="19">
        <v>1737</v>
      </c>
      <c r="BL156" s="19">
        <v>1756.6666666666699</v>
      </c>
      <c r="BM156" s="19">
        <v>1857.5238095238101</v>
      </c>
      <c r="BN156" s="19">
        <v>1928.2380952381</v>
      </c>
      <c r="BO156" s="19">
        <v>1923.5238095238101</v>
      </c>
      <c r="BP156" s="19">
        <v>2008.38095238095</v>
      </c>
      <c r="BQ156" s="19">
        <v>2008.38095238095</v>
      </c>
      <c r="BR156" s="19">
        <v>1929</v>
      </c>
      <c r="BS156" s="19">
        <v>1929</v>
      </c>
      <c r="BT156" s="19">
        <v>1871.6666666666699</v>
      </c>
      <c r="BU156" s="19">
        <v>2008.38095238095</v>
      </c>
      <c r="BV156" s="19">
        <v>1852.80952380952</v>
      </c>
      <c r="BW156" s="19">
        <v>1805.6666666666699</v>
      </c>
      <c r="BX156" s="19">
        <v>2008.38095238095</v>
      </c>
      <c r="BY156" s="19">
        <v>1871.6666666666699</v>
      </c>
      <c r="BZ156" s="19">
        <v>1790</v>
      </c>
      <c r="CA156" s="19">
        <v>2008.38095238095</v>
      </c>
      <c r="CB156" s="19">
        <v>1871.6666666666699</v>
      </c>
      <c r="CC156" s="19">
        <v>1805.6666666666699</v>
      </c>
      <c r="CD156" s="19">
        <v>1923.5238095238101</v>
      </c>
      <c r="CE156" s="19">
        <v>2008.38095238095</v>
      </c>
      <c r="CF156" s="19">
        <v>2008.38095238095</v>
      </c>
      <c r="CG156" s="19">
        <v>1929</v>
      </c>
      <c r="CH156" s="19">
        <v>1929</v>
      </c>
      <c r="CI156" s="19">
        <v>1871.6666666666699</v>
      </c>
      <c r="CJ156" s="19">
        <v>1852.80952380952</v>
      </c>
      <c r="CK156" s="19">
        <v>1700</v>
      </c>
      <c r="CL156" s="19">
        <v>1871.6666666666699</v>
      </c>
      <c r="CM156" s="19">
        <v>2008.38095238095</v>
      </c>
      <c r="CP156" t="s">
        <v>166</v>
      </c>
      <c r="CQ156">
        <v>77</v>
      </c>
      <c r="CR156" s="13">
        <v>2008.38095238095</v>
      </c>
      <c r="CS156" s="13">
        <v>1700</v>
      </c>
      <c r="CT156" s="13">
        <v>1894.6309523809518</v>
      </c>
    </row>
    <row r="157" spans="2:98" x14ac:dyDescent="0.25">
      <c r="B157">
        <v>51</v>
      </c>
      <c r="C157" s="19">
        <v>1762</v>
      </c>
      <c r="D157" s="19">
        <v>1816.6666666666699</v>
      </c>
      <c r="E157" s="19">
        <v>1862.2380952381</v>
      </c>
      <c r="F157" s="19">
        <v>1932.9523809523801</v>
      </c>
      <c r="G157" s="19">
        <v>1928.2380952381</v>
      </c>
      <c r="H157" s="19">
        <v>1705</v>
      </c>
      <c r="I157" s="19">
        <v>1705</v>
      </c>
      <c r="J157" s="19">
        <v>1857.5238095238101</v>
      </c>
      <c r="K157" s="19">
        <v>1805.6666666666699</v>
      </c>
      <c r="L157" s="19">
        <v>1705</v>
      </c>
      <c r="M157" s="19">
        <v>1857.5238095238101</v>
      </c>
      <c r="N157" s="19">
        <v>1857.5238095238101</v>
      </c>
      <c r="O157" s="19">
        <v>1810.38095238095</v>
      </c>
      <c r="P157" s="19">
        <v>1705</v>
      </c>
      <c r="Q157" s="19">
        <v>1876.38095238095</v>
      </c>
      <c r="R157" s="19">
        <v>1928.2380952381</v>
      </c>
      <c r="S157" s="19">
        <v>1871.6666666666699</v>
      </c>
      <c r="T157" s="19">
        <v>1790</v>
      </c>
      <c r="U157" s="19">
        <v>1810.38095238095</v>
      </c>
      <c r="V157" s="19">
        <v>1705</v>
      </c>
      <c r="W157" s="19">
        <v>1928.2380952381</v>
      </c>
      <c r="X157" s="19">
        <v>1705</v>
      </c>
      <c r="Y157" s="19">
        <v>1705</v>
      </c>
      <c r="Z157" s="19">
        <v>1857.5238095238101</v>
      </c>
      <c r="AA157" s="19">
        <v>1805.6666666666699</v>
      </c>
      <c r="AB157" s="19">
        <v>1705</v>
      </c>
      <c r="AC157" s="19">
        <v>1857.5238095238101</v>
      </c>
      <c r="AD157" s="19">
        <v>1857.5238095238101</v>
      </c>
      <c r="AE157" s="19">
        <v>1810.38095238095</v>
      </c>
      <c r="AF157" s="19">
        <v>1705</v>
      </c>
      <c r="AG157" s="19">
        <v>1830</v>
      </c>
      <c r="AH157" s="19">
        <v>2050</v>
      </c>
      <c r="AI157" s="19">
        <v>1575</v>
      </c>
      <c r="AJ157" s="19">
        <v>1750</v>
      </c>
      <c r="AK157" s="19">
        <v>1876.38095238095</v>
      </c>
      <c r="AL157" s="19">
        <v>1700</v>
      </c>
      <c r="AM157" s="19">
        <v>1866.9523809523801</v>
      </c>
      <c r="AN157" s="19">
        <v>1857.5238095238101</v>
      </c>
      <c r="AO157" s="19">
        <v>1876.38095238095</v>
      </c>
      <c r="AP157" s="19">
        <v>1705</v>
      </c>
      <c r="AQ157" s="19">
        <v>1805.6666666666699</v>
      </c>
      <c r="AR157" s="19">
        <v>1705</v>
      </c>
      <c r="AS157" s="19">
        <v>1857.5238095238101</v>
      </c>
      <c r="AT157" s="19">
        <v>1857.5238095238101</v>
      </c>
      <c r="AU157" s="19">
        <v>1762</v>
      </c>
      <c r="AV157" s="19">
        <v>1900</v>
      </c>
      <c r="AW157" s="19">
        <v>1915</v>
      </c>
      <c r="AX157" s="19">
        <v>1950</v>
      </c>
      <c r="AY157" s="19">
        <v>1932.9523809523801</v>
      </c>
      <c r="AZ157" s="19">
        <v>1928.2380952381</v>
      </c>
      <c r="BA157" s="19">
        <v>1705</v>
      </c>
      <c r="BB157" s="19">
        <v>1705</v>
      </c>
      <c r="BC157" s="19">
        <v>1857.5238095238101</v>
      </c>
      <c r="BD157" s="19">
        <v>1805.6666666666699</v>
      </c>
      <c r="BE157" s="19">
        <v>1932.9523809523801</v>
      </c>
      <c r="BF157" s="19">
        <v>1928.2380952381</v>
      </c>
      <c r="BG157" s="19">
        <v>1705</v>
      </c>
      <c r="BH157" s="19">
        <v>1705</v>
      </c>
      <c r="BI157" s="19">
        <v>1857.5238095238101</v>
      </c>
      <c r="BJ157" s="19">
        <v>1805.6666666666699</v>
      </c>
      <c r="BK157" s="19">
        <v>1762</v>
      </c>
      <c r="BL157" s="19">
        <v>1816.6666666666699</v>
      </c>
      <c r="BM157" s="19">
        <v>1862.2380952381</v>
      </c>
      <c r="BN157" s="19">
        <v>1932.9523809523801</v>
      </c>
      <c r="BO157" s="19">
        <v>1928.2380952381</v>
      </c>
      <c r="BP157" s="19">
        <v>1705</v>
      </c>
      <c r="BQ157" s="19">
        <v>1705</v>
      </c>
      <c r="BR157" s="19">
        <v>1930</v>
      </c>
      <c r="BS157" s="19">
        <v>1930</v>
      </c>
      <c r="BT157" s="19">
        <v>1876.38095238095</v>
      </c>
      <c r="BU157" s="19">
        <v>1705</v>
      </c>
      <c r="BV157" s="19">
        <v>1857.5238095238101</v>
      </c>
      <c r="BW157" s="19">
        <v>1810.38095238095</v>
      </c>
      <c r="BX157" s="19">
        <v>1705</v>
      </c>
      <c r="BY157" s="19">
        <v>1876.38095238095</v>
      </c>
      <c r="BZ157" s="19">
        <v>1700</v>
      </c>
      <c r="CA157" s="19">
        <v>1705</v>
      </c>
      <c r="CB157" s="19">
        <v>1876.38095238095</v>
      </c>
      <c r="CC157" s="19">
        <v>1810.38095238095</v>
      </c>
      <c r="CD157" s="19">
        <v>1928.2380952381</v>
      </c>
      <c r="CE157" s="19">
        <v>1705</v>
      </c>
      <c r="CF157" s="19">
        <v>1705</v>
      </c>
      <c r="CG157" s="19">
        <v>1930</v>
      </c>
      <c r="CH157" s="19">
        <v>1930</v>
      </c>
      <c r="CI157" s="19">
        <v>1876.38095238095</v>
      </c>
      <c r="CJ157" s="19">
        <v>1857.5238095238101</v>
      </c>
      <c r="CK157" s="19">
        <v>1805.6666666666699</v>
      </c>
      <c r="CL157" s="19">
        <v>1876.38095238095</v>
      </c>
      <c r="CM157" s="19">
        <v>1705</v>
      </c>
      <c r="CP157" t="s">
        <v>166</v>
      </c>
      <c r="CQ157">
        <v>78</v>
      </c>
      <c r="CR157" s="13">
        <v>2050</v>
      </c>
      <c r="CS157" s="13">
        <v>1700</v>
      </c>
      <c r="CT157" s="13">
        <v>1893.0809523809519</v>
      </c>
    </row>
    <row r="158" spans="2:98" x14ac:dyDescent="0.25">
      <c r="B158">
        <v>52</v>
      </c>
      <c r="C158" s="19">
        <v>1787</v>
      </c>
      <c r="D158" s="19">
        <v>1876.6666666666699</v>
      </c>
      <c r="E158" s="19">
        <v>1866.9523809523801</v>
      </c>
      <c r="F158" s="19">
        <v>1937.6666666666699</v>
      </c>
      <c r="G158" s="19">
        <v>1932.9523809523801</v>
      </c>
      <c r="H158" s="19">
        <v>1710</v>
      </c>
      <c r="I158" s="19">
        <v>1710</v>
      </c>
      <c r="J158" s="19">
        <v>1862.2380952381</v>
      </c>
      <c r="K158" s="19">
        <v>1810.38095238095</v>
      </c>
      <c r="L158" s="19">
        <v>1710</v>
      </c>
      <c r="M158" s="19">
        <v>1862.2380952381</v>
      </c>
      <c r="N158" s="19">
        <v>1862.2380952381</v>
      </c>
      <c r="O158" s="19">
        <v>1815.0952380952399</v>
      </c>
      <c r="P158" s="19">
        <v>1710</v>
      </c>
      <c r="Q158" s="19">
        <v>1881.0952380952399</v>
      </c>
      <c r="R158" s="19">
        <v>1932.9523809523801</v>
      </c>
      <c r="S158" s="19">
        <v>1876.38095238095</v>
      </c>
      <c r="T158" s="19">
        <v>1700</v>
      </c>
      <c r="U158" s="19">
        <v>1815.0952380952399</v>
      </c>
      <c r="V158" s="19">
        <v>1710</v>
      </c>
      <c r="W158" s="19">
        <v>1932.9523809523801</v>
      </c>
      <c r="X158" s="19">
        <v>1710</v>
      </c>
      <c r="Y158" s="19">
        <v>1710</v>
      </c>
      <c r="Z158" s="19">
        <v>1862.2380952381</v>
      </c>
      <c r="AA158" s="19">
        <v>1810.38095238095</v>
      </c>
      <c r="AB158" s="19">
        <v>1710</v>
      </c>
      <c r="AC158" s="19">
        <v>1862.2380952381</v>
      </c>
      <c r="AD158" s="19">
        <v>1862.2380952381</v>
      </c>
      <c r="AE158" s="19">
        <v>1815.0952380952399</v>
      </c>
      <c r="AF158" s="19">
        <v>1710</v>
      </c>
      <c r="AG158" s="19">
        <v>1840</v>
      </c>
      <c r="AH158" s="19">
        <v>2060</v>
      </c>
      <c r="AI158" s="19">
        <v>1655</v>
      </c>
      <c r="AJ158" s="19">
        <v>1908.9324960753499</v>
      </c>
      <c r="AK158" s="19">
        <v>1881.0952380952399</v>
      </c>
      <c r="AL158" s="19">
        <v>1805.6666666666699</v>
      </c>
      <c r="AM158" s="19">
        <v>1871.6666666666699</v>
      </c>
      <c r="AN158" s="19">
        <v>1862.2380952381</v>
      </c>
      <c r="AO158" s="19">
        <v>1881.0952380952399</v>
      </c>
      <c r="AP158" s="19">
        <v>1710</v>
      </c>
      <c r="AQ158" s="19">
        <v>1810.38095238095</v>
      </c>
      <c r="AR158" s="19">
        <v>1710</v>
      </c>
      <c r="AS158" s="19">
        <v>1862.2380952381</v>
      </c>
      <c r="AT158" s="19">
        <v>1862.2380952381</v>
      </c>
      <c r="AU158" s="19">
        <v>1764</v>
      </c>
      <c r="AV158" s="19">
        <v>1902</v>
      </c>
      <c r="AW158" s="19">
        <v>1920</v>
      </c>
      <c r="AX158" s="19">
        <v>1953</v>
      </c>
      <c r="AY158" s="19">
        <v>1937.6666666666699</v>
      </c>
      <c r="AZ158" s="19">
        <v>1932.9523809523801</v>
      </c>
      <c r="BA158" s="19">
        <v>1710</v>
      </c>
      <c r="BB158" s="19">
        <v>1710</v>
      </c>
      <c r="BC158" s="19">
        <v>1862.2380952381</v>
      </c>
      <c r="BD158" s="19">
        <v>1810.38095238095</v>
      </c>
      <c r="BE158" s="19">
        <v>1937.6666666666699</v>
      </c>
      <c r="BF158" s="19">
        <v>1932.9523809523801</v>
      </c>
      <c r="BG158" s="19">
        <v>1710</v>
      </c>
      <c r="BH158" s="19">
        <v>1710</v>
      </c>
      <c r="BI158" s="19">
        <v>1862.2380952381</v>
      </c>
      <c r="BJ158" s="19">
        <v>1810.38095238095</v>
      </c>
      <c r="BK158" s="19">
        <v>1787</v>
      </c>
      <c r="BL158" s="19">
        <v>1876.6666666666699</v>
      </c>
      <c r="BM158" s="19">
        <v>1866.9523809523801</v>
      </c>
      <c r="BN158" s="19">
        <v>1937.6666666666699</v>
      </c>
      <c r="BO158" s="19">
        <v>1932.9523809523801</v>
      </c>
      <c r="BP158" s="19">
        <v>1710</v>
      </c>
      <c r="BQ158" s="19">
        <v>1710</v>
      </c>
      <c r="BR158" s="19">
        <v>1931</v>
      </c>
      <c r="BS158" s="19">
        <v>1931</v>
      </c>
      <c r="BT158" s="19">
        <v>1881.0952380952399</v>
      </c>
      <c r="BU158" s="19">
        <v>1710</v>
      </c>
      <c r="BV158" s="19">
        <v>1862.2380952381</v>
      </c>
      <c r="BW158" s="19">
        <v>1815.0952380952399</v>
      </c>
      <c r="BX158" s="19">
        <v>1710</v>
      </c>
      <c r="BY158" s="19">
        <v>1881.0952380952399</v>
      </c>
      <c r="BZ158" s="19">
        <v>1805.6666666666699</v>
      </c>
      <c r="CA158" s="19">
        <v>1710</v>
      </c>
      <c r="CB158" s="19">
        <v>1881.0952380952399</v>
      </c>
      <c r="CC158" s="19">
        <v>1815.0952380952399</v>
      </c>
      <c r="CD158" s="19">
        <v>1932.9523809523801</v>
      </c>
      <c r="CE158" s="19">
        <v>1710</v>
      </c>
      <c r="CF158" s="19">
        <v>1710</v>
      </c>
      <c r="CG158" s="19">
        <v>1931</v>
      </c>
      <c r="CH158" s="19">
        <v>1931</v>
      </c>
      <c r="CI158" s="19">
        <v>1881.0952380952399</v>
      </c>
      <c r="CJ158" s="19">
        <v>1862.2380952381</v>
      </c>
      <c r="CK158" s="19">
        <v>1810.38095238095</v>
      </c>
      <c r="CL158" s="19">
        <v>1881.0952380952399</v>
      </c>
      <c r="CM158" s="19">
        <v>1710</v>
      </c>
      <c r="CP158" t="s">
        <v>166</v>
      </c>
      <c r="CQ158">
        <v>79</v>
      </c>
      <c r="CR158" s="13">
        <v>2008.38095238095</v>
      </c>
      <c r="CS158" s="13">
        <v>1700</v>
      </c>
      <c r="CT158" s="13">
        <v>1929.5</v>
      </c>
    </row>
    <row r="159" spans="2:98" x14ac:dyDescent="0.25">
      <c r="B159">
        <v>53</v>
      </c>
      <c r="C159" s="19">
        <v>1812</v>
      </c>
      <c r="D159" s="19">
        <v>1936.6666666666699</v>
      </c>
      <c r="E159" s="19">
        <v>1871.6666666666699</v>
      </c>
      <c r="F159" s="19">
        <v>1942.38095238095</v>
      </c>
      <c r="G159" s="19">
        <v>1937.6666666666699</v>
      </c>
      <c r="H159" s="19">
        <v>1940</v>
      </c>
      <c r="I159" s="19">
        <v>1940</v>
      </c>
      <c r="J159" s="19">
        <v>1866.9523809523801</v>
      </c>
      <c r="K159" s="19">
        <v>1815.0952380952399</v>
      </c>
      <c r="L159" s="19">
        <v>1940</v>
      </c>
      <c r="M159" s="19">
        <v>1866.9523809523801</v>
      </c>
      <c r="N159" s="19">
        <v>1866.9523809523801</v>
      </c>
      <c r="O159" s="19">
        <v>1819.80952380952</v>
      </c>
      <c r="P159" s="19">
        <v>1940</v>
      </c>
      <c r="Q159" s="19">
        <v>1885.80952380953</v>
      </c>
      <c r="R159" s="19">
        <v>1937.6666666666699</v>
      </c>
      <c r="S159" s="19">
        <v>1881.0952380952399</v>
      </c>
      <c r="T159" s="19">
        <v>1805.6666666666699</v>
      </c>
      <c r="U159" s="19">
        <v>1819.80952380952</v>
      </c>
      <c r="V159" s="19">
        <v>1940</v>
      </c>
      <c r="W159" s="19">
        <v>1937.6666666666699</v>
      </c>
      <c r="X159" s="19">
        <v>1940</v>
      </c>
      <c r="Y159" s="19">
        <v>1940</v>
      </c>
      <c r="Z159" s="19">
        <v>1866.9523809523801</v>
      </c>
      <c r="AA159" s="19">
        <v>1815.0952380952399</v>
      </c>
      <c r="AB159" s="19">
        <v>1940</v>
      </c>
      <c r="AC159" s="19">
        <v>1866.9523809523801</v>
      </c>
      <c r="AD159" s="19">
        <v>1866.9523809523801</v>
      </c>
      <c r="AE159" s="19">
        <v>1819.80952380952</v>
      </c>
      <c r="AF159" s="19">
        <v>1940</v>
      </c>
      <c r="AG159" s="19">
        <v>1850</v>
      </c>
      <c r="AH159" s="19">
        <v>2070</v>
      </c>
      <c r="AI159" s="19">
        <v>1735</v>
      </c>
      <c r="AJ159" s="19">
        <v>1943.07315541601</v>
      </c>
      <c r="AK159" s="19">
        <v>1885.80952380953</v>
      </c>
      <c r="AL159" s="19">
        <v>1810.38095238095</v>
      </c>
      <c r="AM159" s="19">
        <v>1876.38095238095</v>
      </c>
      <c r="AN159" s="19">
        <v>1866.9523809523801</v>
      </c>
      <c r="AO159" s="19">
        <v>1885.80952380953</v>
      </c>
      <c r="AP159" s="19">
        <v>1940</v>
      </c>
      <c r="AQ159" s="19">
        <v>1815.0952380952399</v>
      </c>
      <c r="AR159" s="19">
        <v>1940</v>
      </c>
      <c r="AS159" s="19">
        <v>1866.9523809523801</v>
      </c>
      <c r="AT159" s="19">
        <v>1866.9523809523801</v>
      </c>
      <c r="AU159" s="19">
        <v>1766</v>
      </c>
      <c r="AV159" s="19">
        <v>1904</v>
      </c>
      <c r="AW159" s="19">
        <v>1925</v>
      </c>
      <c r="AX159" s="19">
        <v>1956</v>
      </c>
      <c r="AY159" s="19">
        <v>1942.38095238095</v>
      </c>
      <c r="AZ159" s="19">
        <v>1937.6666666666699</v>
      </c>
      <c r="BA159" s="19">
        <v>1940</v>
      </c>
      <c r="BB159" s="19">
        <v>1940</v>
      </c>
      <c r="BC159" s="19">
        <v>1866.9523809523801</v>
      </c>
      <c r="BD159" s="19">
        <v>1815.0952380952399</v>
      </c>
      <c r="BE159" s="19">
        <v>1942.38095238095</v>
      </c>
      <c r="BF159" s="19">
        <v>1937.6666666666699</v>
      </c>
      <c r="BG159" s="19">
        <v>1940</v>
      </c>
      <c r="BH159" s="19">
        <v>1940</v>
      </c>
      <c r="BI159" s="19">
        <v>1866.9523809523801</v>
      </c>
      <c r="BJ159" s="19">
        <v>1815.0952380952399</v>
      </c>
      <c r="BK159" s="19">
        <v>1812</v>
      </c>
      <c r="BL159" s="19">
        <v>1936.6666666666699</v>
      </c>
      <c r="BM159" s="19">
        <v>1871.6666666666699</v>
      </c>
      <c r="BN159" s="19">
        <v>1942.38095238095</v>
      </c>
      <c r="BO159" s="19">
        <v>1937.6666666666699</v>
      </c>
      <c r="BP159" s="19">
        <v>1940</v>
      </c>
      <c r="BQ159" s="19">
        <v>1940</v>
      </c>
      <c r="BR159" s="19">
        <v>1932</v>
      </c>
      <c r="BS159" s="19">
        <v>1932</v>
      </c>
      <c r="BT159" s="19">
        <v>1885.80952380953</v>
      </c>
      <c r="BU159" s="19">
        <v>1940</v>
      </c>
      <c r="BV159" s="19">
        <v>1866.9523809523801</v>
      </c>
      <c r="BW159" s="19">
        <v>1819.80952380952</v>
      </c>
      <c r="BX159" s="19">
        <v>1940</v>
      </c>
      <c r="BY159" s="19">
        <v>1885.80952380953</v>
      </c>
      <c r="BZ159" s="19">
        <v>1810.38095238095</v>
      </c>
      <c r="CA159" s="19">
        <v>1940</v>
      </c>
      <c r="CB159" s="19">
        <v>1885.80952380953</v>
      </c>
      <c r="CC159" s="19">
        <v>1819.80952380952</v>
      </c>
      <c r="CD159" s="19">
        <v>1937.6666666666699</v>
      </c>
      <c r="CE159" s="19">
        <v>1940</v>
      </c>
      <c r="CF159" s="19">
        <v>1940</v>
      </c>
      <c r="CG159" s="19">
        <v>1932</v>
      </c>
      <c r="CH159" s="19">
        <v>1932</v>
      </c>
      <c r="CI159" s="19">
        <v>1885.80952380953</v>
      </c>
      <c r="CJ159" s="19">
        <v>1866.9523809523801</v>
      </c>
      <c r="CK159" s="19">
        <v>1815.0952380952399</v>
      </c>
      <c r="CL159" s="19">
        <v>1885.80952380953</v>
      </c>
      <c r="CM159" s="19">
        <v>1940</v>
      </c>
      <c r="CP159" t="s">
        <v>166</v>
      </c>
      <c r="CQ159">
        <v>80</v>
      </c>
      <c r="CR159" s="13">
        <v>1975.38095238095</v>
      </c>
      <c r="CS159" s="13">
        <v>1700</v>
      </c>
      <c r="CT159" s="13">
        <v>1929.5</v>
      </c>
    </row>
    <row r="160" spans="2:98" x14ac:dyDescent="0.25">
      <c r="B160">
        <v>54</v>
      </c>
      <c r="C160" s="19">
        <v>1837</v>
      </c>
      <c r="D160" s="19">
        <v>1996.6666666666699</v>
      </c>
      <c r="E160" s="19">
        <v>1876.38095238095</v>
      </c>
      <c r="F160" s="19">
        <v>1947.0952380952399</v>
      </c>
      <c r="G160" s="19">
        <v>1942.38095238095</v>
      </c>
      <c r="H160" s="19">
        <v>1890</v>
      </c>
      <c r="I160" s="19">
        <v>1890</v>
      </c>
      <c r="J160" s="19">
        <v>1871.6666666666699</v>
      </c>
      <c r="K160" s="19">
        <v>1819.80952380952</v>
      </c>
      <c r="L160" s="19">
        <v>1890</v>
      </c>
      <c r="M160" s="19">
        <v>1871.6666666666699</v>
      </c>
      <c r="N160" s="19">
        <v>1871.6666666666699</v>
      </c>
      <c r="O160" s="19">
        <v>1932.9523809523801</v>
      </c>
      <c r="P160" s="19">
        <v>1890</v>
      </c>
      <c r="Q160" s="19">
        <v>1890.5238095238101</v>
      </c>
      <c r="R160" s="19">
        <v>1942.38095238095</v>
      </c>
      <c r="S160" s="19">
        <v>1885.80952380953</v>
      </c>
      <c r="T160" s="19">
        <v>1810.38095238095</v>
      </c>
      <c r="U160" s="19">
        <v>1824.5238095238101</v>
      </c>
      <c r="V160" s="19">
        <v>1890</v>
      </c>
      <c r="W160" s="19">
        <v>1942.38095238095</v>
      </c>
      <c r="X160" s="19">
        <v>1890</v>
      </c>
      <c r="Y160" s="19">
        <v>1890</v>
      </c>
      <c r="Z160" s="19">
        <v>1871.6666666666699</v>
      </c>
      <c r="AA160" s="19">
        <v>1819.80952380952</v>
      </c>
      <c r="AB160" s="19">
        <v>1890</v>
      </c>
      <c r="AC160" s="19">
        <v>1871.6666666666699</v>
      </c>
      <c r="AD160" s="19">
        <v>1871.6666666666699</v>
      </c>
      <c r="AE160" s="19">
        <v>1932.9523809523801</v>
      </c>
      <c r="AF160" s="19">
        <v>1890</v>
      </c>
      <c r="AG160" s="19">
        <v>1860</v>
      </c>
      <c r="AH160" s="19">
        <v>2080</v>
      </c>
      <c r="AI160" s="19">
        <v>1815</v>
      </c>
      <c r="AJ160" s="19">
        <v>1977.21381475667</v>
      </c>
      <c r="AK160" s="19">
        <v>1890.5238095238101</v>
      </c>
      <c r="AL160" s="19">
        <v>1815.0952380952399</v>
      </c>
      <c r="AM160" s="19">
        <v>1881.0952380952399</v>
      </c>
      <c r="AN160" s="19">
        <v>1871.6666666666699</v>
      </c>
      <c r="AO160" s="19">
        <v>1890.5238095238101</v>
      </c>
      <c r="AP160" s="19">
        <v>1890</v>
      </c>
      <c r="AQ160" s="19">
        <v>1819.80952380952</v>
      </c>
      <c r="AR160" s="19">
        <v>1890</v>
      </c>
      <c r="AS160" s="19">
        <v>1871.6666666666699</v>
      </c>
      <c r="AT160" s="19">
        <v>1871.6666666666699</v>
      </c>
      <c r="AU160" s="19">
        <v>1768</v>
      </c>
      <c r="AV160" s="19">
        <v>1906</v>
      </c>
      <c r="AW160" s="19">
        <v>1930</v>
      </c>
      <c r="AX160" s="19">
        <v>1959</v>
      </c>
      <c r="AY160" s="19">
        <v>1947.0952380952399</v>
      </c>
      <c r="AZ160" s="19">
        <v>1942.38095238095</v>
      </c>
      <c r="BA160" s="19">
        <v>1890</v>
      </c>
      <c r="BB160" s="19">
        <v>1890</v>
      </c>
      <c r="BC160" s="19">
        <v>1871.6666666666699</v>
      </c>
      <c r="BD160" s="19">
        <v>1819.80952380952</v>
      </c>
      <c r="BE160" s="19">
        <v>1947.0952380952399</v>
      </c>
      <c r="BF160" s="19">
        <v>1942.38095238095</v>
      </c>
      <c r="BG160" s="19">
        <v>1890</v>
      </c>
      <c r="BH160" s="19">
        <v>1890</v>
      </c>
      <c r="BI160" s="19">
        <v>1871.6666666666699</v>
      </c>
      <c r="BJ160" s="19">
        <v>1819.80952380952</v>
      </c>
      <c r="BK160" s="19">
        <v>1837</v>
      </c>
      <c r="BL160" s="19">
        <v>1996.6666666666699</v>
      </c>
      <c r="BM160" s="19">
        <v>1876.38095238095</v>
      </c>
      <c r="BN160" s="19">
        <v>1947.0952380952399</v>
      </c>
      <c r="BO160" s="19">
        <v>1942.38095238095</v>
      </c>
      <c r="BP160" s="19">
        <v>1890</v>
      </c>
      <c r="BQ160" s="19">
        <v>1890</v>
      </c>
      <c r="BR160" s="19">
        <v>1933</v>
      </c>
      <c r="BS160" s="19">
        <v>1933</v>
      </c>
      <c r="BT160" s="19">
        <v>1890.5238095238101</v>
      </c>
      <c r="BU160" s="19">
        <v>1890</v>
      </c>
      <c r="BV160" s="19">
        <v>1871.6666666666699</v>
      </c>
      <c r="BW160" s="19">
        <v>1932.9523809523801</v>
      </c>
      <c r="BX160" s="19">
        <v>1890</v>
      </c>
      <c r="BY160" s="19">
        <v>1890.5238095238101</v>
      </c>
      <c r="BZ160" s="19">
        <v>1815.0952380952399</v>
      </c>
      <c r="CA160" s="19">
        <v>1890</v>
      </c>
      <c r="CB160" s="19">
        <v>1890.5238095238101</v>
      </c>
      <c r="CC160" s="19">
        <v>1932.9523809523801</v>
      </c>
      <c r="CD160" s="19">
        <v>1942.38095238095</v>
      </c>
      <c r="CE160" s="19">
        <v>1890</v>
      </c>
      <c r="CF160" s="19">
        <v>1890</v>
      </c>
      <c r="CG160" s="19">
        <v>1933</v>
      </c>
      <c r="CH160" s="19">
        <v>1933</v>
      </c>
      <c r="CI160" s="19">
        <v>1890.5238095238101</v>
      </c>
      <c r="CJ160" s="19">
        <v>1871.6666666666699</v>
      </c>
      <c r="CK160" s="19">
        <v>1819.80952380952</v>
      </c>
      <c r="CL160" s="19">
        <v>1890.5238095238101</v>
      </c>
      <c r="CM160" s="19">
        <v>1890</v>
      </c>
      <c r="CP160" t="s">
        <v>166</v>
      </c>
      <c r="CQ160">
        <v>81</v>
      </c>
      <c r="CR160" s="13">
        <v>2008.38095238095</v>
      </c>
      <c r="CS160" s="13">
        <v>1700</v>
      </c>
      <c r="CT160" s="13">
        <v>1877.3899999999994</v>
      </c>
    </row>
    <row r="161" spans="2:98" x14ac:dyDescent="0.25">
      <c r="B161">
        <v>55</v>
      </c>
      <c r="C161" s="19">
        <v>1862</v>
      </c>
      <c r="D161" s="19">
        <v>2056.6666666666702</v>
      </c>
      <c r="E161" s="19">
        <v>1881.0952380952399</v>
      </c>
      <c r="F161" s="19">
        <v>1951.80952380953</v>
      </c>
      <c r="G161" s="19">
        <v>1947.0952380952399</v>
      </c>
      <c r="H161" s="19">
        <v>1790</v>
      </c>
      <c r="I161" s="19">
        <v>1790</v>
      </c>
      <c r="J161" s="19">
        <v>1876.38095238095</v>
      </c>
      <c r="K161" s="19">
        <v>1932.9523809523801</v>
      </c>
      <c r="L161" s="19">
        <v>1790</v>
      </c>
      <c r="M161" s="19">
        <v>1876.38095238095</v>
      </c>
      <c r="N161" s="19">
        <v>1876.38095238095</v>
      </c>
      <c r="O161" s="19">
        <v>1937.6666666666699</v>
      </c>
      <c r="P161" s="19">
        <v>1790</v>
      </c>
      <c r="Q161" s="19">
        <v>1895.2380952381</v>
      </c>
      <c r="R161" s="19">
        <v>1947.0952380952399</v>
      </c>
      <c r="S161" s="19">
        <v>1890.5238095238101</v>
      </c>
      <c r="T161" s="19">
        <v>1815.0952380952399</v>
      </c>
      <c r="U161" s="19">
        <v>1829.2380952381</v>
      </c>
      <c r="V161" s="19">
        <v>1790</v>
      </c>
      <c r="W161" s="19">
        <v>1947.0952380952399</v>
      </c>
      <c r="X161" s="19">
        <v>1790</v>
      </c>
      <c r="Y161" s="19">
        <v>1790</v>
      </c>
      <c r="Z161" s="19">
        <v>1876.38095238095</v>
      </c>
      <c r="AA161" s="19">
        <v>1932.9523809523801</v>
      </c>
      <c r="AB161" s="19">
        <v>1790</v>
      </c>
      <c r="AC161" s="19">
        <v>1876.38095238095</v>
      </c>
      <c r="AD161" s="19">
        <v>1876.38095238095</v>
      </c>
      <c r="AE161" s="19">
        <v>1937.6666666666699</v>
      </c>
      <c r="AF161" s="19">
        <v>1790</v>
      </c>
      <c r="AG161" s="19">
        <v>1870</v>
      </c>
      <c r="AH161" s="19">
        <v>2090</v>
      </c>
      <c r="AI161" s="19">
        <v>1895</v>
      </c>
      <c r="AJ161" s="19">
        <v>2011.35447409733</v>
      </c>
      <c r="AK161" s="19">
        <v>1895.2380952381</v>
      </c>
      <c r="AL161" s="19">
        <v>1819.80952380952</v>
      </c>
      <c r="AM161" s="19">
        <v>1885.80952380953</v>
      </c>
      <c r="AN161" s="19">
        <v>1876.38095238095</v>
      </c>
      <c r="AO161" s="19">
        <v>1895.2380952381</v>
      </c>
      <c r="AP161" s="19">
        <v>1790</v>
      </c>
      <c r="AQ161" s="19">
        <v>1932.9523809523801</v>
      </c>
      <c r="AR161" s="19">
        <v>1790</v>
      </c>
      <c r="AS161" s="19">
        <v>1876.38095238095</v>
      </c>
      <c r="AT161" s="19">
        <v>1876.38095238095</v>
      </c>
      <c r="AU161" s="19">
        <v>1770</v>
      </c>
      <c r="AV161" s="19">
        <v>1908</v>
      </c>
      <c r="AW161" s="19">
        <v>1935</v>
      </c>
      <c r="AX161" s="19">
        <v>1962</v>
      </c>
      <c r="AY161" s="19">
        <v>1951.80952380953</v>
      </c>
      <c r="AZ161" s="19">
        <v>1947.0952380952399</v>
      </c>
      <c r="BA161" s="19">
        <v>1790</v>
      </c>
      <c r="BB161" s="19">
        <v>1790</v>
      </c>
      <c r="BC161" s="19">
        <v>1876.38095238095</v>
      </c>
      <c r="BD161" s="19">
        <v>1932.9523809523801</v>
      </c>
      <c r="BE161" s="19">
        <v>1951.80952380953</v>
      </c>
      <c r="BF161" s="19">
        <v>1947.0952380952399</v>
      </c>
      <c r="BG161" s="19">
        <v>1790</v>
      </c>
      <c r="BH161" s="19">
        <v>1790</v>
      </c>
      <c r="BI161" s="19">
        <v>1876.38095238095</v>
      </c>
      <c r="BJ161" s="19">
        <v>1932.9523809523801</v>
      </c>
      <c r="BK161" s="19">
        <v>1862</v>
      </c>
      <c r="BL161" s="19">
        <v>2056.6666666666702</v>
      </c>
      <c r="BM161" s="19">
        <v>1881.0952380952399</v>
      </c>
      <c r="BN161" s="19">
        <v>1951.80952380953</v>
      </c>
      <c r="BO161" s="19">
        <v>1947.0952380952399</v>
      </c>
      <c r="BP161" s="19">
        <v>1790</v>
      </c>
      <c r="BQ161" s="19">
        <v>1790</v>
      </c>
      <c r="BR161" s="19">
        <v>1934</v>
      </c>
      <c r="BS161" s="19">
        <v>1934</v>
      </c>
      <c r="BT161" s="19">
        <v>1895.2380952381</v>
      </c>
      <c r="BU161" s="19">
        <v>1790</v>
      </c>
      <c r="BV161" s="19">
        <v>1876.38095238095</v>
      </c>
      <c r="BW161" s="19">
        <v>1937.6666666666699</v>
      </c>
      <c r="BX161" s="19">
        <v>1790</v>
      </c>
      <c r="BY161" s="19">
        <v>1895.2380952381</v>
      </c>
      <c r="BZ161" s="19">
        <v>1819.80952380952</v>
      </c>
      <c r="CA161" s="19">
        <v>1790</v>
      </c>
      <c r="CB161" s="19">
        <v>1895.2380952381</v>
      </c>
      <c r="CC161" s="19">
        <v>1937.6666666666699</v>
      </c>
      <c r="CD161" s="19">
        <v>1947.0952380952399</v>
      </c>
      <c r="CE161" s="19">
        <v>1790</v>
      </c>
      <c r="CF161" s="19">
        <v>1790</v>
      </c>
      <c r="CG161" s="19">
        <v>1934</v>
      </c>
      <c r="CH161" s="19">
        <v>1934</v>
      </c>
      <c r="CI161" s="19">
        <v>1895.2380952381</v>
      </c>
      <c r="CJ161" s="19">
        <v>1876.38095238095</v>
      </c>
      <c r="CK161" s="19">
        <v>1932.9523809523801</v>
      </c>
      <c r="CL161" s="19">
        <v>1895.2380952381</v>
      </c>
      <c r="CM161" s="19">
        <v>1790</v>
      </c>
      <c r="CP161" t="s">
        <v>166</v>
      </c>
      <c r="CQ161">
        <v>82</v>
      </c>
      <c r="CR161" s="13">
        <v>2064.1038548752899</v>
      </c>
      <c r="CS161" s="13">
        <v>1020</v>
      </c>
      <c r="CT161" s="13">
        <v>1893.0809523809519</v>
      </c>
    </row>
    <row r="162" spans="2:98" x14ac:dyDescent="0.25">
      <c r="B162">
        <v>56</v>
      </c>
      <c r="C162" s="19">
        <v>1887</v>
      </c>
      <c r="D162" s="19">
        <v>2116.6666666666702</v>
      </c>
      <c r="E162" s="19">
        <v>1885.80952380953</v>
      </c>
      <c r="F162" s="19">
        <v>1956.5238095238101</v>
      </c>
      <c r="G162" s="19">
        <v>1951.80952380953</v>
      </c>
      <c r="H162" s="19">
        <v>1700</v>
      </c>
      <c r="I162" s="19">
        <v>1700</v>
      </c>
      <c r="J162" s="19">
        <v>1881.0952380952399</v>
      </c>
      <c r="K162" s="19">
        <v>1937.6666666666699</v>
      </c>
      <c r="L162" s="19">
        <v>1700</v>
      </c>
      <c r="M162" s="19">
        <v>1881.0952380952399</v>
      </c>
      <c r="N162" s="19">
        <v>1881.0952380952399</v>
      </c>
      <c r="O162" s="19">
        <v>1942.38095238095</v>
      </c>
      <c r="P162" s="19">
        <v>1700</v>
      </c>
      <c r="Q162" s="19">
        <v>1899.9523809523801</v>
      </c>
      <c r="R162" s="19">
        <v>1951.80952380953</v>
      </c>
      <c r="S162" s="19">
        <v>1895.2380952381</v>
      </c>
      <c r="T162" s="19">
        <v>1819.80952380952</v>
      </c>
      <c r="U162" s="19">
        <v>1833.9523809523801</v>
      </c>
      <c r="V162" s="19">
        <v>1700</v>
      </c>
      <c r="W162" s="19">
        <v>1951.80952380953</v>
      </c>
      <c r="X162" s="19">
        <v>1700</v>
      </c>
      <c r="Y162" s="19">
        <v>1700</v>
      </c>
      <c r="Z162" s="19">
        <v>1881.0952380952399</v>
      </c>
      <c r="AA162" s="19">
        <v>1937.6666666666699</v>
      </c>
      <c r="AB162" s="19">
        <v>1700</v>
      </c>
      <c r="AC162" s="19">
        <v>1881.0952380952399</v>
      </c>
      <c r="AD162" s="19">
        <v>1881.0952380952399</v>
      </c>
      <c r="AE162" s="19">
        <v>1942.38095238095</v>
      </c>
      <c r="AF162" s="19">
        <v>1700</v>
      </c>
      <c r="AG162" s="19">
        <v>1880</v>
      </c>
      <c r="AH162" s="19">
        <v>2100</v>
      </c>
      <c r="AI162" s="19">
        <v>1975</v>
      </c>
      <c r="AJ162" s="19">
        <v>2045.49513343799</v>
      </c>
      <c r="AK162" s="19">
        <v>1899.9523809523801</v>
      </c>
      <c r="AL162" s="19">
        <v>1932.9523809523801</v>
      </c>
      <c r="AM162" s="19">
        <v>1890.5238095238101</v>
      </c>
      <c r="AN162" s="19">
        <v>1881.0952380952399</v>
      </c>
      <c r="AO162" s="19">
        <v>1899.9523809523801</v>
      </c>
      <c r="AP162" s="19">
        <v>1700</v>
      </c>
      <c r="AQ162" s="19">
        <v>1937.6666666666699</v>
      </c>
      <c r="AR162" s="19">
        <v>1700</v>
      </c>
      <c r="AS162" s="19">
        <v>1881.0952380952399</v>
      </c>
      <c r="AT162" s="19">
        <v>1881.0952380952399</v>
      </c>
      <c r="AU162" s="19">
        <v>1772</v>
      </c>
      <c r="AV162" s="19">
        <v>1910</v>
      </c>
      <c r="AW162" s="19">
        <v>1940</v>
      </c>
      <c r="AX162" s="19">
        <v>1965</v>
      </c>
      <c r="AY162" s="19">
        <v>1956.5238095238101</v>
      </c>
      <c r="AZ162" s="19">
        <v>1951.80952380953</v>
      </c>
      <c r="BA162" s="19">
        <v>1700</v>
      </c>
      <c r="BB162" s="19">
        <v>1700</v>
      </c>
      <c r="BC162" s="19">
        <v>1881.0952380952399</v>
      </c>
      <c r="BD162" s="19">
        <v>1937.6666666666699</v>
      </c>
      <c r="BE162" s="19">
        <v>1956.5238095238101</v>
      </c>
      <c r="BF162" s="19">
        <v>1951.80952380953</v>
      </c>
      <c r="BG162" s="19">
        <v>1700</v>
      </c>
      <c r="BH162" s="19">
        <v>1700</v>
      </c>
      <c r="BI162" s="19">
        <v>1881.0952380952399</v>
      </c>
      <c r="BJ162" s="19">
        <v>1937.6666666666699</v>
      </c>
      <c r="BK162" s="19">
        <v>1887</v>
      </c>
      <c r="BL162" s="19">
        <v>2116.6666666666702</v>
      </c>
      <c r="BM162" s="19">
        <v>1885.80952380953</v>
      </c>
      <c r="BN162" s="19">
        <v>1956.5238095238101</v>
      </c>
      <c r="BO162" s="19">
        <v>1951.80952380953</v>
      </c>
      <c r="BP162" s="19">
        <v>1700</v>
      </c>
      <c r="BQ162" s="19">
        <v>1700</v>
      </c>
      <c r="BR162" s="19">
        <v>1935</v>
      </c>
      <c r="BS162" s="19">
        <v>1935</v>
      </c>
      <c r="BT162" s="19">
        <v>1899.9523809523801</v>
      </c>
      <c r="BU162" s="19">
        <v>1700</v>
      </c>
      <c r="BV162" s="19">
        <v>1881.0952380952399</v>
      </c>
      <c r="BW162" s="19">
        <v>1942.38095238095</v>
      </c>
      <c r="BX162" s="19">
        <v>1700</v>
      </c>
      <c r="BY162" s="19">
        <v>1899.9523809523801</v>
      </c>
      <c r="BZ162" s="19">
        <v>1932.9523809523801</v>
      </c>
      <c r="CA162" s="19">
        <v>1700</v>
      </c>
      <c r="CB162" s="19">
        <v>1899.9523809523801</v>
      </c>
      <c r="CC162" s="19">
        <v>1942.38095238095</v>
      </c>
      <c r="CD162" s="19">
        <v>1951.80952380953</v>
      </c>
      <c r="CE162" s="19">
        <v>1700</v>
      </c>
      <c r="CF162" s="19">
        <v>1700</v>
      </c>
      <c r="CG162" s="19">
        <v>1935</v>
      </c>
      <c r="CH162" s="19">
        <v>1935</v>
      </c>
      <c r="CI162" s="19">
        <v>1899.9523809523801</v>
      </c>
      <c r="CJ162" s="19">
        <v>1881.0952380952399</v>
      </c>
      <c r="CK162" s="19">
        <v>1937.6666666666699</v>
      </c>
      <c r="CL162" s="19">
        <v>1899.9523809523801</v>
      </c>
      <c r="CM162" s="19">
        <v>1700</v>
      </c>
      <c r="CP162" t="s">
        <v>166</v>
      </c>
      <c r="CQ162">
        <v>83</v>
      </c>
      <c r="CR162" s="13">
        <v>2008.38095238091</v>
      </c>
      <c r="CS162" s="13">
        <v>1380</v>
      </c>
      <c r="CT162" s="13">
        <v>1895.3628571428569</v>
      </c>
    </row>
    <row r="163" spans="2:98" x14ac:dyDescent="0.25">
      <c r="B163">
        <v>57</v>
      </c>
      <c r="C163" s="19">
        <v>1912</v>
      </c>
      <c r="D163" s="19">
        <v>2176.6666666666702</v>
      </c>
      <c r="E163" s="19">
        <v>1890.5238095238101</v>
      </c>
      <c r="F163" s="19">
        <v>1961.2380952381</v>
      </c>
      <c r="G163" s="19">
        <v>1956.5238095238101</v>
      </c>
      <c r="H163" s="19">
        <v>1805.6666666666699</v>
      </c>
      <c r="I163" s="19">
        <v>1805.6666666666699</v>
      </c>
      <c r="J163" s="19">
        <v>1885.80952380953</v>
      </c>
      <c r="K163" s="19">
        <v>1942.38095238095</v>
      </c>
      <c r="L163" s="19">
        <v>1805.6666666666699</v>
      </c>
      <c r="M163" s="19">
        <v>1885.80952380953</v>
      </c>
      <c r="N163" s="19">
        <v>1885.80952380953</v>
      </c>
      <c r="O163" s="19">
        <v>1947.0952380952399</v>
      </c>
      <c r="P163" s="19">
        <v>1805.6666666666699</v>
      </c>
      <c r="Q163" s="19">
        <v>1904.6666666666699</v>
      </c>
      <c r="R163" s="19">
        <v>1956.5238095238101</v>
      </c>
      <c r="S163" s="19">
        <v>1899.9523809523801</v>
      </c>
      <c r="T163" s="19">
        <v>1824.5238095238101</v>
      </c>
      <c r="U163" s="19">
        <v>1838.6666666666699</v>
      </c>
      <c r="V163" s="19">
        <v>1805.6666666666699</v>
      </c>
      <c r="W163" s="19">
        <v>1956.5238095238101</v>
      </c>
      <c r="X163" s="19">
        <v>1805.6666666666699</v>
      </c>
      <c r="Y163" s="19">
        <v>1805.6666666666699</v>
      </c>
      <c r="Z163" s="19">
        <v>1885.80952380953</v>
      </c>
      <c r="AA163" s="19">
        <v>1942.38095238095</v>
      </c>
      <c r="AB163" s="19">
        <v>1805.6666666666699</v>
      </c>
      <c r="AC163" s="19">
        <v>1885.80952380953</v>
      </c>
      <c r="AD163" s="19">
        <v>1885.80952380953</v>
      </c>
      <c r="AE163" s="19">
        <v>1947.0952380952399</v>
      </c>
      <c r="AF163" s="19">
        <v>1805.6666666666699</v>
      </c>
      <c r="AG163" s="19">
        <v>1890</v>
      </c>
      <c r="AH163" s="19">
        <v>2110</v>
      </c>
      <c r="AI163" s="19">
        <v>2055</v>
      </c>
      <c r="AJ163" s="19">
        <v>2079.6357927786498</v>
      </c>
      <c r="AK163" s="19">
        <v>1904.6666666666699</v>
      </c>
      <c r="AL163" s="19">
        <v>1937.6666666666699</v>
      </c>
      <c r="AM163" s="19">
        <v>1895.2380952381</v>
      </c>
      <c r="AN163" s="19">
        <v>1885.80952380953</v>
      </c>
      <c r="AO163" s="19">
        <v>1904.6666666666699</v>
      </c>
      <c r="AP163" s="19">
        <v>1805.6666666666699</v>
      </c>
      <c r="AQ163" s="19">
        <v>1942.38095238095</v>
      </c>
      <c r="AR163" s="19">
        <v>1805.6666666666699</v>
      </c>
      <c r="AS163" s="19">
        <v>1885.80952380953</v>
      </c>
      <c r="AT163" s="19">
        <v>1885.80952380953</v>
      </c>
      <c r="AU163" s="19">
        <v>1774</v>
      </c>
      <c r="AV163" s="19">
        <v>1912</v>
      </c>
      <c r="AW163" s="19">
        <v>1945</v>
      </c>
      <c r="AX163" s="19">
        <v>1968</v>
      </c>
      <c r="AY163" s="19">
        <v>1961.2380952381</v>
      </c>
      <c r="AZ163" s="19">
        <v>1956.5238095238101</v>
      </c>
      <c r="BA163" s="19">
        <v>1805.6666666666699</v>
      </c>
      <c r="BB163" s="19">
        <v>1805.6666666666699</v>
      </c>
      <c r="BC163" s="19">
        <v>1885.80952380953</v>
      </c>
      <c r="BD163" s="19">
        <v>1942.38095238095</v>
      </c>
      <c r="BE163" s="19">
        <v>1961.2380952381</v>
      </c>
      <c r="BF163" s="19">
        <v>1956.5238095238101</v>
      </c>
      <c r="BG163" s="19">
        <v>1805.6666666666699</v>
      </c>
      <c r="BH163" s="19">
        <v>1805.6666666666699</v>
      </c>
      <c r="BI163" s="19">
        <v>1885.80952380953</v>
      </c>
      <c r="BJ163" s="19">
        <v>1942.38095238095</v>
      </c>
      <c r="BK163" s="19">
        <v>1912</v>
      </c>
      <c r="BL163" s="19">
        <v>2176.6666666666702</v>
      </c>
      <c r="BM163" s="19">
        <v>1890.5238095238101</v>
      </c>
      <c r="BN163" s="19">
        <v>1961.2380952381</v>
      </c>
      <c r="BO163" s="19">
        <v>1956.5238095238101</v>
      </c>
      <c r="BP163" s="19">
        <v>1805.6666666666699</v>
      </c>
      <c r="BQ163" s="19">
        <v>1805.6666666666699</v>
      </c>
      <c r="BR163" s="19">
        <v>1936</v>
      </c>
      <c r="BS163" s="19">
        <v>1936</v>
      </c>
      <c r="BT163" s="19">
        <v>1904.6666666666699</v>
      </c>
      <c r="BU163" s="19">
        <v>1805.6666666666699</v>
      </c>
      <c r="BV163" s="19">
        <v>1885.80952380953</v>
      </c>
      <c r="BW163" s="19">
        <v>1947.0952380952399</v>
      </c>
      <c r="BX163" s="19">
        <v>1805.6666666666699</v>
      </c>
      <c r="BY163" s="19">
        <v>1904.6666666666699</v>
      </c>
      <c r="BZ163" s="19">
        <v>1937.6666666666699</v>
      </c>
      <c r="CA163" s="19">
        <v>1805.6666666666699</v>
      </c>
      <c r="CB163" s="19">
        <v>1904.6666666666699</v>
      </c>
      <c r="CC163" s="19">
        <v>1947.0952380952399</v>
      </c>
      <c r="CD163" s="19">
        <v>1956.5238095238101</v>
      </c>
      <c r="CE163" s="19">
        <v>1805.6666666666699</v>
      </c>
      <c r="CF163" s="19">
        <v>1805.6666666666699</v>
      </c>
      <c r="CG163" s="19">
        <v>1936</v>
      </c>
      <c r="CH163" s="19">
        <v>1936</v>
      </c>
      <c r="CI163" s="19">
        <v>1904.6666666666699</v>
      </c>
      <c r="CJ163" s="19">
        <v>1885.80952380953</v>
      </c>
      <c r="CK163" s="19">
        <v>1942.38095238095</v>
      </c>
      <c r="CL163" s="19">
        <v>1904.6666666666699</v>
      </c>
      <c r="CM163" s="19">
        <v>1805.6666666666699</v>
      </c>
      <c r="CP163" t="s">
        <v>166</v>
      </c>
      <c r="CQ163">
        <v>84</v>
      </c>
      <c r="CR163" s="13">
        <v>2008.38095238091</v>
      </c>
      <c r="CS163" s="13">
        <v>1700</v>
      </c>
      <c r="CT163" s="13">
        <v>1889.7085714285704</v>
      </c>
    </row>
    <row r="164" spans="2:98" x14ac:dyDescent="0.25">
      <c r="B164">
        <v>58</v>
      </c>
      <c r="C164" s="19">
        <v>1937</v>
      </c>
      <c r="D164" s="19">
        <v>2236.6666666666702</v>
      </c>
      <c r="E164" s="19">
        <v>1895.2380952381</v>
      </c>
      <c r="F164" s="19">
        <v>1965.9523809523801</v>
      </c>
      <c r="G164" s="19">
        <v>1961.2380952381</v>
      </c>
      <c r="H164" s="19">
        <v>1810.38095238095</v>
      </c>
      <c r="I164" s="19">
        <v>1810.38095238095</v>
      </c>
      <c r="J164" s="19">
        <v>1890.5238095238101</v>
      </c>
      <c r="K164" s="19">
        <v>1947.0952380952399</v>
      </c>
      <c r="L164" s="19">
        <v>1810.38095238095</v>
      </c>
      <c r="M164" s="19">
        <v>1890.5238095238101</v>
      </c>
      <c r="N164" s="19">
        <v>1890.5238095238101</v>
      </c>
      <c r="O164" s="19">
        <v>1951.80952380953</v>
      </c>
      <c r="P164" s="19">
        <v>1810.38095238095</v>
      </c>
      <c r="Q164" s="19">
        <v>1909.38095238095</v>
      </c>
      <c r="R164" s="19">
        <v>1961.2380952381</v>
      </c>
      <c r="S164" s="19">
        <v>1904.6666666666699</v>
      </c>
      <c r="T164" s="19">
        <v>1829.2380952381</v>
      </c>
      <c r="U164" s="19">
        <v>1843.38095238095</v>
      </c>
      <c r="V164" s="19">
        <v>1810.38095238095</v>
      </c>
      <c r="W164" s="19">
        <v>1961.2380952381</v>
      </c>
      <c r="X164" s="19">
        <v>1810.38095238095</v>
      </c>
      <c r="Y164" s="19">
        <v>1810.38095238095</v>
      </c>
      <c r="Z164" s="19">
        <v>1890.5238095238101</v>
      </c>
      <c r="AA164" s="19">
        <v>1947.0952380952399</v>
      </c>
      <c r="AB164" s="19">
        <v>1810.38095238095</v>
      </c>
      <c r="AC164" s="19">
        <v>1890.5238095238101</v>
      </c>
      <c r="AD164" s="19">
        <v>1890.5238095238101</v>
      </c>
      <c r="AE164" s="19">
        <v>1951.80952380953</v>
      </c>
      <c r="AF164" s="19">
        <v>1810.38095238095</v>
      </c>
      <c r="AG164" s="19">
        <v>1900</v>
      </c>
      <c r="AH164" s="19">
        <v>2120</v>
      </c>
      <c r="AI164" s="19">
        <v>2135</v>
      </c>
      <c r="AJ164" s="19">
        <v>2113.7764521193099</v>
      </c>
      <c r="AK164" s="19">
        <v>1909.38095238095</v>
      </c>
      <c r="AL164" s="19">
        <v>1942.38095238095</v>
      </c>
      <c r="AM164" s="19">
        <v>1899.9523809523801</v>
      </c>
      <c r="AN164" s="19">
        <v>1890.5238095238101</v>
      </c>
      <c r="AO164" s="19">
        <v>1909.38095238095</v>
      </c>
      <c r="AP164" s="19">
        <v>1810.38095238095</v>
      </c>
      <c r="AQ164" s="19">
        <v>1947.0952380952399</v>
      </c>
      <c r="AR164" s="19">
        <v>1810.38095238095</v>
      </c>
      <c r="AS164" s="19">
        <v>1890.5238095238101</v>
      </c>
      <c r="AT164" s="19">
        <v>1890.5238095238101</v>
      </c>
      <c r="AU164" s="19">
        <v>1776</v>
      </c>
      <c r="AV164" s="19">
        <v>1914</v>
      </c>
      <c r="AW164" s="19">
        <v>1950</v>
      </c>
      <c r="AX164" s="19">
        <v>1971</v>
      </c>
      <c r="AY164" s="19">
        <v>1965.9523809523801</v>
      </c>
      <c r="AZ164" s="19">
        <v>1961.2380952381</v>
      </c>
      <c r="BA164" s="19">
        <v>1810.38095238095</v>
      </c>
      <c r="BB164" s="19">
        <v>1810.38095238095</v>
      </c>
      <c r="BC164" s="19">
        <v>1890.5238095238101</v>
      </c>
      <c r="BD164" s="19">
        <v>1947.0952380952399</v>
      </c>
      <c r="BE164" s="19">
        <v>1965.9523809523801</v>
      </c>
      <c r="BF164" s="19">
        <v>1961.2380952381</v>
      </c>
      <c r="BG164" s="19">
        <v>1810.38095238095</v>
      </c>
      <c r="BH164" s="19">
        <v>1810.38095238095</v>
      </c>
      <c r="BI164" s="19">
        <v>1890.5238095238101</v>
      </c>
      <c r="BJ164" s="19">
        <v>1947.0952380952399</v>
      </c>
      <c r="BK164" s="19">
        <v>1937</v>
      </c>
      <c r="BL164" s="19">
        <v>2236.6666666666702</v>
      </c>
      <c r="BM164" s="19">
        <v>1895.2380952381</v>
      </c>
      <c r="BN164" s="19">
        <v>1965.9523809523801</v>
      </c>
      <c r="BO164" s="19">
        <v>1961.2380952381</v>
      </c>
      <c r="BP164" s="19">
        <v>1810.38095238095</v>
      </c>
      <c r="BQ164" s="19">
        <v>1810.38095238095</v>
      </c>
      <c r="BR164" s="19">
        <v>1937</v>
      </c>
      <c r="BS164" s="19">
        <v>1937</v>
      </c>
      <c r="BT164" s="19">
        <v>1909.38095238095</v>
      </c>
      <c r="BU164" s="19">
        <v>1810.38095238095</v>
      </c>
      <c r="BV164" s="19">
        <v>1890.5238095238101</v>
      </c>
      <c r="BW164" s="19">
        <v>1951.80952380953</v>
      </c>
      <c r="BX164" s="19">
        <v>1810.38095238095</v>
      </c>
      <c r="BY164" s="19">
        <v>1909.38095238095</v>
      </c>
      <c r="BZ164" s="19">
        <v>1942.38095238095</v>
      </c>
      <c r="CA164" s="19">
        <v>1810.38095238095</v>
      </c>
      <c r="CB164" s="19">
        <v>1909.38095238095</v>
      </c>
      <c r="CC164" s="19">
        <v>1951.80952380953</v>
      </c>
      <c r="CD164" s="19">
        <v>1961.2380952381</v>
      </c>
      <c r="CE164" s="19">
        <v>1810.38095238095</v>
      </c>
      <c r="CF164" s="19">
        <v>1810.38095238095</v>
      </c>
      <c r="CG164" s="19">
        <v>1937</v>
      </c>
      <c r="CH164" s="19">
        <v>1937</v>
      </c>
      <c r="CI164" s="19">
        <v>1909.38095238095</v>
      </c>
      <c r="CJ164" s="19">
        <v>1890.5238095238101</v>
      </c>
      <c r="CK164" s="19">
        <v>1947.0952380952399</v>
      </c>
      <c r="CL164" s="19">
        <v>1909.38095238095</v>
      </c>
      <c r="CM164" s="19">
        <v>1810.38095238095</v>
      </c>
      <c r="CP164" t="s">
        <v>166</v>
      </c>
      <c r="CQ164">
        <v>85</v>
      </c>
      <c r="CR164" s="13">
        <v>2008.38095238095</v>
      </c>
      <c r="CS164" s="13">
        <v>1700</v>
      </c>
      <c r="CT164" s="13">
        <v>1893.0809523809519</v>
      </c>
    </row>
    <row r="165" spans="2:98" x14ac:dyDescent="0.25">
      <c r="B165">
        <v>59</v>
      </c>
      <c r="C165" s="19">
        <v>1962</v>
      </c>
      <c r="D165" s="19">
        <v>2296.6666666666702</v>
      </c>
      <c r="E165" s="19">
        <v>1899.9523809523801</v>
      </c>
      <c r="F165" s="19">
        <v>1970.6666666666699</v>
      </c>
      <c r="G165" s="19">
        <v>1965.9523809523801</v>
      </c>
      <c r="H165" s="19">
        <v>1815.0952380952399</v>
      </c>
      <c r="I165" s="19">
        <v>1815.0952380952399</v>
      </c>
      <c r="J165" s="19">
        <v>1895.2380952381</v>
      </c>
      <c r="K165" s="19">
        <v>1951.80952380953</v>
      </c>
      <c r="L165" s="19">
        <v>1815.0952380952399</v>
      </c>
      <c r="M165" s="19">
        <v>1895.2380952381</v>
      </c>
      <c r="N165" s="19">
        <v>1895.2380952381</v>
      </c>
      <c r="O165" s="19">
        <v>1956.5238095238101</v>
      </c>
      <c r="P165" s="19">
        <v>1815.0952380952399</v>
      </c>
      <c r="Q165" s="19">
        <v>1914.0952380952399</v>
      </c>
      <c r="R165" s="19">
        <v>1965.9523809523801</v>
      </c>
      <c r="S165" s="19">
        <v>1909.38095238095</v>
      </c>
      <c r="T165" s="19">
        <v>1833.9523809523801</v>
      </c>
      <c r="U165" s="19">
        <v>1848.0952380952399</v>
      </c>
      <c r="V165" s="19">
        <v>1815.0952380952399</v>
      </c>
      <c r="W165" s="19">
        <v>1965.9523809523801</v>
      </c>
      <c r="X165" s="19">
        <v>1815.0952380952399</v>
      </c>
      <c r="Y165" s="19">
        <v>1815.0952380952399</v>
      </c>
      <c r="Z165" s="19">
        <v>1895.2380952381</v>
      </c>
      <c r="AA165" s="19">
        <v>1951.80952380953</v>
      </c>
      <c r="AB165" s="19">
        <v>1815.0952380952399</v>
      </c>
      <c r="AC165" s="19">
        <v>1895.2380952381</v>
      </c>
      <c r="AD165" s="19">
        <v>1895.2380952381</v>
      </c>
      <c r="AE165" s="19">
        <v>1956.5238095238101</v>
      </c>
      <c r="AF165" s="19">
        <v>1815.0952380952399</v>
      </c>
      <c r="AG165" s="19">
        <v>1910</v>
      </c>
      <c r="AH165" s="19">
        <v>2130</v>
      </c>
      <c r="AI165" s="19">
        <v>2215</v>
      </c>
      <c r="AJ165" s="19">
        <v>2147.9171114599699</v>
      </c>
      <c r="AK165" s="19">
        <v>1914.0952380952399</v>
      </c>
      <c r="AL165" s="19">
        <v>1947.0952380952399</v>
      </c>
      <c r="AM165" s="19">
        <v>1904.6666666666699</v>
      </c>
      <c r="AN165" s="19">
        <v>1895.2380952381</v>
      </c>
      <c r="AO165" s="19">
        <v>1914.0952380952399</v>
      </c>
      <c r="AP165" s="19">
        <v>1815.0952380952399</v>
      </c>
      <c r="AQ165" s="19">
        <v>1951.80952380953</v>
      </c>
      <c r="AR165" s="19">
        <v>1815.0952380952399</v>
      </c>
      <c r="AS165" s="19">
        <v>1895.2380952381</v>
      </c>
      <c r="AT165" s="19">
        <v>1895.2380952381</v>
      </c>
      <c r="AU165" s="19">
        <v>1778</v>
      </c>
      <c r="AV165" s="19">
        <v>1916</v>
      </c>
      <c r="AW165" s="19">
        <v>1955</v>
      </c>
      <c r="AX165" s="19">
        <v>1974</v>
      </c>
      <c r="AY165" s="19">
        <v>1970.6666666666699</v>
      </c>
      <c r="AZ165" s="19">
        <v>1965.9523809523801</v>
      </c>
      <c r="BA165" s="19">
        <v>1815.0952380952399</v>
      </c>
      <c r="BB165" s="19">
        <v>1815.0952380952399</v>
      </c>
      <c r="BC165" s="19">
        <v>1895.2380952381</v>
      </c>
      <c r="BD165" s="19">
        <v>1951.80952380953</v>
      </c>
      <c r="BE165" s="19">
        <v>1970.6666666666699</v>
      </c>
      <c r="BF165" s="19">
        <v>1965.9523809523801</v>
      </c>
      <c r="BG165" s="19">
        <v>1815.0952380952399</v>
      </c>
      <c r="BH165" s="19">
        <v>1815.0952380952399</v>
      </c>
      <c r="BI165" s="19">
        <v>1895.2380952381</v>
      </c>
      <c r="BJ165" s="19">
        <v>1951.80952380953</v>
      </c>
      <c r="BK165" s="19">
        <v>1962</v>
      </c>
      <c r="BL165" s="19">
        <v>2296.6666666666702</v>
      </c>
      <c r="BM165" s="19">
        <v>1899.9523809523801</v>
      </c>
      <c r="BN165" s="19">
        <v>1970.6666666666699</v>
      </c>
      <c r="BO165" s="19">
        <v>1965.9523809523801</v>
      </c>
      <c r="BP165" s="19">
        <v>1815.0952380952399</v>
      </c>
      <c r="BQ165" s="19">
        <v>1815.0952380952399</v>
      </c>
      <c r="BR165" s="19">
        <v>1938</v>
      </c>
      <c r="BS165" s="19">
        <v>1938</v>
      </c>
      <c r="BT165" s="19">
        <v>1914.0952380952399</v>
      </c>
      <c r="BU165" s="19">
        <v>1815.0952380952399</v>
      </c>
      <c r="BV165" s="19">
        <v>1895.2380952381</v>
      </c>
      <c r="BW165" s="19">
        <v>1956.5238095238101</v>
      </c>
      <c r="BX165" s="19">
        <v>1815.0952380952399</v>
      </c>
      <c r="BY165" s="19">
        <v>1914.0952380952399</v>
      </c>
      <c r="BZ165" s="19">
        <v>1947.0952380952399</v>
      </c>
      <c r="CA165" s="19">
        <v>1815.0952380952399</v>
      </c>
      <c r="CB165" s="19">
        <v>1914.0952380952399</v>
      </c>
      <c r="CC165" s="19">
        <v>1956.5238095238101</v>
      </c>
      <c r="CD165" s="19">
        <v>1965.9523809523801</v>
      </c>
      <c r="CE165" s="19">
        <v>1815.0952380952399</v>
      </c>
      <c r="CF165" s="19">
        <v>1815.0952380952399</v>
      </c>
      <c r="CG165" s="19">
        <v>1938</v>
      </c>
      <c r="CH165" s="19">
        <v>1938</v>
      </c>
      <c r="CI165" s="19">
        <v>1914.0952380952399</v>
      </c>
      <c r="CJ165" s="19">
        <v>1895.2380952381</v>
      </c>
      <c r="CK165" s="19">
        <v>1951.80952380953</v>
      </c>
      <c r="CL165" s="19">
        <v>1914.0952380952399</v>
      </c>
      <c r="CM165" s="19">
        <v>1815.0952380952399</v>
      </c>
      <c r="CP165" t="s">
        <v>166</v>
      </c>
      <c r="CQ165">
        <v>86</v>
      </c>
      <c r="CR165" s="13">
        <v>2050</v>
      </c>
      <c r="CS165" s="13">
        <v>1700</v>
      </c>
      <c r="CT165" s="13">
        <v>1877.3899999999994</v>
      </c>
    </row>
    <row r="166" spans="2:98" x14ac:dyDescent="0.25">
      <c r="B166">
        <v>60</v>
      </c>
      <c r="C166" s="19">
        <v>1987</v>
      </c>
      <c r="D166" s="19">
        <v>2356.6666666666702</v>
      </c>
      <c r="E166" s="19">
        <v>1904.6666666666699</v>
      </c>
      <c r="F166" s="19">
        <v>1975.38095238095</v>
      </c>
      <c r="G166" s="19">
        <v>1970.6666666666699</v>
      </c>
      <c r="H166" s="19">
        <v>1819.80952380952</v>
      </c>
      <c r="I166" s="19">
        <v>1819.80952380952</v>
      </c>
      <c r="J166" s="19">
        <v>1899.9523809523801</v>
      </c>
      <c r="K166" s="19">
        <v>1956.5238095238101</v>
      </c>
      <c r="L166" s="19">
        <v>1819.80952380952</v>
      </c>
      <c r="M166" s="19">
        <v>1899.9523809523801</v>
      </c>
      <c r="N166" s="19">
        <v>1899.9523809523801</v>
      </c>
      <c r="O166" s="19">
        <v>1705</v>
      </c>
      <c r="P166" s="19">
        <v>1819.80952380952</v>
      </c>
      <c r="Q166" s="19">
        <v>1918.80952380953</v>
      </c>
      <c r="R166" s="19">
        <v>1970.6666666666699</v>
      </c>
      <c r="S166" s="19">
        <v>1914.0952380952399</v>
      </c>
      <c r="T166" s="19">
        <v>1838.6666666666699</v>
      </c>
      <c r="U166" s="19">
        <v>1852.80952380952</v>
      </c>
      <c r="V166" s="19">
        <v>1819.80952380952</v>
      </c>
      <c r="W166" s="19">
        <v>1970.6666666666699</v>
      </c>
      <c r="X166" s="19">
        <v>1819.80952380952</v>
      </c>
      <c r="Y166" s="19">
        <v>1819.80952380952</v>
      </c>
      <c r="Z166" s="19">
        <v>1899.9523809523801</v>
      </c>
      <c r="AA166" s="19">
        <v>1956.5238095238101</v>
      </c>
      <c r="AB166" s="19">
        <v>1819.80952380952</v>
      </c>
      <c r="AC166" s="19">
        <v>1899.9523809523801</v>
      </c>
      <c r="AD166" s="19">
        <v>1899.9523809523801</v>
      </c>
      <c r="AE166" s="19">
        <v>1705</v>
      </c>
      <c r="AF166" s="19">
        <v>1819.80952380952</v>
      </c>
      <c r="AG166" s="19">
        <v>1920</v>
      </c>
      <c r="AH166" s="19">
        <v>2140</v>
      </c>
      <c r="AI166" s="19">
        <v>2295</v>
      </c>
      <c r="AJ166" s="19">
        <v>2155.5628081191999</v>
      </c>
      <c r="AK166" s="19">
        <v>1918.80952380953</v>
      </c>
      <c r="AL166" s="19">
        <v>1951.80952380953</v>
      </c>
      <c r="AM166" s="19">
        <v>1909.38095238095</v>
      </c>
      <c r="AN166" s="19">
        <v>1899.9523809523801</v>
      </c>
      <c r="AO166" s="19">
        <v>1918.80952380953</v>
      </c>
      <c r="AP166" s="19">
        <v>1819.80952380952</v>
      </c>
      <c r="AQ166" s="19">
        <v>1956.5238095238101</v>
      </c>
      <c r="AR166" s="19">
        <v>1819.80952380952</v>
      </c>
      <c r="AS166" s="19">
        <v>1899.9523809523801</v>
      </c>
      <c r="AT166" s="19">
        <v>1899.9523809523801</v>
      </c>
      <c r="AU166" s="19">
        <v>1780</v>
      </c>
      <c r="AV166" s="19">
        <v>1918</v>
      </c>
      <c r="AW166" s="19">
        <v>1960</v>
      </c>
      <c r="AX166" s="19">
        <v>1977</v>
      </c>
      <c r="AY166" s="19">
        <v>1975.38095238095</v>
      </c>
      <c r="AZ166" s="19">
        <v>1970.6666666666699</v>
      </c>
      <c r="BA166" s="19">
        <v>1819.80952380952</v>
      </c>
      <c r="BB166" s="19">
        <v>1819.80952380952</v>
      </c>
      <c r="BC166" s="19">
        <v>1899.9523809523801</v>
      </c>
      <c r="BD166" s="19">
        <v>1956.5238095238101</v>
      </c>
      <c r="BE166" s="19">
        <v>1975.38095238095</v>
      </c>
      <c r="BF166" s="19">
        <v>1970.6666666666699</v>
      </c>
      <c r="BG166" s="19">
        <v>1819.80952380952</v>
      </c>
      <c r="BH166" s="19">
        <v>1819.80952380952</v>
      </c>
      <c r="BI166" s="19">
        <v>1899.9523809523801</v>
      </c>
      <c r="BJ166" s="19">
        <v>1956.5238095238101</v>
      </c>
      <c r="BK166" s="19">
        <v>1987</v>
      </c>
      <c r="BL166" s="19">
        <v>2356.6666666666702</v>
      </c>
      <c r="BM166" s="19">
        <v>1904.6666666666699</v>
      </c>
      <c r="BN166" s="19">
        <v>1975.38095238095</v>
      </c>
      <c r="BO166" s="19">
        <v>1970.6666666666699</v>
      </c>
      <c r="BP166" s="19">
        <v>1819.80952380952</v>
      </c>
      <c r="BQ166" s="19">
        <v>1819.80952380952</v>
      </c>
      <c r="BR166" s="19">
        <v>1939</v>
      </c>
      <c r="BS166" s="19">
        <v>1939</v>
      </c>
      <c r="BT166" s="19">
        <v>1918.80952380953</v>
      </c>
      <c r="BU166" s="19">
        <v>1819.80952380952</v>
      </c>
      <c r="BV166" s="19">
        <v>1899.9523809523801</v>
      </c>
      <c r="BW166" s="19">
        <v>1705</v>
      </c>
      <c r="BX166" s="19">
        <v>1819.80952380952</v>
      </c>
      <c r="BY166" s="19">
        <v>1918.80952380953</v>
      </c>
      <c r="BZ166" s="19">
        <v>1951.80952380953</v>
      </c>
      <c r="CA166" s="19">
        <v>1819.80952380952</v>
      </c>
      <c r="CB166" s="19">
        <v>1918.80952380953</v>
      </c>
      <c r="CC166" s="19">
        <v>1705</v>
      </c>
      <c r="CD166" s="19">
        <v>1970.6666666666699</v>
      </c>
      <c r="CE166" s="19">
        <v>1819.80952380952</v>
      </c>
      <c r="CF166" s="19">
        <v>1819.80952380952</v>
      </c>
      <c r="CG166" s="19">
        <v>1939</v>
      </c>
      <c r="CH166" s="19">
        <v>1939</v>
      </c>
      <c r="CI166" s="19">
        <v>1918.80952380953</v>
      </c>
      <c r="CJ166" s="19">
        <v>1899.9523809523801</v>
      </c>
      <c r="CK166" s="19">
        <v>1956.5238095238101</v>
      </c>
      <c r="CL166" s="19">
        <v>1918.80952380953</v>
      </c>
      <c r="CM166" s="19">
        <v>1819.80952380952</v>
      </c>
      <c r="CP166" t="s">
        <v>166</v>
      </c>
      <c r="CQ166">
        <v>87</v>
      </c>
      <c r="CR166" s="13">
        <v>2008.38095238095</v>
      </c>
      <c r="CS166" s="13">
        <v>1700</v>
      </c>
      <c r="CT166" s="13">
        <v>1891.8771428571417</v>
      </c>
    </row>
    <row r="167" spans="2:98" x14ac:dyDescent="0.25">
      <c r="B167">
        <v>61</v>
      </c>
      <c r="C167" s="19">
        <v>2012</v>
      </c>
      <c r="D167" s="19">
        <v>2416.6666666666702</v>
      </c>
      <c r="E167" s="19">
        <v>1909.38095238095</v>
      </c>
      <c r="F167" s="19">
        <v>1980.0952380952399</v>
      </c>
      <c r="G167" s="19">
        <v>1975.38095238095</v>
      </c>
      <c r="H167" s="19">
        <v>1824.5238095238101</v>
      </c>
      <c r="I167" s="19">
        <v>1824.5238095238101</v>
      </c>
      <c r="J167" s="19">
        <v>1904.6666666666699</v>
      </c>
      <c r="K167" s="19">
        <v>1705</v>
      </c>
      <c r="L167" s="19">
        <v>1824.5238095238101</v>
      </c>
      <c r="M167" s="19">
        <v>1904.6666666666699</v>
      </c>
      <c r="N167" s="19">
        <v>1904.6666666666699</v>
      </c>
      <c r="O167" s="19">
        <v>1710</v>
      </c>
      <c r="P167" s="19">
        <v>1824.5238095238101</v>
      </c>
      <c r="Q167" s="19">
        <v>1923.5238095238101</v>
      </c>
      <c r="R167" s="19">
        <v>1975.38095238095</v>
      </c>
      <c r="S167" s="19">
        <v>1918.80952380953</v>
      </c>
      <c r="T167" s="19">
        <v>1843.38095238095</v>
      </c>
      <c r="U167" s="19">
        <v>1857.5238095238101</v>
      </c>
      <c r="V167" s="19">
        <v>1824.5238095238101</v>
      </c>
      <c r="W167" s="19">
        <v>1975.38095238095</v>
      </c>
      <c r="X167" s="19">
        <v>1824.5238095238101</v>
      </c>
      <c r="Y167" s="19">
        <v>1824.5238095238101</v>
      </c>
      <c r="Z167" s="19">
        <v>1904.6666666666699</v>
      </c>
      <c r="AA167" s="19">
        <v>1705</v>
      </c>
      <c r="AB167" s="19">
        <v>1824.5238095238101</v>
      </c>
      <c r="AC167" s="19">
        <v>1904.6666666666699</v>
      </c>
      <c r="AD167" s="19">
        <v>1904.6666666666699</v>
      </c>
      <c r="AE167" s="19">
        <v>1710</v>
      </c>
      <c r="AF167" s="19">
        <v>1824.5238095238101</v>
      </c>
      <c r="AG167" s="19">
        <v>1930</v>
      </c>
      <c r="AH167" s="19">
        <v>2150</v>
      </c>
      <c r="AI167" s="19">
        <v>2375</v>
      </c>
      <c r="AJ167" s="19">
        <v>2185.93127764466</v>
      </c>
      <c r="AK167" s="19">
        <v>1923.5238095238101</v>
      </c>
      <c r="AL167" s="19">
        <v>1956.5238095238101</v>
      </c>
      <c r="AM167" s="19">
        <v>1914.0952380952399</v>
      </c>
      <c r="AN167" s="19">
        <v>1904.6666666666699</v>
      </c>
      <c r="AO167" s="19">
        <v>1923.5238095238101</v>
      </c>
      <c r="AP167" s="19">
        <v>1824.5238095238101</v>
      </c>
      <c r="AQ167" s="19">
        <v>1705</v>
      </c>
      <c r="AR167" s="19">
        <v>1824.5238095238101</v>
      </c>
      <c r="AS167" s="19">
        <v>1904.6666666666699</v>
      </c>
      <c r="AT167" s="19">
        <v>1904.6666666666699</v>
      </c>
      <c r="AU167" s="19">
        <v>1782</v>
      </c>
      <c r="AV167" s="19">
        <v>1920</v>
      </c>
      <c r="AW167" s="19">
        <v>1965</v>
      </c>
      <c r="AX167" s="19">
        <v>1980</v>
      </c>
      <c r="AY167" s="19">
        <v>1980.0952380952399</v>
      </c>
      <c r="AZ167" s="19">
        <v>1975.38095238095</v>
      </c>
      <c r="BA167" s="19">
        <v>1824.5238095238101</v>
      </c>
      <c r="BB167" s="19">
        <v>1824.5238095238101</v>
      </c>
      <c r="BC167" s="19">
        <v>1904.6666666666699</v>
      </c>
      <c r="BD167" s="19">
        <v>1705</v>
      </c>
      <c r="BE167" s="19">
        <v>1980.0952380952399</v>
      </c>
      <c r="BF167" s="19">
        <v>1975.38095238095</v>
      </c>
      <c r="BG167" s="19">
        <v>1824.5238095238101</v>
      </c>
      <c r="BH167" s="19">
        <v>1824.5238095238101</v>
      </c>
      <c r="BI167" s="19">
        <v>1904.6666666666699</v>
      </c>
      <c r="BJ167" s="19">
        <v>1705</v>
      </c>
      <c r="BK167" s="19">
        <v>2012</v>
      </c>
      <c r="BL167" s="19">
        <v>2416.6666666666702</v>
      </c>
      <c r="BM167" s="19">
        <v>1909.38095238095</v>
      </c>
      <c r="BN167" s="19">
        <v>1980.0952380952399</v>
      </c>
      <c r="BO167" s="19">
        <v>1975.38095238095</v>
      </c>
      <c r="BP167" s="19">
        <v>1824.5238095238101</v>
      </c>
      <c r="BQ167" s="19">
        <v>1824.5238095238101</v>
      </c>
      <c r="BR167" s="19">
        <v>1940</v>
      </c>
      <c r="BS167" s="19">
        <v>1940</v>
      </c>
      <c r="BT167" s="19">
        <v>1923.5238095238101</v>
      </c>
      <c r="BU167" s="19">
        <v>1824.5238095238101</v>
      </c>
      <c r="BV167" s="19">
        <v>1904.6666666666699</v>
      </c>
      <c r="BW167" s="19">
        <v>1710</v>
      </c>
      <c r="BX167" s="19">
        <v>1824.5238095238101</v>
      </c>
      <c r="BY167" s="19">
        <v>1923.5238095238101</v>
      </c>
      <c r="BZ167" s="19">
        <v>1956.5238095238101</v>
      </c>
      <c r="CA167" s="19">
        <v>1824.5238095238101</v>
      </c>
      <c r="CB167" s="19">
        <v>1923.5238095238101</v>
      </c>
      <c r="CC167" s="19">
        <v>1710</v>
      </c>
      <c r="CD167" s="19">
        <v>1975.38095238095</v>
      </c>
      <c r="CE167" s="19">
        <v>1824.5238095238101</v>
      </c>
      <c r="CF167" s="19">
        <v>1824.5238095238101</v>
      </c>
      <c r="CG167" s="19">
        <v>1940</v>
      </c>
      <c r="CH167" s="19">
        <v>1940</v>
      </c>
      <c r="CI167" s="19">
        <v>1923.5238095238101</v>
      </c>
      <c r="CJ167" s="19">
        <v>1904.6666666666699</v>
      </c>
      <c r="CK167" s="19">
        <v>1705</v>
      </c>
      <c r="CL167" s="19">
        <v>1923.5238095238101</v>
      </c>
      <c r="CM167" s="19">
        <v>1824.5238095238101</v>
      </c>
      <c r="CP167" t="s">
        <v>166</v>
      </c>
      <c r="CQ167">
        <v>88</v>
      </c>
      <c r="CR167" s="13">
        <v>1975.38095238095</v>
      </c>
      <c r="CS167" s="13">
        <v>1700</v>
      </c>
      <c r="CT167" s="13">
        <v>1893.0809523809519</v>
      </c>
    </row>
    <row r="168" spans="2:98" x14ac:dyDescent="0.25">
      <c r="B168">
        <v>62</v>
      </c>
      <c r="C168" s="19">
        <v>2037</v>
      </c>
      <c r="D168" s="19">
        <v>2476.6666666666702</v>
      </c>
      <c r="E168" s="19">
        <v>1914.0952380952399</v>
      </c>
      <c r="F168" s="19">
        <v>1984.80952380953</v>
      </c>
      <c r="G168" s="19">
        <v>1980.0952380952399</v>
      </c>
      <c r="H168" s="19">
        <v>1829.2380952381</v>
      </c>
      <c r="I168" s="19">
        <v>1829.2380952381</v>
      </c>
      <c r="J168" s="19">
        <v>1909.38095238095</v>
      </c>
      <c r="K168" s="19">
        <v>1710</v>
      </c>
      <c r="L168" s="19">
        <v>1829.2380952381</v>
      </c>
      <c r="M168" s="19">
        <v>1909.38095238095</v>
      </c>
      <c r="N168" s="19">
        <v>1909.38095238095</v>
      </c>
      <c r="O168" s="19">
        <v>1932.9523809523801</v>
      </c>
      <c r="P168" s="19">
        <v>1829.2380952381</v>
      </c>
      <c r="Q168" s="19">
        <v>1928.2380952381</v>
      </c>
      <c r="R168" s="19">
        <v>1980.0952380952399</v>
      </c>
      <c r="S168" s="19">
        <v>1923.5238095238101</v>
      </c>
      <c r="T168" s="19">
        <v>1848.0952380952399</v>
      </c>
      <c r="U168" s="19">
        <v>1862.2380952381</v>
      </c>
      <c r="V168" s="19">
        <v>1829.2380952381</v>
      </c>
      <c r="W168" s="19">
        <v>1980.0952380952399</v>
      </c>
      <c r="X168" s="19">
        <v>1829.2380952381</v>
      </c>
      <c r="Y168" s="19">
        <v>1829.2380952381</v>
      </c>
      <c r="Z168" s="19">
        <v>1909.38095238095</v>
      </c>
      <c r="AA168" s="19">
        <v>1710</v>
      </c>
      <c r="AB168" s="19">
        <v>1829.2380952381</v>
      </c>
      <c r="AC168" s="19">
        <v>1909.38095238095</v>
      </c>
      <c r="AD168" s="19">
        <v>1909.38095238095</v>
      </c>
      <c r="AE168" s="19">
        <v>1932.9523809523801</v>
      </c>
      <c r="AF168" s="19">
        <v>1829.2380952381</v>
      </c>
      <c r="AG168" s="19">
        <v>1940</v>
      </c>
      <c r="AH168" s="19">
        <v>2160</v>
      </c>
      <c r="AI168" s="19">
        <v>2455</v>
      </c>
      <c r="AJ168" s="19">
        <v>2216.2997471701201</v>
      </c>
      <c r="AK168" s="19">
        <v>1928.2380952381</v>
      </c>
      <c r="AL168" s="19">
        <v>1705</v>
      </c>
      <c r="AM168" s="19">
        <v>1918.80952380953</v>
      </c>
      <c r="AN168" s="19">
        <v>1909.38095238095</v>
      </c>
      <c r="AO168" s="19">
        <v>1928.2380952381</v>
      </c>
      <c r="AP168" s="19">
        <v>1829.2380952381</v>
      </c>
      <c r="AQ168" s="19">
        <v>1710</v>
      </c>
      <c r="AR168" s="19">
        <v>1829.2380952381</v>
      </c>
      <c r="AS168" s="19">
        <v>1909.38095238095</v>
      </c>
      <c r="AT168" s="19">
        <v>1909.38095238095</v>
      </c>
      <c r="AU168" s="19">
        <v>1784</v>
      </c>
      <c r="AV168" s="19">
        <v>1922</v>
      </c>
      <c r="AW168" s="19">
        <v>1970</v>
      </c>
      <c r="AX168" s="19">
        <v>1983</v>
      </c>
      <c r="AY168" s="19">
        <v>1984.80952380953</v>
      </c>
      <c r="AZ168" s="19">
        <v>1980.0952380952399</v>
      </c>
      <c r="BA168" s="19">
        <v>1829.2380952381</v>
      </c>
      <c r="BB168" s="19">
        <v>1829.2380952381</v>
      </c>
      <c r="BC168" s="19">
        <v>1909.38095238095</v>
      </c>
      <c r="BD168" s="19">
        <v>1710</v>
      </c>
      <c r="BE168" s="19">
        <v>1984.80952380953</v>
      </c>
      <c r="BF168" s="19">
        <v>1980.0952380952399</v>
      </c>
      <c r="BG168" s="19">
        <v>1829.2380952381</v>
      </c>
      <c r="BH168" s="19">
        <v>1829.2380952381</v>
      </c>
      <c r="BI168" s="19">
        <v>1909.38095238095</v>
      </c>
      <c r="BJ168" s="19">
        <v>1710</v>
      </c>
      <c r="BK168" s="19">
        <v>2037</v>
      </c>
      <c r="BL168" s="19">
        <v>2476.6666666666702</v>
      </c>
      <c r="BM168" s="19">
        <v>1914.0952380952399</v>
      </c>
      <c r="BN168" s="19">
        <v>1984.80952380953</v>
      </c>
      <c r="BO168" s="19">
        <v>1980.0952380952399</v>
      </c>
      <c r="BP168" s="19">
        <v>1829.2380952381</v>
      </c>
      <c r="BQ168" s="19">
        <v>1829.2380952381</v>
      </c>
      <c r="BR168" s="19">
        <v>1941</v>
      </c>
      <c r="BS168" s="19">
        <v>1941</v>
      </c>
      <c r="BT168" s="19">
        <v>1928.2380952381</v>
      </c>
      <c r="BU168" s="19">
        <v>1829.2380952381</v>
      </c>
      <c r="BV168" s="19">
        <v>1909.38095238095</v>
      </c>
      <c r="BW168" s="19">
        <v>1932.9523809523801</v>
      </c>
      <c r="BX168" s="19">
        <v>1829.2380952381</v>
      </c>
      <c r="BY168" s="19">
        <v>1928.2380952381</v>
      </c>
      <c r="BZ168" s="19">
        <v>1705</v>
      </c>
      <c r="CA168" s="19">
        <v>1829.2380952381</v>
      </c>
      <c r="CB168" s="19">
        <v>1928.2380952381</v>
      </c>
      <c r="CC168" s="19">
        <v>1932.9523809523801</v>
      </c>
      <c r="CD168" s="19">
        <v>1980.0952380952399</v>
      </c>
      <c r="CE168" s="19">
        <v>1829.2380952381</v>
      </c>
      <c r="CF168" s="19">
        <v>1829.2380952381</v>
      </c>
      <c r="CG168" s="19">
        <v>1941</v>
      </c>
      <c r="CH168" s="19">
        <v>1941</v>
      </c>
      <c r="CI168" s="19">
        <v>1928.2380952381</v>
      </c>
      <c r="CJ168" s="19">
        <v>1909.38095238095</v>
      </c>
      <c r="CK168" s="19">
        <v>1710</v>
      </c>
      <c r="CL168" s="19">
        <v>1928.2380952381</v>
      </c>
      <c r="CM168" s="19">
        <v>1829.2380952381</v>
      </c>
      <c r="CP168" t="s">
        <v>166</v>
      </c>
      <c r="CQ168">
        <v>89</v>
      </c>
      <c r="CR168" s="13">
        <v>1994.2380952381</v>
      </c>
      <c r="CS168" s="13">
        <v>1700</v>
      </c>
      <c r="CT168" s="13">
        <v>1877.3899999999994</v>
      </c>
    </row>
    <row r="169" spans="2:98" x14ac:dyDescent="0.25">
      <c r="B169">
        <v>63</v>
      </c>
      <c r="C169" s="19">
        <v>2062</v>
      </c>
      <c r="D169" s="19">
        <v>1500</v>
      </c>
      <c r="E169" s="19">
        <v>1918.80952380953</v>
      </c>
      <c r="F169" s="19">
        <v>1989.5238095238101</v>
      </c>
      <c r="G169" s="19">
        <v>1984.80952380953</v>
      </c>
      <c r="H169" s="19">
        <v>1833.9523809523801</v>
      </c>
      <c r="I169" s="19">
        <v>1833.9523809523801</v>
      </c>
      <c r="J169" s="19">
        <v>1914.0952380952399</v>
      </c>
      <c r="K169" s="19">
        <v>1932.9523809523801</v>
      </c>
      <c r="L169" s="19">
        <v>1833.9523809523801</v>
      </c>
      <c r="M169" s="19">
        <v>1914.0952380952399</v>
      </c>
      <c r="N169" s="19">
        <v>1914.0952380952399</v>
      </c>
      <c r="O169" s="19">
        <v>1937.6666666666699</v>
      </c>
      <c r="P169" s="19">
        <v>1833.9523809523801</v>
      </c>
      <c r="Q169" s="19">
        <v>1932.9523809523801</v>
      </c>
      <c r="R169" s="19">
        <v>1984.80952380953</v>
      </c>
      <c r="S169" s="19">
        <v>1928.2380952381</v>
      </c>
      <c r="T169" s="19">
        <v>1852.80952380952</v>
      </c>
      <c r="U169" s="19">
        <v>1866.9523809523801</v>
      </c>
      <c r="V169" s="19">
        <v>1833.9523809523801</v>
      </c>
      <c r="W169" s="19">
        <v>1984.80952380953</v>
      </c>
      <c r="X169" s="19">
        <v>1833.9523809523801</v>
      </c>
      <c r="Y169" s="19">
        <v>1833.9523809523801</v>
      </c>
      <c r="Z169" s="19">
        <v>1914.0952380952399</v>
      </c>
      <c r="AA169" s="19">
        <v>1932.9523809523801</v>
      </c>
      <c r="AB169" s="19">
        <v>1833.9523809523801</v>
      </c>
      <c r="AC169" s="19">
        <v>1914.0952380952399</v>
      </c>
      <c r="AD169" s="19">
        <v>1914.0952380952399</v>
      </c>
      <c r="AE169" s="19">
        <v>1937.6666666666699</v>
      </c>
      <c r="AF169" s="19">
        <v>1833.9523809523801</v>
      </c>
      <c r="AG169" s="19">
        <v>1950</v>
      </c>
      <c r="AH169" s="19">
        <v>2170</v>
      </c>
      <c r="AI169" s="19">
        <v>2535</v>
      </c>
      <c r="AJ169" s="19">
        <v>2246.6682166955802</v>
      </c>
      <c r="AK169" s="19">
        <v>1932.9523809523801</v>
      </c>
      <c r="AL169" s="19">
        <v>1710</v>
      </c>
      <c r="AM169" s="19">
        <v>1923.5238095238101</v>
      </c>
      <c r="AN169" s="19">
        <v>1914.0952380952399</v>
      </c>
      <c r="AO169" s="19">
        <v>1932.9523809523801</v>
      </c>
      <c r="AP169" s="19">
        <v>1833.9523809523801</v>
      </c>
      <c r="AQ169" s="19">
        <v>1932.9523809523801</v>
      </c>
      <c r="AR169" s="19">
        <v>1833.9523809523801</v>
      </c>
      <c r="AS169" s="19">
        <v>1914.0952380952399</v>
      </c>
      <c r="AT169" s="19">
        <v>1914.0952380952399</v>
      </c>
      <c r="AU169" s="19">
        <v>1786</v>
      </c>
      <c r="AV169" s="19">
        <v>1924</v>
      </c>
      <c r="AW169" s="19">
        <v>1975</v>
      </c>
      <c r="AX169" s="19">
        <v>1986</v>
      </c>
      <c r="AY169" s="19">
        <v>1989.5238095238101</v>
      </c>
      <c r="AZ169" s="19">
        <v>1984.80952380953</v>
      </c>
      <c r="BA169" s="19">
        <v>1833.9523809523801</v>
      </c>
      <c r="BB169" s="19">
        <v>1833.9523809523801</v>
      </c>
      <c r="BC169" s="19">
        <v>1914.0952380952399</v>
      </c>
      <c r="BD169" s="19">
        <v>1932.9523809523801</v>
      </c>
      <c r="BE169" s="19">
        <v>1989.5238095238101</v>
      </c>
      <c r="BF169" s="19">
        <v>1984.80952380953</v>
      </c>
      <c r="BG169" s="19">
        <v>1833.9523809523801</v>
      </c>
      <c r="BH169" s="19">
        <v>1833.9523809523801</v>
      </c>
      <c r="BI169" s="19">
        <v>1914.0952380952399</v>
      </c>
      <c r="BJ169" s="19">
        <v>1932.9523809523801</v>
      </c>
      <c r="BK169" s="19">
        <v>2062</v>
      </c>
      <c r="BL169" s="19">
        <v>1500</v>
      </c>
      <c r="BM169" s="19">
        <v>1918.80952380953</v>
      </c>
      <c r="BN169" s="19">
        <v>1989.5238095238101</v>
      </c>
      <c r="BO169" s="19">
        <v>1984.80952380953</v>
      </c>
      <c r="BP169" s="19">
        <v>1833.9523809523801</v>
      </c>
      <c r="BQ169" s="19">
        <v>1833.9523809523801</v>
      </c>
      <c r="BR169" s="19">
        <v>1942</v>
      </c>
      <c r="BS169" s="19">
        <v>1942</v>
      </c>
      <c r="BT169" s="19">
        <v>1932.9523809523801</v>
      </c>
      <c r="BU169" s="19">
        <v>1833.9523809523801</v>
      </c>
      <c r="BV169" s="19">
        <v>1914.0952380952399</v>
      </c>
      <c r="BW169" s="19">
        <v>1937.6666666666699</v>
      </c>
      <c r="BX169" s="19">
        <v>1833.9523809523801</v>
      </c>
      <c r="BY169" s="19">
        <v>1932.9523809523801</v>
      </c>
      <c r="BZ169" s="19">
        <v>1710</v>
      </c>
      <c r="CA169" s="19">
        <v>1833.9523809523801</v>
      </c>
      <c r="CB169" s="19">
        <v>1932.9523809523801</v>
      </c>
      <c r="CC169" s="19">
        <v>1937.6666666666699</v>
      </c>
      <c r="CD169" s="19">
        <v>1984.80952380953</v>
      </c>
      <c r="CE169" s="19">
        <v>1833.9523809523801</v>
      </c>
      <c r="CF169" s="19">
        <v>1833.9523809523801</v>
      </c>
      <c r="CG169" s="19">
        <v>1942</v>
      </c>
      <c r="CH169" s="19">
        <v>1942</v>
      </c>
      <c r="CI169" s="19">
        <v>1932.9523809523801</v>
      </c>
      <c r="CJ169" s="19">
        <v>1914.0952380952399</v>
      </c>
      <c r="CK169" s="19">
        <v>1932.9523809523801</v>
      </c>
      <c r="CL169" s="19">
        <v>1932.9523809523801</v>
      </c>
      <c r="CM169" s="19">
        <v>1833.9523809523801</v>
      </c>
      <c r="CP169" t="s">
        <v>166</v>
      </c>
      <c r="CQ169">
        <v>90</v>
      </c>
      <c r="CR169" s="13">
        <v>2008.38095238095</v>
      </c>
      <c r="CS169" s="13">
        <v>1700</v>
      </c>
      <c r="CT169" s="13">
        <v>1890.7457142857133</v>
      </c>
    </row>
    <row r="170" spans="2:98" x14ac:dyDescent="0.25">
      <c r="B170">
        <v>64</v>
      </c>
      <c r="C170" s="19">
        <v>2087</v>
      </c>
      <c r="D170" s="19">
        <v>1861</v>
      </c>
      <c r="E170" s="19">
        <v>1923.5238095238101</v>
      </c>
      <c r="F170" s="19">
        <v>1994.2380952381</v>
      </c>
      <c r="G170" s="19">
        <v>1989.5238095238101</v>
      </c>
      <c r="H170" s="19">
        <v>1838.6666666666699</v>
      </c>
      <c r="I170" s="19">
        <v>1838.6666666666699</v>
      </c>
      <c r="J170" s="19">
        <v>1918.80952380953</v>
      </c>
      <c r="K170" s="19">
        <v>1937.6666666666699</v>
      </c>
      <c r="L170" s="19">
        <v>1838.6666666666699</v>
      </c>
      <c r="M170" s="19">
        <v>1918.80952380953</v>
      </c>
      <c r="N170" s="19">
        <v>1918.80952380953</v>
      </c>
      <c r="O170" s="19">
        <v>1942.38095238095</v>
      </c>
      <c r="P170" s="19">
        <v>1838.6666666666699</v>
      </c>
      <c r="Q170" s="19">
        <v>1937.6666666666699</v>
      </c>
      <c r="R170" s="19">
        <v>1989.5238095238101</v>
      </c>
      <c r="S170" s="19">
        <v>1932.9523809523801</v>
      </c>
      <c r="T170" s="19">
        <v>1857.5238095238101</v>
      </c>
      <c r="U170" s="19">
        <v>1871.6666666666699</v>
      </c>
      <c r="V170" s="19">
        <v>1838.6666666666699</v>
      </c>
      <c r="W170" s="19">
        <v>1989.5238095238101</v>
      </c>
      <c r="X170" s="19">
        <v>1838.6666666666699</v>
      </c>
      <c r="Y170" s="19">
        <v>1838.6666666666699</v>
      </c>
      <c r="Z170" s="19">
        <v>1918.80952380953</v>
      </c>
      <c r="AA170" s="19">
        <v>1937.6666666666699</v>
      </c>
      <c r="AB170" s="19">
        <v>1838.6666666666699</v>
      </c>
      <c r="AC170" s="19">
        <v>1918.80952380953</v>
      </c>
      <c r="AD170" s="19">
        <v>1918.80952380953</v>
      </c>
      <c r="AE170" s="19">
        <v>1942.38095238095</v>
      </c>
      <c r="AF170" s="19">
        <v>1838.6666666666699</v>
      </c>
      <c r="AG170" s="19">
        <v>1960</v>
      </c>
      <c r="AH170" s="19">
        <v>2180</v>
      </c>
      <c r="AI170" s="19">
        <v>1838.6666666666699</v>
      </c>
      <c r="AJ170" s="19">
        <v>2277.0366862210499</v>
      </c>
      <c r="AK170" s="19">
        <v>1937.6666666666699</v>
      </c>
      <c r="AL170" s="19">
        <v>1932.9523809523801</v>
      </c>
      <c r="AM170" s="19">
        <v>1928.2380952381</v>
      </c>
      <c r="AN170" s="19">
        <v>1918.80952380953</v>
      </c>
      <c r="AO170" s="19">
        <v>1937.6666666666699</v>
      </c>
      <c r="AP170" s="19">
        <v>1838.6666666666699</v>
      </c>
      <c r="AQ170" s="19">
        <v>1937.6666666666699</v>
      </c>
      <c r="AR170" s="19">
        <v>1838.6666666666699</v>
      </c>
      <c r="AS170" s="19">
        <v>1918.80952380953</v>
      </c>
      <c r="AT170" s="19">
        <v>1918.80952380953</v>
      </c>
      <c r="AU170" s="19">
        <v>1788</v>
      </c>
      <c r="AV170" s="19">
        <v>1926</v>
      </c>
      <c r="AW170" s="19">
        <v>1980</v>
      </c>
      <c r="AX170" s="19">
        <v>1989</v>
      </c>
      <c r="AY170" s="19">
        <v>1994.2380952381</v>
      </c>
      <c r="AZ170" s="19">
        <v>1989.5238095238101</v>
      </c>
      <c r="BA170" s="19">
        <v>1838.6666666666699</v>
      </c>
      <c r="BB170" s="19">
        <v>1838.6666666666699</v>
      </c>
      <c r="BC170" s="19">
        <v>1918.80952380953</v>
      </c>
      <c r="BD170" s="19">
        <v>1937.6666666666699</v>
      </c>
      <c r="BE170" s="19">
        <v>1994.2380952381</v>
      </c>
      <c r="BF170" s="19">
        <v>1989.5238095238101</v>
      </c>
      <c r="BG170" s="19">
        <v>1838.6666666666699</v>
      </c>
      <c r="BH170" s="19">
        <v>1838.6666666666699</v>
      </c>
      <c r="BI170" s="19">
        <v>1918.80952380953</v>
      </c>
      <c r="BJ170" s="19">
        <v>1937.6666666666699</v>
      </c>
      <c r="BK170" s="19">
        <v>2087</v>
      </c>
      <c r="BL170" s="19">
        <v>1861</v>
      </c>
      <c r="BM170" s="19">
        <v>1923.5238095238101</v>
      </c>
      <c r="BN170" s="19">
        <v>1994.2380952381</v>
      </c>
      <c r="BO170" s="19">
        <v>1989.5238095238101</v>
      </c>
      <c r="BP170" s="19">
        <v>1838.6666666666699</v>
      </c>
      <c r="BQ170" s="19">
        <v>1838.6666666666699</v>
      </c>
      <c r="BR170" s="19">
        <v>1943</v>
      </c>
      <c r="BS170" s="19">
        <v>1943</v>
      </c>
      <c r="BT170" s="19">
        <v>1937.6666666666699</v>
      </c>
      <c r="BU170" s="19">
        <v>1838.6666666666699</v>
      </c>
      <c r="BV170" s="19">
        <v>1918.80952380953</v>
      </c>
      <c r="BW170" s="19">
        <v>1942.38095238095</v>
      </c>
      <c r="BX170" s="19">
        <v>1838.6666666666699</v>
      </c>
      <c r="BY170" s="19">
        <v>1937.6666666666699</v>
      </c>
      <c r="BZ170" s="19">
        <v>1932.9523809523801</v>
      </c>
      <c r="CA170" s="19">
        <v>1838.6666666666699</v>
      </c>
      <c r="CB170" s="19">
        <v>1937.6666666666699</v>
      </c>
      <c r="CC170" s="19">
        <v>1942.38095238095</v>
      </c>
      <c r="CD170" s="19">
        <v>1989.5238095238101</v>
      </c>
      <c r="CE170" s="19">
        <v>1838.6666666666699</v>
      </c>
      <c r="CF170" s="19">
        <v>1838.6666666666699</v>
      </c>
      <c r="CG170" s="19">
        <v>1943</v>
      </c>
      <c r="CH170" s="19">
        <v>1943</v>
      </c>
      <c r="CI170" s="19">
        <v>1937.6666666666699</v>
      </c>
      <c r="CJ170" s="19">
        <v>1918.80952380953</v>
      </c>
      <c r="CK170" s="19">
        <v>1937.6666666666699</v>
      </c>
      <c r="CL170" s="19">
        <v>1937.6666666666699</v>
      </c>
      <c r="CM170" s="19">
        <v>1838.6666666666699</v>
      </c>
      <c r="CP170" t="s">
        <v>166</v>
      </c>
      <c r="CQ170">
        <v>91</v>
      </c>
      <c r="CR170" s="13">
        <v>2008.38095238095</v>
      </c>
      <c r="CS170" s="13">
        <v>1700</v>
      </c>
      <c r="CT170" s="13">
        <v>1917.9719863945593</v>
      </c>
    </row>
    <row r="171" spans="2:98" x14ac:dyDescent="0.25">
      <c r="B171">
        <v>65</v>
      </c>
      <c r="C171" s="19">
        <v>2112</v>
      </c>
      <c r="D171" s="19">
        <v>1550</v>
      </c>
      <c r="E171" s="19">
        <v>1928.2380952381</v>
      </c>
      <c r="F171" s="19">
        <v>1998.9523809523801</v>
      </c>
      <c r="G171" s="19">
        <v>1994.2380952381</v>
      </c>
      <c r="H171" s="19">
        <v>1843.38095238095</v>
      </c>
      <c r="I171" s="19">
        <v>1843.38095238095</v>
      </c>
      <c r="J171" s="19">
        <v>1923.5238095238101</v>
      </c>
      <c r="K171" s="19">
        <v>1942.38095238095</v>
      </c>
      <c r="L171" s="19">
        <v>1843.38095238095</v>
      </c>
      <c r="M171" s="19">
        <v>1923.5238095238101</v>
      </c>
      <c r="N171" s="19">
        <v>1923.5238095238101</v>
      </c>
      <c r="O171" s="19">
        <v>1947.0952380952399</v>
      </c>
      <c r="P171" s="19">
        <v>1843.38095238095</v>
      </c>
      <c r="Q171" s="19">
        <v>1942.38095238095</v>
      </c>
      <c r="R171" s="19">
        <v>1994.2380952381</v>
      </c>
      <c r="S171" s="19">
        <v>1937.6666666666699</v>
      </c>
      <c r="T171" s="19">
        <v>1862.2380952381</v>
      </c>
      <c r="U171" s="19">
        <v>1876.38095238095</v>
      </c>
      <c r="V171" s="19">
        <v>1843.38095238095</v>
      </c>
      <c r="W171" s="19">
        <v>1994.2380952381</v>
      </c>
      <c r="X171" s="19">
        <v>1843.38095238095</v>
      </c>
      <c r="Y171" s="19">
        <v>1843.38095238095</v>
      </c>
      <c r="Z171" s="19">
        <v>1923.5238095238101</v>
      </c>
      <c r="AA171" s="19">
        <v>1942.38095238095</v>
      </c>
      <c r="AB171" s="19">
        <v>1843.38095238095</v>
      </c>
      <c r="AC171" s="19">
        <v>1923.5238095238101</v>
      </c>
      <c r="AD171" s="19">
        <v>1923.5238095238101</v>
      </c>
      <c r="AE171" s="19">
        <v>1947.0952380952399</v>
      </c>
      <c r="AF171" s="19">
        <v>1843.38095238095</v>
      </c>
      <c r="AG171" s="19">
        <v>1970</v>
      </c>
      <c r="AH171" s="19">
        <v>2190</v>
      </c>
      <c r="AI171" s="19">
        <v>1843.38095238095</v>
      </c>
      <c r="AJ171" s="19">
        <v>2307.40515574651</v>
      </c>
      <c r="AK171" s="19">
        <v>1942.38095238095</v>
      </c>
      <c r="AL171" s="19">
        <v>1937.6666666666699</v>
      </c>
      <c r="AM171" s="19">
        <v>1932.9523809523801</v>
      </c>
      <c r="AN171" s="19">
        <v>1923.5238095238101</v>
      </c>
      <c r="AO171" s="19">
        <v>1942.38095238095</v>
      </c>
      <c r="AP171" s="19">
        <v>1843.38095238095</v>
      </c>
      <c r="AQ171" s="19">
        <v>1942.38095238095</v>
      </c>
      <c r="AR171" s="19">
        <v>1843.38095238095</v>
      </c>
      <c r="AS171" s="19">
        <v>1923.5238095238101</v>
      </c>
      <c r="AT171" s="19">
        <v>1923.5238095238101</v>
      </c>
      <c r="AU171" s="19">
        <v>1790</v>
      </c>
      <c r="AV171" s="19">
        <v>1928</v>
      </c>
      <c r="AW171" s="19">
        <v>1985</v>
      </c>
      <c r="AX171" s="19">
        <v>1992</v>
      </c>
      <c r="AY171" s="19">
        <v>1998.9523809523801</v>
      </c>
      <c r="AZ171" s="19">
        <v>1994.2380952381</v>
      </c>
      <c r="BA171" s="19">
        <v>1843.38095238095</v>
      </c>
      <c r="BB171" s="19">
        <v>1843.38095238095</v>
      </c>
      <c r="BC171" s="19">
        <v>1923.5238095238101</v>
      </c>
      <c r="BD171" s="19">
        <v>1942.38095238095</v>
      </c>
      <c r="BE171" s="19">
        <v>1998.9523809523801</v>
      </c>
      <c r="BF171" s="19">
        <v>1994.2380952381</v>
      </c>
      <c r="BG171" s="19">
        <v>1843.38095238095</v>
      </c>
      <c r="BH171" s="19">
        <v>1843.38095238095</v>
      </c>
      <c r="BI171" s="19">
        <v>1923.5238095238101</v>
      </c>
      <c r="BJ171" s="19">
        <v>1942.38095238095</v>
      </c>
      <c r="BK171" s="19">
        <v>2112</v>
      </c>
      <c r="BL171" s="19">
        <v>1550</v>
      </c>
      <c r="BM171" s="19">
        <v>1928.2380952381</v>
      </c>
      <c r="BN171" s="19">
        <v>1998.9523809523801</v>
      </c>
      <c r="BO171" s="19">
        <v>1994.2380952381</v>
      </c>
      <c r="BP171" s="19">
        <v>1843.38095238095</v>
      </c>
      <c r="BQ171" s="19">
        <v>1843.38095238095</v>
      </c>
      <c r="BR171" s="19">
        <v>1944</v>
      </c>
      <c r="BS171" s="19">
        <v>1944</v>
      </c>
      <c r="BT171" s="19">
        <v>1942.38095238095</v>
      </c>
      <c r="BU171" s="19">
        <v>1843.38095238095</v>
      </c>
      <c r="BV171" s="19">
        <v>1923.5238095238101</v>
      </c>
      <c r="BW171" s="19">
        <v>1947.0952380952399</v>
      </c>
      <c r="BX171" s="19">
        <v>1843.38095238095</v>
      </c>
      <c r="BY171" s="19">
        <v>1942.38095238095</v>
      </c>
      <c r="BZ171" s="19">
        <v>1937.6666666666699</v>
      </c>
      <c r="CA171" s="19">
        <v>1843.38095238095</v>
      </c>
      <c r="CB171" s="19">
        <v>1942.38095238095</v>
      </c>
      <c r="CC171" s="19">
        <v>1947.0952380952399</v>
      </c>
      <c r="CD171" s="19">
        <v>1994.2380952381</v>
      </c>
      <c r="CE171" s="19">
        <v>1843.38095238095</v>
      </c>
      <c r="CF171" s="19">
        <v>1843.38095238095</v>
      </c>
      <c r="CG171" s="19">
        <v>1944</v>
      </c>
      <c r="CH171" s="19">
        <v>1944</v>
      </c>
      <c r="CI171" s="19">
        <v>1942.38095238095</v>
      </c>
      <c r="CJ171" s="19">
        <v>1923.5238095238101</v>
      </c>
      <c r="CK171" s="19">
        <v>1942.38095238095</v>
      </c>
      <c r="CL171" s="19">
        <v>1942.38095238095</v>
      </c>
      <c r="CM171" s="19">
        <v>1843.38095238095</v>
      </c>
      <c r="CP171" t="s">
        <v>166</v>
      </c>
      <c r="CQ171">
        <v>92</v>
      </c>
      <c r="CR171" s="13">
        <v>2470</v>
      </c>
      <c r="CS171" s="13">
        <v>1700</v>
      </c>
      <c r="CT171" s="13">
        <v>1894.6309523809518</v>
      </c>
    </row>
    <row r="172" spans="2:98" x14ac:dyDescent="0.25">
      <c r="B172">
        <v>66</v>
      </c>
      <c r="C172" s="19">
        <v>2137</v>
      </c>
      <c r="D172" s="19">
        <v>1687</v>
      </c>
      <c r="E172" s="19">
        <v>1932.9523809523801</v>
      </c>
      <c r="F172" s="19">
        <v>2003.6666666666699</v>
      </c>
      <c r="G172" s="19">
        <v>1998.9523809523801</v>
      </c>
      <c r="H172" s="19">
        <v>1848.0952380952399</v>
      </c>
      <c r="I172" s="19">
        <v>1848.0952380952399</v>
      </c>
      <c r="J172" s="19">
        <v>1928.2380952381</v>
      </c>
      <c r="K172" s="19">
        <v>1947.0952380952399</v>
      </c>
      <c r="L172" s="19">
        <v>1848.0952380952399</v>
      </c>
      <c r="M172" s="19">
        <v>1928.2380952381</v>
      </c>
      <c r="N172" s="19">
        <v>1928.2380952381</v>
      </c>
      <c r="O172" s="19">
        <v>1951.80952380953</v>
      </c>
      <c r="P172" s="19">
        <v>1848.0952380952399</v>
      </c>
      <c r="Q172" s="19">
        <v>1947.0952380952399</v>
      </c>
      <c r="R172" s="19">
        <v>1998.9523809523801</v>
      </c>
      <c r="S172" s="19">
        <v>1942.38095238095</v>
      </c>
      <c r="T172" s="19">
        <v>1866.9523809523801</v>
      </c>
      <c r="U172" s="19">
        <v>1881.0952380952399</v>
      </c>
      <c r="V172" s="19">
        <v>1848.0952380952399</v>
      </c>
      <c r="W172" s="19">
        <v>1998.9523809523801</v>
      </c>
      <c r="X172" s="19">
        <v>1848.0952380952399</v>
      </c>
      <c r="Y172" s="19">
        <v>1848.0952380952399</v>
      </c>
      <c r="Z172" s="19">
        <v>1928.2380952381</v>
      </c>
      <c r="AA172" s="19">
        <v>1947.0952380952399</v>
      </c>
      <c r="AB172" s="19">
        <v>1848.0952380952399</v>
      </c>
      <c r="AC172" s="19">
        <v>1928.2380952381</v>
      </c>
      <c r="AD172" s="19">
        <v>1928.2380952381</v>
      </c>
      <c r="AE172" s="19">
        <v>1951.80952380953</v>
      </c>
      <c r="AF172" s="19">
        <v>1848.0952380952399</v>
      </c>
      <c r="AG172" s="19">
        <v>1980</v>
      </c>
      <c r="AH172" s="19">
        <v>2200</v>
      </c>
      <c r="AI172" s="19">
        <v>1848.0952380952399</v>
      </c>
      <c r="AJ172" s="19">
        <v>2337.7736252719701</v>
      </c>
      <c r="AK172" s="19">
        <v>1947.0952380952399</v>
      </c>
      <c r="AL172" s="19">
        <v>1942.38095238095</v>
      </c>
      <c r="AM172" s="19">
        <v>1937.6666666666699</v>
      </c>
      <c r="AN172" s="19">
        <v>1928.2380952381</v>
      </c>
      <c r="AO172" s="19">
        <v>1947.0952380952399</v>
      </c>
      <c r="AP172" s="19">
        <v>1848.0952380952399</v>
      </c>
      <c r="AQ172" s="19">
        <v>1947.0952380952399</v>
      </c>
      <c r="AR172" s="19">
        <v>1848.0952380952399</v>
      </c>
      <c r="AS172" s="19">
        <v>1928.2380952381</v>
      </c>
      <c r="AT172" s="19">
        <v>1928.2380952381</v>
      </c>
      <c r="AU172" s="19">
        <v>1792</v>
      </c>
      <c r="AV172" s="19">
        <v>1930</v>
      </c>
      <c r="AW172" s="19">
        <v>1990</v>
      </c>
      <c r="AX172" s="19">
        <v>1995</v>
      </c>
      <c r="AY172" s="19">
        <v>2003.6666666666699</v>
      </c>
      <c r="AZ172" s="19">
        <v>1998.9523809523801</v>
      </c>
      <c r="BA172" s="19">
        <v>1848.0952380952399</v>
      </c>
      <c r="BB172" s="19">
        <v>1848.0952380952399</v>
      </c>
      <c r="BC172" s="19">
        <v>1928.2380952381</v>
      </c>
      <c r="BD172" s="19">
        <v>1947.0952380952399</v>
      </c>
      <c r="BE172" s="19">
        <v>2003.6666666666699</v>
      </c>
      <c r="BF172" s="19">
        <v>1998.9523809523801</v>
      </c>
      <c r="BG172" s="19">
        <v>1848.0952380952399</v>
      </c>
      <c r="BH172" s="19">
        <v>1848.0952380952399</v>
      </c>
      <c r="BI172" s="19">
        <v>1928.2380952381</v>
      </c>
      <c r="BJ172" s="19">
        <v>1947.0952380952399</v>
      </c>
      <c r="BK172" s="19">
        <v>2137</v>
      </c>
      <c r="BL172" s="19">
        <v>1687</v>
      </c>
      <c r="BM172" s="19">
        <v>1932.9523809523801</v>
      </c>
      <c r="BN172" s="19">
        <v>2003.6666666666699</v>
      </c>
      <c r="BO172" s="19">
        <v>1998.9523809523801</v>
      </c>
      <c r="BP172" s="19">
        <v>1848.0952380952399</v>
      </c>
      <c r="BQ172" s="19">
        <v>1848.0952380952399</v>
      </c>
      <c r="BR172" s="19">
        <v>1945</v>
      </c>
      <c r="BS172" s="19">
        <v>1945</v>
      </c>
      <c r="BT172" s="19">
        <v>1947.0952380952399</v>
      </c>
      <c r="BU172" s="19">
        <v>1848.0952380952399</v>
      </c>
      <c r="BV172" s="19">
        <v>1928.2380952381</v>
      </c>
      <c r="BW172" s="19">
        <v>1951.80952380953</v>
      </c>
      <c r="BX172" s="19">
        <v>1848.0952380952399</v>
      </c>
      <c r="BY172" s="19">
        <v>1947.0952380952399</v>
      </c>
      <c r="BZ172" s="19">
        <v>1942.38095238095</v>
      </c>
      <c r="CA172" s="19">
        <v>1848.0952380952399</v>
      </c>
      <c r="CB172" s="19">
        <v>1947.0952380952399</v>
      </c>
      <c r="CC172" s="19">
        <v>1951.80952380953</v>
      </c>
      <c r="CD172" s="19">
        <v>1998.9523809523801</v>
      </c>
      <c r="CE172" s="19">
        <v>1848.0952380952399</v>
      </c>
      <c r="CF172" s="19">
        <v>1848.0952380952399</v>
      </c>
      <c r="CG172" s="19">
        <v>1945</v>
      </c>
      <c r="CH172" s="19">
        <v>1945</v>
      </c>
      <c r="CI172" s="19">
        <v>1947.0952380952399</v>
      </c>
      <c r="CJ172" s="19">
        <v>1928.2380952381</v>
      </c>
      <c r="CK172" s="19">
        <v>1947.0952380952399</v>
      </c>
      <c r="CL172" s="19">
        <v>1947.0952380952399</v>
      </c>
      <c r="CM172" s="19">
        <v>1848.0952380952399</v>
      </c>
      <c r="CP172" t="s">
        <v>166</v>
      </c>
      <c r="CQ172">
        <v>93</v>
      </c>
      <c r="CR172" s="13">
        <v>2540</v>
      </c>
      <c r="CS172" s="13">
        <v>1700</v>
      </c>
      <c r="CT172" s="13">
        <v>1893.0809523809519</v>
      </c>
    </row>
    <row r="173" spans="2:98" x14ac:dyDescent="0.25">
      <c r="B173">
        <v>67</v>
      </c>
      <c r="C173" s="19">
        <v>2162</v>
      </c>
      <c r="D173" s="19">
        <v>1712</v>
      </c>
      <c r="E173" s="19">
        <v>1937.6666666666699</v>
      </c>
      <c r="F173" s="19">
        <v>2008.38095238095</v>
      </c>
      <c r="G173" s="19">
        <v>2003.6666666666699</v>
      </c>
      <c r="H173" s="19">
        <v>1852.80952380952</v>
      </c>
      <c r="I173" s="19">
        <v>1852.80952380952</v>
      </c>
      <c r="J173" s="19">
        <v>1932.9523809523801</v>
      </c>
      <c r="K173" s="19">
        <v>1951.80952380953</v>
      </c>
      <c r="L173" s="19">
        <v>1852.80952380952</v>
      </c>
      <c r="M173" s="19">
        <v>1932.9523809523801</v>
      </c>
      <c r="N173" s="19">
        <v>1932.9523809523801</v>
      </c>
      <c r="O173" s="19">
        <v>1956.5238095238101</v>
      </c>
      <c r="P173" s="19">
        <v>1852.80952380952</v>
      </c>
      <c r="Q173" s="19">
        <v>1951.80952380953</v>
      </c>
      <c r="R173" s="19">
        <v>2003.6666666666699</v>
      </c>
      <c r="S173" s="19">
        <v>1947.0952380952399</v>
      </c>
      <c r="T173" s="19">
        <v>1871.6666666666699</v>
      </c>
      <c r="U173" s="19">
        <v>1885.80952380953</v>
      </c>
      <c r="V173" s="19">
        <v>1852.80952380952</v>
      </c>
      <c r="W173" s="19">
        <v>2003.6666666666699</v>
      </c>
      <c r="X173" s="19">
        <v>1852.80952380952</v>
      </c>
      <c r="Y173" s="19">
        <v>1852.80952380952</v>
      </c>
      <c r="Z173" s="19">
        <v>1932.9523809523801</v>
      </c>
      <c r="AA173" s="19">
        <v>1951.80952380953</v>
      </c>
      <c r="AB173" s="19">
        <v>1852.80952380952</v>
      </c>
      <c r="AC173" s="19">
        <v>1932.9523809523801</v>
      </c>
      <c r="AD173" s="19">
        <v>1932.9523809523801</v>
      </c>
      <c r="AE173" s="19">
        <v>1956.5238095238101</v>
      </c>
      <c r="AF173" s="19">
        <v>1852.80952380952</v>
      </c>
      <c r="AG173" s="19">
        <v>1990</v>
      </c>
      <c r="AH173" s="19">
        <v>2210</v>
      </c>
      <c r="AI173" s="19">
        <v>1852.80952380952</v>
      </c>
      <c r="AJ173" s="19">
        <v>2368.1420947974302</v>
      </c>
      <c r="AK173" s="19">
        <v>1951.80952380953</v>
      </c>
      <c r="AL173" s="19">
        <v>1947.0952380952399</v>
      </c>
      <c r="AM173" s="19">
        <v>1942.38095238095</v>
      </c>
      <c r="AN173" s="19">
        <v>1932.9523809523801</v>
      </c>
      <c r="AO173" s="19">
        <v>1951.80952380953</v>
      </c>
      <c r="AP173" s="19">
        <v>1852.80952380952</v>
      </c>
      <c r="AQ173" s="19">
        <v>1951.80952380953</v>
      </c>
      <c r="AR173" s="19">
        <v>1852.80952380952</v>
      </c>
      <c r="AS173" s="19">
        <v>1932.9523809523801</v>
      </c>
      <c r="AT173" s="19">
        <v>1932.9523809523801</v>
      </c>
      <c r="AU173" s="19">
        <v>1794</v>
      </c>
      <c r="AV173" s="19">
        <v>1932</v>
      </c>
      <c r="AW173" s="19">
        <v>1995</v>
      </c>
      <c r="AX173" s="19">
        <v>1998</v>
      </c>
      <c r="AY173" s="19">
        <v>2008.38095238095</v>
      </c>
      <c r="AZ173" s="19">
        <v>2003.6666666666699</v>
      </c>
      <c r="BA173" s="19">
        <v>1852.80952380952</v>
      </c>
      <c r="BB173" s="19">
        <v>1852.80952380952</v>
      </c>
      <c r="BC173" s="19">
        <v>1932.9523809523801</v>
      </c>
      <c r="BD173" s="19">
        <v>1951.80952380953</v>
      </c>
      <c r="BE173" s="19">
        <v>2008.38095238095</v>
      </c>
      <c r="BF173" s="19">
        <v>2003.6666666666699</v>
      </c>
      <c r="BG173" s="19">
        <v>1852.80952380952</v>
      </c>
      <c r="BH173" s="19">
        <v>1852.80952380952</v>
      </c>
      <c r="BI173" s="19">
        <v>1932.9523809523801</v>
      </c>
      <c r="BJ173" s="19">
        <v>1951.80952380953</v>
      </c>
      <c r="BK173" s="19">
        <v>2162</v>
      </c>
      <c r="BL173" s="19">
        <v>1712</v>
      </c>
      <c r="BM173" s="19">
        <v>1937.6666666666699</v>
      </c>
      <c r="BN173" s="19">
        <v>2008.38095238095</v>
      </c>
      <c r="BO173" s="19">
        <v>2003.6666666666699</v>
      </c>
      <c r="BP173" s="19">
        <v>1852.80952380952</v>
      </c>
      <c r="BQ173" s="19">
        <v>1852.80952380952</v>
      </c>
      <c r="BR173" s="19">
        <v>1946</v>
      </c>
      <c r="BS173" s="19">
        <v>1946</v>
      </c>
      <c r="BT173" s="19">
        <v>1951.80952380953</v>
      </c>
      <c r="BU173" s="19">
        <v>1852.80952380952</v>
      </c>
      <c r="BV173" s="19">
        <v>1932.9523809523801</v>
      </c>
      <c r="BW173" s="19">
        <v>1956.5238095238101</v>
      </c>
      <c r="BX173" s="19">
        <v>1852.80952380952</v>
      </c>
      <c r="BY173" s="19">
        <v>1951.80952380953</v>
      </c>
      <c r="BZ173" s="19">
        <v>1947.0952380952399</v>
      </c>
      <c r="CA173" s="19">
        <v>1852.80952380952</v>
      </c>
      <c r="CB173" s="19">
        <v>1951.80952380953</v>
      </c>
      <c r="CC173" s="19">
        <v>1956.5238095238101</v>
      </c>
      <c r="CD173" s="19">
        <v>2003.6666666666699</v>
      </c>
      <c r="CE173" s="19">
        <v>1852.80952380952</v>
      </c>
      <c r="CF173" s="19">
        <v>1852.80952380952</v>
      </c>
      <c r="CG173" s="19">
        <v>1946</v>
      </c>
      <c r="CH173" s="19">
        <v>1946</v>
      </c>
      <c r="CI173" s="19">
        <v>1951.80952380953</v>
      </c>
      <c r="CJ173" s="19">
        <v>1932.9523809523801</v>
      </c>
      <c r="CK173" s="19">
        <v>1951.80952380953</v>
      </c>
      <c r="CL173" s="19">
        <v>1951.80952380953</v>
      </c>
      <c r="CM173" s="19">
        <v>1852.80952380952</v>
      </c>
      <c r="CP173" t="s">
        <v>166</v>
      </c>
      <c r="CQ173">
        <v>94</v>
      </c>
      <c r="CR173" s="13">
        <v>2540</v>
      </c>
      <c r="CS173" s="13">
        <v>1700</v>
      </c>
      <c r="CT173" s="13">
        <v>1929.5</v>
      </c>
    </row>
    <row r="174" spans="2:98" x14ac:dyDescent="0.25">
      <c r="B174">
        <v>68</v>
      </c>
      <c r="C174" s="19">
        <v>2187</v>
      </c>
      <c r="D174" s="19">
        <v>1737</v>
      </c>
      <c r="E174" s="19">
        <v>1942.38095238095</v>
      </c>
      <c r="F174" s="19">
        <v>1705</v>
      </c>
      <c r="G174" s="19">
        <v>2008.38095238095</v>
      </c>
      <c r="H174" s="19">
        <v>1857.5238095238101</v>
      </c>
      <c r="I174" s="19">
        <v>1857.5238095238101</v>
      </c>
      <c r="J174" s="19">
        <v>1937.6666666666699</v>
      </c>
      <c r="K174" s="19">
        <v>1956.5238095238101</v>
      </c>
      <c r="L174" s="19">
        <v>1857.5238095238101</v>
      </c>
      <c r="M174" s="19">
        <v>1937.6666666666699</v>
      </c>
      <c r="N174" s="19">
        <v>1937.6666666666699</v>
      </c>
      <c r="O174" s="19">
        <v>1961.2380952381</v>
      </c>
      <c r="P174" s="19">
        <v>1857.5238095238101</v>
      </c>
      <c r="Q174" s="19">
        <v>1956.5238095238101</v>
      </c>
      <c r="R174" s="19">
        <v>2008.38095238095</v>
      </c>
      <c r="S174" s="19">
        <v>1951.80952380953</v>
      </c>
      <c r="T174" s="19">
        <v>1876.38095238095</v>
      </c>
      <c r="U174" s="19">
        <v>1890.5238095238101</v>
      </c>
      <c r="V174" s="19">
        <v>1857.5238095238101</v>
      </c>
      <c r="W174" s="19">
        <v>2008.38095238095</v>
      </c>
      <c r="X174" s="19">
        <v>1857.5238095238101</v>
      </c>
      <c r="Y174" s="19">
        <v>1857.5238095238101</v>
      </c>
      <c r="Z174" s="19">
        <v>1937.6666666666699</v>
      </c>
      <c r="AA174" s="19">
        <v>1956.5238095238101</v>
      </c>
      <c r="AB174" s="19">
        <v>1857.5238095238101</v>
      </c>
      <c r="AC174" s="19">
        <v>1937.6666666666699</v>
      </c>
      <c r="AD174" s="19">
        <v>1937.6666666666699</v>
      </c>
      <c r="AE174" s="19">
        <v>1961.2380952381</v>
      </c>
      <c r="AF174" s="19">
        <v>1857.5238095238101</v>
      </c>
      <c r="AG174" s="19">
        <v>2000</v>
      </c>
      <c r="AH174" s="19">
        <v>2220</v>
      </c>
      <c r="AI174" s="19">
        <v>1857.5238095238101</v>
      </c>
      <c r="AJ174" s="19">
        <v>2398.5105643228899</v>
      </c>
      <c r="AK174" s="19">
        <v>1956.5238095238101</v>
      </c>
      <c r="AL174" s="19">
        <v>1951.80952380953</v>
      </c>
      <c r="AM174" s="19">
        <v>1947.0952380952399</v>
      </c>
      <c r="AN174" s="19">
        <v>1937.6666666666699</v>
      </c>
      <c r="AO174" s="19">
        <v>1956.5238095238101</v>
      </c>
      <c r="AP174" s="19">
        <v>1857.5238095238101</v>
      </c>
      <c r="AQ174" s="19">
        <v>1956.5238095238101</v>
      </c>
      <c r="AR174" s="19">
        <v>1857.5238095238101</v>
      </c>
      <c r="AS174" s="19">
        <v>1937.6666666666699</v>
      </c>
      <c r="AT174" s="19">
        <v>1937.6666666666699</v>
      </c>
      <c r="AU174" s="19">
        <v>1796</v>
      </c>
      <c r="AV174" s="19">
        <v>1934</v>
      </c>
      <c r="AW174" s="19">
        <v>2000</v>
      </c>
      <c r="AX174" s="19">
        <v>2001</v>
      </c>
      <c r="AY174" s="19">
        <v>1705</v>
      </c>
      <c r="AZ174" s="19">
        <v>2008.38095238095</v>
      </c>
      <c r="BA174" s="19">
        <v>1857.5238095238101</v>
      </c>
      <c r="BB174" s="19">
        <v>1857.5238095238101</v>
      </c>
      <c r="BC174" s="19">
        <v>1937.6666666666699</v>
      </c>
      <c r="BD174" s="19">
        <v>1956.5238095238101</v>
      </c>
      <c r="BE174" s="19">
        <v>1705</v>
      </c>
      <c r="BF174" s="19">
        <v>2008.38095238095</v>
      </c>
      <c r="BG174" s="19">
        <v>1857.5238095238101</v>
      </c>
      <c r="BH174" s="19">
        <v>1857.5238095238101</v>
      </c>
      <c r="BI174" s="19">
        <v>1937.6666666666699</v>
      </c>
      <c r="BJ174" s="19">
        <v>1956.5238095238101</v>
      </c>
      <c r="BK174" s="19">
        <v>2187</v>
      </c>
      <c r="BL174" s="19">
        <v>1737</v>
      </c>
      <c r="BM174" s="19">
        <v>1942.38095238095</v>
      </c>
      <c r="BN174" s="19">
        <v>1705</v>
      </c>
      <c r="BO174" s="19">
        <v>2008.38095238095</v>
      </c>
      <c r="BP174" s="19">
        <v>1857.5238095238101</v>
      </c>
      <c r="BQ174" s="19">
        <v>1857.5238095238101</v>
      </c>
      <c r="BR174" s="19">
        <v>1947</v>
      </c>
      <c r="BS174" s="19">
        <v>1947</v>
      </c>
      <c r="BT174" s="19">
        <v>1956.5238095238101</v>
      </c>
      <c r="BU174" s="19">
        <v>1857.5238095238101</v>
      </c>
      <c r="BV174" s="19">
        <v>1937.6666666666699</v>
      </c>
      <c r="BW174" s="19">
        <v>1961.2380952381</v>
      </c>
      <c r="BX174" s="19">
        <v>1857.5238095238101</v>
      </c>
      <c r="BY174" s="19">
        <v>1956.5238095238101</v>
      </c>
      <c r="BZ174" s="19">
        <v>1951.80952380953</v>
      </c>
      <c r="CA174" s="19">
        <v>1857.5238095238101</v>
      </c>
      <c r="CB174" s="19">
        <v>1956.5238095238101</v>
      </c>
      <c r="CC174" s="19">
        <v>1961.2380952381</v>
      </c>
      <c r="CD174" s="19">
        <v>2008.38095238095</v>
      </c>
      <c r="CE174" s="19">
        <v>1857.5238095238101</v>
      </c>
      <c r="CF174" s="19">
        <v>1857.5238095238101</v>
      </c>
      <c r="CG174" s="19">
        <v>1947</v>
      </c>
      <c r="CH174" s="19">
        <v>1947</v>
      </c>
      <c r="CI174" s="19">
        <v>1956.5238095238101</v>
      </c>
      <c r="CJ174" s="19">
        <v>1937.6666666666699</v>
      </c>
      <c r="CK174" s="19">
        <v>1956.5238095238101</v>
      </c>
      <c r="CL174" s="19">
        <v>1956.5238095238101</v>
      </c>
      <c r="CM174" s="19">
        <v>1857.5238095238101</v>
      </c>
      <c r="CP174" t="s">
        <v>166</v>
      </c>
      <c r="CQ174">
        <v>95</v>
      </c>
      <c r="CR174" s="13">
        <v>2008.38095238095</v>
      </c>
      <c r="CS174" s="13">
        <v>1020</v>
      </c>
      <c r="CT174" s="13">
        <v>1929.5</v>
      </c>
    </row>
    <row r="175" spans="2:98" x14ac:dyDescent="0.25">
      <c r="B175">
        <v>69</v>
      </c>
      <c r="C175" s="19">
        <v>2212</v>
      </c>
      <c r="D175" s="19">
        <v>1762</v>
      </c>
      <c r="E175" s="19">
        <v>1947.0952380952399</v>
      </c>
      <c r="F175" s="19">
        <v>1710</v>
      </c>
      <c r="G175" s="19">
        <v>1932.9523809523801</v>
      </c>
      <c r="H175" s="19">
        <v>1862.2380952381</v>
      </c>
      <c r="I175" s="19">
        <v>1862.2380952381</v>
      </c>
      <c r="J175" s="19">
        <v>1942.38095238095</v>
      </c>
      <c r="K175" s="19">
        <v>1961.2380952381</v>
      </c>
      <c r="L175" s="19">
        <v>1862.2380952381</v>
      </c>
      <c r="M175" s="19">
        <v>1942.38095238095</v>
      </c>
      <c r="N175" s="19">
        <v>1942.38095238095</v>
      </c>
      <c r="O175" s="19">
        <v>1965.9523809523801</v>
      </c>
      <c r="P175" s="19">
        <v>1862.2380952381</v>
      </c>
      <c r="Q175" s="19">
        <v>1961.2380952381</v>
      </c>
      <c r="R175" s="19">
        <v>1932.9523809523801</v>
      </c>
      <c r="S175" s="19">
        <v>1956.5238095238101</v>
      </c>
      <c r="T175" s="19">
        <v>1881.0952380952399</v>
      </c>
      <c r="U175" s="19">
        <v>1895.2380952381</v>
      </c>
      <c r="V175" s="19">
        <v>1862.2380952381</v>
      </c>
      <c r="W175" s="19">
        <v>1932.9523809523801</v>
      </c>
      <c r="X175" s="19">
        <v>1862.2380952381</v>
      </c>
      <c r="Y175" s="19">
        <v>1862.2380952381</v>
      </c>
      <c r="Z175" s="19">
        <v>1942.38095238095</v>
      </c>
      <c r="AA175" s="19">
        <v>1961.2380952381</v>
      </c>
      <c r="AB175" s="19">
        <v>1862.2380952381</v>
      </c>
      <c r="AC175" s="19">
        <v>1942.38095238095</v>
      </c>
      <c r="AD175" s="19">
        <v>1942.38095238095</v>
      </c>
      <c r="AE175" s="19">
        <v>1965.9523809523801</v>
      </c>
      <c r="AF175" s="19">
        <v>1862.2380952381</v>
      </c>
      <c r="AG175" s="19">
        <v>2010</v>
      </c>
      <c r="AH175" s="19">
        <v>2230</v>
      </c>
      <c r="AI175" s="19">
        <v>1862.2380952381</v>
      </c>
      <c r="AJ175" s="19">
        <v>2428.87903384836</v>
      </c>
      <c r="AK175" s="19">
        <v>1961.2380952381</v>
      </c>
      <c r="AL175" s="19">
        <v>1956.5238095238101</v>
      </c>
      <c r="AM175" s="19">
        <v>1951.80952380953</v>
      </c>
      <c r="AN175" s="19">
        <v>1942.38095238095</v>
      </c>
      <c r="AO175" s="19">
        <v>1961.2380952381</v>
      </c>
      <c r="AP175" s="19">
        <v>1862.2380952381</v>
      </c>
      <c r="AQ175" s="19">
        <v>1961.2380952381</v>
      </c>
      <c r="AR175" s="19">
        <v>1862.2380952381</v>
      </c>
      <c r="AS175" s="19">
        <v>1942.38095238095</v>
      </c>
      <c r="AT175" s="19">
        <v>1942.38095238095</v>
      </c>
      <c r="AU175" s="19">
        <v>1798</v>
      </c>
      <c r="AV175" s="19">
        <v>1936</v>
      </c>
      <c r="AW175" s="19">
        <v>2005</v>
      </c>
      <c r="AX175" s="19">
        <v>2004</v>
      </c>
      <c r="AY175" s="19">
        <v>1710</v>
      </c>
      <c r="AZ175" s="19">
        <v>1932.9523809523801</v>
      </c>
      <c r="BA175" s="19">
        <v>1862.2380952381</v>
      </c>
      <c r="BB175" s="19">
        <v>1862.2380952381</v>
      </c>
      <c r="BC175" s="19">
        <v>1942.38095238095</v>
      </c>
      <c r="BD175" s="19">
        <v>1961.2380952381</v>
      </c>
      <c r="BE175" s="19">
        <v>1710</v>
      </c>
      <c r="BF175" s="19">
        <v>1932.9523809523801</v>
      </c>
      <c r="BG175" s="19">
        <v>1862.2380952381</v>
      </c>
      <c r="BH175" s="19">
        <v>1862.2380952381</v>
      </c>
      <c r="BI175" s="19">
        <v>1942.38095238095</v>
      </c>
      <c r="BJ175" s="19">
        <v>1961.2380952381</v>
      </c>
      <c r="BK175" s="19">
        <v>2212</v>
      </c>
      <c r="BL175" s="19">
        <v>1762</v>
      </c>
      <c r="BM175" s="19">
        <v>1947.0952380952399</v>
      </c>
      <c r="BN175" s="19">
        <v>1710</v>
      </c>
      <c r="BO175" s="19">
        <v>1932.9523809523801</v>
      </c>
      <c r="BP175" s="19">
        <v>1862.2380952381</v>
      </c>
      <c r="BQ175" s="19">
        <v>1862.2380952381</v>
      </c>
      <c r="BR175" s="19">
        <v>1948</v>
      </c>
      <c r="BS175" s="19">
        <v>1948</v>
      </c>
      <c r="BT175" s="19">
        <v>1961.2380952381</v>
      </c>
      <c r="BU175" s="19">
        <v>1862.2380952381</v>
      </c>
      <c r="BV175" s="19">
        <v>1942.38095238095</v>
      </c>
      <c r="BW175" s="19">
        <v>1965.9523809523801</v>
      </c>
      <c r="BX175" s="19">
        <v>1862.2380952381</v>
      </c>
      <c r="BY175" s="19">
        <v>1961.2380952381</v>
      </c>
      <c r="BZ175" s="19">
        <v>1956.5238095238101</v>
      </c>
      <c r="CA175" s="19">
        <v>1862.2380952381</v>
      </c>
      <c r="CB175" s="19">
        <v>1961.2380952381</v>
      </c>
      <c r="CC175" s="19">
        <v>1965.9523809523801</v>
      </c>
      <c r="CD175" s="19">
        <v>1932.9523809523801</v>
      </c>
      <c r="CE175" s="19">
        <v>1862.2380952381</v>
      </c>
      <c r="CF175" s="19">
        <v>1862.2380952381</v>
      </c>
      <c r="CG175" s="19">
        <v>1948</v>
      </c>
      <c r="CH175" s="19">
        <v>1948</v>
      </c>
      <c r="CI175" s="19">
        <v>1961.2380952381</v>
      </c>
      <c r="CJ175" s="19">
        <v>1942.38095238095</v>
      </c>
      <c r="CK175" s="19">
        <v>1961.2380952381</v>
      </c>
      <c r="CL175" s="19">
        <v>1961.2380952381</v>
      </c>
      <c r="CM175" s="19">
        <v>1862.2380952381</v>
      </c>
      <c r="CP175" t="s">
        <v>166</v>
      </c>
      <c r="CQ175">
        <v>96</v>
      </c>
      <c r="CR175" s="13">
        <v>2008.38095238091</v>
      </c>
      <c r="CS175" s="13">
        <v>1380</v>
      </c>
      <c r="CT175" s="13">
        <v>1877.3899999999994</v>
      </c>
    </row>
    <row r="176" spans="2:98" x14ac:dyDescent="0.25">
      <c r="B176">
        <v>70</v>
      </c>
      <c r="C176" s="19">
        <v>2237</v>
      </c>
      <c r="D176" s="19">
        <v>1787</v>
      </c>
      <c r="E176" s="19">
        <v>1951.80952380953</v>
      </c>
      <c r="F176" s="19">
        <v>1940</v>
      </c>
      <c r="G176" s="19">
        <v>1937.6666666666699</v>
      </c>
      <c r="H176" s="19">
        <v>1866.9523809523801</v>
      </c>
      <c r="I176" s="19">
        <v>1866.9523809523801</v>
      </c>
      <c r="J176" s="19">
        <v>1947.0952380952399</v>
      </c>
      <c r="K176" s="19">
        <v>1965.9523809523801</v>
      </c>
      <c r="L176" s="19">
        <v>1866.9523809523801</v>
      </c>
      <c r="M176" s="19">
        <v>1947.0952380952399</v>
      </c>
      <c r="N176" s="19">
        <v>1947.0952380952399</v>
      </c>
      <c r="O176" s="19">
        <v>1970.6666666666699</v>
      </c>
      <c r="P176" s="19">
        <v>1866.9523809523801</v>
      </c>
      <c r="Q176" s="19">
        <v>1838.6666666666699</v>
      </c>
      <c r="R176" s="19">
        <v>1937.6666666666699</v>
      </c>
      <c r="S176" s="19">
        <v>1961.2380952381</v>
      </c>
      <c r="T176" s="19">
        <v>1885.80952380953</v>
      </c>
      <c r="U176" s="19">
        <v>1899.9523809523801</v>
      </c>
      <c r="V176" s="19">
        <v>1866.9523809523801</v>
      </c>
      <c r="W176" s="19">
        <v>1937.6666666666699</v>
      </c>
      <c r="X176" s="19">
        <v>1866.9523809523801</v>
      </c>
      <c r="Y176" s="19">
        <v>1866.9523809523801</v>
      </c>
      <c r="Z176" s="19">
        <v>1947.0952380952399</v>
      </c>
      <c r="AA176" s="19">
        <v>1965.9523809523801</v>
      </c>
      <c r="AB176" s="19">
        <v>1866.9523809523801</v>
      </c>
      <c r="AC176" s="19">
        <v>1947.0952380952399</v>
      </c>
      <c r="AD176" s="19">
        <v>1947.0952380952399</v>
      </c>
      <c r="AE176" s="19">
        <v>1970.6666666666699</v>
      </c>
      <c r="AF176" s="19">
        <v>1866.9523809523801</v>
      </c>
      <c r="AG176" s="19">
        <v>2020</v>
      </c>
      <c r="AH176" s="19">
        <v>2240</v>
      </c>
      <c r="AI176" s="19">
        <v>1866.9523809523801</v>
      </c>
      <c r="AJ176" s="19">
        <v>2459.2475033738201</v>
      </c>
      <c r="AK176" s="19">
        <v>1838.6666666666699</v>
      </c>
      <c r="AL176" s="19">
        <v>1961.2380952381</v>
      </c>
      <c r="AM176" s="19">
        <v>1956.5238095238101</v>
      </c>
      <c r="AN176" s="19">
        <v>1947.0952380952399</v>
      </c>
      <c r="AO176" s="19">
        <v>1838.6666666666699</v>
      </c>
      <c r="AP176" s="19">
        <v>1866.9523809523801</v>
      </c>
      <c r="AQ176" s="19">
        <v>1965.9523809523801</v>
      </c>
      <c r="AR176" s="19">
        <v>1866.9523809523801</v>
      </c>
      <c r="AS176" s="19">
        <v>1947.0952380952399</v>
      </c>
      <c r="AT176" s="19">
        <v>1947.0952380952399</v>
      </c>
      <c r="AU176" s="19">
        <v>1800</v>
      </c>
      <c r="AV176" s="19">
        <v>1938</v>
      </c>
      <c r="AW176" s="19">
        <v>2010</v>
      </c>
      <c r="AX176" s="19">
        <v>2007</v>
      </c>
      <c r="AY176" s="19">
        <v>1940</v>
      </c>
      <c r="AZ176" s="19">
        <v>1937.6666666666699</v>
      </c>
      <c r="BA176" s="19">
        <v>1866.9523809523801</v>
      </c>
      <c r="BB176" s="19">
        <v>1866.9523809523801</v>
      </c>
      <c r="BC176" s="19">
        <v>1947.0952380952399</v>
      </c>
      <c r="BD176" s="19">
        <v>1965.9523809523801</v>
      </c>
      <c r="BE176" s="19">
        <v>1940</v>
      </c>
      <c r="BF176" s="19">
        <v>1937.6666666666699</v>
      </c>
      <c r="BG176" s="19">
        <v>1866.9523809523801</v>
      </c>
      <c r="BH176" s="19">
        <v>1866.9523809523801</v>
      </c>
      <c r="BI176" s="19">
        <v>1947.0952380952399</v>
      </c>
      <c r="BJ176" s="19">
        <v>1965.9523809523801</v>
      </c>
      <c r="BK176" s="19">
        <v>2237</v>
      </c>
      <c r="BL176" s="19">
        <v>1787</v>
      </c>
      <c r="BM176" s="19">
        <v>1951.80952380953</v>
      </c>
      <c r="BN176" s="19">
        <v>1940</v>
      </c>
      <c r="BO176" s="19">
        <v>1937.6666666666699</v>
      </c>
      <c r="BP176" s="19">
        <v>1866.9523809523801</v>
      </c>
      <c r="BQ176" s="19">
        <v>1866.9523809523801</v>
      </c>
      <c r="BR176" s="19">
        <v>1949</v>
      </c>
      <c r="BS176" s="19">
        <v>1949</v>
      </c>
      <c r="BT176" s="19">
        <v>1838.6666666666699</v>
      </c>
      <c r="BU176" s="19">
        <v>1866.9523809523801</v>
      </c>
      <c r="BV176" s="19">
        <v>1947.0952380952399</v>
      </c>
      <c r="BW176" s="19">
        <v>1970.6666666666699</v>
      </c>
      <c r="BX176" s="19">
        <v>1866.9523809523801</v>
      </c>
      <c r="BY176" s="19">
        <v>1838.6666666666699</v>
      </c>
      <c r="BZ176" s="19">
        <v>1961.2380952381</v>
      </c>
      <c r="CA176" s="19">
        <v>1866.9523809523801</v>
      </c>
      <c r="CB176" s="19">
        <v>1838.6666666666699</v>
      </c>
      <c r="CC176" s="19">
        <v>1970.6666666666699</v>
      </c>
      <c r="CD176" s="19">
        <v>1937.6666666666699</v>
      </c>
      <c r="CE176" s="19">
        <v>1866.9523809523801</v>
      </c>
      <c r="CF176" s="19">
        <v>1866.9523809523801</v>
      </c>
      <c r="CG176" s="19">
        <v>1949</v>
      </c>
      <c r="CH176" s="19">
        <v>1949</v>
      </c>
      <c r="CI176" s="19">
        <v>1838.6666666666699</v>
      </c>
      <c r="CJ176" s="19">
        <v>1947.0952380952399</v>
      </c>
      <c r="CK176" s="19">
        <v>1965.9523809523801</v>
      </c>
      <c r="CL176" s="19">
        <v>1838.6666666666699</v>
      </c>
      <c r="CM176" s="19">
        <v>1866.9523809523801</v>
      </c>
      <c r="CP176" t="s">
        <v>166</v>
      </c>
      <c r="CQ176">
        <v>97</v>
      </c>
      <c r="CR176" s="13">
        <v>1965.7278911564599</v>
      </c>
      <c r="CS176" s="13">
        <v>1700</v>
      </c>
      <c r="CT176" s="13">
        <v>1893.9957142857138</v>
      </c>
    </row>
    <row r="177" spans="2:98" x14ac:dyDescent="0.25">
      <c r="B177">
        <v>71</v>
      </c>
      <c r="C177" s="19">
        <v>2262</v>
      </c>
      <c r="D177" s="19">
        <v>1812</v>
      </c>
      <c r="E177" s="19">
        <v>1956.5238095238101</v>
      </c>
      <c r="F177" s="19">
        <v>1890</v>
      </c>
      <c r="G177" s="19">
        <v>1942.38095238095</v>
      </c>
      <c r="H177" s="19">
        <v>1871.6666666666699</v>
      </c>
      <c r="I177" s="19">
        <v>1871.6666666666699</v>
      </c>
      <c r="J177" s="19">
        <v>1951.80952380953</v>
      </c>
      <c r="K177" s="19">
        <v>1970.6666666666699</v>
      </c>
      <c r="L177" s="19">
        <v>1871.6666666666699</v>
      </c>
      <c r="M177" s="19">
        <v>1951.80952380953</v>
      </c>
      <c r="N177" s="19">
        <v>1951.80952380953</v>
      </c>
      <c r="O177" s="19">
        <v>1975.38095238095</v>
      </c>
      <c r="P177" s="19">
        <v>1871.6666666666699</v>
      </c>
      <c r="Q177" s="19">
        <v>1843.38095238095</v>
      </c>
      <c r="R177" s="19">
        <v>1942.38095238095</v>
      </c>
      <c r="S177" s="19">
        <v>1965.9523809523801</v>
      </c>
      <c r="T177" s="19">
        <v>1890.5238095238101</v>
      </c>
      <c r="U177" s="19">
        <v>1904.6666666666699</v>
      </c>
      <c r="V177" s="19">
        <v>1871.6666666666699</v>
      </c>
      <c r="W177" s="19">
        <v>1942.38095238095</v>
      </c>
      <c r="X177" s="19">
        <v>1871.6666666666699</v>
      </c>
      <c r="Y177" s="19">
        <v>1871.6666666666699</v>
      </c>
      <c r="Z177" s="19">
        <v>1951.80952380953</v>
      </c>
      <c r="AA177" s="19">
        <v>1970.6666666666699</v>
      </c>
      <c r="AB177" s="19">
        <v>1871.6666666666699</v>
      </c>
      <c r="AC177" s="19">
        <v>1951.80952380953</v>
      </c>
      <c r="AD177" s="19">
        <v>1951.80952380953</v>
      </c>
      <c r="AE177" s="19">
        <v>1975.38095238095</v>
      </c>
      <c r="AF177" s="19">
        <v>1871.6666666666699</v>
      </c>
      <c r="AG177" s="19">
        <v>2030</v>
      </c>
      <c r="AH177" s="19">
        <v>2250</v>
      </c>
      <c r="AI177" s="19">
        <v>1871.6666666666699</v>
      </c>
      <c r="AJ177" s="19">
        <v>2489.6159728992802</v>
      </c>
      <c r="AK177" s="19">
        <v>1843.38095238095</v>
      </c>
      <c r="AL177" s="19">
        <v>1965.9523809523801</v>
      </c>
      <c r="AM177" s="19">
        <v>1961.2380952381</v>
      </c>
      <c r="AN177" s="19">
        <v>1951.80952380953</v>
      </c>
      <c r="AO177" s="19">
        <v>1843.38095238095</v>
      </c>
      <c r="AP177" s="19">
        <v>1871.6666666666699</v>
      </c>
      <c r="AQ177" s="19">
        <v>1970.6666666666699</v>
      </c>
      <c r="AR177" s="19">
        <v>1871.6666666666699</v>
      </c>
      <c r="AS177" s="19">
        <v>1951.80952380953</v>
      </c>
      <c r="AT177" s="19">
        <v>1951.80952380953</v>
      </c>
      <c r="AU177" s="19">
        <v>1802</v>
      </c>
      <c r="AV177" s="19">
        <v>1940</v>
      </c>
      <c r="AW177" s="19">
        <v>2015</v>
      </c>
      <c r="AX177" s="19">
        <v>2010</v>
      </c>
      <c r="AY177" s="19">
        <v>1890</v>
      </c>
      <c r="AZ177" s="19">
        <v>1942.38095238095</v>
      </c>
      <c r="BA177" s="19">
        <v>1871.6666666666699</v>
      </c>
      <c r="BB177" s="19">
        <v>1871.6666666666699</v>
      </c>
      <c r="BC177" s="19">
        <v>1951.80952380953</v>
      </c>
      <c r="BD177" s="19">
        <v>1970.6666666666699</v>
      </c>
      <c r="BE177" s="19">
        <v>1890</v>
      </c>
      <c r="BF177" s="19">
        <v>1942.38095238095</v>
      </c>
      <c r="BG177" s="19">
        <v>1871.6666666666699</v>
      </c>
      <c r="BH177" s="19">
        <v>1871.6666666666699</v>
      </c>
      <c r="BI177" s="19">
        <v>1951.80952380953</v>
      </c>
      <c r="BJ177" s="19">
        <v>1970.6666666666699</v>
      </c>
      <c r="BK177" s="19">
        <v>2262</v>
      </c>
      <c r="BL177" s="19">
        <v>1812</v>
      </c>
      <c r="BM177" s="19">
        <v>1956.5238095238101</v>
      </c>
      <c r="BN177" s="19">
        <v>1890</v>
      </c>
      <c r="BO177" s="19">
        <v>1942.38095238095</v>
      </c>
      <c r="BP177" s="19">
        <v>1871.6666666666699</v>
      </c>
      <c r="BQ177" s="19">
        <v>1871.6666666666699</v>
      </c>
      <c r="BR177" s="19">
        <v>1950</v>
      </c>
      <c r="BS177" s="19">
        <v>1950</v>
      </c>
      <c r="BT177" s="19">
        <v>1843.38095238095</v>
      </c>
      <c r="BU177" s="19">
        <v>1871.6666666666699</v>
      </c>
      <c r="BV177" s="19">
        <v>1951.80952380953</v>
      </c>
      <c r="BW177" s="19">
        <v>1975.38095238095</v>
      </c>
      <c r="BX177" s="19">
        <v>1871.6666666666699</v>
      </c>
      <c r="BY177" s="19">
        <v>1843.38095238095</v>
      </c>
      <c r="BZ177" s="19">
        <v>1965.9523809523801</v>
      </c>
      <c r="CA177" s="19">
        <v>1871.6666666666699</v>
      </c>
      <c r="CB177" s="19">
        <v>1843.38095238095</v>
      </c>
      <c r="CC177" s="19">
        <v>1975.38095238095</v>
      </c>
      <c r="CD177" s="19">
        <v>1942.38095238095</v>
      </c>
      <c r="CE177" s="19">
        <v>1871.6666666666699</v>
      </c>
      <c r="CF177" s="19">
        <v>1871.6666666666699</v>
      </c>
      <c r="CG177" s="19">
        <v>1950</v>
      </c>
      <c r="CH177" s="19">
        <v>1950</v>
      </c>
      <c r="CI177" s="19">
        <v>1843.38095238095</v>
      </c>
      <c r="CJ177" s="19">
        <v>1951.80952380953</v>
      </c>
      <c r="CK177" s="19">
        <v>1970.6666666666699</v>
      </c>
      <c r="CL177" s="19">
        <v>1843.38095238095</v>
      </c>
      <c r="CM177" s="19">
        <v>1871.6666666666699</v>
      </c>
      <c r="CP177" t="s">
        <v>166</v>
      </c>
      <c r="CQ177">
        <v>98</v>
      </c>
      <c r="CR177" s="13">
        <v>2064.1038548752899</v>
      </c>
      <c r="CS177" s="13">
        <v>1700</v>
      </c>
      <c r="CT177" s="13">
        <v>1890.4157142857148</v>
      </c>
    </row>
    <row r="178" spans="2:98" x14ac:dyDescent="0.25">
      <c r="B178">
        <v>72</v>
      </c>
      <c r="C178" s="19">
        <v>2287</v>
      </c>
      <c r="D178" s="19">
        <v>1837</v>
      </c>
      <c r="E178" s="19">
        <v>1961.2380952381</v>
      </c>
      <c r="F178" s="19">
        <v>1790</v>
      </c>
      <c r="G178" s="19">
        <v>1947.0952380952399</v>
      </c>
      <c r="H178" s="19">
        <v>1876.38095238095</v>
      </c>
      <c r="I178" s="19">
        <v>1876.38095238095</v>
      </c>
      <c r="J178" s="19">
        <v>1956.5238095238101</v>
      </c>
      <c r="K178" s="19">
        <v>1975.38095238095</v>
      </c>
      <c r="L178" s="19">
        <v>1876.38095238095</v>
      </c>
      <c r="M178" s="19">
        <v>1956.5238095238101</v>
      </c>
      <c r="N178" s="19">
        <v>1956.5238095238101</v>
      </c>
      <c r="O178" s="19">
        <v>1980.0952380952399</v>
      </c>
      <c r="P178" s="19">
        <v>1876.38095238095</v>
      </c>
      <c r="Q178" s="19">
        <v>1848.0952380952399</v>
      </c>
      <c r="R178" s="19">
        <v>1947.0952380952399</v>
      </c>
      <c r="S178" s="19">
        <v>1970.6666666666699</v>
      </c>
      <c r="T178" s="19">
        <v>1895.2380952381</v>
      </c>
      <c r="U178" s="19">
        <v>1909.38095238095</v>
      </c>
      <c r="V178" s="19">
        <v>1876.38095238095</v>
      </c>
      <c r="W178" s="19">
        <v>1947.0952380952399</v>
      </c>
      <c r="X178" s="19">
        <v>1876.38095238095</v>
      </c>
      <c r="Y178" s="19">
        <v>1876.38095238095</v>
      </c>
      <c r="Z178" s="19">
        <v>1956.5238095238101</v>
      </c>
      <c r="AA178" s="19">
        <v>1975.38095238095</v>
      </c>
      <c r="AB178" s="19">
        <v>1876.38095238095</v>
      </c>
      <c r="AC178" s="19">
        <v>1956.5238095238101</v>
      </c>
      <c r="AD178" s="19">
        <v>1956.5238095238101</v>
      </c>
      <c r="AE178" s="19">
        <v>1980.0952380952399</v>
      </c>
      <c r="AF178" s="19">
        <v>1876.38095238095</v>
      </c>
      <c r="AG178" s="19">
        <v>2040</v>
      </c>
      <c r="AH178" s="19">
        <v>2260</v>
      </c>
      <c r="AI178" s="19">
        <v>1876.38095238095</v>
      </c>
      <c r="AJ178" s="19">
        <v>2519.9844424247399</v>
      </c>
      <c r="AK178" s="19">
        <v>1848.0952380952399</v>
      </c>
      <c r="AL178" s="19">
        <v>1970.6666666666699</v>
      </c>
      <c r="AM178" s="19">
        <v>1838.6666666666699</v>
      </c>
      <c r="AN178" s="19">
        <v>1956.5238095238101</v>
      </c>
      <c r="AO178" s="19">
        <v>1848.0952380952399</v>
      </c>
      <c r="AP178" s="19">
        <v>1876.38095238095</v>
      </c>
      <c r="AQ178" s="19">
        <v>1975.38095238095</v>
      </c>
      <c r="AR178" s="19">
        <v>1876.38095238095</v>
      </c>
      <c r="AS178" s="19">
        <v>1956.5238095238101</v>
      </c>
      <c r="AT178" s="19">
        <v>1956.5238095238101</v>
      </c>
      <c r="AU178" s="19">
        <v>1804</v>
      </c>
      <c r="AV178" s="19">
        <v>1942</v>
      </c>
      <c r="AW178" s="19">
        <v>2020</v>
      </c>
      <c r="AX178" s="19">
        <v>2013</v>
      </c>
      <c r="AY178" s="19">
        <v>1790</v>
      </c>
      <c r="AZ178" s="19">
        <v>1947.0952380952399</v>
      </c>
      <c r="BA178" s="19">
        <v>1876.38095238095</v>
      </c>
      <c r="BB178" s="19">
        <v>1876.38095238095</v>
      </c>
      <c r="BC178" s="19">
        <v>1956.5238095238101</v>
      </c>
      <c r="BD178" s="19">
        <v>1975.38095238095</v>
      </c>
      <c r="BE178" s="19">
        <v>1790</v>
      </c>
      <c r="BF178" s="19">
        <v>1947.0952380952399</v>
      </c>
      <c r="BG178" s="19">
        <v>1876.38095238095</v>
      </c>
      <c r="BH178" s="19">
        <v>1876.38095238095</v>
      </c>
      <c r="BI178" s="19">
        <v>1956.5238095238101</v>
      </c>
      <c r="BJ178" s="19">
        <v>1975.38095238095</v>
      </c>
      <c r="BK178" s="19">
        <v>2287</v>
      </c>
      <c r="BL178" s="19">
        <v>1837</v>
      </c>
      <c r="BM178" s="19">
        <v>1961.2380952381</v>
      </c>
      <c r="BN178" s="19">
        <v>1790</v>
      </c>
      <c r="BO178" s="19">
        <v>1947.0952380952399</v>
      </c>
      <c r="BP178" s="19">
        <v>1876.38095238095</v>
      </c>
      <c r="BQ178" s="19">
        <v>1876.38095238095</v>
      </c>
      <c r="BR178" s="19">
        <v>1951</v>
      </c>
      <c r="BS178" s="19">
        <v>1951</v>
      </c>
      <c r="BT178" s="19">
        <v>1848.0952380952399</v>
      </c>
      <c r="BU178" s="19">
        <v>1876.38095238095</v>
      </c>
      <c r="BV178" s="19">
        <v>1956.5238095238101</v>
      </c>
      <c r="BW178" s="19">
        <v>1980.0952380952399</v>
      </c>
      <c r="BX178" s="19">
        <v>1876.38095238095</v>
      </c>
      <c r="BY178" s="19">
        <v>1848.0952380952399</v>
      </c>
      <c r="BZ178" s="19">
        <v>1970.6666666666699</v>
      </c>
      <c r="CA178" s="19">
        <v>1876.38095238095</v>
      </c>
      <c r="CB178" s="19">
        <v>1848.0952380952399</v>
      </c>
      <c r="CC178" s="19">
        <v>1980.0952380952399</v>
      </c>
      <c r="CD178" s="19">
        <v>1947.0952380952399</v>
      </c>
      <c r="CE178" s="19">
        <v>1876.38095238095</v>
      </c>
      <c r="CF178" s="19">
        <v>1876.38095238095</v>
      </c>
      <c r="CG178" s="19">
        <v>1951</v>
      </c>
      <c r="CH178" s="19">
        <v>1951</v>
      </c>
      <c r="CI178" s="19">
        <v>1848.0952380952399</v>
      </c>
      <c r="CJ178" s="19">
        <v>1956.5238095238101</v>
      </c>
      <c r="CK178" s="19">
        <v>1975.38095238095</v>
      </c>
      <c r="CL178" s="19">
        <v>1848.0952380952399</v>
      </c>
      <c r="CM178" s="19">
        <v>1876.38095238095</v>
      </c>
      <c r="CP178" t="s">
        <v>166</v>
      </c>
      <c r="CQ178">
        <v>99</v>
      </c>
      <c r="CR178" s="13">
        <v>2008.38095238091</v>
      </c>
      <c r="CS178" s="13">
        <v>1700</v>
      </c>
      <c r="CT178" s="13">
        <v>1877.3899999999994</v>
      </c>
    </row>
    <row r="179" spans="2:98" x14ac:dyDescent="0.25">
      <c r="B179">
        <v>73</v>
      </c>
      <c r="C179" s="19">
        <v>1500</v>
      </c>
      <c r="D179" s="19">
        <v>1862</v>
      </c>
      <c r="E179" s="19">
        <v>1965.9523809523801</v>
      </c>
      <c r="F179" s="19">
        <v>1700</v>
      </c>
      <c r="G179" s="19">
        <v>1951.80952380953</v>
      </c>
      <c r="H179" s="19">
        <v>1881.0952380952399</v>
      </c>
      <c r="I179" s="19">
        <v>1881.0952380952399</v>
      </c>
      <c r="J179" s="19">
        <v>1961.2380952381</v>
      </c>
      <c r="K179" s="19">
        <v>1980.0952380952399</v>
      </c>
      <c r="L179" s="19">
        <v>1881.0952380952399</v>
      </c>
      <c r="M179" s="19">
        <v>1961.2380952381</v>
      </c>
      <c r="N179" s="19">
        <v>1961.2380952381</v>
      </c>
      <c r="O179" s="19">
        <v>1984.80952380953</v>
      </c>
      <c r="P179" s="19">
        <v>1881.0952380952399</v>
      </c>
      <c r="Q179" s="19">
        <v>1852.80952380952</v>
      </c>
      <c r="R179" s="19">
        <v>1951.80952380953</v>
      </c>
      <c r="S179" s="19">
        <v>1975.38095238095</v>
      </c>
      <c r="T179" s="19">
        <v>1899.9523809523801</v>
      </c>
      <c r="U179" s="19">
        <v>1914.0952380952399</v>
      </c>
      <c r="V179" s="19">
        <v>1881.0952380952399</v>
      </c>
      <c r="W179" s="19">
        <v>1951.80952380953</v>
      </c>
      <c r="X179" s="19">
        <v>1881.0952380952399</v>
      </c>
      <c r="Y179" s="19">
        <v>1881.0952380952399</v>
      </c>
      <c r="Z179" s="19">
        <v>1961.2380952381</v>
      </c>
      <c r="AA179" s="19">
        <v>1980.0952380952399</v>
      </c>
      <c r="AB179" s="19">
        <v>1881.0952380952399</v>
      </c>
      <c r="AC179" s="19">
        <v>1961.2380952381</v>
      </c>
      <c r="AD179" s="19">
        <v>1961.2380952381</v>
      </c>
      <c r="AE179" s="19">
        <v>1984.80952380953</v>
      </c>
      <c r="AF179" s="19">
        <v>1881.0952380952399</v>
      </c>
      <c r="AG179" s="19">
        <v>1440</v>
      </c>
      <c r="AH179" s="19">
        <v>2270</v>
      </c>
      <c r="AI179" s="19">
        <v>1881.0952380952399</v>
      </c>
      <c r="AJ179" s="19">
        <v>2550.3529119502</v>
      </c>
      <c r="AK179" s="19">
        <v>1852.80952380952</v>
      </c>
      <c r="AL179" s="19">
        <v>1975.38095238095</v>
      </c>
      <c r="AM179" s="19">
        <v>1843.38095238095</v>
      </c>
      <c r="AN179" s="19">
        <v>1961.2380952381</v>
      </c>
      <c r="AO179" s="19">
        <v>1852.80952380952</v>
      </c>
      <c r="AP179" s="19">
        <v>1881.0952380952399</v>
      </c>
      <c r="AQ179" s="19">
        <v>1980.0952380952399</v>
      </c>
      <c r="AR179" s="19">
        <v>1881.0952380952399</v>
      </c>
      <c r="AS179" s="19">
        <v>1961.2380952381</v>
      </c>
      <c r="AT179" s="19">
        <v>1961.2380952381</v>
      </c>
      <c r="AU179" s="19">
        <v>1806</v>
      </c>
      <c r="AV179" s="19">
        <v>1944</v>
      </c>
      <c r="AW179" s="19">
        <v>2025</v>
      </c>
      <c r="AX179" s="19">
        <v>2016</v>
      </c>
      <c r="AY179" s="19">
        <v>1700</v>
      </c>
      <c r="AZ179" s="19">
        <v>1951.80952380953</v>
      </c>
      <c r="BA179" s="19">
        <v>1881.0952380952399</v>
      </c>
      <c r="BB179" s="19">
        <v>1881.0952380952399</v>
      </c>
      <c r="BC179" s="19">
        <v>1961.2380952381</v>
      </c>
      <c r="BD179" s="19">
        <v>1980.0952380952399</v>
      </c>
      <c r="BE179" s="19">
        <v>1700</v>
      </c>
      <c r="BF179" s="19">
        <v>1951.80952380953</v>
      </c>
      <c r="BG179" s="19">
        <v>1881.0952380952399</v>
      </c>
      <c r="BH179" s="19">
        <v>1881.0952380952399</v>
      </c>
      <c r="BI179" s="19">
        <v>1961.2380952381</v>
      </c>
      <c r="BJ179" s="19">
        <v>1980.0952380952399</v>
      </c>
      <c r="BK179" s="19">
        <v>1500</v>
      </c>
      <c r="BL179" s="19">
        <v>1862</v>
      </c>
      <c r="BM179" s="19">
        <v>1965.9523809523801</v>
      </c>
      <c r="BN179" s="19">
        <v>1700</v>
      </c>
      <c r="BO179" s="19">
        <v>1951.80952380953</v>
      </c>
      <c r="BP179" s="19">
        <v>1881.0952380952399</v>
      </c>
      <c r="BQ179" s="19">
        <v>1881.0952380952399</v>
      </c>
      <c r="BR179" s="19">
        <v>1952</v>
      </c>
      <c r="BS179" s="19">
        <v>1952</v>
      </c>
      <c r="BT179" s="19">
        <v>1852.80952380952</v>
      </c>
      <c r="BU179" s="19">
        <v>1881.0952380952399</v>
      </c>
      <c r="BV179" s="19">
        <v>1961.2380952381</v>
      </c>
      <c r="BW179" s="19">
        <v>1984.80952380953</v>
      </c>
      <c r="BX179" s="19">
        <v>1881.0952380952399</v>
      </c>
      <c r="BY179" s="19">
        <v>1852.80952380952</v>
      </c>
      <c r="BZ179" s="19">
        <v>1975.38095238095</v>
      </c>
      <c r="CA179" s="19">
        <v>1881.0952380952399</v>
      </c>
      <c r="CB179" s="19">
        <v>1852.80952380952</v>
      </c>
      <c r="CC179" s="19">
        <v>1984.80952380953</v>
      </c>
      <c r="CD179" s="19">
        <v>1951.80952380953</v>
      </c>
      <c r="CE179" s="19">
        <v>1881.0952380952399</v>
      </c>
      <c r="CF179" s="19">
        <v>1881.0952380952399</v>
      </c>
      <c r="CG179" s="19">
        <v>1952</v>
      </c>
      <c r="CH179" s="19">
        <v>1952</v>
      </c>
      <c r="CI179" s="19">
        <v>1852.80952380952</v>
      </c>
      <c r="CJ179" s="19">
        <v>1961.2380952381</v>
      </c>
      <c r="CK179" s="19">
        <v>1980.0952380952399</v>
      </c>
      <c r="CL179" s="19">
        <v>1852.80952380952</v>
      </c>
      <c r="CM179" s="19">
        <v>1881.0952380952399</v>
      </c>
      <c r="CP179" t="s">
        <v>166</v>
      </c>
      <c r="CQ179">
        <v>100</v>
      </c>
      <c r="CR179" s="13">
        <v>2008.38095238091</v>
      </c>
      <c r="CS179" s="13">
        <v>1020</v>
      </c>
      <c r="CT179" s="13">
        <v>1893.0809523809519</v>
      </c>
    </row>
    <row r="180" spans="2:98" x14ac:dyDescent="0.25">
      <c r="B180">
        <v>74</v>
      </c>
      <c r="C180" s="19">
        <v>1861</v>
      </c>
      <c r="D180" s="19">
        <v>1887</v>
      </c>
      <c r="E180" s="19">
        <v>1970.6666666666699</v>
      </c>
      <c r="F180" s="19">
        <v>1805.6666666666699</v>
      </c>
      <c r="G180" s="19">
        <v>1956.5238095238101</v>
      </c>
      <c r="H180" s="19">
        <v>1885.80952380953</v>
      </c>
      <c r="I180" s="19">
        <v>1885.80952380953</v>
      </c>
      <c r="J180" s="19">
        <v>1965.9523809523801</v>
      </c>
      <c r="K180" s="19">
        <v>1984.80952380953</v>
      </c>
      <c r="L180" s="19">
        <v>1885.80952380953</v>
      </c>
      <c r="M180" s="19">
        <v>1965.9523809523801</v>
      </c>
      <c r="N180" s="19">
        <v>1965.9523809523801</v>
      </c>
      <c r="O180" s="19">
        <v>1989.5238095238101</v>
      </c>
      <c r="P180" s="19">
        <v>1885.80952380953</v>
      </c>
      <c r="Q180" s="19">
        <v>1857.5238095238101</v>
      </c>
      <c r="R180" s="19">
        <v>1956.5238095238101</v>
      </c>
      <c r="S180" s="19">
        <v>1942.38095238095</v>
      </c>
      <c r="T180" s="19">
        <v>1904.6666666666699</v>
      </c>
      <c r="U180" s="19">
        <v>1918.80952380953</v>
      </c>
      <c r="V180" s="19">
        <v>1885.80952380953</v>
      </c>
      <c r="W180" s="19">
        <v>1956.5238095238101</v>
      </c>
      <c r="X180" s="19">
        <v>1885.80952380953</v>
      </c>
      <c r="Y180" s="19">
        <v>1885.80952380953</v>
      </c>
      <c r="Z180" s="19">
        <v>1965.9523809523801</v>
      </c>
      <c r="AA180" s="19">
        <v>1984.80952380953</v>
      </c>
      <c r="AB180" s="19">
        <v>1885.80952380953</v>
      </c>
      <c r="AC180" s="19">
        <v>1965.9523809523801</v>
      </c>
      <c r="AD180" s="19">
        <v>1965.9523809523801</v>
      </c>
      <c r="AE180" s="19">
        <v>1989.5238095238101</v>
      </c>
      <c r="AF180" s="19">
        <v>1885.80952380953</v>
      </c>
      <c r="AG180" s="19">
        <v>1450</v>
      </c>
      <c r="AH180" s="19">
        <v>2280</v>
      </c>
      <c r="AI180" s="19">
        <v>1885.80952380953</v>
      </c>
      <c r="AJ180" s="19">
        <v>1780</v>
      </c>
      <c r="AK180" s="19">
        <v>1857.5238095238101</v>
      </c>
      <c r="AL180" s="19">
        <v>1980.0952380952399</v>
      </c>
      <c r="AM180" s="19">
        <v>1848.0952380952399</v>
      </c>
      <c r="AN180" s="19">
        <v>1965.9523809523801</v>
      </c>
      <c r="AO180" s="19">
        <v>1857.5238095238101</v>
      </c>
      <c r="AP180" s="19">
        <v>1885.80952380953</v>
      </c>
      <c r="AQ180" s="19">
        <v>1984.80952380953</v>
      </c>
      <c r="AR180" s="19">
        <v>1885.80952380953</v>
      </c>
      <c r="AS180" s="19">
        <v>1965.9523809523801</v>
      </c>
      <c r="AT180" s="19">
        <v>1965.9523809523801</v>
      </c>
      <c r="AU180" s="19">
        <v>1808</v>
      </c>
      <c r="AV180" s="19">
        <v>1946</v>
      </c>
      <c r="AW180" s="19">
        <v>2030</v>
      </c>
      <c r="AX180" s="19">
        <v>2019</v>
      </c>
      <c r="AY180" s="19">
        <v>1805.6666666666699</v>
      </c>
      <c r="AZ180" s="19">
        <v>1956.5238095238101</v>
      </c>
      <c r="BA180" s="19">
        <v>1885.80952380953</v>
      </c>
      <c r="BB180" s="19">
        <v>1885.80952380953</v>
      </c>
      <c r="BC180" s="19">
        <v>1965.9523809523801</v>
      </c>
      <c r="BD180" s="19">
        <v>1984.80952380953</v>
      </c>
      <c r="BE180" s="19">
        <v>1805.6666666666699</v>
      </c>
      <c r="BF180" s="19">
        <v>1956.5238095238101</v>
      </c>
      <c r="BG180" s="19">
        <v>1885.80952380953</v>
      </c>
      <c r="BH180" s="19">
        <v>1885.80952380953</v>
      </c>
      <c r="BI180" s="19">
        <v>1965.9523809523801</v>
      </c>
      <c r="BJ180" s="19">
        <v>1984.80952380953</v>
      </c>
      <c r="BK180" s="19">
        <v>1861</v>
      </c>
      <c r="BL180" s="19">
        <v>1887</v>
      </c>
      <c r="BM180" s="19">
        <v>1970.6666666666699</v>
      </c>
      <c r="BN180" s="19">
        <v>1805.6666666666699</v>
      </c>
      <c r="BO180" s="19">
        <v>1956.5238095238101</v>
      </c>
      <c r="BP180" s="19">
        <v>1885.80952380953</v>
      </c>
      <c r="BQ180" s="19">
        <v>1885.80952380953</v>
      </c>
      <c r="BR180" s="19">
        <v>1953</v>
      </c>
      <c r="BS180" s="19">
        <v>1953</v>
      </c>
      <c r="BT180" s="19">
        <v>1857.5238095238101</v>
      </c>
      <c r="BU180" s="19">
        <v>1885.80952380953</v>
      </c>
      <c r="BV180" s="19">
        <v>1965.9523809523801</v>
      </c>
      <c r="BW180" s="19">
        <v>1989.5238095238101</v>
      </c>
      <c r="BX180" s="19">
        <v>1885.80952380953</v>
      </c>
      <c r="BY180" s="19">
        <v>1857.5238095238101</v>
      </c>
      <c r="BZ180" s="19">
        <v>1980.0952380952399</v>
      </c>
      <c r="CA180" s="19">
        <v>1885.80952380953</v>
      </c>
      <c r="CB180" s="19">
        <v>1857.5238095238101</v>
      </c>
      <c r="CC180" s="19">
        <v>1989.5238095238101</v>
      </c>
      <c r="CD180" s="19">
        <v>1956.5238095238101</v>
      </c>
      <c r="CE180" s="19">
        <v>1885.80952380953</v>
      </c>
      <c r="CF180" s="19">
        <v>1885.80952380953</v>
      </c>
      <c r="CG180" s="19">
        <v>1953</v>
      </c>
      <c r="CH180" s="19">
        <v>1953</v>
      </c>
      <c r="CI180" s="19">
        <v>1857.5238095238101</v>
      </c>
      <c r="CJ180" s="19">
        <v>1965.9523809523801</v>
      </c>
      <c r="CK180" s="19">
        <v>1984.80952380953</v>
      </c>
      <c r="CL180" s="19">
        <v>1857.5238095238101</v>
      </c>
      <c r="CM180" s="19">
        <v>1885.80952380953</v>
      </c>
      <c r="CP180" t="s">
        <v>167</v>
      </c>
      <c r="CQ180">
        <v>12</v>
      </c>
      <c r="CR180" s="13">
        <v>1975.38095238095</v>
      </c>
      <c r="CS180" s="13">
        <v>1700</v>
      </c>
      <c r="CT180" s="13">
        <v>1894.5614285714282</v>
      </c>
    </row>
    <row r="181" spans="2:98" x14ac:dyDescent="0.25">
      <c r="B181">
        <v>75</v>
      </c>
      <c r="C181" s="19">
        <v>1550</v>
      </c>
      <c r="D181" s="19">
        <v>1912</v>
      </c>
      <c r="E181" s="19">
        <v>1975.38095238095</v>
      </c>
      <c r="F181" s="19">
        <v>1810.38095238095</v>
      </c>
      <c r="G181" s="19">
        <v>1705</v>
      </c>
      <c r="H181" s="19">
        <v>1890.5238095238101</v>
      </c>
      <c r="I181" s="19">
        <v>1890.5238095238101</v>
      </c>
      <c r="J181" s="19">
        <v>1970.6666666666699</v>
      </c>
      <c r="K181" s="19">
        <v>1989.5238095238101</v>
      </c>
      <c r="L181" s="19">
        <v>1890.5238095238101</v>
      </c>
      <c r="M181" s="19">
        <v>1970.6666666666699</v>
      </c>
      <c r="N181" s="19">
        <v>1970.6666666666699</v>
      </c>
      <c r="O181" s="19">
        <v>1994.2380952381</v>
      </c>
      <c r="P181" s="19">
        <v>1890.5238095238101</v>
      </c>
      <c r="Q181" s="19">
        <v>1862.2380952381</v>
      </c>
      <c r="R181" s="19">
        <v>1705</v>
      </c>
      <c r="S181" s="19">
        <v>1947.0952380952399</v>
      </c>
      <c r="T181" s="19">
        <v>1909.38095238095</v>
      </c>
      <c r="U181" s="19">
        <v>1923.5238095238101</v>
      </c>
      <c r="V181" s="19">
        <v>1890.5238095238101</v>
      </c>
      <c r="W181" s="19">
        <v>1705</v>
      </c>
      <c r="X181" s="19">
        <v>1890.5238095238101</v>
      </c>
      <c r="Y181" s="19">
        <v>1890.5238095238101</v>
      </c>
      <c r="Z181" s="19">
        <v>1970.6666666666699</v>
      </c>
      <c r="AA181" s="19">
        <v>1989.5238095238101</v>
      </c>
      <c r="AB181" s="19">
        <v>1890.5238095238101</v>
      </c>
      <c r="AC181" s="19">
        <v>1970.6666666666699</v>
      </c>
      <c r="AD181" s="19">
        <v>1970.6666666666699</v>
      </c>
      <c r="AE181" s="19">
        <v>1994.2380952381</v>
      </c>
      <c r="AF181" s="19">
        <v>1890.5238095238101</v>
      </c>
      <c r="AG181" s="19">
        <v>1460</v>
      </c>
      <c r="AH181" s="19">
        <v>2290</v>
      </c>
      <c r="AI181" s="19">
        <v>1890.5238095238101</v>
      </c>
      <c r="AJ181" s="19">
        <v>1800</v>
      </c>
      <c r="AK181" s="19">
        <v>1862.2380952381</v>
      </c>
      <c r="AL181" s="19">
        <v>1984.80952380953</v>
      </c>
      <c r="AM181" s="19">
        <v>1852.80952380952</v>
      </c>
      <c r="AN181" s="19">
        <v>1970.6666666666699</v>
      </c>
      <c r="AO181" s="19">
        <v>1862.2380952381</v>
      </c>
      <c r="AP181" s="19">
        <v>1890.5238095238101</v>
      </c>
      <c r="AQ181" s="19">
        <v>1989.5238095238101</v>
      </c>
      <c r="AR181" s="19">
        <v>1890.5238095238101</v>
      </c>
      <c r="AS181" s="19">
        <v>1970.6666666666699</v>
      </c>
      <c r="AT181" s="19">
        <v>1970.6666666666699</v>
      </c>
      <c r="AU181" s="19">
        <v>1810</v>
      </c>
      <c r="AV181" s="19">
        <v>1948</v>
      </c>
      <c r="AW181" s="19">
        <v>2035</v>
      </c>
      <c r="AX181" s="19">
        <v>2022</v>
      </c>
      <c r="AY181" s="19">
        <v>1810.38095238095</v>
      </c>
      <c r="AZ181" s="19">
        <v>1705</v>
      </c>
      <c r="BA181" s="19">
        <v>1890.5238095238101</v>
      </c>
      <c r="BB181" s="19">
        <v>1890.5238095238101</v>
      </c>
      <c r="BC181" s="19">
        <v>1970.6666666666699</v>
      </c>
      <c r="BD181" s="19">
        <v>1989.5238095238101</v>
      </c>
      <c r="BE181" s="19">
        <v>1810.38095238095</v>
      </c>
      <c r="BF181" s="19">
        <v>1705</v>
      </c>
      <c r="BG181" s="19">
        <v>1890.5238095238101</v>
      </c>
      <c r="BH181" s="19">
        <v>1890.5238095238101</v>
      </c>
      <c r="BI181" s="19">
        <v>1970.6666666666699</v>
      </c>
      <c r="BJ181" s="19">
        <v>1989.5238095238101</v>
      </c>
      <c r="BK181" s="19">
        <v>1550</v>
      </c>
      <c r="BL181" s="19">
        <v>1912</v>
      </c>
      <c r="BM181" s="19">
        <v>1975.38095238095</v>
      </c>
      <c r="BN181" s="19">
        <v>1810.38095238095</v>
      </c>
      <c r="BO181" s="19">
        <v>1705</v>
      </c>
      <c r="BP181" s="19">
        <v>1890.5238095238101</v>
      </c>
      <c r="BQ181" s="19">
        <v>1890.5238095238101</v>
      </c>
      <c r="BR181" s="19">
        <v>1954</v>
      </c>
      <c r="BS181" s="19">
        <v>1954</v>
      </c>
      <c r="BT181" s="19">
        <v>1862.2380952381</v>
      </c>
      <c r="BU181" s="19">
        <v>1890.5238095238101</v>
      </c>
      <c r="BV181" s="19">
        <v>1970.6666666666699</v>
      </c>
      <c r="BW181" s="19">
        <v>1994.2380952381</v>
      </c>
      <c r="BX181" s="19">
        <v>1890.5238095238101</v>
      </c>
      <c r="BY181" s="19">
        <v>1862.2380952381</v>
      </c>
      <c r="BZ181" s="19">
        <v>1984.80952380953</v>
      </c>
      <c r="CA181" s="19">
        <v>1890.5238095238101</v>
      </c>
      <c r="CB181" s="19">
        <v>1862.2380952381</v>
      </c>
      <c r="CC181" s="19">
        <v>1994.2380952381</v>
      </c>
      <c r="CD181" s="19">
        <v>1705</v>
      </c>
      <c r="CE181" s="19">
        <v>1890.5238095238101</v>
      </c>
      <c r="CF181" s="19">
        <v>1890.5238095238101</v>
      </c>
      <c r="CG181" s="19">
        <v>1954</v>
      </c>
      <c r="CH181" s="19">
        <v>1954</v>
      </c>
      <c r="CI181" s="19">
        <v>1862.2380952381</v>
      </c>
      <c r="CJ181" s="19">
        <v>1970.6666666666699</v>
      </c>
      <c r="CK181" s="19">
        <v>1989.5238095238101</v>
      </c>
      <c r="CL181" s="19">
        <v>1862.2380952381</v>
      </c>
      <c r="CM181" s="19">
        <v>1890.5238095238101</v>
      </c>
      <c r="CP181" t="s">
        <v>167</v>
      </c>
      <c r="CQ181">
        <v>13</v>
      </c>
      <c r="CR181" s="13">
        <v>1961.2380952381</v>
      </c>
      <c r="CS181" s="13">
        <v>1700</v>
      </c>
      <c r="CT181" s="13">
        <v>1877.4371428571424</v>
      </c>
    </row>
    <row r="182" spans="2:98" x14ac:dyDescent="0.25">
      <c r="B182">
        <v>76</v>
      </c>
      <c r="C182" s="19">
        <v>1687</v>
      </c>
      <c r="D182" s="19">
        <v>1937</v>
      </c>
      <c r="E182" s="19">
        <v>1942.38095238095</v>
      </c>
      <c r="F182" s="19">
        <v>1815.0952380952399</v>
      </c>
      <c r="G182" s="19">
        <v>1710</v>
      </c>
      <c r="H182" s="19">
        <v>1895.2380952381</v>
      </c>
      <c r="I182" s="19">
        <v>1895.2380952381</v>
      </c>
      <c r="J182" s="19">
        <v>1975.38095238095</v>
      </c>
      <c r="K182" s="19">
        <v>1994.2380952381</v>
      </c>
      <c r="L182" s="19">
        <v>1895.2380952381</v>
      </c>
      <c r="M182" s="19">
        <v>1975.38095238095</v>
      </c>
      <c r="N182" s="19">
        <v>1975.38095238095</v>
      </c>
      <c r="O182" s="19">
        <v>1998.9523809523801</v>
      </c>
      <c r="P182" s="19">
        <v>1895.2380952381</v>
      </c>
      <c r="Q182" s="19">
        <v>1866.9523809523801</v>
      </c>
      <c r="R182" s="19">
        <v>1710</v>
      </c>
      <c r="S182" s="19">
        <v>1951.80952380953</v>
      </c>
      <c r="T182" s="19">
        <v>1914.0952380952399</v>
      </c>
      <c r="U182" s="19">
        <v>1928.2380952381</v>
      </c>
      <c r="V182" s="19">
        <v>1895.2380952381</v>
      </c>
      <c r="W182" s="19">
        <v>1710</v>
      </c>
      <c r="X182" s="19">
        <v>1895.2380952381</v>
      </c>
      <c r="Y182" s="19">
        <v>1895.2380952381</v>
      </c>
      <c r="Z182" s="19">
        <v>1975.38095238095</v>
      </c>
      <c r="AA182" s="19">
        <v>1994.2380952381</v>
      </c>
      <c r="AB182" s="19">
        <v>1895.2380952381</v>
      </c>
      <c r="AC182" s="19">
        <v>1975.38095238095</v>
      </c>
      <c r="AD182" s="19">
        <v>1975.38095238095</v>
      </c>
      <c r="AE182" s="19">
        <v>1998.9523809523801</v>
      </c>
      <c r="AF182" s="19">
        <v>1895.2380952381</v>
      </c>
      <c r="AG182" s="19">
        <v>1470</v>
      </c>
      <c r="AH182" s="19">
        <v>2300</v>
      </c>
      <c r="AI182" s="19">
        <v>1895.2380952381</v>
      </c>
      <c r="AJ182" s="19">
        <v>1800</v>
      </c>
      <c r="AK182" s="19">
        <v>1866.9523809523801</v>
      </c>
      <c r="AL182" s="19">
        <v>1989.5238095238101</v>
      </c>
      <c r="AM182" s="19">
        <v>1857.5238095238101</v>
      </c>
      <c r="AN182" s="19">
        <v>1975.38095238095</v>
      </c>
      <c r="AO182" s="19">
        <v>1866.9523809523801</v>
      </c>
      <c r="AP182" s="19">
        <v>1895.2380952381</v>
      </c>
      <c r="AQ182" s="19">
        <v>1994.2380952381</v>
      </c>
      <c r="AR182" s="19">
        <v>1895.2380952381</v>
      </c>
      <c r="AS182" s="19">
        <v>1975.38095238095</v>
      </c>
      <c r="AT182" s="19">
        <v>1975.38095238095</v>
      </c>
      <c r="AU182" s="19">
        <v>1812</v>
      </c>
      <c r="AV182" s="19">
        <v>1950</v>
      </c>
      <c r="AW182" s="19">
        <v>2040</v>
      </c>
      <c r="AX182" s="19">
        <v>2025</v>
      </c>
      <c r="AY182" s="19">
        <v>1815.0952380952399</v>
      </c>
      <c r="AZ182" s="19">
        <v>1710</v>
      </c>
      <c r="BA182" s="19">
        <v>1895.2380952381</v>
      </c>
      <c r="BB182" s="19">
        <v>1895.2380952381</v>
      </c>
      <c r="BC182" s="19">
        <v>1975.38095238095</v>
      </c>
      <c r="BD182" s="19">
        <v>1994.2380952381</v>
      </c>
      <c r="BE182" s="19">
        <v>1815.0952380952399</v>
      </c>
      <c r="BF182" s="19">
        <v>1710</v>
      </c>
      <c r="BG182" s="19">
        <v>1895.2380952381</v>
      </c>
      <c r="BH182" s="19">
        <v>1895.2380952381</v>
      </c>
      <c r="BI182" s="19">
        <v>1975.38095238095</v>
      </c>
      <c r="BJ182" s="19">
        <v>1994.2380952381</v>
      </c>
      <c r="BK182" s="19">
        <v>1687</v>
      </c>
      <c r="BL182" s="19">
        <v>1937</v>
      </c>
      <c r="BM182" s="19">
        <v>1942.38095238095</v>
      </c>
      <c r="BN182" s="19">
        <v>1815.0952380952399</v>
      </c>
      <c r="BO182" s="19">
        <v>1710</v>
      </c>
      <c r="BP182" s="19">
        <v>1895.2380952381</v>
      </c>
      <c r="BQ182" s="19">
        <v>1895.2380952381</v>
      </c>
      <c r="BR182" s="19">
        <v>1955</v>
      </c>
      <c r="BS182" s="19">
        <v>1955</v>
      </c>
      <c r="BT182" s="19">
        <v>1866.9523809523801</v>
      </c>
      <c r="BU182" s="19">
        <v>1895.2380952381</v>
      </c>
      <c r="BV182" s="19">
        <v>1975.38095238095</v>
      </c>
      <c r="BW182" s="19">
        <v>1998.9523809523801</v>
      </c>
      <c r="BX182" s="19">
        <v>1895.2380952381</v>
      </c>
      <c r="BY182" s="19">
        <v>1866.9523809523801</v>
      </c>
      <c r="BZ182" s="19">
        <v>1989.5238095238101</v>
      </c>
      <c r="CA182" s="19">
        <v>1895.2380952381</v>
      </c>
      <c r="CB182" s="19">
        <v>1866.9523809523801</v>
      </c>
      <c r="CC182" s="19">
        <v>1998.9523809523801</v>
      </c>
      <c r="CD182" s="19">
        <v>1710</v>
      </c>
      <c r="CE182" s="19">
        <v>1895.2380952381</v>
      </c>
      <c r="CF182" s="19">
        <v>1895.2380952381</v>
      </c>
      <c r="CG182" s="19">
        <v>1955</v>
      </c>
      <c r="CH182" s="19">
        <v>1955</v>
      </c>
      <c r="CI182" s="19">
        <v>1866.9523809523801</v>
      </c>
      <c r="CJ182" s="19">
        <v>1975.38095238095</v>
      </c>
      <c r="CK182" s="19">
        <v>1994.2380952381</v>
      </c>
      <c r="CL182" s="19">
        <v>1866.9523809523801</v>
      </c>
      <c r="CM182" s="19">
        <v>1895.2380952381</v>
      </c>
      <c r="CP182" t="s">
        <v>167</v>
      </c>
      <c r="CQ182">
        <v>14</v>
      </c>
      <c r="CR182" s="13">
        <v>2190</v>
      </c>
      <c r="CS182" s="13">
        <v>1700</v>
      </c>
      <c r="CT182" s="13">
        <v>1896.7828571428568</v>
      </c>
    </row>
    <row r="183" spans="2:98" x14ac:dyDescent="0.25">
      <c r="B183">
        <v>77</v>
      </c>
      <c r="C183" s="19">
        <v>1712</v>
      </c>
      <c r="D183" s="19">
        <v>1962</v>
      </c>
      <c r="E183" s="19">
        <v>1947.0952380952399</v>
      </c>
      <c r="F183" s="19">
        <v>1819.80952380952</v>
      </c>
      <c r="G183" s="19">
        <v>1940</v>
      </c>
      <c r="H183" s="19">
        <v>1899.9523809523801</v>
      </c>
      <c r="I183" s="19">
        <v>1899.9523809523801</v>
      </c>
      <c r="J183" s="19">
        <v>1942.38095238095</v>
      </c>
      <c r="K183" s="19">
        <v>1998.9523809523801</v>
      </c>
      <c r="L183" s="19">
        <v>1899.9523809523801</v>
      </c>
      <c r="M183" s="19">
        <v>1942.38095238095</v>
      </c>
      <c r="N183" s="19">
        <v>1942.38095238095</v>
      </c>
      <c r="O183" s="19">
        <v>2003.6666666666699</v>
      </c>
      <c r="P183" s="19">
        <v>1899.9523809523801</v>
      </c>
      <c r="Q183" s="19">
        <v>1871.6666666666699</v>
      </c>
      <c r="R183" s="19">
        <v>1940</v>
      </c>
      <c r="S183" s="19">
        <v>1956.5238095238101</v>
      </c>
      <c r="T183" s="19">
        <v>1918.80952380953</v>
      </c>
      <c r="U183" s="19">
        <v>1932.9523809523801</v>
      </c>
      <c r="V183" s="19">
        <v>1899.9523809523801</v>
      </c>
      <c r="W183" s="19">
        <v>1940</v>
      </c>
      <c r="X183" s="19">
        <v>1899.9523809523801</v>
      </c>
      <c r="Y183" s="19">
        <v>1899.9523809523801</v>
      </c>
      <c r="Z183" s="19">
        <v>1942.38095238095</v>
      </c>
      <c r="AA183" s="19">
        <v>1998.9523809523801</v>
      </c>
      <c r="AB183" s="19">
        <v>1899.9523809523801</v>
      </c>
      <c r="AC183" s="19">
        <v>1942.38095238095</v>
      </c>
      <c r="AD183" s="19">
        <v>1942.38095238095</v>
      </c>
      <c r="AE183" s="19">
        <v>2003.6666666666699</v>
      </c>
      <c r="AF183" s="19">
        <v>1899.9523809523801</v>
      </c>
      <c r="AG183" s="19">
        <v>1480</v>
      </c>
      <c r="AH183" s="19">
        <v>2310</v>
      </c>
      <c r="AI183" s="19">
        <v>1899.9523809523801</v>
      </c>
      <c r="AJ183" s="19">
        <v>1800</v>
      </c>
      <c r="AK183" s="19">
        <v>1871.6666666666699</v>
      </c>
      <c r="AL183" s="19">
        <v>1994.2380952381</v>
      </c>
      <c r="AM183" s="19">
        <v>1862.2380952381</v>
      </c>
      <c r="AN183" s="19">
        <v>1942.38095238095</v>
      </c>
      <c r="AO183" s="19">
        <v>1871.6666666666699</v>
      </c>
      <c r="AP183" s="19">
        <v>1899.9523809523801</v>
      </c>
      <c r="AQ183" s="19">
        <v>1998.9523809523801</v>
      </c>
      <c r="AR183" s="19">
        <v>1899.9523809523801</v>
      </c>
      <c r="AS183" s="19">
        <v>1942.38095238095</v>
      </c>
      <c r="AT183" s="19">
        <v>1942.38095238095</v>
      </c>
      <c r="AU183" s="19">
        <v>1814</v>
      </c>
      <c r="AV183" s="19">
        <v>1952</v>
      </c>
      <c r="AW183" s="19">
        <v>2045</v>
      </c>
      <c r="AX183" s="19">
        <v>2028</v>
      </c>
      <c r="AY183" s="19">
        <v>1819.80952380952</v>
      </c>
      <c r="AZ183" s="19">
        <v>1940</v>
      </c>
      <c r="BA183" s="19">
        <v>1899.9523809523801</v>
      </c>
      <c r="BB183" s="19">
        <v>1899.9523809523801</v>
      </c>
      <c r="BC183" s="19">
        <v>1942.38095238095</v>
      </c>
      <c r="BD183" s="19">
        <v>1998.9523809523801</v>
      </c>
      <c r="BE183" s="19">
        <v>1819.80952380952</v>
      </c>
      <c r="BF183" s="19">
        <v>1940</v>
      </c>
      <c r="BG183" s="19">
        <v>1899.9523809523801</v>
      </c>
      <c r="BH183" s="19">
        <v>1899.9523809523801</v>
      </c>
      <c r="BI183" s="19">
        <v>1942.38095238095</v>
      </c>
      <c r="BJ183" s="19">
        <v>1998.9523809523801</v>
      </c>
      <c r="BK183" s="19">
        <v>1712</v>
      </c>
      <c r="BL183" s="19">
        <v>1962</v>
      </c>
      <c r="BM183" s="19">
        <v>1947.0952380952399</v>
      </c>
      <c r="BN183" s="19">
        <v>1819.80952380952</v>
      </c>
      <c r="BO183" s="19">
        <v>1940</v>
      </c>
      <c r="BP183" s="19">
        <v>1899.9523809523801</v>
      </c>
      <c r="BQ183" s="19">
        <v>1899.9523809523801</v>
      </c>
      <c r="BR183" s="19">
        <v>1956</v>
      </c>
      <c r="BS183" s="19">
        <v>1956</v>
      </c>
      <c r="BT183" s="19">
        <v>1871.6666666666699</v>
      </c>
      <c r="BU183" s="19">
        <v>1899.9523809523801</v>
      </c>
      <c r="BV183" s="19">
        <v>1942.38095238095</v>
      </c>
      <c r="BW183" s="19">
        <v>2003.6666666666699</v>
      </c>
      <c r="BX183" s="19">
        <v>1899.9523809523801</v>
      </c>
      <c r="BY183" s="19">
        <v>1871.6666666666699</v>
      </c>
      <c r="BZ183" s="19">
        <v>1994.2380952381</v>
      </c>
      <c r="CA183" s="19">
        <v>1899.9523809523801</v>
      </c>
      <c r="CB183" s="19">
        <v>1871.6666666666699</v>
      </c>
      <c r="CC183" s="19">
        <v>2003.6666666666699</v>
      </c>
      <c r="CD183" s="19">
        <v>1940</v>
      </c>
      <c r="CE183" s="19">
        <v>1899.9523809523801</v>
      </c>
      <c r="CF183" s="19">
        <v>1899.9523809523801</v>
      </c>
      <c r="CG183" s="19">
        <v>1956</v>
      </c>
      <c r="CH183" s="19">
        <v>1956</v>
      </c>
      <c r="CI183" s="19">
        <v>1871.6666666666699</v>
      </c>
      <c r="CJ183" s="19">
        <v>1942.38095238095</v>
      </c>
      <c r="CK183" s="19">
        <v>1998.9523809523801</v>
      </c>
      <c r="CL183" s="19">
        <v>1871.6666666666699</v>
      </c>
      <c r="CM183" s="19">
        <v>1899.9523809523801</v>
      </c>
      <c r="CP183" t="s">
        <v>167</v>
      </c>
      <c r="CQ183">
        <v>15</v>
      </c>
      <c r="CR183" s="13">
        <v>1961.2380952381</v>
      </c>
      <c r="CS183" s="13">
        <v>1700</v>
      </c>
      <c r="CT183" s="13">
        <v>1877.3899999999994</v>
      </c>
    </row>
    <row r="184" spans="2:98" x14ac:dyDescent="0.25">
      <c r="B184">
        <v>78</v>
      </c>
      <c r="C184" s="19">
        <v>1737</v>
      </c>
      <c r="D184" s="19">
        <v>1987</v>
      </c>
      <c r="E184" s="19">
        <v>1951.80952380953</v>
      </c>
      <c r="F184" s="19">
        <v>1824.5238095238101</v>
      </c>
      <c r="G184" s="19">
        <v>1890</v>
      </c>
      <c r="H184" s="19">
        <v>1904.6666666666699</v>
      </c>
      <c r="I184" s="19">
        <v>1904.6666666666699</v>
      </c>
      <c r="J184" s="19">
        <v>1947.0952380952399</v>
      </c>
      <c r="K184" s="19">
        <v>2003.6666666666699</v>
      </c>
      <c r="L184" s="19">
        <v>1904.6666666666699</v>
      </c>
      <c r="M184" s="19">
        <v>1947.0952380952399</v>
      </c>
      <c r="N184" s="19">
        <v>1947.0952380952399</v>
      </c>
      <c r="O184" s="19">
        <v>2008.38095238095</v>
      </c>
      <c r="P184" s="19">
        <v>1904.6666666666699</v>
      </c>
      <c r="Q184" s="19">
        <v>1876.38095238095</v>
      </c>
      <c r="R184" s="19">
        <v>1890</v>
      </c>
      <c r="S184" s="19">
        <v>1961.2380952381</v>
      </c>
      <c r="T184" s="19">
        <v>1923.5238095238101</v>
      </c>
      <c r="U184" s="19">
        <v>1937.6666666666699</v>
      </c>
      <c r="V184" s="19">
        <v>1904.6666666666699</v>
      </c>
      <c r="W184" s="19">
        <v>1890</v>
      </c>
      <c r="X184" s="19">
        <v>1904.6666666666699</v>
      </c>
      <c r="Y184" s="19">
        <v>1904.6666666666699</v>
      </c>
      <c r="Z184" s="19">
        <v>1947.0952380952399</v>
      </c>
      <c r="AA184" s="19">
        <v>2003.6666666666699</v>
      </c>
      <c r="AB184" s="19">
        <v>1904.6666666666699</v>
      </c>
      <c r="AC184" s="19">
        <v>1947.0952380952399</v>
      </c>
      <c r="AD184" s="19">
        <v>1947.0952380952399</v>
      </c>
      <c r="AE184" s="19">
        <v>2008.38095238095</v>
      </c>
      <c r="AF184" s="19">
        <v>1904.6666666666699</v>
      </c>
      <c r="AG184" s="19">
        <v>1490</v>
      </c>
      <c r="AH184" s="19">
        <v>2320</v>
      </c>
      <c r="AI184" s="19">
        <v>1904.6666666666699</v>
      </c>
      <c r="AJ184" s="19">
        <v>1800</v>
      </c>
      <c r="AK184" s="19">
        <v>1876.38095238095</v>
      </c>
      <c r="AL184" s="19">
        <v>1998.9523809523801</v>
      </c>
      <c r="AM184" s="19">
        <v>1866.9523809523801</v>
      </c>
      <c r="AN184" s="19">
        <v>1947.0952380952399</v>
      </c>
      <c r="AO184" s="19">
        <v>1876.38095238095</v>
      </c>
      <c r="AP184" s="19">
        <v>1904.6666666666699</v>
      </c>
      <c r="AQ184" s="19">
        <v>2003.6666666666699</v>
      </c>
      <c r="AR184" s="19">
        <v>1904.6666666666699</v>
      </c>
      <c r="AS184" s="19">
        <v>1947.0952380952399</v>
      </c>
      <c r="AT184" s="19">
        <v>1947.0952380952399</v>
      </c>
      <c r="AU184" s="19">
        <v>1816</v>
      </c>
      <c r="AV184" s="19">
        <v>1954</v>
      </c>
      <c r="AW184" s="19">
        <v>2050</v>
      </c>
      <c r="AX184" s="19">
        <v>2031</v>
      </c>
      <c r="AY184" s="19">
        <v>1824.5238095238101</v>
      </c>
      <c r="AZ184" s="19">
        <v>1890</v>
      </c>
      <c r="BA184" s="19">
        <v>1904.6666666666699</v>
      </c>
      <c r="BB184" s="19">
        <v>1904.6666666666699</v>
      </c>
      <c r="BC184" s="19">
        <v>1947.0952380952399</v>
      </c>
      <c r="BD184" s="19">
        <v>2003.6666666666699</v>
      </c>
      <c r="BE184" s="19">
        <v>1824.5238095238101</v>
      </c>
      <c r="BF184" s="19">
        <v>1890</v>
      </c>
      <c r="BG184" s="19">
        <v>1904.6666666666699</v>
      </c>
      <c r="BH184" s="19">
        <v>1904.6666666666699</v>
      </c>
      <c r="BI184" s="19">
        <v>1947.0952380952399</v>
      </c>
      <c r="BJ184" s="19">
        <v>2003.6666666666699</v>
      </c>
      <c r="BK184" s="19">
        <v>1737</v>
      </c>
      <c r="BL184" s="19">
        <v>1987</v>
      </c>
      <c r="BM184" s="19">
        <v>1951.80952380953</v>
      </c>
      <c r="BN184" s="19">
        <v>1824.5238095238101</v>
      </c>
      <c r="BO184" s="19">
        <v>1890</v>
      </c>
      <c r="BP184" s="19">
        <v>1904.6666666666699</v>
      </c>
      <c r="BQ184" s="19">
        <v>1904.6666666666699</v>
      </c>
      <c r="BR184" s="19">
        <v>1957</v>
      </c>
      <c r="BS184" s="19">
        <v>1957</v>
      </c>
      <c r="BT184" s="19">
        <v>1876.38095238095</v>
      </c>
      <c r="BU184" s="19">
        <v>1904.6666666666699</v>
      </c>
      <c r="BV184" s="19">
        <v>1947.0952380952399</v>
      </c>
      <c r="BW184" s="19">
        <v>2008.38095238095</v>
      </c>
      <c r="BX184" s="19">
        <v>1904.6666666666699</v>
      </c>
      <c r="BY184" s="19">
        <v>1876.38095238095</v>
      </c>
      <c r="BZ184" s="19">
        <v>1998.9523809523801</v>
      </c>
      <c r="CA184" s="19">
        <v>1904.6666666666699</v>
      </c>
      <c r="CB184" s="19">
        <v>1876.38095238095</v>
      </c>
      <c r="CC184" s="19">
        <v>2008.38095238095</v>
      </c>
      <c r="CD184" s="19">
        <v>1890</v>
      </c>
      <c r="CE184" s="19">
        <v>1904.6666666666699</v>
      </c>
      <c r="CF184" s="19">
        <v>1904.6666666666699</v>
      </c>
      <c r="CG184" s="19">
        <v>1957</v>
      </c>
      <c r="CH184" s="19">
        <v>1957</v>
      </c>
      <c r="CI184" s="19">
        <v>1876.38095238095</v>
      </c>
      <c r="CJ184" s="19">
        <v>1947.0952380952399</v>
      </c>
      <c r="CK184" s="19">
        <v>2003.6666666666699</v>
      </c>
      <c r="CL184" s="19">
        <v>1876.38095238095</v>
      </c>
      <c r="CM184" s="19">
        <v>1904.6666666666699</v>
      </c>
      <c r="CP184" t="s">
        <v>167</v>
      </c>
      <c r="CQ184">
        <v>16</v>
      </c>
      <c r="CR184" s="13">
        <v>2008.38095238095</v>
      </c>
      <c r="CS184" s="13">
        <v>1700</v>
      </c>
      <c r="CT184" s="13">
        <v>1889.991428571429</v>
      </c>
    </row>
    <row r="185" spans="2:98" x14ac:dyDescent="0.25">
      <c r="B185">
        <v>79</v>
      </c>
      <c r="C185" s="19">
        <v>1762</v>
      </c>
      <c r="D185" s="19">
        <v>2012</v>
      </c>
      <c r="E185" s="19">
        <v>1956.5238095238101</v>
      </c>
      <c r="F185" s="19">
        <v>1829.2380952381</v>
      </c>
      <c r="G185" s="19">
        <v>1790</v>
      </c>
      <c r="H185" s="19">
        <v>1909.38095238095</v>
      </c>
      <c r="I185" s="19">
        <v>1909.38095238095</v>
      </c>
      <c r="J185" s="19">
        <v>1951.80952380953</v>
      </c>
      <c r="K185" s="19">
        <v>2008.38095238095</v>
      </c>
      <c r="L185" s="19">
        <v>1909.38095238095</v>
      </c>
      <c r="M185" s="19">
        <v>1951.80952380953</v>
      </c>
      <c r="N185" s="19">
        <v>1951.80952380953</v>
      </c>
      <c r="O185" s="19">
        <v>1705</v>
      </c>
      <c r="P185" s="19">
        <v>1909.38095238095</v>
      </c>
      <c r="Q185" s="19">
        <v>1881.0952380952399</v>
      </c>
      <c r="R185" s="19">
        <v>1790</v>
      </c>
      <c r="S185" s="19">
        <v>1838.6666666666699</v>
      </c>
      <c r="T185" s="19">
        <v>1928.2380952381</v>
      </c>
      <c r="U185" s="19">
        <v>1942.38095238095</v>
      </c>
      <c r="V185" s="19">
        <v>1909.38095238095</v>
      </c>
      <c r="W185" s="19">
        <v>1790</v>
      </c>
      <c r="X185" s="19">
        <v>1909.38095238095</v>
      </c>
      <c r="Y185" s="19">
        <v>1909.38095238095</v>
      </c>
      <c r="Z185" s="19">
        <v>1951.80952380953</v>
      </c>
      <c r="AA185" s="19">
        <v>2008.38095238095</v>
      </c>
      <c r="AB185" s="19">
        <v>1909.38095238095</v>
      </c>
      <c r="AC185" s="19">
        <v>1951.80952380953</v>
      </c>
      <c r="AD185" s="19">
        <v>1951.80952380953</v>
      </c>
      <c r="AE185" s="19">
        <v>1705</v>
      </c>
      <c r="AF185" s="19">
        <v>1909.38095238095</v>
      </c>
      <c r="AG185" s="19">
        <v>1500</v>
      </c>
      <c r="AH185" s="19">
        <v>2330</v>
      </c>
      <c r="AI185" s="19">
        <v>1909.38095238095</v>
      </c>
      <c r="AJ185" s="19">
        <v>1800</v>
      </c>
      <c r="AK185" s="19">
        <v>1881.0952380952399</v>
      </c>
      <c r="AL185" s="19">
        <v>2003.6666666666699</v>
      </c>
      <c r="AM185" s="19">
        <v>1871.6666666666699</v>
      </c>
      <c r="AN185" s="19">
        <v>1951.80952380953</v>
      </c>
      <c r="AO185" s="19">
        <v>1881.0952380952399</v>
      </c>
      <c r="AP185" s="19">
        <v>1909.38095238095</v>
      </c>
      <c r="AQ185" s="19">
        <v>2008.38095238095</v>
      </c>
      <c r="AR185" s="19">
        <v>1909.38095238095</v>
      </c>
      <c r="AS185" s="19">
        <v>1951.80952380953</v>
      </c>
      <c r="AT185" s="19">
        <v>1951.80952380953</v>
      </c>
      <c r="AU185" s="19">
        <v>1818</v>
      </c>
      <c r="AV185" s="19">
        <v>1956</v>
      </c>
      <c r="AW185" s="19">
        <v>2055</v>
      </c>
      <c r="AX185" s="19">
        <v>2034</v>
      </c>
      <c r="AY185" s="19">
        <v>1829.2380952381</v>
      </c>
      <c r="AZ185" s="19">
        <v>1790</v>
      </c>
      <c r="BA185" s="19">
        <v>1909.38095238095</v>
      </c>
      <c r="BB185" s="19">
        <v>1909.38095238095</v>
      </c>
      <c r="BC185" s="19">
        <v>1951.80952380953</v>
      </c>
      <c r="BD185" s="19">
        <v>2008.38095238095</v>
      </c>
      <c r="BE185" s="19">
        <v>1829.2380952381</v>
      </c>
      <c r="BF185" s="19">
        <v>1790</v>
      </c>
      <c r="BG185" s="19">
        <v>1909.38095238095</v>
      </c>
      <c r="BH185" s="19">
        <v>1909.38095238095</v>
      </c>
      <c r="BI185" s="19">
        <v>1951.80952380953</v>
      </c>
      <c r="BJ185" s="19">
        <v>2008.38095238095</v>
      </c>
      <c r="BK185" s="19">
        <v>1762</v>
      </c>
      <c r="BL185" s="19">
        <v>2012</v>
      </c>
      <c r="BM185" s="19">
        <v>1956.5238095238101</v>
      </c>
      <c r="BN185" s="19">
        <v>1829.2380952381</v>
      </c>
      <c r="BO185" s="19">
        <v>1790</v>
      </c>
      <c r="BP185" s="19">
        <v>1909.38095238095</v>
      </c>
      <c r="BQ185" s="19">
        <v>1909.38095238095</v>
      </c>
      <c r="BR185" s="19">
        <v>1958</v>
      </c>
      <c r="BS185" s="19">
        <v>1958</v>
      </c>
      <c r="BT185" s="19">
        <v>1881.0952380952399</v>
      </c>
      <c r="BU185" s="19">
        <v>1909.38095238095</v>
      </c>
      <c r="BV185" s="19">
        <v>1951.80952380953</v>
      </c>
      <c r="BW185" s="19">
        <v>1705</v>
      </c>
      <c r="BX185" s="19">
        <v>1909.38095238095</v>
      </c>
      <c r="BY185" s="19">
        <v>1881.0952380952399</v>
      </c>
      <c r="BZ185" s="19">
        <v>2003.6666666666699</v>
      </c>
      <c r="CA185" s="19">
        <v>1909.38095238095</v>
      </c>
      <c r="CB185" s="19">
        <v>1881.0952380952399</v>
      </c>
      <c r="CC185" s="19">
        <v>1705</v>
      </c>
      <c r="CD185" s="19">
        <v>1790</v>
      </c>
      <c r="CE185" s="19">
        <v>1909.38095238095</v>
      </c>
      <c r="CF185" s="19">
        <v>1909.38095238095</v>
      </c>
      <c r="CG185" s="19">
        <v>1958</v>
      </c>
      <c r="CH185" s="19">
        <v>1958</v>
      </c>
      <c r="CI185" s="19">
        <v>1881.0952380952399</v>
      </c>
      <c r="CJ185" s="19">
        <v>1951.80952380953</v>
      </c>
      <c r="CK185" s="19">
        <v>2008.38095238095</v>
      </c>
      <c r="CL185" s="19">
        <v>1881.0952380952399</v>
      </c>
      <c r="CM185" s="19">
        <v>1909.38095238095</v>
      </c>
      <c r="CP185" t="s">
        <v>167</v>
      </c>
      <c r="CQ185">
        <v>17</v>
      </c>
      <c r="CR185" s="13">
        <v>1975.38095238095</v>
      </c>
      <c r="CS185" s="13">
        <v>1700</v>
      </c>
      <c r="CT185" s="13">
        <v>1894.9857142857138</v>
      </c>
    </row>
    <row r="186" spans="2:98" x14ac:dyDescent="0.25">
      <c r="B186">
        <v>80</v>
      </c>
      <c r="C186" s="19">
        <v>1787</v>
      </c>
      <c r="D186" s="19">
        <v>2037</v>
      </c>
      <c r="E186" s="19">
        <v>1961.2380952381</v>
      </c>
      <c r="F186" s="19">
        <v>1833.9523809523801</v>
      </c>
      <c r="G186" s="19">
        <v>1700</v>
      </c>
      <c r="H186" s="19">
        <v>1914.0952380952399</v>
      </c>
      <c r="I186" s="19">
        <v>1914.0952380952399</v>
      </c>
      <c r="J186" s="19">
        <v>1956.5238095238101</v>
      </c>
      <c r="K186" s="19">
        <v>1705</v>
      </c>
      <c r="L186" s="19">
        <v>1914.0952380952399</v>
      </c>
      <c r="M186" s="19">
        <v>1956.5238095238101</v>
      </c>
      <c r="N186" s="19">
        <v>1956.5238095238101</v>
      </c>
      <c r="O186" s="19">
        <v>1710</v>
      </c>
      <c r="P186" s="19">
        <v>1914.0952380952399</v>
      </c>
      <c r="Q186" s="19">
        <v>1885.80952380953</v>
      </c>
      <c r="R186" s="19">
        <v>1700</v>
      </c>
      <c r="S186" s="19">
        <v>1843.38095238095</v>
      </c>
      <c r="T186" s="19">
        <v>1932.9523809523801</v>
      </c>
      <c r="U186" s="19">
        <v>1947.0952380952399</v>
      </c>
      <c r="V186" s="19">
        <v>1914.0952380952399</v>
      </c>
      <c r="W186" s="19">
        <v>1700</v>
      </c>
      <c r="X186" s="19">
        <v>1914.0952380952399</v>
      </c>
      <c r="Y186" s="19">
        <v>1914.0952380952399</v>
      </c>
      <c r="Z186" s="19">
        <v>1956.5238095238101</v>
      </c>
      <c r="AA186" s="19">
        <v>1705</v>
      </c>
      <c r="AB186" s="19">
        <v>1914.0952380952399</v>
      </c>
      <c r="AC186" s="19">
        <v>1956.5238095238101</v>
      </c>
      <c r="AD186" s="19">
        <v>1956.5238095238101</v>
      </c>
      <c r="AE186" s="19">
        <v>1710</v>
      </c>
      <c r="AF186" s="19">
        <v>1914.0952380952399</v>
      </c>
      <c r="AG186" s="19">
        <v>1510</v>
      </c>
      <c r="AH186" s="19">
        <v>2340</v>
      </c>
      <c r="AI186" s="19">
        <v>1914.0952380952399</v>
      </c>
      <c r="AJ186" s="19">
        <v>1800</v>
      </c>
      <c r="AK186" s="19">
        <v>1885.80952380953</v>
      </c>
      <c r="AL186" s="19">
        <v>2008.38095238095</v>
      </c>
      <c r="AM186" s="19">
        <v>1876.38095238095</v>
      </c>
      <c r="AN186" s="19">
        <v>1956.5238095238101</v>
      </c>
      <c r="AO186" s="19">
        <v>1885.80952380953</v>
      </c>
      <c r="AP186" s="19">
        <v>1914.0952380952399</v>
      </c>
      <c r="AQ186" s="19">
        <v>1705</v>
      </c>
      <c r="AR186" s="19">
        <v>1914.0952380952399</v>
      </c>
      <c r="AS186" s="19">
        <v>1956.5238095238101</v>
      </c>
      <c r="AT186" s="19">
        <v>1956.5238095238101</v>
      </c>
      <c r="AU186" s="19">
        <v>1820</v>
      </c>
      <c r="AV186" s="19">
        <v>1958</v>
      </c>
      <c r="AW186" s="19">
        <v>2060</v>
      </c>
      <c r="AX186" s="19">
        <v>2037</v>
      </c>
      <c r="AY186" s="19">
        <v>1833.9523809523801</v>
      </c>
      <c r="AZ186" s="19">
        <v>1700</v>
      </c>
      <c r="BA186" s="19">
        <v>1914.0952380952399</v>
      </c>
      <c r="BB186" s="19">
        <v>1914.0952380952399</v>
      </c>
      <c r="BC186" s="19">
        <v>1956.5238095238101</v>
      </c>
      <c r="BD186" s="19">
        <v>1705</v>
      </c>
      <c r="BE186" s="19">
        <v>1833.9523809523801</v>
      </c>
      <c r="BF186" s="19">
        <v>1700</v>
      </c>
      <c r="BG186" s="19">
        <v>1914.0952380952399</v>
      </c>
      <c r="BH186" s="19">
        <v>1914.0952380952399</v>
      </c>
      <c r="BI186" s="19">
        <v>1956.5238095238101</v>
      </c>
      <c r="BJ186" s="19">
        <v>1705</v>
      </c>
      <c r="BK186" s="19">
        <v>1787</v>
      </c>
      <c r="BL186" s="19">
        <v>2037</v>
      </c>
      <c r="BM186" s="19">
        <v>1961.2380952381</v>
      </c>
      <c r="BN186" s="19">
        <v>1833.9523809523801</v>
      </c>
      <c r="BO186" s="19">
        <v>1700</v>
      </c>
      <c r="BP186" s="19">
        <v>1914.0952380952399</v>
      </c>
      <c r="BQ186" s="19">
        <v>1914.0952380952399</v>
      </c>
      <c r="BR186" s="19">
        <v>1959</v>
      </c>
      <c r="BS186" s="19">
        <v>1959</v>
      </c>
      <c r="BT186" s="19">
        <v>1885.80952380953</v>
      </c>
      <c r="BU186" s="19">
        <v>1914.0952380952399</v>
      </c>
      <c r="BV186" s="19">
        <v>1956.5238095238101</v>
      </c>
      <c r="BW186" s="19">
        <v>1710</v>
      </c>
      <c r="BX186" s="19">
        <v>1914.0952380952399</v>
      </c>
      <c r="BY186" s="19">
        <v>1885.80952380953</v>
      </c>
      <c r="BZ186" s="19">
        <v>2008.38095238095</v>
      </c>
      <c r="CA186" s="19">
        <v>1914.0952380952399</v>
      </c>
      <c r="CB186" s="19">
        <v>1885.80952380953</v>
      </c>
      <c r="CC186" s="19">
        <v>1710</v>
      </c>
      <c r="CD186" s="19">
        <v>1700</v>
      </c>
      <c r="CE186" s="19">
        <v>1914.0952380952399</v>
      </c>
      <c r="CF186" s="19">
        <v>1914.0952380952399</v>
      </c>
      <c r="CG186" s="19">
        <v>1959</v>
      </c>
      <c r="CH186" s="19">
        <v>1959</v>
      </c>
      <c r="CI186" s="19">
        <v>1885.80952380953</v>
      </c>
      <c r="CJ186" s="19">
        <v>1956.5238095238101</v>
      </c>
      <c r="CK186" s="19">
        <v>1705</v>
      </c>
      <c r="CL186" s="19">
        <v>1885.80952380953</v>
      </c>
      <c r="CM186" s="19">
        <v>1914.0952380952399</v>
      </c>
      <c r="CP186" t="s">
        <v>167</v>
      </c>
      <c r="CQ186">
        <v>18</v>
      </c>
      <c r="CR186" s="13">
        <v>1961.2380952381</v>
      </c>
      <c r="CS186" s="13">
        <v>1700</v>
      </c>
      <c r="CT186" s="13">
        <v>1877.3899999999994</v>
      </c>
    </row>
    <row r="187" spans="2:98" x14ac:dyDescent="0.25">
      <c r="B187">
        <v>81</v>
      </c>
      <c r="C187" s="19">
        <v>1812</v>
      </c>
      <c r="D187" s="19">
        <v>2062</v>
      </c>
      <c r="E187" s="19">
        <v>1965.9523809523801</v>
      </c>
      <c r="F187" s="19">
        <v>1838.6666666666699</v>
      </c>
      <c r="G187" s="19">
        <v>1805.6666666666699</v>
      </c>
      <c r="H187" s="19">
        <v>1918.80952380953</v>
      </c>
      <c r="I187" s="19">
        <v>1918.80952380953</v>
      </c>
      <c r="J187" s="19">
        <v>1961.2380952381</v>
      </c>
      <c r="K187" s="19">
        <v>1710</v>
      </c>
      <c r="L187" s="19">
        <v>1918.80952380953</v>
      </c>
      <c r="M187" s="19">
        <v>1961.2380952381</v>
      </c>
      <c r="N187" s="19">
        <v>1961.2380952381</v>
      </c>
      <c r="O187" s="19">
        <v>1940</v>
      </c>
      <c r="P187" s="19">
        <v>1918.80952380953</v>
      </c>
      <c r="Q187" s="19">
        <v>1890.5238095238101</v>
      </c>
      <c r="R187" s="19">
        <v>1805.6666666666699</v>
      </c>
      <c r="S187" s="19">
        <v>1848.0952380952399</v>
      </c>
      <c r="T187" s="19">
        <v>1852.80952380952</v>
      </c>
      <c r="U187" s="19">
        <v>1951.80952380953</v>
      </c>
      <c r="V187" s="19">
        <v>1918.80952380953</v>
      </c>
      <c r="W187" s="19">
        <v>1805.6666666666699</v>
      </c>
      <c r="X187" s="19">
        <v>1918.80952380953</v>
      </c>
      <c r="Y187" s="19">
        <v>1918.80952380953</v>
      </c>
      <c r="Z187" s="19">
        <v>1961.2380952381</v>
      </c>
      <c r="AA187" s="19">
        <v>1710</v>
      </c>
      <c r="AB187" s="19">
        <v>1918.80952380953</v>
      </c>
      <c r="AC187" s="19">
        <v>1961.2380952381</v>
      </c>
      <c r="AD187" s="19">
        <v>1961.2380952381</v>
      </c>
      <c r="AE187" s="19">
        <v>1940</v>
      </c>
      <c r="AF187" s="19">
        <v>1918.80952380953</v>
      </c>
      <c r="AG187" s="19">
        <v>1520</v>
      </c>
      <c r="AH187" s="19">
        <v>2350</v>
      </c>
      <c r="AI187" s="19">
        <v>1918.80952380953</v>
      </c>
      <c r="AJ187" s="19">
        <v>1800</v>
      </c>
      <c r="AK187" s="19">
        <v>1890.5238095238101</v>
      </c>
      <c r="AL187" s="19">
        <v>1705</v>
      </c>
      <c r="AM187" s="19">
        <v>1881.0952380952399</v>
      </c>
      <c r="AN187" s="19">
        <v>1961.2380952381</v>
      </c>
      <c r="AO187" s="19">
        <v>1890.5238095238101</v>
      </c>
      <c r="AP187" s="19">
        <v>1918.80952380953</v>
      </c>
      <c r="AQ187" s="19">
        <v>1710</v>
      </c>
      <c r="AR187" s="19">
        <v>1918.80952380953</v>
      </c>
      <c r="AS187" s="19">
        <v>1961.2380952381</v>
      </c>
      <c r="AT187" s="19">
        <v>1961.2380952381</v>
      </c>
      <c r="AU187" s="19">
        <v>1822</v>
      </c>
      <c r="AV187" s="19">
        <v>1960</v>
      </c>
      <c r="AW187" s="19">
        <v>2065</v>
      </c>
      <c r="AX187" s="19">
        <v>2040</v>
      </c>
      <c r="AY187" s="19">
        <v>1838.6666666666699</v>
      </c>
      <c r="AZ187" s="19">
        <v>1805.6666666666699</v>
      </c>
      <c r="BA187" s="19">
        <v>1918.80952380953</v>
      </c>
      <c r="BB187" s="19">
        <v>1918.80952380953</v>
      </c>
      <c r="BC187" s="19">
        <v>1961.2380952381</v>
      </c>
      <c r="BD187" s="19">
        <v>1710</v>
      </c>
      <c r="BE187" s="19">
        <v>1838.6666666666699</v>
      </c>
      <c r="BF187" s="19">
        <v>1805.6666666666699</v>
      </c>
      <c r="BG187" s="19">
        <v>1918.80952380953</v>
      </c>
      <c r="BH187" s="19">
        <v>1918.80952380953</v>
      </c>
      <c r="BI187" s="19">
        <v>1961.2380952381</v>
      </c>
      <c r="BJ187" s="19">
        <v>1710</v>
      </c>
      <c r="BK187" s="19">
        <v>1812</v>
      </c>
      <c r="BL187" s="19">
        <v>2062</v>
      </c>
      <c r="BM187" s="19">
        <v>1965.9523809523801</v>
      </c>
      <c r="BN187" s="19">
        <v>1838.6666666666699</v>
      </c>
      <c r="BO187" s="19">
        <v>1805.6666666666699</v>
      </c>
      <c r="BP187" s="19">
        <v>1918.80952380953</v>
      </c>
      <c r="BQ187" s="19">
        <v>1918.80952380953</v>
      </c>
      <c r="BR187" s="19">
        <v>1960</v>
      </c>
      <c r="BS187" s="19">
        <v>1960</v>
      </c>
      <c r="BT187" s="19">
        <v>1890.5238095238101</v>
      </c>
      <c r="BU187" s="19">
        <v>1918.80952380953</v>
      </c>
      <c r="BV187" s="19">
        <v>1961.2380952381</v>
      </c>
      <c r="BW187" s="19">
        <v>1940</v>
      </c>
      <c r="BX187" s="19">
        <v>1918.80952380953</v>
      </c>
      <c r="BY187" s="19">
        <v>1890.5238095238101</v>
      </c>
      <c r="BZ187" s="19">
        <v>1705</v>
      </c>
      <c r="CA187" s="19">
        <v>1918.80952380953</v>
      </c>
      <c r="CB187" s="19">
        <v>1890.5238095238101</v>
      </c>
      <c r="CC187" s="19">
        <v>1940</v>
      </c>
      <c r="CD187" s="19">
        <v>1805.6666666666699</v>
      </c>
      <c r="CE187" s="19">
        <v>1918.80952380953</v>
      </c>
      <c r="CF187" s="19">
        <v>1918.80952380953</v>
      </c>
      <c r="CG187" s="19">
        <v>1960</v>
      </c>
      <c r="CH187" s="19">
        <v>1960</v>
      </c>
      <c r="CI187" s="19">
        <v>1890.5238095238101</v>
      </c>
      <c r="CJ187" s="19">
        <v>1961.2380952381</v>
      </c>
      <c r="CK187" s="19">
        <v>1710</v>
      </c>
      <c r="CL187" s="19">
        <v>1890.5238095238101</v>
      </c>
      <c r="CM187" s="19">
        <v>1918.80952380953</v>
      </c>
      <c r="CP187" t="s">
        <v>167</v>
      </c>
      <c r="CQ187">
        <v>19</v>
      </c>
      <c r="CR187" s="13">
        <v>2008.38095238095</v>
      </c>
      <c r="CS187" s="13">
        <v>1700</v>
      </c>
      <c r="CT187" s="13">
        <v>1889.8499999999992</v>
      </c>
    </row>
    <row r="188" spans="2:98" x14ac:dyDescent="0.25">
      <c r="B188">
        <v>82</v>
      </c>
      <c r="C188" s="19">
        <v>1837</v>
      </c>
      <c r="D188" s="19">
        <v>2087</v>
      </c>
      <c r="E188" s="19">
        <v>1970.6666666666699</v>
      </c>
      <c r="F188" s="19">
        <v>1843.38095238095</v>
      </c>
      <c r="G188" s="19">
        <v>1810.38095238095</v>
      </c>
      <c r="H188" s="19">
        <v>1923.5238095238101</v>
      </c>
      <c r="I188" s="19">
        <v>1923.5238095238101</v>
      </c>
      <c r="J188" s="19">
        <v>1965.9523809523801</v>
      </c>
      <c r="K188" s="19">
        <v>1940</v>
      </c>
      <c r="L188" s="19">
        <v>1923.5238095238101</v>
      </c>
      <c r="M188" s="19">
        <v>1965.9523809523801</v>
      </c>
      <c r="N188" s="19">
        <v>1965.9523809523801</v>
      </c>
      <c r="O188" s="19">
        <v>1890</v>
      </c>
      <c r="P188" s="19">
        <v>1923.5238095238101</v>
      </c>
      <c r="Q188" s="19">
        <v>1895.2380952381</v>
      </c>
      <c r="R188" s="19">
        <v>1810.38095238095</v>
      </c>
      <c r="S188" s="19">
        <v>1852.80952380952</v>
      </c>
      <c r="T188" s="19">
        <v>1857.5238095238101</v>
      </c>
      <c r="U188" s="19">
        <v>1956.5238095238101</v>
      </c>
      <c r="V188" s="19">
        <v>1923.5238095238101</v>
      </c>
      <c r="W188" s="19">
        <v>1810.38095238095</v>
      </c>
      <c r="X188" s="19">
        <v>1923.5238095238101</v>
      </c>
      <c r="Y188" s="19">
        <v>1923.5238095238101</v>
      </c>
      <c r="Z188" s="19">
        <v>1965.9523809523801</v>
      </c>
      <c r="AA188" s="19">
        <v>1940</v>
      </c>
      <c r="AB188" s="19">
        <v>1923.5238095238101</v>
      </c>
      <c r="AC188" s="19">
        <v>1965.9523809523801</v>
      </c>
      <c r="AD188" s="19">
        <v>1965.9523809523801</v>
      </c>
      <c r="AE188" s="19">
        <v>1890</v>
      </c>
      <c r="AF188" s="19">
        <v>1923.5238095238101</v>
      </c>
      <c r="AG188" s="19">
        <v>1530</v>
      </c>
      <c r="AH188" s="19">
        <v>2360</v>
      </c>
      <c r="AI188" s="19">
        <v>1838.6666666666699</v>
      </c>
      <c r="AJ188" s="19">
        <v>1800</v>
      </c>
      <c r="AK188" s="19">
        <v>1895.2380952381</v>
      </c>
      <c r="AL188" s="19">
        <v>1710</v>
      </c>
      <c r="AM188" s="19">
        <v>1885.80952380953</v>
      </c>
      <c r="AN188" s="19">
        <v>1965.9523809523801</v>
      </c>
      <c r="AO188" s="19">
        <v>1895.2380952381</v>
      </c>
      <c r="AP188" s="19">
        <v>1923.5238095238101</v>
      </c>
      <c r="AQ188" s="19">
        <v>1940</v>
      </c>
      <c r="AR188" s="19">
        <v>1923.5238095238101</v>
      </c>
      <c r="AS188" s="19">
        <v>1965.9523809523801</v>
      </c>
      <c r="AT188" s="19">
        <v>1965.9523809523801</v>
      </c>
      <c r="AU188" s="19">
        <v>1824</v>
      </c>
      <c r="AV188" s="19">
        <v>1962</v>
      </c>
      <c r="AW188" s="19">
        <v>2070</v>
      </c>
      <c r="AX188" s="19">
        <v>2043</v>
      </c>
      <c r="AY188" s="19">
        <v>1843.38095238095</v>
      </c>
      <c r="AZ188" s="19">
        <v>1810.38095238095</v>
      </c>
      <c r="BA188" s="19">
        <v>1923.5238095238101</v>
      </c>
      <c r="BB188" s="19">
        <v>1923.5238095238101</v>
      </c>
      <c r="BC188" s="19">
        <v>1965.9523809523801</v>
      </c>
      <c r="BD188" s="19">
        <v>1940</v>
      </c>
      <c r="BE188" s="19">
        <v>1843.38095238095</v>
      </c>
      <c r="BF188" s="19">
        <v>1810.38095238095</v>
      </c>
      <c r="BG188" s="19">
        <v>1923.5238095238101</v>
      </c>
      <c r="BH188" s="19">
        <v>1923.5238095238101</v>
      </c>
      <c r="BI188" s="19">
        <v>1965.9523809523801</v>
      </c>
      <c r="BJ188" s="19">
        <v>1940</v>
      </c>
      <c r="BK188" s="19">
        <v>1837</v>
      </c>
      <c r="BL188" s="19">
        <v>2087</v>
      </c>
      <c r="BM188" s="19">
        <v>1970.6666666666699</v>
      </c>
      <c r="BN188" s="19">
        <v>1843.38095238095</v>
      </c>
      <c r="BO188" s="19">
        <v>1810.38095238095</v>
      </c>
      <c r="BP188" s="19">
        <v>1923.5238095238101</v>
      </c>
      <c r="BQ188" s="19">
        <v>1923.5238095238101</v>
      </c>
      <c r="BR188" s="19">
        <v>1961</v>
      </c>
      <c r="BS188" s="19">
        <v>1961</v>
      </c>
      <c r="BT188" s="19">
        <v>1895.2380952381</v>
      </c>
      <c r="BU188" s="19">
        <v>1923.5238095238101</v>
      </c>
      <c r="BV188" s="19">
        <v>1965.9523809523801</v>
      </c>
      <c r="BW188" s="19">
        <v>1890</v>
      </c>
      <c r="BX188" s="19">
        <v>1923.5238095238101</v>
      </c>
      <c r="BY188" s="19">
        <v>1895.2380952381</v>
      </c>
      <c r="BZ188" s="19">
        <v>1710</v>
      </c>
      <c r="CA188" s="19">
        <v>1923.5238095238101</v>
      </c>
      <c r="CB188" s="19">
        <v>1895.2380952381</v>
      </c>
      <c r="CC188" s="19">
        <v>1890</v>
      </c>
      <c r="CD188" s="19">
        <v>1810.38095238095</v>
      </c>
      <c r="CE188" s="19">
        <v>1923.5238095238101</v>
      </c>
      <c r="CF188" s="19">
        <v>1923.5238095238101</v>
      </c>
      <c r="CG188" s="19">
        <v>1961</v>
      </c>
      <c r="CH188" s="19">
        <v>1961</v>
      </c>
      <c r="CI188" s="19">
        <v>1895.2380952381</v>
      </c>
      <c r="CJ188" s="19">
        <v>1965.9523809523801</v>
      </c>
      <c r="CK188" s="19">
        <v>1940</v>
      </c>
      <c r="CL188" s="19">
        <v>1895.2380952381</v>
      </c>
      <c r="CM188" s="19">
        <v>1923.5238095238101</v>
      </c>
      <c r="CP188" t="s">
        <v>167</v>
      </c>
      <c r="CQ188">
        <v>20</v>
      </c>
      <c r="CR188" s="13">
        <v>2050</v>
      </c>
      <c r="CS188" s="13">
        <v>1700</v>
      </c>
      <c r="CT188" s="13">
        <v>1890.6200000000006</v>
      </c>
    </row>
    <row r="189" spans="2:98" x14ac:dyDescent="0.25">
      <c r="B189">
        <v>83</v>
      </c>
      <c r="C189" s="19">
        <v>1862</v>
      </c>
      <c r="D189" s="19">
        <v>2112</v>
      </c>
      <c r="E189" s="19">
        <v>1975.38095238095</v>
      </c>
      <c r="F189" s="19">
        <v>1848.0952380952399</v>
      </c>
      <c r="G189" s="19">
        <v>1815.0952380952399</v>
      </c>
      <c r="H189" s="19">
        <v>1928.2380952381</v>
      </c>
      <c r="I189" s="19">
        <v>1928.2380952381</v>
      </c>
      <c r="J189" s="19">
        <v>1970.6666666666699</v>
      </c>
      <c r="K189" s="19">
        <v>1890</v>
      </c>
      <c r="L189" s="19">
        <v>1928.2380952381</v>
      </c>
      <c r="M189" s="19">
        <v>1970.6666666666699</v>
      </c>
      <c r="N189" s="19">
        <v>1970.6666666666699</v>
      </c>
      <c r="O189" s="19">
        <v>1790</v>
      </c>
      <c r="P189" s="19">
        <v>1928.2380952381</v>
      </c>
      <c r="Q189" s="19">
        <v>1899.9523809523801</v>
      </c>
      <c r="R189" s="19">
        <v>1815.0952380952399</v>
      </c>
      <c r="S189" s="19">
        <v>1857.5238095238101</v>
      </c>
      <c r="T189" s="19">
        <v>1862.2380952381</v>
      </c>
      <c r="U189" s="19">
        <v>1961.2380952381</v>
      </c>
      <c r="V189" s="19">
        <v>1928.2380952381</v>
      </c>
      <c r="W189" s="19">
        <v>1815.0952380952399</v>
      </c>
      <c r="X189" s="19">
        <v>1928.2380952381</v>
      </c>
      <c r="Y189" s="19">
        <v>1928.2380952381</v>
      </c>
      <c r="Z189" s="19">
        <v>1970.6666666666699</v>
      </c>
      <c r="AA189" s="19">
        <v>1890</v>
      </c>
      <c r="AB189" s="19">
        <v>1928.2380952381</v>
      </c>
      <c r="AC189" s="19">
        <v>1970.6666666666699</v>
      </c>
      <c r="AD189" s="19">
        <v>1970.6666666666699</v>
      </c>
      <c r="AE189" s="19">
        <v>1790</v>
      </c>
      <c r="AF189" s="19">
        <v>1928.2380952381</v>
      </c>
      <c r="AG189" s="19">
        <v>1540</v>
      </c>
      <c r="AH189" s="19">
        <v>2370</v>
      </c>
      <c r="AI189" s="19">
        <v>1843.38095238095</v>
      </c>
      <c r="AJ189" s="19">
        <v>1800</v>
      </c>
      <c r="AK189" s="19">
        <v>1899.9523809523801</v>
      </c>
      <c r="AL189" s="19">
        <v>1940</v>
      </c>
      <c r="AM189" s="19">
        <v>1890.5238095238101</v>
      </c>
      <c r="AN189" s="19">
        <v>1970.6666666666699</v>
      </c>
      <c r="AO189" s="19">
        <v>1899.9523809523801</v>
      </c>
      <c r="AP189" s="19">
        <v>1928.2380952381</v>
      </c>
      <c r="AQ189" s="19">
        <v>1890</v>
      </c>
      <c r="AR189" s="19">
        <v>1928.2380952381</v>
      </c>
      <c r="AS189" s="19">
        <v>1970.6666666666699</v>
      </c>
      <c r="AT189" s="19">
        <v>1970.6666666666699</v>
      </c>
      <c r="AU189" s="19">
        <v>1826</v>
      </c>
      <c r="AV189" s="19">
        <v>1964</v>
      </c>
      <c r="AW189" s="19">
        <v>2075</v>
      </c>
      <c r="AX189" s="19">
        <v>2046</v>
      </c>
      <c r="AY189" s="19">
        <v>1848.0952380952399</v>
      </c>
      <c r="AZ189" s="19">
        <v>1815.0952380952399</v>
      </c>
      <c r="BA189" s="19">
        <v>1928.2380952381</v>
      </c>
      <c r="BB189" s="19">
        <v>1928.2380952381</v>
      </c>
      <c r="BC189" s="19">
        <v>1970.6666666666699</v>
      </c>
      <c r="BD189" s="19">
        <v>1890</v>
      </c>
      <c r="BE189" s="19">
        <v>1848.0952380952399</v>
      </c>
      <c r="BF189" s="19">
        <v>1815.0952380952399</v>
      </c>
      <c r="BG189" s="19">
        <v>1928.2380952381</v>
      </c>
      <c r="BH189" s="19">
        <v>1928.2380952381</v>
      </c>
      <c r="BI189" s="19">
        <v>1970.6666666666699</v>
      </c>
      <c r="BJ189" s="19">
        <v>1890</v>
      </c>
      <c r="BK189" s="19">
        <v>1862</v>
      </c>
      <c r="BL189" s="19">
        <v>2112</v>
      </c>
      <c r="BM189" s="19">
        <v>1975.38095238095</v>
      </c>
      <c r="BN189" s="19">
        <v>1848.0952380952399</v>
      </c>
      <c r="BO189" s="19">
        <v>1815.0952380952399</v>
      </c>
      <c r="BP189" s="19">
        <v>1928.2380952381</v>
      </c>
      <c r="BQ189" s="19">
        <v>1928.2380952381</v>
      </c>
      <c r="BR189" s="19">
        <v>1962</v>
      </c>
      <c r="BS189" s="19">
        <v>1962</v>
      </c>
      <c r="BT189" s="19">
        <v>1899.9523809523801</v>
      </c>
      <c r="BU189" s="19">
        <v>1928.2380952381</v>
      </c>
      <c r="BV189" s="19">
        <v>1970.6666666666699</v>
      </c>
      <c r="BW189" s="19">
        <v>1790</v>
      </c>
      <c r="BX189" s="19">
        <v>1928.2380952381</v>
      </c>
      <c r="BY189" s="19">
        <v>1899.9523809523801</v>
      </c>
      <c r="BZ189" s="19">
        <v>1940</v>
      </c>
      <c r="CA189" s="19">
        <v>1928.2380952381</v>
      </c>
      <c r="CB189" s="19">
        <v>1899.9523809523801</v>
      </c>
      <c r="CC189" s="19">
        <v>1790</v>
      </c>
      <c r="CD189" s="19">
        <v>1815.0952380952399</v>
      </c>
      <c r="CE189" s="19">
        <v>1928.2380952381</v>
      </c>
      <c r="CF189" s="19">
        <v>1928.2380952381</v>
      </c>
      <c r="CG189" s="19">
        <v>1962</v>
      </c>
      <c r="CH189" s="19">
        <v>1962</v>
      </c>
      <c r="CI189" s="19">
        <v>1899.9523809523801</v>
      </c>
      <c r="CJ189" s="19">
        <v>1970.6666666666699</v>
      </c>
      <c r="CK189" s="19">
        <v>1890</v>
      </c>
      <c r="CL189" s="19">
        <v>1899.9523809523801</v>
      </c>
      <c r="CM189" s="19">
        <v>1928.2380952381</v>
      </c>
      <c r="CP189" t="s">
        <v>167</v>
      </c>
      <c r="CQ189">
        <v>21</v>
      </c>
      <c r="CR189" s="13">
        <v>2008.38095238095</v>
      </c>
      <c r="CS189" s="13">
        <v>1700</v>
      </c>
      <c r="CT189" s="13">
        <v>1893.0809523809519</v>
      </c>
    </row>
    <row r="190" spans="2:98" x14ac:dyDescent="0.25">
      <c r="B190">
        <v>84</v>
      </c>
      <c r="C190" s="19">
        <v>1887</v>
      </c>
      <c r="D190" s="19">
        <v>2137</v>
      </c>
      <c r="E190" s="19">
        <v>1942.38095238095</v>
      </c>
      <c r="F190" s="19">
        <v>1852.80952380952</v>
      </c>
      <c r="G190" s="19">
        <v>1819.80952380952</v>
      </c>
      <c r="H190" s="19">
        <v>1932.9523809523801</v>
      </c>
      <c r="I190" s="19">
        <v>1932.9523809523801</v>
      </c>
      <c r="J190" s="19">
        <v>1975.38095238095</v>
      </c>
      <c r="K190" s="19">
        <v>1790</v>
      </c>
      <c r="L190" s="19">
        <v>1932.9523809523801</v>
      </c>
      <c r="M190" s="19">
        <v>1975.38095238095</v>
      </c>
      <c r="N190" s="19">
        <v>1975.38095238095</v>
      </c>
      <c r="O190" s="19">
        <v>1700</v>
      </c>
      <c r="P190" s="19">
        <v>1932.9523809523801</v>
      </c>
      <c r="Q190" s="19">
        <v>1904.6666666666699</v>
      </c>
      <c r="R190" s="19">
        <v>1819.80952380952</v>
      </c>
      <c r="S190" s="19">
        <v>1862.2380952381</v>
      </c>
      <c r="T190" s="19">
        <v>1866.9523809523801</v>
      </c>
      <c r="U190" s="19">
        <v>1965.9523809523801</v>
      </c>
      <c r="V190" s="19">
        <v>1932.9523809523801</v>
      </c>
      <c r="W190" s="19">
        <v>1819.80952380952</v>
      </c>
      <c r="X190" s="19">
        <v>1932.9523809523801</v>
      </c>
      <c r="Y190" s="19">
        <v>1932.9523809523801</v>
      </c>
      <c r="Z190" s="19">
        <v>1975.38095238095</v>
      </c>
      <c r="AA190" s="19">
        <v>1790</v>
      </c>
      <c r="AB190" s="19">
        <v>1932.9523809523801</v>
      </c>
      <c r="AC190" s="19">
        <v>1975.38095238095</v>
      </c>
      <c r="AD190" s="19">
        <v>1975.38095238095</v>
      </c>
      <c r="AE190" s="19">
        <v>1700</v>
      </c>
      <c r="AF190" s="19">
        <v>1932.9523809523801</v>
      </c>
      <c r="AG190" s="19">
        <v>1550</v>
      </c>
      <c r="AH190" s="19">
        <v>2380</v>
      </c>
      <c r="AI190" s="19">
        <v>1848.0952380952399</v>
      </c>
      <c r="AJ190" s="19">
        <v>1800</v>
      </c>
      <c r="AK190" s="19">
        <v>1904.6666666666699</v>
      </c>
      <c r="AL190" s="19">
        <v>1890</v>
      </c>
      <c r="AM190" s="19">
        <v>1895.2380952381</v>
      </c>
      <c r="AN190" s="19">
        <v>1975.38095238095</v>
      </c>
      <c r="AO190" s="19">
        <v>1904.6666666666699</v>
      </c>
      <c r="AP190" s="19">
        <v>1932.9523809523801</v>
      </c>
      <c r="AQ190" s="19">
        <v>1790</v>
      </c>
      <c r="AR190" s="19">
        <v>1932.9523809523801</v>
      </c>
      <c r="AS190" s="19">
        <v>1975.38095238095</v>
      </c>
      <c r="AT190" s="19">
        <v>1975.38095238095</v>
      </c>
      <c r="AU190" s="19">
        <v>1828</v>
      </c>
      <c r="AV190" s="19">
        <v>1966</v>
      </c>
      <c r="AW190" s="19">
        <v>2080</v>
      </c>
      <c r="AX190" s="19">
        <v>2049</v>
      </c>
      <c r="AY190" s="19">
        <v>1852.80952380952</v>
      </c>
      <c r="AZ190" s="19">
        <v>1819.80952380952</v>
      </c>
      <c r="BA190" s="19">
        <v>1932.9523809523801</v>
      </c>
      <c r="BB190" s="19">
        <v>1932.9523809523801</v>
      </c>
      <c r="BC190" s="19">
        <v>1975.38095238095</v>
      </c>
      <c r="BD190" s="19">
        <v>1790</v>
      </c>
      <c r="BE190" s="19">
        <v>1852.80952380952</v>
      </c>
      <c r="BF190" s="19">
        <v>1819.80952380952</v>
      </c>
      <c r="BG190" s="19">
        <v>1932.9523809523801</v>
      </c>
      <c r="BH190" s="19">
        <v>1932.9523809523801</v>
      </c>
      <c r="BI190" s="19">
        <v>1975.38095238095</v>
      </c>
      <c r="BJ190" s="19">
        <v>1790</v>
      </c>
      <c r="BK190" s="19">
        <v>1887</v>
      </c>
      <c r="BL190" s="19">
        <v>2137</v>
      </c>
      <c r="BM190" s="19">
        <v>1942.38095238095</v>
      </c>
      <c r="BN190" s="19">
        <v>1852.80952380952</v>
      </c>
      <c r="BO190" s="19">
        <v>1819.80952380952</v>
      </c>
      <c r="BP190" s="19">
        <v>1932.9523809523801</v>
      </c>
      <c r="BQ190" s="19">
        <v>1932.9523809523801</v>
      </c>
      <c r="BR190" s="19">
        <v>1963</v>
      </c>
      <c r="BS190" s="19">
        <v>1963</v>
      </c>
      <c r="BT190" s="19">
        <v>1904.6666666666699</v>
      </c>
      <c r="BU190" s="19">
        <v>1932.9523809523801</v>
      </c>
      <c r="BV190" s="19">
        <v>1975.38095238095</v>
      </c>
      <c r="BW190" s="19">
        <v>1700</v>
      </c>
      <c r="BX190" s="19">
        <v>1932.9523809523801</v>
      </c>
      <c r="BY190" s="19">
        <v>1904.6666666666699</v>
      </c>
      <c r="BZ190" s="19">
        <v>1890</v>
      </c>
      <c r="CA190" s="19">
        <v>1932.9523809523801</v>
      </c>
      <c r="CB190" s="19">
        <v>1904.6666666666699</v>
      </c>
      <c r="CC190" s="19">
        <v>1700</v>
      </c>
      <c r="CD190" s="19">
        <v>1819.80952380952</v>
      </c>
      <c r="CE190" s="19">
        <v>1932.9523809523801</v>
      </c>
      <c r="CF190" s="19">
        <v>1932.9523809523801</v>
      </c>
      <c r="CG190" s="19">
        <v>1963</v>
      </c>
      <c r="CH190" s="19">
        <v>1963</v>
      </c>
      <c r="CI190" s="19">
        <v>1904.6666666666699</v>
      </c>
      <c r="CJ190" s="19">
        <v>1975.38095238095</v>
      </c>
      <c r="CK190" s="19">
        <v>1790</v>
      </c>
      <c r="CL190" s="19">
        <v>1904.6666666666699</v>
      </c>
      <c r="CM190" s="19">
        <v>1932.9523809523801</v>
      </c>
      <c r="CP190" t="s">
        <v>167</v>
      </c>
      <c r="CQ190">
        <v>22</v>
      </c>
      <c r="CR190" s="13">
        <v>1961.2380952381</v>
      </c>
      <c r="CS190" s="13">
        <v>1700</v>
      </c>
      <c r="CT190" s="13">
        <v>1877.3899999999994</v>
      </c>
    </row>
    <row r="191" spans="2:98" x14ac:dyDescent="0.25">
      <c r="B191">
        <v>85</v>
      </c>
      <c r="C191" s="19">
        <v>1912</v>
      </c>
      <c r="D191" s="19">
        <v>2162</v>
      </c>
      <c r="E191" s="19">
        <v>1947.0952380952399</v>
      </c>
      <c r="F191" s="19">
        <v>1857.5238095238101</v>
      </c>
      <c r="G191" s="19">
        <v>1932.9523809523801</v>
      </c>
      <c r="H191" s="19">
        <v>1937.6666666666699</v>
      </c>
      <c r="I191" s="19">
        <v>1937.6666666666699</v>
      </c>
      <c r="J191" s="19">
        <v>1942.38095238095</v>
      </c>
      <c r="K191" s="19">
        <v>1700</v>
      </c>
      <c r="L191" s="19">
        <v>1937.6666666666699</v>
      </c>
      <c r="M191" s="19">
        <v>1942.38095238095</v>
      </c>
      <c r="N191" s="19">
        <v>1942.38095238095</v>
      </c>
      <c r="O191" s="19">
        <v>1805.6666666666699</v>
      </c>
      <c r="P191" s="19">
        <v>1937.6666666666699</v>
      </c>
      <c r="Q191" s="19">
        <v>1909.38095238095</v>
      </c>
      <c r="R191" s="19">
        <v>1932.9523809523801</v>
      </c>
      <c r="S191" s="19">
        <v>1866.9523809523801</v>
      </c>
      <c r="T191" s="19">
        <v>1871.6666666666699</v>
      </c>
      <c r="U191" s="19">
        <v>1970.6666666666699</v>
      </c>
      <c r="V191" s="19">
        <v>1937.6666666666699</v>
      </c>
      <c r="W191" s="19">
        <v>1932.9523809523801</v>
      </c>
      <c r="X191" s="19">
        <v>1937.6666666666699</v>
      </c>
      <c r="Y191" s="19">
        <v>1937.6666666666699</v>
      </c>
      <c r="Z191" s="19">
        <v>1942.38095238095</v>
      </c>
      <c r="AA191" s="19">
        <v>1700</v>
      </c>
      <c r="AB191" s="19">
        <v>1937.6666666666699</v>
      </c>
      <c r="AC191" s="19">
        <v>1942.38095238095</v>
      </c>
      <c r="AD191" s="19">
        <v>1942.38095238095</v>
      </c>
      <c r="AE191" s="19">
        <v>1805.6666666666699</v>
      </c>
      <c r="AF191" s="19">
        <v>1937.6666666666699</v>
      </c>
      <c r="AG191" s="19">
        <v>1560</v>
      </c>
      <c r="AH191" s="19">
        <v>2390</v>
      </c>
      <c r="AI191" s="19">
        <v>1852.80952380952</v>
      </c>
      <c r="AJ191" s="19">
        <v>1800</v>
      </c>
      <c r="AK191" s="19">
        <v>1909.38095238095</v>
      </c>
      <c r="AL191" s="19">
        <v>1790</v>
      </c>
      <c r="AM191" s="19">
        <v>1899.9523809523801</v>
      </c>
      <c r="AN191" s="19">
        <v>1942.38095238095</v>
      </c>
      <c r="AO191" s="19">
        <v>1909.38095238095</v>
      </c>
      <c r="AP191" s="19">
        <v>1937.6666666666699</v>
      </c>
      <c r="AQ191" s="19">
        <v>1700</v>
      </c>
      <c r="AR191" s="19">
        <v>1937.6666666666699</v>
      </c>
      <c r="AS191" s="19">
        <v>1942.38095238095</v>
      </c>
      <c r="AT191" s="19">
        <v>1942.38095238095</v>
      </c>
      <c r="AU191" s="19">
        <v>1830</v>
      </c>
      <c r="AV191" s="19">
        <v>1968</v>
      </c>
      <c r="AW191" s="19">
        <v>2085</v>
      </c>
      <c r="AX191" s="19">
        <v>2052</v>
      </c>
      <c r="AY191" s="19">
        <v>1857.5238095238101</v>
      </c>
      <c r="AZ191" s="19">
        <v>1932.9523809523801</v>
      </c>
      <c r="BA191" s="19">
        <v>1937.6666666666699</v>
      </c>
      <c r="BB191" s="19">
        <v>1937.6666666666699</v>
      </c>
      <c r="BC191" s="19">
        <v>1942.38095238095</v>
      </c>
      <c r="BD191" s="19">
        <v>1700</v>
      </c>
      <c r="BE191" s="19">
        <v>1857.5238095238101</v>
      </c>
      <c r="BF191" s="19">
        <v>1932.9523809523801</v>
      </c>
      <c r="BG191" s="19">
        <v>1937.6666666666699</v>
      </c>
      <c r="BH191" s="19">
        <v>1937.6666666666699</v>
      </c>
      <c r="BI191" s="19">
        <v>1942.38095238095</v>
      </c>
      <c r="BJ191" s="19">
        <v>1700</v>
      </c>
      <c r="BK191" s="19">
        <v>1912</v>
      </c>
      <c r="BL191" s="19">
        <v>2162</v>
      </c>
      <c r="BM191" s="19">
        <v>1947.0952380952399</v>
      </c>
      <c r="BN191" s="19">
        <v>1857.5238095238101</v>
      </c>
      <c r="BO191" s="19">
        <v>1932.9523809523801</v>
      </c>
      <c r="BP191" s="19">
        <v>1937.6666666666699</v>
      </c>
      <c r="BQ191" s="19">
        <v>1937.6666666666699</v>
      </c>
      <c r="BR191" s="19">
        <v>1964</v>
      </c>
      <c r="BS191" s="19">
        <v>1964</v>
      </c>
      <c r="BT191" s="19">
        <v>1909.38095238095</v>
      </c>
      <c r="BU191" s="19">
        <v>1937.6666666666699</v>
      </c>
      <c r="BV191" s="19">
        <v>1942.38095238095</v>
      </c>
      <c r="BW191" s="19">
        <v>1805.6666666666699</v>
      </c>
      <c r="BX191" s="19">
        <v>1937.6666666666699</v>
      </c>
      <c r="BY191" s="19">
        <v>1909.38095238095</v>
      </c>
      <c r="BZ191" s="19">
        <v>1790</v>
      </c>
      <c r="CA191" s="19">
        <v>1937.6666666666699</v>
      </c>
      <c r="CB191" s="19">
        <v>1909.38095238095</v>
      </c>
      <c r="CC191" s="19">
        <v>1805.6666666666699</v>
      </c>
      <c r="CD191" s="19">
        <v>1932.9523809523801</v>
      </c>
      <c r="CE191" s="19">
        <v>1937.6666666666699</v>
      </c>
      <c r="CF191" s="19">
        <v>1937.6666666666699</v>
      </c>
      <c r="CG191" s="19">
        <v>1964</v>
      </c>
      <c r="CH191" s="19">
        <v>1964</v>
      </c>
      <c r="CI191" s="19">
        <v>1909.38095238095</v>
      </c>
      <c r="CJ191" s="19">
        <v>1942.38095238095</v>
      </c>
      <c r="CK191" s="19">
        <v>1700</v>
      </c>
      <c r="CL191" s="19">
        <v>1909.38095238095</v>
      </c>
      <c r="CM191" s="19">
        <v>1937.6666666666699</v>
      </c>
      <c r="CP191" t="s">
        <v>167</v>
      </c>
      <c r="CQ191">
        <v>23</v>
      </c>
      <c r="CR191" s="13">
        <v>1994.2380952381</v>
      </c>
      <c r="CS191" s="13">
        <v>1700</v>
      </c>
      <c r="CT191" s="13">
        <v>1895.3628571428569</v>
      </c>
    </row>
    <row r="192" spans="2:98" x14ac:dyDescent="0.25">
      <c r="B192">
        <v>86</v>
      </c>
      <c r="C192" s="19">
        <v>1937</v>
      </c>
      <c r="D192" s="19">
        <v>2187</v>
      </c>
      <c r="E192" s="19">
        <v>1951.80952380953</v>
      </c>
      <c r="F192" s="19">
        <v>1862.2380952381</v>
      </c>
      <c r="G192" s="19">
        <v>1937.6666666666699</v>
      </c>
      <c r="H192" s="19">
        <v>1942.38095238095</v>
      </c>
      <c r="I192" s="19">
        <v>1942.38095238095</v>
      </c>
      <c r="J192" s="19">
        <v>1947.0952380952399</v>
      </c>
      <c r="K192" s="19">
        <v>1805.6666666666699</v>
      </c>
      <c r="L192" s="19">
        <v>1942.38095238095</v>
      </c>
      <c r="M192" s="19">
        <v>1947.0952380952399</v>
      </c>
      <c r="N192" s="19">
        <v>1947.0952380952399</v>
      </c>
      <c r="O192" s="19">
        <v>1810.38095238095</v>
      </c>
      <c r="P192" s="19">
        <v>1942.38095238095</v>
      </c>
      <c r="Q192" s="19">
        <v>1914.0952380952399</v>
      </c>
      <c r="R192" s="19">
        <v>1937.6666666666699</v>
      </c>
      <c r="S192" s="19">
        <v>1871.6666666666699</v>
      </c>
      <c r="T192" s="19">
        <v>1876.38095238095</v>
      </c>
      <c r="U192" s="19">
        <v>2008.38095238095</v>
      </c>
      <c r="V192" s="19">
        <v>1942.38095238095</v>
      </c>
      <c r="W192" s="19">
        <v>1937.6666666666699</v>
      </c>
      <c r="X192" s="19">
        <v>1942.38095238095</v>
      </c>
      <c r="Y192" s="19">
        <v>1942.38095238095</v>
      </c>
      <c r="Z192" s="19">
        <v>1947.0952380952399</v>
      </c>
      <c r="AA192" s="19">
        <v>1805.6666666666699</v>
      </c>
      <c r="AB192" s="19">
        <v>1942.38095238095</v>
      </c>
      <c r="AC192" s="19">
        <v>1947.0952380952399</v>
      </c>
      <c r="AD192" s="19">
        <v>1947.0952380952399</v>
      </c>
      <c r="AE192" s="19">
        <v>1810.38095238095</v>
      </c>
      <c r="AF192" s="19">
        <v>1942.38095238095</v>
      </c>
      <c r="AG192" s="19">
        <v>1570</v>
      </c>
      <c r="AH192" s="19">
        <v>2400</v>
      </c>
      <c r="AI192" s="19">
        <v>1857.5238095238101</v>
      </c>
      <c r="AJ192" s="19">
        <v>1800</v>
      </c>
      <c r="AK192" s="19">
        <v>1914.0952380952399</v>
      </c>
      <c r="AL192" s="19">
        <v>1700</v>
      </c>
      <c r="AM192" s="19">
        <v>1904.6666666666699</v>
      </c>
      <c r="AN192" s="19">
        <v>1947.0952380952399</v>
      </c>
      <c r="AO192" s="19">
        <v>1914.0952380952399</v>
      </c>
      <c r="AP192" s="19">
        <v>1942.38095238095</v>
      </c>
      <c r="AQ192" s="19">
        <v>1805.6666666666699</v>
      </c>
      <c r="AR192" s="19">
        <v>1942.38095238095</v>
      </c>
      <c r="AS192" s="19">
        <v>1947.0952380952399</v>
      </c>
      <c r="AT192" s="19">
        <v>1947.0952380952399</v>
      </c>
      <c r="AU192" s="19">
        <v>1832</v>
      </c>
      <c r="AV192" s="19">
        <v>1970</v>
      </c>
      <c r="AW192" s="19">
        <v>2090</v>
      </c>
      <c r="AX192" s="19">
        <v>2055</v>
      </c>
      <c r="AY192" s="19">
        <v>1862.2380952381</v>
      </c>
      <c r="AZ192" s="19">
        <v>1937.6666666666699</v>
      </c>
      <c r="BA192" s="19">
        <v>1942.38095238095</v>
      </c>
      <c r="BB192" s="19">
        <v>1942.38095238095</v>
      </c>
      <c r="BC192" s="19">
        <v>1947.0952380952399</v>
      </c>
      <c r="BD192" s="19">
        <v>1805.6666666666699</v>
      </c>
      <c r="BE192" s="19">
        <v>1862.2380952381</v>
      </c>
      <c r="BF192" s="19">
        <v>1937.6666666666699</v>
      </c>
      <c r="BG192" s="19">
        <v>1942.38095238095</v>
      </c>
      <c r="BH192" s="19">
        <v>1942.38095238095</v>
      </c>
      <c r="BI192" s="19">
        <v>1947.0952380952399</v>
      </c>
      <c r="BJ192" s="19">
        <v>1805.6666666666699</v>
      </c>
      <c r="BK192" s="19">
        <v>1937</v>
      </c>
      <c r="BL192" s="19">
        <v>2187</v>
      </c>
      <c r="BM192" s="19">
        <v>1951.80952380953</v>
      </c>
      <c r="BN192" s="19">
        <v>1862.2380952381</v>
      </c>
      <c r="BO192" s="19">
        <v>1937.6666666666699</v>
      </c>
      <c r="BP192" s="19">
        <v>1942.38095238095</v>
      </c>
      <c r="BQ192" s="19">
        <v>1942.38095238095</v>
      </c>
      <c r="BR192" s="19">
        <v>1965</v>
      </c>
      <c r="BS192" s="19">
        <v>1965</v>
      </c>
      <c r="BT192" s="19">
        <v>1914.0952380952399</v>
      </c>
      <c r="BU192" s="19">
        <v>1942.38095238095</v>
      </c>
      <c r="BV192" s="19">
        <v>1947.0952380952399</v>
      </c>
      <c r="BW192" s="19">
        <v>1810.38095238095</v>
      </c>
      <c r="BX192" s="19">
        <v>1942.38095238095</v>
      </c>
      <c r="BY192" s="19">
        <v>1914.0952380952399</v>
      </c>
      <c r="BZ192" s="19">
        <v>1700</v>
      </c>
      <c r="CA192" s="19">
        <v>1942.38095238095</v>
      </c>
      <c r="CB192" s="19">
        <v>1914.0952380952399</v>
      </c>
      <c r="CC192" s="19">
        <v>1810.38095238095</v>
      </c>
      <c r="CD192" s="19">
        <v>1937.6666666666699</v>
      </c>
      <c r="CE192" s="19">
        <v>1942.38095238095</v>
      </c>
      <c r="CF192" s="19">
        <v>1942.38095238095</v>
      </c>
      <c r="CG192" s="19">
        <v>1965</v>
      </c>
      <c r="CH192" s="19">
        <v>1965</v>
      </c>
      <c r="CI192" s="19">
        <v>1914.0952380952399</v>
      </c>
      <c r="CJ192" s="19">
        <v>1947.0952380952399</v>
      </c>
      <c r="CK192" s="19">
        <v>1805.6666666666699</v>
      </c>
      <c r="CL192" s="19">
        <v>1914.0952380952399</v>
      </c>
      <c r="CM192" s="19">
        <v>1942.38095238095</v>
      </c>
      <c r="CP192" t="s">
        <v>167</v>
      </c>
      <c r="CQ192">
        <v>24</v>
      </c>
      <c r="CR192" s="13">
        <v>1975.38095238095</v>
      </c>
      <c r="CS192" s="13">
        <v>1700</v>
      </c>
      <c r="CT192" s="13">
        <v>1893.9014285714281</v>
      </c>
    </row>
    <row r="193" spans="2:98" x14ac:dyDescent="0.25">
      <c r="B193">
        <v>87</v>
      </c>
      <c r="C193" s="19">
        <v>1962</v>
      </c>
      <c r="D193" s="19">
        <v>2212</v>
      </c>
      <c r="E193" s="19">
        <v>1956.5238095238101</v>
      </c>
      <c r="F193" s="19">
        <v>1866.9523809523801</v>
      </c>
      <c r="G193" s="19">
        <v>1942.38095238095</v>
      </c>
      <c r="H193" s="19">
        <v>1947.0952380952399</v>
      </c>
      <c r="I193" s="19">
        <v>1947.0952380952399</v>
      </c>
      <c r="J193" s="19">
        <v>1951.80952380953</v>
      </c>
      <c r="K193" s="19">
        <v>1810.38095238095</v>
      </c>
      <c r="L193" s="19">
        <v>1947.0952380952399</v>
      </c>
      <c r="M193" s="19">
        <v>1951.80952380953</v>
      </c>
      <c r="N193" s="19">
        <v>1951.80952380953</v>
      </c>
      <c r="O193" s="19">
        <v>1815.0952380952399</v>
      </c>
      <c r="P193" s="19">
        <v>1947.0952380952399</v>
      </c>
      <c r="Q193" s="19">
        <v>1838.6666666666699</v>
      </c>
      <c r="R193" s="19">
        <v>1942.38095238095</v>
      </c>
      <c r="S193" s="19">
        <v>1876.38095238095</v>
      </c>
      <c r="T193" s="19">
        <v>1881.0952380952399</v>
      </c>
      <c r="U193" s="19">
        <v>1932.9523809523801</v>
      </c>
      <c r="V193" s="19">
        <v>1947.0952380952399</v>
      </c>
      <c r="W193" s="19">
        <v>1942.38095238095</v>
      </c>
      <c r="X193" s="19">
        <v>1947.0952380952399</v>
      </c>
      <c r="Y193" s="19">
        <v>1947.0952380952399</v>
      </c>
      <c r="Z193" s="19">
        <v>1951.80952380953</v>
      </c>
      <c r="AA193" s="19">
        <v>1810.38095238095</v>
      </c>
      <c r="AB193" s="19">
        <v>1947.0952380952399</v>
      </c>
      <c r="AC193" s="19">
        <v>1951.80952380953</v>
      </c>
      <c r="AD193" s="19">
        <v>1951.80952380953</v>
      </c>
      <c r="AE193" s="19">
        <v>1815.0952380952399</v>
      </c>
      <c r="AF193" s="19">
        <v>1947.0952380952399</v>
      </c>
      <c r="AG193" s="19">
        <v>1580</v>
      </c>
      <c r="AH193" s="19">
        <v>2410</v>
      </c>
      <c r="AI193" s="19">
        <v>1862.2380952381</v>
      </c>
      <c r="AJ193" s="19">
        <v>1800</v>
      </c>
      <c r="AK193" s="19">
        <v>1838.6666666666699</v>
      </c>
      <c r="AL193" s="19">
        <v>1805.6666666666699</v>
      </c>
      <c r="AM193" s="19">
        <v>1909.38095238095</v>
      </c>
      <c r="AN193" s="19">
        <v>1951.80952380953</v>
      </c>
      <c r="AO193" s="19">
        <v>1838.6666666666699</v>
      </c>
      <c r="AP193" s="19">
        <v>1947.0952380952399</v>
      </c>
      <c r="AQ193" s="19">
        <v>1810.38095238095</v>
      </c>
      <c r="AR193" s="19">
        <v>1947.0952380952399</v>
      </c>
      <c r="AS193" s="19">
        <v>1951.80952380953</v>
      </c>
      <c r="AT193" s="19">
        <v>1951.80952380953</v>
      </c>
      <c r="AU193" s="19">
        <v>1834</v>
      </c>
      <c r="AV193" s="19">
        <v>1972</v>
      </c>
      <c r="AW193" s="19">
        <v>2095</v>
      </c>
      <c r="AX193" s="19">
        <v>2058</v>
      </c>
      <c r="AY193" s="19">
        <v>1866.9523809523801</v>
      </c>
      <c r="AZ193" s="19">
        <v>1942.38095238095</v>
      </c>
      <c r="BA193" s="19">
        <v>1947.0952380952399</v>
      </c>
      <c r="BB193" s="19">
        <v>1947.0952380952399</v>
      </c>
      <c r="BC193" s="19">
        <v>1951.80952380953</v>
      </c>
      <c r="BD193" s="19">
        <v>1810.38095238095</v>
      </c>
      <c r="BE193" s="19">
        <v>1866.9523809523801</v>
      </c>
      <c r="BF193" s="19">
        <v>1942.38095238095</v>
      </c>
      <c r="BG193" s="19">
        <v>1947.0952380952399</v>
      </c>
      <c r="BH193" s="19">
        <v>1947.0952380952399</v>
      </c>
      <c r="BI193" s="19">
        <v>1951.80952380953</v>
      </c>
      <c r="BJ193" s="19">
        <v>1810.38095238095</v>
      </c>
      <c r="BK193" s="19">
        <v>1962</v>
      </c>
      <c r="BL193" s="19">
        <v>2212</v>
      </c>
      <c r="BM193" s="19">
        <v>1956.5238095238101</v>
      </c>
      <c r="BN193" s="19">
        <v>1866.9523809523801</v>
      </c>
      <c r="BO193" s="19">
        <v>1942.38095238095</v>
      </c>
      <c r="BP193" s="19">
        <v>1947.0952380952399</v>
      </c>
      <c r="BQ193" s="19">
        <v>1947.0952380952399</v>
      </c>
      <c r="BR193" s="19">
        <v>1966</v>
      </c>
      <c r="BS193" s="19">
        <v>1966</v>
      </c>
      <c r="BT193" s="19">
        <v>1838.6666666666699</v>
      </c>
      <c r="BU193" s="19">
        <v>1947.0952380952399</v>
      </c>
      <c r="BV193" s="19">
        <v>1951.80952380953</v>
      </c>
      <c r="BW193" s="19">
        <v>1815.0952380952399</v>
      </c>
      <c r="BX193" s="19">
        <v>1947.0952380952399</v>
      </c>
      <c r="BY193" s="19">
        <v>1838.6666666666699</v>
      </c>
      <c r="BZ193" s="19">
        <v>1805.6666666666699</v>
      </c>
      <c r="CA193" s="19">
        <v>1947.0952380952399</v>
      </c>
      <c r="CB193" s="19">
        <v>1838.6666666666699</v>
      </c>
      <c r="CC193" s="19">
        <v>1815.0952380952399</v>
      </c>
      <c r="CD193" s="19">
        <v>1942.38095238095</v>
      </c>
      <c r="CE193" s="19">
        <v>1947.0952380952399</v>
      </c>
      <c r="CF193" s="19">
        <v>1947.0952380952399</v>
      </c>
      <c r="CG193" s="19">
        <v>1966</v>
      </c>
      <c r="CH193" s="19">
        <v>1966</v>
      </c>
      <c r="CI193" s="19">
        <v>1838.6666666666699</v>
      </c>
      <c r="CJ193" s="19">
        <v>1951.80952380953</v>
      </c>
      <c r="CK193" s="19">
        <v>1810.38095238095</v>
      </c>
      <c r="CL193" s="19">
        <v>1838.6666666666699</v>
      </c>
      <c r="CM193" s="19">
        <v>1947.0952380952399</v>
      </c>
      <c r="CP193" t="s">
        <v>167</v>
      </c>
      <c r="CQ193">
        <v>25</v>
      </c>
      <c r="CR193" s="13">
        <v>2008.38095238095</v>
      </c>
      <c r="CS193" s="13">
        <v>1700</v>
      </c>
      <c r="CT193" s="13">
        <v>1890.6985714285704</v>
      </c>
    </row>
    <row r="194" spans="2:98" x14ac:dyDescent="0.25">
      <c r="B194">
        <v>88</v>
      </c>
      <c r="C194" s="19">
        <v>1987</v>
      </c>
      <c r="D194" s="19">
        <v>2237</v>
      </c>
      <c r="E194" s="19">
        <v>1961.2380952381</v>
      </c>
      <c r="F194" s="19">
        <v>1871.6666666666699</v>
      </c>
      <c r="G194" s="19">
        <v>1947.0952380952399</v>
      </c>
      <c r="H194" s="19">
        <v>1951.80952380953</v>
      </c>
      <c r="I194" s="19">
        <v>1951.80952380953</v>
      </c>
      <c r="J194" s="19">
        <v>1956.5238095238101</v>
      </c>
      <c r="K194" s="19">
        <v>1815.0952380952399</v>
      </c>
      <c r="L194" s="19">
        <v>1951.80952380953</v>
      </c>
      <c r="M194" s="19">
        <v>1956.5238095238101</v>
      </c>
      <c r="N194" s="19">
        <v>1956.5238095238101</v>
      </c>
      <c r="O194" s="19">
        <v>1819.80952380952</v>
      </c>
      <c r="P194" s="19">
        <v>1951.80952380953</v>
      </c>
      <c r="Q194" s="19">
        <v>1843.38095238095</v>
      </c>
      <c r="R194" s="19">
        <v>1947.0952380952399</v>
      </c>
      <c r="S194" s="19">
        <v>1881.0952380952399</v>
      </c>
      <c r="T194" s="19">
        <v>1885.80952380953</v>
      </c>
      <c r="U194" s="19">
        <v>1937.6666666666699</v>
      </c>
      <c r="V194" s="19">
        <v>1951.80952380953</v>
      </c>
      <c r="W194" s="19">
        <v>1947.0952380952399</v>
      </c>
      <c r="X194" s="19">
        <v>1951.80952380953</v>
      </c>
      <c r="Y194" s="19">
        <v>1951.80952380953</v>
      </c>
      <c r="Z194" s="19">
        <v>1956.5238095238101</v>
      </c>
      <c r="AA194" s="19">
        <v>1815.0952380952399</v>
      </c>
      <c r="AB194" s="19">
        <v>1951.80952380953</v>
      </c>
      <c r="AC194" s="19">
        <v>1956.5238095238101</v>
      </c>
      <c r="AD194" s="19">
        <v>1956.5238095238101</v>
      </c>
      <c r="AE194" s="19">
        <v>1819.80952380952</v>
      </c>
      <c r="AF194" s="19">
        <v>1951.80952380953</v>
      </c>
      <c r="AG194" s="19">
        <v>1590</v>
      </c>
      <c r="AH194" s="19">
        <v>2420</v>
      </c>
      <c r="AI194" s="19">
        <v>1866.9523809523801</v>
      </c>
      <c r="AJ194" s="19">
        <v>1800</v>
      </c>
      <c r="AK194" s="19">
        <v>1843.38095238095</v>
      </c>
      <c r="AL194" s="19">
        <v>1810.38095238095</v>
      </c>
      <c r="AM194" s="19">
        <v>1914.0952380952399</v>
      </c>
      <c r="AN194" s="19">
        <v>1956.5238095238101</v>
      </c>
      <c r="AO194" s="19">
        <v>1843.38095238095</v>
      </c>
      <c r="AP194" s="19">
        <v>1951.80952380953</v>
      </c>
      <c r="AQ194" s="19">
        <v>1815.0952380952399</v>
      </c>
      <c r="AR194" s="19">
        <v>1951.80952380953</v>
      </c>
      <c r="AS194" s="19">
        <v>1956.5238095238101</v>
      </c>
      <c r="AT194" s="19">
        <v>1956.5238095238101</v>
      </c>
      <c r="AU194" s="19">
        <v>1836</v>
      </c>
      <c r="AV194" s="19">
        <v>1974</v>
      </c>
      <c r="AW194" s="19">
        <v>2100</v>
      </c>
      <c r="AX194" s="19">
        <v>2061</v>
      </c>
      <c r="AY194" s="19">
        <v>1871.6666666666699</v>
      </c>
      <c r="AZ194" s="19">
        <v>1947.0952380952399</v>
      </c>
      <c r="BA194" s="19">
        <v>1951.80952380953</v>
      </c>
      <c r="BB194" s="19">
        <v>1951.80952380953</v>
      </c>
      <c r="BC194" s="19">
        <v>1956.5238095238101</v>
      </c>
      <c r="BD194" s="19">
        <v>1815.0952380952399</v>
      </c>
      <c r="BE194" s="19">
        <v>1871.6666666666699</v>
      </c>
      <c r="BF194" s="19">
        <v>1947.0952380952399</v>
      </c>
      <c r="BG194" s="19">
        <v>1951.80952380953</v>
      </c>
      <c r="BH194" s="19">
        <v>1951.80952380953</v>
      </c>
      <c r="BI194" s="19">
        <v>1956.5238095238101</v>
      </c>
      <c r="BJ194" s="19">
        <v>1815.0952380952399</v>
      </c>
      <c r="BK194" s="19">
        <v>1987</v>
      </c>
      <c r="BL194" s="19">
        <v>2237</v>
      </c>
      <c r="BM194" s="19">
        <v>1961.2380952381</v>
      </c>
      <c r="BN194" s="19">
        <v>1871.6666666666699</v>
      </c>
      <c r="BO194" s="19">
        <v>1947.0952380952399</v>
      </c>
      <c r="BP194" s="19">
        <v>1951.80952380953</v>
      </c>
      <c r="BQ194" s="19">
        <v>1951.80952380953</v>
      </c>
      <c r="BR194" s="19">
        <v>1967</v>
      </c>
      <c r="BS194" s="19">
        <v>1967</v>
      </c>
      <c r="BT194" s="19">
        <v>1843.38095238095</v>
      </c>
      <c r="BU194" s="19">
        <v>1951.80952380953</v>
      </c>
      <c r="BV194" s="19">
        <v>1956.5238095238101</v>
      </c>
      <c r="BW194" s="19">
        <v>1819.80952380952</v>
      </c>
      <c r="BX194" s="19">
        <v>1951.80952380953</v>
      </c>
      <c r="BY194" s="19">
        <v>1843.38095238095</v>
      </c>
      <c r="BZ194" s="19">
        <v>1810.38095238095</v>
      </c>
      <c r="CA194" s="19">
        <v>1951.80952380953</v>
      </c>
      <c r="CB194" s="19">
        <v>1843.38095238095</v>
      </c>
      <c r="CC194" s="19">
        <v>1819.80952380952</v>
      </c>
      <c r="CD194" s="19">
        <v>1947.0952380952399</v>
      </c>
      <c r="CE194" s="19">
        <v>1951.80952380953</v>
      </c>
      <c r="CF194" s="19">
        <v>1951.80952380953</v>
      </c>
      <c r="CG194" s="19">
        <v>1967</v>
      </c>
      <c r="CH194" s="19">
        <v>1967</v>
      </c>
      <c r="CI194" s="19">
        <v>1843.38095238095</v>
      </c>
      <c r="CJ194" s="19">
        <v>1956.5238095238101</v>
      </c>
      <c r="CK194" s="19">
        <v>1815.0952380952399</v>
      </c>
      <c r="CL194" s="19">
        <v>1843.38095238095</v>
      </c>
      <c r="CM194" s="19">
        <v>1951.80952380953</v>
      </c>
      <c r="CP194" t="s">
        <v>167</v>
      </c>
      <c r="CQ194">
        <v>26</v>
      </c>
      <c r="CR194" s="13">
        <v>2470</v>
      </c>
      <c r="CS194" s="13">
        <v>1680</v>
      </c>
      <c r="CT194" s="13">
        <v>1898.2357142857136</v>
      </c>
    </row>
    <row r="195" spans="2:98" x14ac:dyDescent="0.25">
      <c r="B195">
        <v>89</v>
      </c>
      <c r="C195" s="19">
        <v>2012</v>
      </c>
      <c r="D195" s="19">
        <v>2262</v>
      </c>
      <c r="E195" s="19">
        <v>1838.6666666666699</v>
      </c>
      <c r="F195" s="19">
        <v>1876.38095238095</v>
      </c>
      <c r="G195" s="19">
        <v>1951.80952380953</v>
      </c>
      <c r="H195" s="19">
        <v>1956.5238095238101</v>
      </c>
      <c r="I195" s="19">
        <v>1956.5238095238101</v>
      </c>
      <c r="J195" s="19">
        <v>1961.2380952381</v>
      </c>
      <c r="K195" s="19">
        <v>1819.80952380952</v>
      </c>
      <c r="L195" s="19">
        <v>1956.5238095238101</v>
      </c>
      <c r="M195" s="19">
        <v>1961.2380952381</v>
      </c>
      <c r="N195" s="19">
        <v>1961.2380952381</v>
      </c>
      <c r="O195" s="19">
        <v>1824.5238095238101</v>
      </c>
      <c r="P195" s="19">
        <v>1956.5238095238101</v>
      </c>
      <c r="Q195" s="19">
        <v>1848.0952380952399</v>
      </c>
      <c r="R195" s="19">
        <v>1951.80952380953</v>
      </c>
      <c r="S195" s="19">
        <v>1885.80952380953</v>
      </c>
      <c r="T195" s="19">
        <v>1890.5238095238101</v>
      </c>
      <c r="U195" s="19">
        <v>1942.38095238095</v>
      </c>
      <c r="V195" s="19">
        <v>1956.5238095238101</v>
      </c>
      <c r="W195" s="19">
        <v>1951.80952380953</v>
      </c>
      <c r="X195" s="19">
        <v>1956.5238095238101</v>
      </c>
      <c r="Y195" s="19">
        <v>1956.5238095238101</v>
      </c>
      <c r="Z195" s="19">
        <v>1961.2380952381</v>
      </c>
      <c r="AA195" s="19">
        <v>1819.80952380952</v>
      </c>
      <c r="AB195" s="19">
        <v>1956.5238095238101</v>
      </c>
      <c r="AC195" s="19">
        <v>1961.2380952381</v>
      </c>
      <c r="AD195" s="19">
        <v>1961.2380952381</v>
      </c>
      <c r="AE195" s="19">
        <v>1824.5238095238101</v>
      </c>
      <c r="AF195" s="19">
        <v>1956.5238095238101</v>
      </c>
      <c r="AG195" s="19">
        <v>1600</v>
      </c>
      <c r="AH195" s="19">
        <v>2430</v>
      </c>
      <c r="AI195" s="19">
        <v>1871.6666666666699</v>
      </c>
      <c r="AJ195" s="19">
        <v>1800</v>
      </c>
      <c r="AK195" s="19">
        <v>1848.0952380952399</v>
      </c>
      <c r="AL195" s="19">
        <v>1815.0952380952399</v>
      </c>
      <c r="AM195" s="19">
        <v>1838.6666666666699</v>
      </c>
      <c r="AN195" s="19">
        <v>1961.2380952381</v>
      </c>
      <c r="AO195" s="19">
        <v>1848.0952380952399</v>
      </c>
      <c r="AP195" s="19">
        <v>1956.5238095238101</v>
      </c>
      <c r="AQ195" s="19">
        <v>1819.80952380952</v>
      </c>
      <c r="AR195" s="19">
        <v>1956.5238095238101</v>
      </c>
      <c r="AS195" s="19">
        <v>1961.2380952381</v>
      </c>
      <c r="AT195" s="19">
        <v>1961.2380952381</v>
      </c>
      <c r="AU195" s="19">
        <v>1838</v>
      </c>
      <c r="AV195" s="19">
        <v>1976</v>
      </c>
      <c r="AW195" s="19">
        <v>2105</v>
      </c>
      <c r="AX195" s="19">
        <v>2064</v>
      </c>
      <c r="AY195" s="19">
        <v>1876.38095238095</v>
      </c>
      <c r="AZ195" s="19">
        <v>1951.80952380953</v>
      </c>
      <c r="BA195" s="19">
        <v>1956.5238095238101</v>
      </c>
      <c r="BB195" s="19">
        <v>1956.5238095238101</v>
      </c>
      <c r="BC195" s="19">
        <v>1961.2380952381</v>
      </c>
      <c r="BD195" s="19">
        <v>1819.80952380952</v>
      </c>
      <c r="BE195" s="19">
        <v>1876.38095238095</v>
      </c>
      <c r="BF195" s="19">
        <v>1951.80952380953</v>
      </c>
      <c r="BG195" s="19">
        <v>1956.5238095238101</v>
      </c>
      <c r="BH195" s="19">
        <v>1956.5238095238101</v>
      </c>
      <c r="BI195" s="19">
        <v>1961.2380952381</v>
      </c>
      <c r="BJ195" s="19">
        <v>1819.80952380952</v>
      </c>
      <c r="BK195" s="19">
        <v>2012</v>
      </c>
      <c r="BL195" s="19">
        <v>2262</v>
      </c>
      <c r="BM195" s="19">
        <v>1838.6666666666699</v>
      </c>
      <c r="BN195" s="19">
        <v>1876.38095238095</v>
      </c>
      <c r="BO195" s="19">
        <v>1951.80952380953</v>
      </c>
      <c r="BP195" s="19">
        <v>1956.5238095238101</v>
      </c>
      <c r="BQ195" s="19">
        <v>1956.5238095238101</v>
      </c>
      <c r="BR195" s="19">
        <v>1968</v>
      </c>
      <c r="BS195" s="19">
        <v>1968</v>
      </c>
      <c r="BT195" s="19">
        <v>1848.0952380952399</v>
      </c>
      <c r="BU195" s="19">
        <v>1956.5238095238101</v>
      </c>
      <c r="BV195" s="19">
        <v>1961.2380952381</v>
      </c>
      <c r="BW195" s="19">
        <v>1824.5238095238101</v>
      </c>
      <c r="BX195" s="19">
        <v>1956.5238095238101</v>
      </c>
      <c r="BY195" s="19">
        <v>1848.0952380952399</v>
      </c>
      <c r="BZ195" s="19">
        <v>1815.0952380952399</v>
      </c>
      <c r="CA195" s="19">
        <v>1956.5238095238101</v>
      </c>
      <c r="CB195" s="19">
        <v>1848.0952380952399</v>
      </c>
      <c r="CC195" s="19">
        <v>1824.5238095238101</v>
      </c>
      <c r="CD195" s="19">
        <v>1951.80952380953</v>
      </c>
      <c r="CE195" s="19">
        <v>1956.5238095238101</v>
      </c>
      <c r="CF195" s="19">
        <v>1956.5238095238101</v>
      </c>
      <c r="CG195" s="19">
        <v>1968</v>
      </c>
      <c r="CH195" s="19">
        <v>1968</v>
      </c>
      <c r="CI195" s="19">
        <v>1848.0952380952399</v>
      </c>
      <c r="CJ195" s="19">
        <v>1961.2380952381</v>
      </c>
      <c r="CK195" s="19">
        <v>1819.80952380952</v>
      </c>
      <c r="CL195" s="19">
        <v>1848.0952380952399</v>
      </c>
      <c r="CM195" s="19">
        <v>1956.5238095238101</v>
      </c>
      <c r="CP195" t="s">
        <v>167</v>
      </c>
      <c r="CQ195">
        <v>27</v>
      </c>
      <c r="CR195" s="13">
        <v>2040</v>
      </c>
      <c r="CS195" s="13">
        <v>1330</v>
      </c>
      <c r="CT195" s="13">
        <v>1650.9</v>
      </c>
    </row>
    <row r="196" spans="2:98" x14ac:dyDescent="0.25">
      <c r="B196">
        <v>90</v>
      </c>
      <c r="C196" s="19">
        <v>2037</v>
      </c>
      <c r="D196" s="19">
        <v>2287</v>
      </c>
      <c r="E196" s="19">
        <v>1843.38095238095</v>
      </c>
      <c r="F196" s="19">
        <v>1881.0952380952399</v>
      </c>
      <c r="G196" s="19">
        <v>1956.5238095238101</v>
      </c>
      <c r="H196" s="19">
        <v>1961.2380952381</v>
      </c>
      <c r="I196" s="19">
        <v>1961.2380952381</v>
      </c>
      <c r="J196" s="19">
        <v>1838.6666666666699</v>
      </c>
      <c r="K196" s="19">
        <v>1824.5238095238101</v>
      </c>
      <c r="L196" s="19">
        <v>1961.2380952381</v>
      </c>
      <c r="M196" s="19">
        <v>1838.6666666666699</v>
      </c>
      <c r="N196" s="19">
        <v>1838.6666666666699</v>
      </c>
      <c r="O196" s="19">
        <v>1829.2380952381</v>
      </c>
      <c r="P196" s="19">
        <v>1961.2380952381</v>
      </c>
      <c r="Q196" s="19">
        <v>1852.80952380952</v>
      </c>
      <c r="R196" s="19">
        <v>1956.5238095238101</v>
      </c>
      <c r="S196" s="19">
        <v>1890.5238095238101</v>
      </c>
      <c r="T196" s="19">
        <v>1895.2380952381</v>
      </c>
      <c r="U196" s="19">
        <v>1947.0952380952399</v>
      </c>
      <c r="V196" s="19">
        <v>1961.2380952381</v>
      </c>
      <c r="W196" s="19">
        <v>1956.5238095238101</v>
      </c>
      <c r="X196" s="19">
        <v>1961.2380952381</v>
      </c>
      <c r="Y196" s="19">
        <v>1961.2380952381</v>
      </c>
      <c r="Z196" s="19">
        <v>1838.6666666666699</v>
      </c>
      <c r="AA196" s="19">
        <v>1824.5238095238101</v>
      </c>
      <c r="AB196" s="19">
        <v>1961.2380952381</v>
      </c>
      <c r="AC196" s="19">
        <v>1838.6666666666699</v>
      </c>
      <c r="AD196" s="19">
        <v>1838.6666666666699</v>
      </c>
      <c r="AE196" s="19">
        <v>1829.2380952381</v>
      </c>
      <c r="AF196" s="19">
        <v>1961.2380952381</v>
      </c>
      <c r="AG196" s="19">
        <v>1610</v>
      </c>
      <c r="AH196" s="19">
        <v>2440</v>
      </c>
      <c r="AI196" s="19">
        <v>1876.38095238095</v>
      </c>
      <c r="AJ196" s="19">
        <v>1800</v>
      </c>
      <c r="AK196" s="19">
        <v>1852.80952380952</v>
      </c>
      <c r="AL196" s="19">
        <v>1819.80952380952</v>
      </c>
      <c r="AM196" s="19">
        <v>1843.38095238095</v>
      </c>
      <c r="AN196" s="19">
        <v>1838.6666666666699</v>
      </c>
      <c r="AO196" s="19">
        <v>1852.80952380952</v>
      </c>
      <c r="AP196" s="19">
        <v>1961.2380952381</v>
      </c>
      <c r="AQ196" s="19">
        <v>1824.5238095238101</v>
      </c>
      <c r="AR196" s="19">
        <v>1961.2380952381</v>
      </c>
      <c r="AS196" s="19">
        <v>1838.6666666666699</v>
      </c>
      <c r="AT196" s="19">
        <v>1838.6666666666699</v>
      </c>
      <c r="AU196" s="19">
        <v>1840</v>
      </c>
      <c r="AV196" s="19">
        <v>1978</v>
      </c>
      <c r="AW196" s="19">
        <v>2110</v>
      </c>
      <c r="AX196" s="19">
        <v>2067</v>
      </c>
      <c r="AY196" s="19">
        <v>1881.0952380952399</v>
      </c>
      <c r="AZ196" s="19">
        <v>1956.5238095238101</v>
      </c>
      <c r="BA196" s="19">
        <v>1961.2380952381</v>
      </c>
      <c r="BB196" s="19">
        <v>1961.2380952381</v>
      </c>
      <c r="BC196" s="19">
        <v>1838.6666666666699</v>
      </c>
      <c r="BD196" s="19">
        <v>1824.5238095238101</v>
      </c>
      <c r="BE196" s="19">
        <v>1881.0952380952399</v>
      </c>
      <c r="BF196" s="19">
        <v>1956.5238095238101</v>
      </c>
      <c r="BG196" s="19">
        <v>1961.2380952381</v>
      </c>
      <c r="BH196" s="19">
        <v>1961.2380952381</v>
      </c>
      <c r="BI196" s="19">
        <v>1838.6666666666699</v>
      </c>
      <c r="BJ196" s="19">
        <v>1824.5238095238101</v>
      </c>
      <c r="BK196" s="19">
        <v>2037</v>
      </c>
      <c r="BL196" s="19">
        <v>2287</v>
      </c>
      <c r="BM196" s="19">
        <v>1843.38095238095</v>
      </c>
      <c r="BN196" s="19">
        <v>1881.0952380952399</v>
      </c>
      <c r="BO196" s="19">
        <v>1956.5238095238101</v>
      </c>
      <c r="BP196" s="19">
        <v>1961.2380952381</v>
      </c>
      <c r="BQ196" s="19">
        <v>1961.2380952381</v>
      </c>
      <c r="BR196" s="19">
        <v>1969</v>
      </c>
      <c r="BS196" s="19">
        <v>1969</v>
      </c>
      <c r="BT196" s="19">
        <v>1852.80952380952</v>
      </c>
      <c r="BU196" s="19">
        <v>1961.2380952381</v>
      </c>
      <c r="BV196" s="19">
        <v>1838.6666666666699</v>
      </c>
      <c r="BW196" s="19">
        <v>1829.2380952381</v>
      </c>
      <c r="BX196" s="19">
        <v>1961.2380952381</v>
      </c>
      <c r="BY196" s="19">
        <v>1852.80952380952</v>
      </c>
      <c r="BZ196" s="19">
        <v>1819.80952380952</v>
      </c>
      <c r="CA196" s="19">
        <v>1961.2380952381</v>
      </c>
      <c r="CB196" s="19">
        <v>1852.80952380952</v>
      </c>
      <c r="CC196" s="19">
        <v>1829.2380952381</v>
      </c>
      <c r="CD196" s="19">
        <v>1956.5238095238101</v>
      </c>
      <c r="CE196" s="19">
        <v>1961.2380952381</v>
      </c>
      <c r="CF196" s="19">
        <v>1961.2380952381</v>
      </c>
      <c r="CG196" s="19">
        <v>1969</v>
      </c>
      <c r="CH196" s="19">
        <v>1969</v>
      </c>
      <c r="CI196" s="19">
        <v>1852.80952380952</v>
      </c>
      <c r="CJ196" s="19">
        <v>1838.6666666666699</v>
      </c>
      <c r="CK196" s="19">
        <v>1824.5238095238101</v>
      </c>
      <c r="CL196" s="19">
        <v>1852.80952380952</v>
      </c>
      <c r="CM196" s="19">
        <v>1961.2380952381</v>
      </c>
      <c r="CP196" t="s">
        <v>167</v>
      </c>
      <c r="CQ196">
        <v>28</v>
      </c>
      <c r="CR196" s="13">
        <v>2540</v>
      </c>
      <c r="CS196" s="13">
        <v>1550</v>
      </c>
      <c r="CT196" s="13">
        <v>2045</v>
      </c>
    </row>
    <row r="197" spans="2:98" x14ac:dyDescent="0.25">
      <c r="B197">
        <v>91</v>
      </c>
      <c r="C197" s="19">
        <v>2062</v>
      </c>
      <c r="D197" s="19">
        <v>1380</v>
      </c>
      <c r="E197" s="19">
        <v>1848.0952380952399</v>
      </c>
      <c r="F197" s="19">
        <v>1885.80952380953</v>
      </c>
      <c r="G197" s="19">
        <v>1705</v>
      </c>
      <c r="H197" s="19">
        <v>1965.9523809523801</v>
      </c>
      <c r="I197" s="19">
        <v>1965.9523809523801</v>
      </c>
      <c r="J197" s="19">
        <v>1843.38095238095</v>
      </c>
      <c r="K197" s="19">
        <v>1829.2380952381</v>
      </c>
      <c r="L197" s="19">
        <v>1965.9523809523801</v>
      </c>
      <c r="M197" s="19">
        <v>1843.38095238095</v>
      </c>
      <c r="N197" s="19">
        <v>1843.38095238095</v>
      </c>
      <c r="O197" s="19">
        <v>1833.9523809523801</v>
      </c>
      <c r="P197" s="19">
        <v>1965.9523809523801</v>
      </c>
      <c r="Q197" s="19">
        <v>1857.5238095238101</v>
      </c>
      <c r="R197" s="19">
        <v>1705</v>
      </c>
      <c r="S197" s="19">
        <v>1895.2380952381</v>
      </c>
      <c r="T197" s="19">
        <v>1899.9523809523801</v>
      </c>
      <c r="U197" s="19">
        <v>1951.80952380953</v>
      </c>
      <c r="V197" s="19">
        <v>1965.9523809523801</v>
      </c>
      <c r="W197" s="19">
        <v>1705</v>
      </c>
      <c r="X197" s="19">
        <v>1965.9523809523801</v>
      </c>
      <c r="Y197" s="19">
        <v>1965.9523809523801</v>
      </c>
      <c r="Z197" s="19">
        <v>1843.38095238095</v>
      </c>
      <c r="AA197" s="19">
        <v>1829.2380952381</v>
      </c>
      <c r="AB197" s="19">
        <v>1965.9523809523801</v>
      </c>
      <c r="AC197" s="19">
        <v>1843.38095238095</v>
      </c>
      <c r="AD197" s="19">
        <v>1843.38095238095</v>
      </c>
      <c r="AE197" s="19">
        <v>1833.9523809523801</v>
      </c>
      <c r="AF197" s="19">
        <v>1965.9523809523801</v>
      </c>
      <c r="AG197" s="19">
        <v>1620</v>
      </c>
      <c r="AH197" s="19">
        <v>2450</v>
      </c>
      <c r="AI197" s="19">
        <v>1881.0952380952399</v>
      </c>
      <c r="AJ197" s="19">
        <v>1800</v>
      </c>
      <c r="AK197" s="19">
        <v>1857.5238095238101</v>
      </c>
      <c r="AL197" s="19">
        <v>1824.5238095238101</v>
      </c>
      <c r="AM197" s="19">
        <v>1848.0952380952399</v>
      </c>
      <c r="AN197" s="19">
        <v>1843.38095238095</v>
      </c>
      <c r="AO197" s="19">
        <v>1857.5238095238101</v>
      </c>
      <c r="AP197" s="19">
        <v>1965.9523809523801</v>
      </c>
      <c r="AQ197" s="19">
        <v>1829.2380952381</v>
      </c>
      <c r="AR197" s="19">
        <v>1965.9523809523801</v>
      </c>
      <c r="AS197" s="19">
        <v>1843.38095238095</v>
      </c>
      <c r="AT197" s="19">
        <v>1843.38095238095</v>
      </c>
      <c r="AU197" s="19">
        <v>1842</v>
      </c>
      <c r="AV197" s="19">
        <v>1980</v>
      </c>
      <c r="AW197" s="19">
        <v>2115</v>
      </c>
      <c r="AX197" s="19">
        <v>1990</v>
      </c>
      <c r="AY197" s="19">
        <v>1885.80952380953</v>
      </c>
      <c r="AZ197" s="19">
        <v>1705</v>
      </c>
      <c r="BA197" s="19">
        <v>1965.9523809523801</v>
      </c>
      <c r="BB197" s="19">
        <v>1965.9523809523801</v>
      </c>
      <c r="BC197" s="19">
        <v>1843.38095238095</v>
      </c>
      <c r="BD197" s="19">
        <v>1829.2380952381</v>
      </c>
      <c r="BE197" s="19">
        <v>1885.80952380953</v>
      </c>
      <c r="BF197" s="19">
        <v>1705</v>
      </c>
      <c r="BG197" s="19">
        <v>1965.9523809523801</v>
      </c>
      <c r="BH197" s="19">
        <v>1965.9523809523801</v>
      </c>
      <c r="BI197" s="19">
        <v>1843.38095238095</v>
      </c>
      <c r="BJ197" s="19">
        <v>1829.2380952381</v>
      </c>
      <c r="BK197" s="19">
        <v>2062</v>
      </c>
      <c r="BL197" s="19">
        <v>1380</v>
      </c>
      <c r="BM197" s="19">
        <v>1848.0952380952399</v>
      </c>
      <c r="BN197" s="19">
        <v>1885.80952380953</v>
      </c>
      <c r="BO197" s="19">
        <v>1705</v>
      </c>
      <c r="BP197" s="19">
        <v>1965.9523809523801</v>
      </c>
      <c r="BQ197" s="19">
        <v>1965.9523809523801</v>
      </c>
      <c r="BR197" s="19">
        <v>1970</v>
      </c>
      <c r="BS197" s="19">
        <v>1970</v>
      </c>
      <c r="BT197" s="19">
        <v>1857.5238095238101</v>
      </c>
      <c r="BU197" s="19">
        <v>1965.9523809523801</v>
      </c>
      <c r="BV197" s="19">
        <v>1843.38095238095</v>
      </c>
      <c r="BW197" s="19">
        <v>1833.9523809523801</v>
      </c>
      <c r="BX197" s="19">
        <v>1965.9523809523801</v>
      </c>
      <c r="BY197" s="19">
        <v>1857.5238095238101</v>
      </c>
      <c r="BZ197" s="19">
        <v>1824.5238095238101</v>
      </c>
      <c r="CA197" s="19">
        <v>1965.9523809523801</v>
      </c>
      <c r="CB197" s="19">
        <v>1857.5238095238101</v>
      </c>
      <c r="CC197" s="19">
        <v>1833.9523809523801</v>
      </c>
      <c r="CD197" s="19">
        <v>1705</v>
      </c>
      <c r="CE197" s="19">
        <v>1965.9523809523801</v>
      </c>
      <c r="CF197" s="19">
        <v>1965.9523809523801</v>
      </c>
      <c r="CG197" s="19">
        <v>1970</v>
      </c>
      <c r="CH197" s="19">
        <v>1970</v>
      </c>
      <c r="CI197" s="19">
        <v>1857.5238095238101</v>
      </c>
      <c r="CJ197" s="19">
        <v>1843.38095238095</v>
      </c>
      <c r="CK197" s="19">
        <v>1829.2380952381</v>
      </c>
      <c r="CL197" s="19">
        <v>1857.5238095238101</v>
      </c>
      <c r="CM197" s="19">
        <v>1965.9523809523801</v>
      </c>
      <c r="CP197" t="s">
        <v>167</v>
      </c>
      <c r="CQ197">
        <v>29</v>
      </c>
      <c r="CR197" s="13">
        <v>2540</v>
      </c>
      <c r="CS197" s="13">
        <v>1255</v>
      </c>
      <c r="CT197" s="13">
        <v>2053.8809523809518</v>
      </c>
    </row>
    <row r="198" spans="2:98" x14ac:dyDescent="0.25">
      <c r="B198">
        <v>92</v>
      </c>
      <c r="C198" s="19">
        <v>2087</v>
      </c>
      <c r="D198" s="19">
        <v>1440</v>
      </c>
      <c r="E198" s="19">
        <v>1852.80952380952</v>
      </c>
      <c r="F198" s="19">
        <v>1890.5238095238101</v>
      </c>
      <c r="G198" s="19">
        <v>1710</v>
      </c>
      <c r="H198" s="19">
        <v>1970.6666666666699</v>
      </c>
      <c r="I198" s="19">
        <v>1970.6666666666699</v>
      </c>
      <c r="J198" s="19">
        <v>1848.0952380952399</v>
      </c>
      <c r="K198" s="19">
        <v>1833.9523809523801</v>
      </c>
      <c r="L198" s="19">
        <v>1970.6666666666699</v>
      </c>
      <c r="M198" s="19">
        <v>1848.0952380952399</v>
      </c>
      <c r="N198" s="19">
        <v>1848.0952380952399</v>
      </c>
      <c r="O198" s="19">
        <v>1838.6666666666699</v>
      </c>
      <c r="P198" s="19">
        <v>1970.6666666666699</v>
      </c>
      <c r="Q198" s="19">
        <v>1862.2380952381</v>
      </c>
      <c r="R198" s="19">
        <v>1710</v>
      </c>
      <c r="S198" s="19">
        <v>1899.9523809523801</v>
      </c>
      <c r="T198" s="19">
        <v>1904.6666666666699</v>
      </c>
      <c r="U198" s="19">
        <v>1956.5238095238101</v>
      </c>
      <c r="V198" s="19">
        <v>1970.6666666666699</v>
      </c>
      <c r="W198" s="19">
        <v>1710</v>
      </c>
      <c r="X198" s="19">
        <v>1970.6666666666699</v>
      </c>
      <c r="Y198" s="19">
        <v>1970.6666666666699</v>
      </c>
      <c r="Z198" s="19">
        <v>1848.0952380952399</v>
      </c>
      <c r="AA198" s="19">
        <v>1833.9523809523801</v>
      </c>
      <c r="AB198" s="19">
        <v>1970.6666666666699</v>
      </c>
      <c r="AC198" s="19">
        <v>1848.0952380952399</v>
      </c>
      <c r="AD198" s="19">
        <v>1848.0952380952399</v>
      </c>
      <c r="AE198" s="19">
        <v>1838.6666666666699</v>
      </c>
      <c r="AF198" s="19">
        <v>1970.6666666666699</v>
      </c>
      <c r="AG198" s="19">
        <v>1630</v>
      </c>
      <c r="AH198" s="19">
        <v>2460</v>
      </c>
      <c r="AI198" s="19">
        <v>1885.80952380953</v>
      </c>
      <c r="AJ198" s="19">
        <v>1800</v>
      </c>
      <c r="AK198" s="19">
        <v>1862.2380952381</v>
      </c>
      <c r="AL198" s="19">
        <v>1829.2380952381</v>
      </c>
      <c r="AM198" s="19">
        <v>1852.80952380952</v>
      </c>
      <c r="AN198" s="19">
        <v>1848.0952380952399</v>
      </c>
      <c r="AO198" s="19">
        <v>1862.2380952381</v>
      </c>
      <c r="AP198" s="19">
        <v>1970.6666666666699</v>
      </c>
      <c r="AQ198" s="19">
        <v>1833.9523809523801</v>
      </c>
      <c r="AR198" s="19">
        <v>1970.6666666666699</v>
      </c>
      <c r="AS198" s="19">
        <v>1848.0952380952399</v>
      </c>
      <c r="AT198" s="19">
        <v>1848.0952380952399</v>
      </c>
      <c r="AU198" s="19">
        <v>1844</v>
      </c>
      <c r="AV198" s="19">
        <v>1982</v>
      </c>
      <c r="AW198" s="19">
        <v>2120</v>
      </c>
      <c r="AX198" s="19">
        <v>1996</v>
      </c>
      <c r="AY198" s="19">
        <v>1890.5238095238101</v>
      </c>
      <c r="AZ198" s="19">
        <v>1710</v>
      </c>
      <c r="BA198" s="19">
        <v>1970.6666666666699</v>
      </c>
      <c r="BB198" s="19">
        <v>1970.6666666666699</v>
      </c>
      <c r="BC198" s="19">
        <v>1848.0952380952399</v>
      </c>
      <c r="BD198" s="19">
        <v>1833.9523809523801</v>
      </c>
      <c r="BE198" s="19">
        <v>1890.5238095238101</v>
      </c>
      <c r="BF198" s="19">
        <v>1710</v>
      </c>
      <c r="BG198" s="19">
        <v>1970.6666666666699</v>
      </c>
      <c r="BH198" s="19">
        <v>1970.6666666666699</v>
      </c>
      <c r="BI198" s="19">
        <v>1848.0952380952399</v>
      </c>
      <c r="BJ198" s="19">
        <v>1833.9523809523801</v>
      </c>
      <c r="BK198" s="19">
        <v>2087</v>
      </c>
      <c r="BL198" s="19">
        <v>1440</v>
      </c>
      <c r="BM198" s="19">
        <v>1852.80952380952</v>
      </c>
      <c r="BN198" s="19">
        <v>1890.5238095238101</v>
      </c>
      <c r="BO198" s="19">
        <v>1710</v>
      </c>
      <c r="BP198" s="19">
        <v>1970.6666666666699</v>
      </c>
      <c r="BQ198" s="19">
        <v>1970.6666666666699</v>
      </c>
      <c r="BR198" s="19">
        <v>1971</v>
      </c>
      <c r="BS198" s="19">
        <v>1971</v>
      </c>
      <c r="BT198" s="19">
        <v>1862.2380952381</v>
      </c>
      <c r="BU198" s="19">
        <v>1970.6666666666699</v>
      </c>
      <c r="BV198" s="19">
        <v>1848.0952380952399</v>
      </c>
      <c r="BW198" s="19">
        <v>1838.6666666666699</v>
      </c>
      <c r="BX198" s="19">
        <v>1970.6666666666699</v>
      </c>
      <c r="BY198" s="19">
        <v>1862.2380952381</v>
      </c>
      <c r="BZ198" s="19">
        <v>1829.2380952381</v>
      </c>
      <c r="CA198" s="19">
        <v>1970.6666666666699</v>
      </c>
      <c r="CB198" s="19">
        <v>1862.2380952381</v>
      </c>
      <c r="CC198" s="19">
        <v>1838.6666666666699</v>
      </c>
      <c r="CD198" s="19">
        <v>1710</v>
      </c>
      <c r="CE198" s="19">
        <v>1970.6666666666699</v>
      </c>
      <c r="CF198" s="19">
        <v>1970.6666666666699</v>
      </c>
      <c r="CG198" s="19">
        <v>1971</v>
      </c>
      <c r="CH198" s="19">
        <v>1971</v>
      </c>
      <c r="CI198" s="19">
        <v>1862.2380952381</v>
      </c>
      <c r="CJ198" s="19">
        <v>1848.0952380952399</v>
      </c>
      <c r="CK198" s="19">
        <v>1833.9523809523801</v>
      </c>
      <c r="CL198" s="19">
        <v>1862.2380952381</v>
      </c>
      <c r="CM198" s="19">
        <v>1970.6666666666699</v>
      </c>
      <c r="CP198" t="s">
        <v>167</v>
      </c>
      <c r="CQ198">
        <v>30</v>
      </c>
      <c r="CR198" s="13">
        <v>1994.2380952381</v>
      </c>
      <c r="CS198" s="13">
        <v>1550</v>
      </c>
      <c r="CT198" s="13">
        <v>1892.1933333333332</v>
      </c>
    </row>
    <row r="199" spans="2:98" x14ac:dyDescent="0.25">
      <c r="B199">
        <v>93</v>
      </c>
      <c r="C199" s="19">
        <v>2112</v>
      </c>
      <c r="D199" s="19">
        <v>1550</v>
      </c>
      <c r="E199" s="19">
        <v>1857.5238095238101</v>
      </c>
      <c r="F199" s="19">
        <v>1895.2380952381</v>
      </c>
      <c r="G199" s="19">
        <v>1940</v>
      </c>
      <c r="H199" s="19">
        <v>1975.38095238095</v>
      </c>
      <c r="I199" s="19">
        <v>1975.38095238095</v>
      </c>
      <c r="J199" s="19">
        <v>1852.80952380952</v>
      </c>
      <c r="K199" s="19">
        <v>1838.6666666666699</v>
      </c>
      <c r="L199" s="19">
        <v>1975.38095238095</v>
      </c>
      <c r="M199" s="19">
        <v>1852.80952380952</v>
      </c>
      <c r="N199" s="19">
        <v>1852.80952380952</v>
      </c>
      <c r="O199" s="19">
        <v>1843.38095238095</v>
      </c>
      <c r="P199" s="19">
        <v>1975.38095238095</v>
      </c>
      <c r="Q199" s="19">
        <v>1866.9523809523801</v>
      </c>
      <c r="R199" s="19">
        <v>1940</v>
      </c>
      <c r="S199" s="19">
        <v>1904.6666666666699</v>
      </c>
      <c r="T199" s="19">
        <v>1909.38095238095</v>
      </c>
      <c r="U199" s="19">
        <v>1705</v>
      </c>
      <c r="V199" s="19">
        <v>1975.38095238095</v>
      </c>
      <c r="W199" s="19">
        <v>1940</v>
      </c>
      <c r="X199" s="19">
        <v>1975.38095238095</v>
      </c>
      <c r="Y199" s="19">
        <v>1975.38095238095</v>
      </c>
      <c r="Z199" s="19">
        <v>1852.80952380952</v>
      </c>
      <c r="AA199" s="19">
        <v>1838.6666666666699</v>
      </c>
      <c r="AB199" s="19">
        <v>1975.38095238095</v>
      </c>
      <c r="AC199" s="19">
        <v>1852.80952380952</v>
      </c>
      <c r="AD199" s="19">
        <v>1852.80952380952</v>
      </c>
      <c r="AE199" s="19">
        <v>1843.38095238095</v>
      </c>
      <c r="AF199" s="19">
        <v>1975.38095238095</v>
      </c>
      <c r="AG199" s="19">
        <v>1640</v>
      </c>
      <c r="AH199" s="19">
        <v>2470</v>
      </c>
      <c r="AI199" s="19">
        <v>1890.5238095238101</v>
      </c>
      <c r="AJ199" s="19">
        <v>1810</v>
      </c>
      <c r="AK199" s="19">
        <v>1866.9523809523801</v>
      </c>
      <c r="AL199" s="19">
        <v>1833.9523809523801</v>
      </c>
      <c r="AM199" s="19">
        <v>1857.5238095238101</v>
      </c>
      <c r="AN199" s="19">
        <v>1852.80952380952</v>
      </c>
      <c r="AO199" s="19">
        <v>1866.9523809523801</v>
      </c>
      <c r="AP199" s="19">
        <v>1975.38095238095</v>
      </c>
      <c r="AQ199" s="19">
        <v>1838.6666666666699</v>
      </c>
      <c r="AR199" s="19">
        <v>1975.38095238095</v>
      </c>
      <c r="AS199" s="19">
        <v>1852.80952380952</v>
      </c>
      <c r="AT199" s="19">
        <v>1852.80952380952</v>
      </c>
      <c r="AU199" s="19">
        <v>1846</v>
      </c>
      <c r="AV199" s="19">
        <v>1984</v>
      </c>
      <c r="AW199" s="19">
        <v>2125</v>
      </c>
      <c r="AX199" s="19">
        <v>2002</v>
      </c>
      <c r="AY199" s="19">
        <v>1895.2380952381</v>
      </c>
      <c r="AZ199" s="19">
        <v>1940</v>
      </c>
      <c r="BA199" s="19">
        <v>1975.38095238095</v>
      </c>
      <c r="BB199" s="19">
        <v>1975.38095238095</v>
      </c>
      <c r="BC199" s="19">
        <v>1852.80952380952</v>
      </c>
      <c r="BD199" s="19">
        <v>1838.6666666666699</v>
      </c>
      <c r="BE199" s="19">
        <v>1895.2380952381</v>
      </c>
      <c r="BF199" s="19">
        <v>1940</v>
      </c>
      <c r="BG199" s="19">
        <v>1975.38095238095</v>
      </c>
      <c r="BH199" s="19">
        <v>1975.38095238095</v>
      </c>
      <c r="BI199" s="19">
        <v>1852.80952380952</v>
      </c>
      <c r="BJ199" s="19">
        <v>1838.6666666666699</v>
      </c>
      <c r="BK199" s="19">
        <v>2112</v>
      </c>
      <c r="BL199" s="19">
        <v>1550</v>
      </c>
      <c r="BM199" s="19">
        <v>1857.5238095238101</v>
      </c>
      <c r="BN199" s="19">
        <v>1895.2380952381</v>
      </c>
      <c r="BO199" s="19">
        <v>1940</v>
      </c>
      <c r="BP199" s="19">
        <v>1975.38095238095</v>
      </c>
      <c r="BQ199" s="19">
        <v>1975.38095238095</v>
      </c>
      <c r="BR199" s="19">
        <v>1972</v>
      </c>
      <c r="BS199" s="19">
        <v>1972</v>
      </c>
      <c r="BT199" s="19">
        <v>1866.9523809523801</v>
      </c>
      <c r="BU199" s="19">
        <v>1975.38095238095</v>
      </c>
      <c r="BV199" s="19">
        <v>1852.80952380952</v>
      </c>
      <c r="BW199" s="19">
        <v>1843.38095238095</v>
      </c>
      <c r="BX199" s="19">
        <v>1975.38095238095</v>
      </c>
      <c r="BY199" s="19">
        <v>1866.9523809523801</v>
      </c>
      <c r="BZ199" s="19">
        <v>1833.9523809523801</v>
      </c>
      <c r="CA199" s="19">
        <v>1975.38095238095</v>
      </c>
      <c r="CB199" s="19">
        <v>1866.9523809523801</v>
      </c>
      <c r="CC199" s="19">
        <v>1843.38095238095</v>
      </c>
      <c r="CD199" s="19">
        <v>1940</v>
      </c>
      <c r="CE199" s="19">
        <v>1975.38095238095</v>
      </c>
      <c r="CF199" s="19">
        <v>1975.38095238095</v>
      </c>
      <c r="CG199" s="19">
        <v>1972</v>
      </c>
      <c r="CH199" s="19">
        <v>1972</v>
      </c>
      <c r="CI199" s="19">
        <v>1866.9523809523801</v>
      </c>
      <c r="CJ199" s="19">
        <v>1852.80952380952</v>
      </c>
      <c r="CK199" s="19">
        <v>1838.6666666666699</v>
      </c>
      <c r="CL199" s="19">
        <v>1866.9523809523801</v>
      </c>
      <c r="CM199" s="19">
        <v>1975.38095238095</v>
      </c>
      <c r="CP199" t="s">
        <v>167</v>
      </c>
      <c r="CQ199">
        <v>31</v>
      </c>
      <c r="CR199" s="13">
        <v>1975.38095238095</v>
      </c>
      <c r="CS199" s="13">
        <v>1700</v>
      </c>
      <c r="CT199" s="13">
        <v>1893.9014285714281</v>
      </c>
    </row>
    <row r="200" spans="2:98" x14ac:dyDescent="0.25">
      <c r="B200">
        <v>94</v>
      </c>
      <c r="C200" s="19">
        <v>2137</v>
      </c>
      <c r="D200" s="19">
        <v>1560</v>
      </c>
      <c r="E200" s="19">
        <v>1862.2380952381</v>
      </c>
      <c r="F200" s="19">
        <v>1899.9523809523801</v>
      </c>
      <c r="G200" s="19">
        <v>1890</v>
      </c>
      <c r="H200" s="19">
        <v>1980.0952380952399</v>
      </c>
      <c r="I200" s="19">
        <v>1980.0952380952399</v>
      </c>
      <c r="J200" s="19">
        <v>1857.5238095238101</v>
      </c>
      <c r="K200" s="19">
        <v>1843.38095238095</v>
      </c>
      <c r="L200" s="19">
        <v>1980.0952380952399</v>
      </c>
      <c r="M200" s="19">
        <v>1857.5238095238101</v>
      </c>
      <c r="N200" s="19">
        <v>1857.5238095238101</v>
      </c>
      <c r="O200" s="19">
        <v>1848.0952380952399</v>
      </c>
      <c r="P200" s="19">
        <v>1980.0952380952399</v>
      </c>
      <c r="Q200" s="19">
        <v>1871.6666666666699</v>
      </c>
      <c r="R200" s="19">
        <v>1890</v>
      </c>
      <c r="S200" s="19">
        <v>1909.38095238095</v>
      </c>
      <c r="T200" s="19">
        <v>1914.0952380952399</v>
      </c>
      <c r="U200" s="19">
        <v>1710</v>
      </c>
      <c r="V200" s="19">
        <v>1980.0952380952399</v>
      </c>
      <c r="W200" s="19">
        <v>1890</v>
      </c>
      <c r="X200" s="19">
        <v>1980.0952380952399</v>
      </c>
      <c r="Y200" s="19">
        <v>1980.0952380952399</v>
      </c>
      <c r="Z200" s="19">
        <v>1857.5238095238101</v>
      </c>
      <c r="AA200" s="19">
        <v>1843.38095238095</v>
      </c>
      <c r="AB200" s="19">
        <v>1980.0952380952399</v>
      </c>
      <c r="AC200" s="19">
        <v>1857.5238095238101</v>
      </c>
      <c r="AD200" s="19">
        <v>1857.5238095238101</v>
      </c>
      <c r="AE200" s="19">
        <v>1848.0952380952399</v>
      </c>
      <c r="AF200" s="19">
        <v>1980.0952380952399</v>
      </c>
      <c r="AG200" s="19">
        <v>1650</v>
      </c>
      <c r="AH200" s="19">
        <v>2480</v>
      </c>
      <c r="AI200" s="19">
        <v>1895.2380952381</v>
      </c>
      <c r="AJ200" s="19">
        <v>1820</v>
      </c>
      <c r="AK200" s="19">
        <v>1871.6666666666699</v>
      </c>
      <c r="AL200" s="19">
        <v>1838.6666666666699</v>
      </c>
      <c r="AM200" s="19">
        <v>1862.2380952381</v>
      </c>
      <c r="AN200" s="19">
        <v>1857.5238095238101</v>
      </c>
      <c r="AO200" s="19">
        <v>1871.6666666666699</v>
      </c>
      <c r="AP200" s="19">
        <v>1980.0952380952399</v>
      </c>
      <c r="AQ200" s="19">
        <v>1843.38095238095</v>
      </c>
      <c r="AR200" s="19">
        <v>1980.0952380952399</v>
      </c>
      <c r="AS200" s="19">
        <v>1857.5238095238101</v>
      </c>
      <c r="AT200" s="19">
        <v>1857.5238095238101</v>
      </c>
      <c r="AU200" s="19">
        <v>1848</v>
      </c>
      <c r="AV200" s="19">
        <v>1986</v>
      </c>
      <c r="AW200" s="19">
        <v>2130</v>
      </c>
      <c r="AX200" s="19">
        <v>2008</v>
      </c>
      <c r="AY200" s="19">
        <v>1899.9523809523801</v>
      </c>
      <c r="AZ200" s="19">
        <v>1890</v>
      </c>
      <c r="BA200" s="19">
        <v>1980.0952380952399</v>
      </c>
      <c r="BB200" s="19">
        <v>1980.0952380952399</v>
      </c>
      <c r="BC200" s="19">
        <v>1857.5238095238101</v>
      </c>
      <c r="BD200" s="19">
        <v>1843.38095238095</v>
      </c>
      <c r="BE200" s="19">
        <v>1899.9523809523801</v>
      </c>
      <c r="BF200" s="19">
        <v>1890</v>
      </c>
      <c r="BG200" s="19">
        <v>1980.0952380952399</v>
      </c>
      <c r="BH200" s="19">
        <v>1980.0952380952399</v>
      </c>
      <c r="BI200" s="19">
        <v>1857.5238095238101</v>
      </c>
      <c r="BJ200" s="19">
        <v>1843.38095238095</v>
      </c>
      <c r="BK200" s="19">
        <v>2137</v>
      </c>
      <c r="BL200" s="19">
        <v>1560</v>
      </c>
      <c r="BM200" s="19">
        <v>1862.2380952381</v>
      </c>
      <c r="BN200" s="19">
        <v>1899.9523809523801</v>
      </c>
      <c r="BO200" s="19">
        <v>1890</v>
      </c>
      <c r="BP200" s="19">
        <v>1980.0952380952399</v>
      </c>
      <c r="BQ200" s="19">
        <v>1980.0952380952399</v>
      </c>
      <c r="BR200" s="19">
        <v>1973</v>
      </c>
      <c r="BS200" s="19">
        <v>1973</v>
      </c>
      <c r="BT200" s="19">
        <v>1871.6666666666699</v>
      </c>
      <c r="BU200" s="19">
        <v>1980.0952380952399</v>
      </c>
      <c r="BV200" s="19">
        <v>1857.5238095238101</v>
      </c>
      <c r="BW200" s="19">
        <v>1848.0952380952399</v>
      </c>
      <c r="BX200" s="19">
        <v>1980.0952380952399</v>
      </c>
      <c r="BY200" s="19">
        <v>1871.6666666666699</v>
      </c>
      <c r="BZ200" s="19">
        <v>1838.6666666666699</v>
      </c>
      <c r="CA200" s="19">
        <v>1980.0952380952399</v>
      </c>
      <c r="CB200" s="19">
        <v>1871.6666666666699</v>
      </c>
      <c r="CC200" s="19">
        <v>1848.0952380952399</v>
      </c>
      <c r="CD200" s="19">
        <v>1890</v>
      </c>
      <c r="CE200" s="19">
        <v>1980.0952380952399</v>
      </c>
      <c r="CF200" s="19">
        <v>1980.0952380952399</v>
      </c>
      <c r="CG200" s="19">
        <v>1973</v>
      </c>
      <c r="CH200" s="19">
        <v>1973</v>
      </c>
      <c r="CI200" s="19">
        <v>1871.6666666666699</v>
      </c>
      <c r="CJ200" s="19">
        <v>1857.5238095238101</v>
      </c>
      <c r="CK200" s="19">
        <v>1843.38095238095</v>
      </c>
      <c r="CL200" s="19">
        <v>1871.6666666666699</v>
      </c>
      <c r="CM200" s="19">
        <v>1980.0952380952399</v>
      </c>
      <c r="CP200" t="s">
        <v>167</v>
      </c>
      <c r="CQ200">
        <v>32</v>
      </c>
      <c r="CR200" s="13">
        <v>2008.38095238095</v>
      </c>
      <c r="CS200" s="13">
        <v>1700</v>
      </c>
      <c r="CT200" s="13">
        <v>1890.6985714285704</v>
      </c>
    </row>
    <row r="201" spans="2:98" x14ac:dyDescent="0.25">
      <c r="B201">
        <v>95</v>
      </c>
      <c r="C201" s="19">
        <v>2162</v>
      </c>
      <c r="D201" s="19">
        <v>1636.6666666666699</v>
      </c>
      <c r="E201" s="19">
        <v>1866.9523809523801</v>
      </c>
      <c r="F201" s="19">
        <v>1904.6666666666699</v>
      </c>
      <c r="G201" s="19">
        <v>1790</v>
      </c>
      <c r="H201" s="19">
        <v>1984.80952380953</v>
      </c>
      <c r="I201" s="19">
        <v>1984.80952380953</v>
      </c>
      <c r="J201" s="19">
        <v>1862.2380952381</v>
      </c>
      <c r="K201" s="19">
        <v>1848.0952380952399</v>
      </c>
      <c r="L201" s="19">
        <v>1984.80952380953</v>
      </c>
      <c r="M201" s="19">
        <v>1862.2380952381</v>
      </c>
      <c r="N201" s="19">
        <v>1862.2380952381</v>
      </c>
      <c r="O201" s="19">
        <v>1852.80952380952</v>
      </c>
      <c r="P201" s="19">
        <v>1984.80952380953</v>
      </c>
      <c r="Q201" s="19">
        <v>1876.38095238095</v>
      </c>
      <c r="R201" s="19">
        <v>1790</v>
      </c>
      <c r="S201" s="19">
        <v>1914.0952380952399</v>
      </c>
      <c r="T201" s="19">
        <v>1918.80952380953</v>
      </c>
      <c r="U201" s="19">
        <v>1940</v>
      </c>
      <c r="V201" s="19">
        <v>1984.80952380953</v>
      </c>
      <c r="W201" s="19">
        <v>1790</v>
      </c>
      <c r="X201" s="19">
        <v>1984.80952380953</v>
      </c>
      <c r="Y201" s="19">
        <v>1984.80952380953</v>
      </c>
      <c r="Z201" s="19">
        <v>1862.2380952381</v>
      </c>
      <c r="AA201" s="19">
        <v>1848.0952380952399</v>
      </c>
      <c r="AB201" s="19">
        <v>1984.80952380953</v>
      </c>
      <c r="AC201" s="19">
        <v>1862.2380952381</v>
      </c>
      <c r="AD201" s="19">
        <v>1862.2380952381</v>
      </c>
      <c r="AE201" s="19">
        <v>1852.80952380952</v>
      </c>
      <c r="AF201" s="19">
        <v>1984.80952380953</v>
      </c>
      <c r="AG201" s="19">
        <v>1660</v>
      </c>
      <c r="AH201" s="19">
        <v>2490</v>
      </c>
      <c r="AI201" s="19">
        <v>1899.9523809523801</v>
      </c>
      <c r="AJ201" s="19">
        <v>1830</v>
      </c>
      <c r="AK201" s="19">
        <v>1876.38095238095</v>
      </c>
      <c r="AL201" s="19">
        <v>1843.38095238095</v>
      </c>
      <c r="AM201" s="19">
        <v>1866.9523809523801</v>
      </c>
      <c r="AN201" s="19">
        <v>1862.2380952381</v>
      </c>
      <c r="AO201" s="19">
        <v>1876.38095238095</v>
      </c>
      <c r="AP201" s="19">
        <v>1984.80952380953</v>
      </c>
      <c r="AQ201" s="19">
        <v>1848.0952380952399</v>
      </c>
      <c r="AR201" s="19">
        <v>1984.80952380953</v>
      </c>
      <c r="AS201" s="19">
        <v>1862.2380952381</v>
      </c>
      <c r="AT201" s="19">
        <v>1862.2380952381</v>
      </c>
      <c r="AU201" s="19">
        <v>1850</v>
      </c>
      <c r="AV201" s="19">
        <v>1988</v>
      </c>
      <c r="AW201" s="19">
        <v>2135</v>
      </c>
      <c r="AX201" s="19">
        <v>2014</v>
      </c>
      <c r="AY201" s="19">
        <v>1904.6666666666699</v>
      </c>
      <c r="AZ201" s="19">
        <v>1790</v>
      </c>
      <c r="BA201" s="19">
        <v>1984.80952380953</v>
      </c>
      <c r="BB201" s="19">
        <v>1984.80952380953</v>
      </c>
      <c r="BC201" s="19">
        <v>1862.2380952381</v>
      </c>
      <c r="BD201" s="19">
        <v>1848.0952380952399</v>
      </c>
      <c r="BE201" s="19">
        <v>1904.6666666666699</v>
      </c>
      <c r="BF201" s="19">
        <v>1790</v>
      </c>
      <c r="BG201" s="19">
        <v>1984.80952380953</v>
      </c>
      <c r="BH201" s="19">
        <v>1984.80952380953</v>
      </c>
      <c r="BI201" s="19">
        <v>1862.2380952381</v>
      </c>
      <c r="BJ201" s="19">
        <v>1848.0952380952399</v>
      </c>
      <c r="BK201" s="19">
        <v>2162</v>
      </c>
      <c r="BL201" s="19">
        <v>1636.6666666666699</v>
      </c>
      <c r="BM201" s="19">
        <v>1866.9523809523801</v>
      </c>
      <c r="BN201" s="19">
        <v>1904.6666666666699</v>
      </c>
      <c r="BO201" s="19">
        <v>1790</v>
      </c>
      <c r="BP201" s="19">
        <v>1984.80952380953</v>
      </c>
      <c r="BQ201" s="19">
        <v>1984.80952380953</v>
      </c>
      <c r="BR201" s="19">
        <v>1974</v>
      </c>
      <c r="BS201" s="19">
        <v>1974</v>
      </c>
      <c r="BT201" s="19">
        <v>1876.38095238095</v>
      </c>
      <c r="BU201" s="19">
        <v>1984.80952380953</v>
      </c>
      <c r="BV201" s="19">
        <v>1862.2380952381</v>
      </c>
      <c r="BW201" s="19">
        <v>1852.80952380952</v>
      </c>
      <c r="BX201" s="19">
        <v>1984.80952380953</v>
      </c>
      <c r="BY201" s="19">
        <v>1876.38095238095</v>
      </c>
      <c r="BZ201" s="19">
        <v>1843.38095238095</v>
      </c>
      <c r="CA201" s="19">
        <v>1984.80952380953</v>
      </c>
      <c r="CB201" s="19">
        <v>1876.38095238095</v>
      </c>
      <c r="CC201" s="19">
        <v>1852.80952380952</v>
      </c>
      <c r="CD201" s="19">
        <v>1790</v>
      </c>
      <c r="CE201" s="19">
        <v>1984.80952380953</v>
      </c>
      <c r="CF201" s="19">
        <v>1984.80952380953</v>
      </c>
      <c r="CG201" s="19">
        <v>1974</v>
      </c>
      <c r="CH201" s="19">
        <v>1974</v>
      </c>
      <c r="CI201" s="19">
        <v>1876.38095238095</v>
      </c>
      <c r="CJ201" s="19">
        <v>1862.2380952381</v>
      </c>
      <c r="CK201" s="19">
        <v>1848.0952380952399</v>
      </c>
      <c r="CL201" s="19">
        <v>1876.38095238095</v>
      </c>
      <c r="CM201" s="19">
        <v>1984.80952380953</v>
      </c>
      <c r="CP201" t="s">
        <v>167</v>
      </c>
      <c r="CQ201">
        <v>33</v>
      </c>
      <c r="CR201" s="13">
        <v>2010</v>
      </c>
      <c r="CS201" s="13">
        <v>1680</v>
      </c>
      <c r="CT201" s="13">
        <v>1893.588571428571</v>
      </c>
    </row>
    <row r="202" spans="2:98" x14ac:dyDescent="0.25">
      <c r="B202">
        <v>96</v>
      </c>
      <c r="C202" s="19">
        <v>2187</v>
      </c>
      <c r="D202" s="19">
        <v>1696.6666666666699</v>
      </c>
      <c r="E202" s="19">
        <v>1871.6666666666699</v>
      </c>
      <c r="F202" s="19">
        <v>1932.9523809523801</v>
      </c>
      <c r="G202" s="19">
        <v>1956.5238095238101</v>
      </c>
      <c r="H202" s="19">
        <v>1989.5238095238101</v>
      </c>
      <c r="I202" s="19">
        <v>1989.5238095238101</v>
      </c>
      <c r="J202" s="19">
        <v>1866.9523809523801</v>
      </c>
      <c r="K202" s="19">
        <v>1852.80952380952</v>
      </c>
      <c r="L202" s="19">
        <v>1989.5238095238101</v>
      </c>
      <c r="M202" s="19">
        <v>1866.9523809523801</v>
      </c>
      <c r="N202" s="19">
        <v>1866.9523809523801</v>
      </c>
      <c r="O202" s="19">
        <v>1857.5238095238101</v>
      </c>
      <c r="P202" s="19">
        <v>1989.5238095238101</v>
      </c>
      <c r="Q202" s="19">
        <v>1881.0952380952399</v>
      </c>
      <c r="R202" s="19">
        <v>1700</v>
      </c>
      <c r="S202" s="19">
        <v>1838.6666666666699</v>
      </c>
      <c r="T202" s="19">
        <v>1923.5238095238101</v>
      </c>
      <c r="U202" s="19">
        <v>1890</v>
      </c>
      <c r="V202" s="19">
        <v>1989.5238095238101</v>
      </c>
      <c r="W202" s="19">
        <v>1956.5238095238101</v>
      </c>
      <c r="X202" s="19">
        <v>1989.5238095238101</v>
      </c>
      <c r="Y202" s="19">
        <v>1989.5238095238101</v>
      </c>
      <c r="Z202" s="19">
        <v>1866.9523809523801</v>
      </c>
      <c r="AA202" s="19">
        <v>1852.80952380952</v>
      </c>
      <c r="AB202" s="19">
        <v>1989.5238095238101</v>
      </c>
      <c r="AC202" s="19">
        <v>1866.9523809523801</v>
      </c>
      <c r="AD202" s="19">
        <v>1866.9523809523801</v>
      </c>
      <c r="AE202" s="19">
        <v>1857.5238095238101</v>
      </c>
      <c r="AF202" s="19">
        <v>1989.5238095238101</v>
      </c>
      <c r="AG202" s="19">
        <v>1670</v>
      </c>
      <c r="AH202" s="19">
        <v>2500</v>
      </c>
      <c r="AI202" s="19">
        <v>1904.6666666666699</v>
      </c>
      <c r="AJ202" s="19">
        <v>1840</v>
      </c>
      <c r="AK202" s="19">
        <v>1881.0952380952399</v>
      </c>
      <c r="AL202" s="19">
        <v>1848.0952380952399</v>
      </c>
      <c r="AM202" s="19">
        <v>1871.6666666666699</v>
      </c>
      <c r="AN202" s="19">
        <v>1866.9523809523801</v>
      </c>
      <c r="AO202" s="19">
        <v>1881.0952380952399</v>
      </c>
      <c r="AP202" s="19">
        <v>1989.5238095238101</v>
      </c>
      <c r="AQ202" s="19">
        <v>1852.80952380952</v>
      </c>
      <c r="AR202" s="19">
        <v>1989.5238095238101</v>
      </c>
      <c r="AS202" s="19">
        <v>1866.9523809523801</v>
      </c>
      <c r="AT202" s="19">
        <v>1866.9523809523801</v>
      </c>
      <c r="AU202" s="19">
        <v>1852</v>
      </c>
      <c r="AV202" s="19">
        <v>1990</v>
      </c>
      <c r="AW202" s="19">
        <v>2140</v>
      </c>
      <c r="AX202" s="19">
        <v>2020</v>
      </c>
      <c r="AY202" s="19">
        <v>1932.9523809523801</v>
      </c>
      <c r="AZ202" s="19">
        <v>1956.5238095238101</v>
      </c>
      <c r="BA202" s="19">
        <v>1989.5238095238101</v>
      </c>
      <c r="BB202" s="19">
        <v>1989.5238095238101</v>
      </c>
      <c r="BC202" s="19">
        <v>1866.9523809523801</v>
      </c>
      <c r="BD202" s="19">
        <v>1852.80952380952</v>
      </c>
      <c r="BE202" s="19">
        <v>1932.9523809523801</v>
      </c>
      <c r="BF202" s="19">
        <v>1956.5238095238101</v>
      </c>
      <c r="BG202" s="19">
        <v>1989.5238095238101</v>
      </c>
      <c r="BH202" s="19">
        <v>1989.5238095238101</v>
      </c>
      <c r="BI202" s="19">
        <v>1866.9523809523801</v>
      </c>
      <c r="BJ202" s="19">
        <v>1852.80952380952</v>
      </c>
      <c r="BK202" s="19">
        <v>2187</v>
      </c>
      <c r="BL202" s="19">
        <v>1696.6666666666699</v>
      </c>
      <c r="BM202" s="19">
        <v>1871.6666666666699</v>
      </c>
      <c r="BN202" s="19">
        <v>1932.9523809523801</v>
      </c>
      <c r="BO202" s="19">
        <v>1956.5238095238101</v>
      </c>
      <c r="BP202" s="19">
        <v>1989.5238095238101</v>
      </c>
      <c r="BQ202" s="19">
        <v>1989.5238095238101</v>
      </c>
      <c r="BR202" s="19">
        <v>1975</v>
      </c>
      <c r="BS202" s="19">
        <v>1975</v>
      </c>
      <c r="BT202" s="19">
        <v>1881.0952380952399</v>
      </c>
      <c r="BU202" s="19">
        <v>1989.5238095238101</v>
      </c>
      <c r="BV202" s="19">
        <v>1866.9523809523801</v>
      </c>
      <c r="BW202" s="19">
        <v>1857.5238095238101</v>
      </c>
      <c r="BX202" s="19">
        <v>1989.5238095238101</v>
      </c>
      <c r="BY202" s="19">
        <v>1881.0952380952399</v>
      </c>
      <c r="BZ202" s="19">
        <v>1848.0952380952399</v>
      </c>
      <c r="CA202" s="19">
        <v>1989.5238095238101</v>
      </c>
      <c r="CB202" s="19">
        <v>1881.0952380952399</v>
      </c>
      <c r="CC202" s="19">
        <v>1857.5238095238101</v>
      </c>
      <c r="CD202" s="19">
        <v>1956.5238095238101</v>
      </c>
      <c r="CE202" s="19">
        <v>1989.5238095238101</v>
      </c>
      <c r="CF202" s="19">
        <v>1989.5238095238101</v>
      </c>
      <c r="CG202" s="19">
        <v>1975</v>
      </c>
      <c r="CH202" s="19">
        <v>1975</v>
      </c>
      <c r="CI202" s="19">
        <v>1881.0952380952399</v>
      </c>
      <c r="CJ202" s="19">
        <v>1866.9523809523801</v>
      </c>
      <c r="CK202" s="19">
        <v>1852.80952380952</v>
      </c>
      <c r="CL202" s="19">
        <v>1881.0952380952399</v>
      </c>
      <c r="CM202" s="19">
        <v>1989.5238095238101</v>
      </c>
      <c r="CP202" t="s">
        <v>167</v>
      </c>
      <c r="CQ202">
        <v>34</v>
      </c>
      <c r="CR202" s="13">
        <v>2040</v>
      </c>
      <c r="CS202" s="13">
        <v>1330</v>
      </c>
      <c r="CT202" s="13">
        <v>1650.9</v>
      </c>
    </row>
    <row r="203" spans="2:98" x14ac:dyDescent="0.25">
      <c r="B203">
        <v>97</v>
      </c>
      <c r="C203" s="19">
        <v>2212</v>
      </c>
      <c r="D203" s="19">
        <v>1756.6666666666699</v>
      </c>
      <c r="E203" s="19">
        <v>1876.38095238095</v>
      </c>
      <c r="F203" s="19">
        <v>1937.6666666666699</v>
      </c>
      <c r="G203" s="19">
        <v>1961.2380952381</v>
      </c>
      <c r="H203" s="19">
        <v>1994.2380952381</v>
      </c>
      <c r="I203" s="19">
        <v>1994.2380952381</v>
      </c>
      <c r="J203" s="19">
        <v>1871.6666666666699</v>
      </c>
      <c r="K203" s="19">
        <v>1857.5238095238101</v>
      </c>
      <c r="L203" s="19">
        <v>1994.2380952381</v>
      </c>
      <c r="M203" s="19">
        <v>1871.6666666666699</v>
      </c>
      <c r="N203" s="19">
        <v>1871.6666666666699</v>
      </c>
      <c r="O203" s="19">
        <v>1862.2380952381</v>
      </c>
      <c r="P203" s="19">
        <v>1994.2380952381</v>
      </c>
      <c r="Q203" s="19">
        <v>1885.80952380953</v>
      </c>
      <c r="R203" s="19">
        <v>1805.6666666666699</v>
      </c>
      <c r="S203" s="19">
        <v>1843.38095238095</v>
      </c>
      <c r="T203" s="19">
        <v>1928.2380952381</v>
      </c>
      <c r="U203" s="19">
        <v>1790</v>
      </c>
      <c r="V203" s="19">
        <v>1994.2380952381</v>
      </c>
      <c r="W203" s="19">
        <v>1961.2380952381</v>
      </c>
      <c r="X203" s="19">
        <v>1994.2380952381</v>
      </c>
      <c r="Y203" s="19">
        <v>1994.2380952381</v>
      </c>
      <c r="Z203" s="19">
        <v>1871.6666666666699</v>
      </c>
      <c r="AA203" s="19">
        <v>1857.5238095238101</v>
      </c>
      <c r="AB203" s="19">
        <v>1994.2380952381</v>
      </c>
      <c r="AC203" s="19">
        <v>1871.6666666666699</v>
      </c>
      <c r="AD203" s="19">
        <v>1871.6666666666699</v>
      </c>
      <c r="AE203" s="19">
        <v>1862.2380952381</v>
      </c>
      <c r="AF203" s="19">
        <v>1994.2380952381</v>
      </c>
      <c r="AG203" s="19">
        <v>1680</v>
      </c>
      <c r="AH203" s="19">
        <v>2510</v>
      </c>
      <c r="AI203" s="19">
        <v>1909.38095238095</v>
      </c>
      <c r="AJ203" s="19">
        <v>1850</v>
      </c>
      <c r="AK203" s="19">
        <v>1885.80952380953</v>
      </c>
      <c r="AL203" s="19">
        <v>1852.80952380952</v>
      </c>
      <c r="AM203" s="19">
        <v>1876.38095238095</v>
      </c>
      <c r="AN203" s="19">
        <v>1871.6666666666699</v>
      </c>
      <c r="AO203" s="19">
        <v>1885.80952380953</v>
      </c>
      <c r="AP203" s="19">
        <v>1994.2380952381</v>
      </c>
      <c r="AQ203" s="19">
        <v>1857.5238095238101</v>
      </c>
      <c r="AR203" s="19">
        <v>1994.2380952381</v>
      </c>
      <c r="AS203" s="19">
        <v>1871.6666666666699</v>
      </c>
      <c r="AT203" s="19">
        <v>1871.6666666666699</v>
      </c>
      <c r="AU203" s="19">
        <v>1854</v>
      </c>
      <c r="AV203" s="19">
        <v>1992</v>
      </c>
      <c r="AW203" s="19">
        <v>2145</v>
      </c>
      <c r="AX203" s="19">
        <v>2026</v>
      </c>
      <c r="AY203" s="19">
        <v>1937.6666666666699</v>
      </c>
      <c r="AZ203" s="19">
        <v>1961.2380952381</v>
      </c>
      <c r="BA203" s="19">
        <v>1994.2380952381</v>
      </c>
      <c r="BB203" s="19">
        <v>1994.2380952381</v>
      </c>
      <c r="BC203" s="19">
        <v>1871.6666666666699</v>
      </c>
      <c r="BD203" s="19">
        <v>1857.5238095238101</v>
      </c>
      <c r="BE203" s="19">
        <v>1937.6666666666699</v>
      </c>
      <c r="BF203" s="19">
        <v>1961.2380952381</v>
      </c>
      <c r="BG203" s="19">
        <v>1994.2380952381</v>
      </c>
      <c r="BH203" s="19">
        <v>1994.2380952381</v>
      </c>
      <c r="BI203" s="19">
        <v>1871.6666666666699</v>
      </c>
      <c r="BJ203" s="19">
        <v>1857.5238095238101</v>
      </c>
      <c r="BK203" s="19">
        <v>2212</v>
      </c>
      <c r="BL203" s="19">
        <v>1756.6666666666699</v>
      </c>
      <c r="BM203" s="19">
        <v>1876.38095238095</v>
      </c>
      <c r="BN203" s="19">
        <v>1937.6666666666699</v>
      </c>
      <c r="BO203" s="19">
        <v>1961.2380952381</v>
      </c>
      <c r="BP203" s="19">
        <v>1994.2380952381</v>
      </c>
      <c r="BQ203" s="19">
        <v>1994.2380952381</v>
      </c>
      <c r="BR203" s="19">
        <v>1976</v>
      </c>
      <c r="BS203" s="19">
        <v>1976</v>
      </c>
      <c r="BT203" s="19">
        <v>1885.80952380953</v>
      </c>
      <c r="BU203" s="19">
        <v>1994.2380952381</v>
      </c>
      <c r="BV203" s="19">
        <v>1871.6666666666699</v>
      </c>
      <c r="BW203" s="19">
        <v>1862.2380952381</v>
      </c>
      <c r="BX203" s="19">
        <v>1994.2380952381</v>
      </c>
      <c r="BY203" s="19">
        <v>1885.80952380953</v>
      </c>
      <c r="BZ203" s="19">
        <v>1852.80952380952</v>
      </c>
      <c r="CA203" s="19">
        <v>1994.2380952381</v>
      </c>
      <c r="CB203" s="19">
        <v>1885.80952380953</v>
      </c>
      <c r="CC203" s="19">
        <v>1862.2380952381</v>
      </c>
      <c r="CD203" s="19">
        <v>1961.2380952381</v>
      </c>
      <c r="CE203" s="19">
        <v>1994.2380952381</v>
      </c>
      <c r="CF203" s="19">
        <v>1994.2380952381</v>
      </c>
      <c r="CG203" s="19">
        <v>1976</v>
      </c>
      <c r="CH203" s="19">
        <v>1976</v>
      </c>
      <c r="CI203" s="19">
        <v>1885.80952380953</v>
      </c>
      <c r="CJ203" s="19">
        <v>1871.6666666666699</v>
      </c>
      <c r="CK203" s="19">
        <v>1857.5238095238101</v>
      </c>
      <c r="CL203" s="19">
        <v>1885.80952380953</v>
      </c>
      <c r="CM203" s="19">
        <v>1994.2380952381</v>
      </c>
      <c r="CP203" t="s">
        <v>167</v>
      </c>
      <c r="CQ203">
        <v>35</v>
      </c>
      <c r="CR203" s="13">
        <v>2540</v>
      </c>
      <c r="CS203" s="13">
        <v>1550</v>
      </c>
      <c r="CT203" s="13">
        <v>2045</v>
      </c>
    </row>
    <row r="204" spans="2:98" x14ac:dyDescent="0.25">
      <c r="B204">
        <v>98</v>
      </c>
      <c r="C204" s="19">
        <v>2237</v>
      </c>
      <c r="D204" s="19">
        <v>1928.07394957983</v>
      </c>
      <c r="E204" s="19">
        <v>1881.0952380952599</v>
      </c>
      <c r="F204" s="19">
        <v>1945.5238095238101</v>
      </c>
      <c r="G204" s="19">
        <v>1995.2031746031801</v>
      </c>
      <c r="H204" s="19">
        <v>1998.95238095235</v>
      </c>
      <c r="I204" s="19">
        <v>1998.95238095235</v>
      </c>
      <c r="J204" s="19">
        <v>1876.38095238092</v>
      </c>
      <c r="K204" s="19">
        <v>1862.23809523812</v>
      </c>
      <c r="L204" s="19">
        <v>1998.95238095235</v>
      </c>
      <c r="M204" s="19">
        <v>1876.38095238092</v>
      </c>
      <c r="N204" s="19">
        <v>1876.38095238092</v>
      </c>
      <c r="O204" s="19">
        <v>1866.95238095235</v>
      </c>
      <c r="P204" s="19">
        <v>1998.95238095235</v>
      </c>
      <c r="Q204" s="19">
        <v>1890.5238095237801</v>
      </c>
      <c r="R204" s="19">
        <v>1771.7777777777801</v>
      </c>
      <c r="S204" s="19">
        <v>1837.4095238095199</v>
      </c>
      <c r="T204" s="19">
        <v>1932.95238095235</v>
      </c>
      <c r="U204" s="19">
        <v>1827.1587301587299</v>
      </c>
      <c r="V204" s="19">
        <v>1998.95238095235</v>
      </c>
      <c r="W204" s="19">
        <v>1995.2031746031801</v>
      </c>
      <c r="X204" s="19">
        <v>1998.95238095235</v>
      </c>
      <c r="Y204" s="19">
        <v>1998.95238095235</v>
      </c>
      <c r="Z204" s="19">
        <v>1876.38095238092</v>
      </c>
      <c r="AA204" s="19">
        <v>1862.23809523812</v>
      </c>
      <c r="AB204" s="19">
        <v>1998.95238095235</v>
      </c>
      <c r="AC204" s="19">
        <v>1876.38095238092</v>
      </c>
      <c r="AD204" s="19">
        <v>1876.38095238092</v>
      </c>
      <c r="AE204" s="19">
        <v>1866.95238095235</v>
      </c>
      <c r="AF204" s="19">
        <v>1998.95238095235</v>
      </c>
      <c r="AG204" s="19">
        <v>1580</v>
      </c>
      <c r="AH204" s="19">
        <v>2520</v>
      </c>
      <c r="AI204" s="19">
        <v>1914.0952380952399</v>
      </c>
      <c r="AJ204" s="19">
        <v>1860</v>
      </c>
      <c r="AK204" s="19">
        <v>1890.5238095237801</v>
      </c>
      <c r="AL204" s="19">
        <v>1857.5238095237801</v>
      </c>
      <c r="AM204" s="19">
        <v>1881.0952380952599</v>
      </c>
      <c r="AN204" s="19">
        <v>1876.38095238092</v>
      </c>
      <c r="AO204" s="19">
        <v>1890.5238095237801</v>
      </c>
      <c r="AP204" s="19">
        <v>1998.95238095235</v>
      </c>
      <c r="AQ204" s="19">
        <v>1862.23809523812</v>
      </c>
      <c r="AR204" s="19">
        <v>1998.95238095235</v>
      </c>
      <c r="AS204" s="19">
        <v>1876.38095238092</v>
      </c>
      <c r="AT204" s="19">
        <v>1876.38095238092</v>
      </c>
      <c r="AU204" s="19">
        <v>1856</v>
      </c>
      <c r="AV204" s="19">
        <v>1994</v>
      </c>
      <c r="AW204" s="19">
        <v>2150</v>
      </c>
      <c r="AX204" s="19">
        <v>2032</v>
      </c>
      <c r="AY204" s="19">
        <v>1945.5238095238101</v>
      </c>
      <c r="AZ204" s="19">
        <v>1995.2031746031801</v>
      </c>
      <c r="BA204" s="19">
        <v>1998.95238095235</v>
      </c>
      <c r="BB204" s="19">
        <v>1998.95238095235</v>
      </c>
      <c r="BC204" s="19">
        <v>1876.38095238092</v>
      </c>
      <c r="BD204" s="19">
        <v>1862.23809523812</v>
      </c>
      <c r="BE204" s="19">
        <v>1945.5238095238101</v>
      </c>
      <c r="BF204" s="19">
        <v>1995.2031746031801</v>
      </c>
      <c r="BG204" s="19">
        <v>1998.95238095235</v>
      </c>
      <c r="BH204" s="19">
        <v>1998.95238095235</v>
      </c>
      <c r="BI204" s="19">
        <v>1876.38095238092</v>
      </c>
      <c r="BJ204" s="19">
        <v>1862.23809523812</v>
      </c>
      <c r="BK204" s="19">
        <v>2237</v>
      </c>
      <c r="BL204" s="19">
        <v>1928.07394957983</v>
      </c>
      <c r="BM204" s="19">
        <v>1881.0952380952599</v>
      </c>
      <c r="BN204" s="19">
        <v>1945.5238095238101</v>
      </c>
      <c r="BO204" s="19">
        <v>1995.2031746031801</v>
      </c>
      <c r="BP204" s="19">
        <v>1998.95238095235</v>
      </c>
      <c r="BQ204" s="19">
        <v>1998.95238095235</v>
      </c>
      <c r="BR204" s="19">
        <v>1977</v>
      </c>
      <c r="BS204" s="19">
        <v>1977</v>
      </c>
      <c r="BT204" s="19">
        <v>1890.5238095237801</v>
      </c>
      <c r="BU204" s="19">
        <v>1998.95238095235</v>
      </c>
      <c r="BV204" s="19">
        <v>1876.38095238092</v>
      </c>
      <c r="BW204" s="19">
        <v>1866.95238095235</v>
      </c>
      <c r="BX204" s="19">
        <v>1998.95238095235</v>
      </c>
      <c r="BY204" s="19">
        <v>1890.5238095237801</v>
      </c>
      <c r="BZ204" s="19">
        <v>1857.5238095237801</v>
      </c>
      <c r="CA204" s="19">
        <v>1998.95238095235</v>
      </c>
      <c r="CB204" s="19">
        <v>1890.5238095237801</v>
      </c>
      <c r="CC204" s="19">
        <v>1866.95238095235</v>
      </c>
      <c r="CD204" s="19">
        <v>1995.2031746031801</v>
      </c>
      <c r="CE204" s="19">
        <v>1998.95238095235</v>
      </c>
      <c r="CF204" s="19">
        <v>1998.95238095235</v>
      </c>
      <c r="CG204" s="19">
        <v>1977</v>
      </c>
      <c r="CH204" s="19">
        <v>1977</v>
      </c>
      <c r="CI204" s="19">
        <v>1890.5238095237801</v>
      </c>
      <c r="CJ204" s="19">
        <v>1876.38095238092</v>
      </c>
      <c r="CK204" s="19">
        <v>1862.23809523812</v>
      </c>
      <c r="CL204" s="19">
        <v>1890.5238095237801</v>
      </c>
      <c r="CM204" s="19">
        <v>1998.95238095235</v>
      </c>
      <c r="CP204" t="s">
        <v>167</v>
      </c>
      <c r="CQ204">
        <v>36</v>
      </c>
      <c r="CR204" s="13">
        <v>2540</v>
      </c>
      <c r="CS204" s="13">
        <v>1255</v>
      </c>
      <c r="CT204" s="13">
        <v>2053.8809523809518</v>
      </c>
    </row>
    <row r="205" spans="2:98" x14ac:dyDescent="0.25">
      <c r="B205">
        <v>99</v>
      </c>
      <c r="C205" s="19">
        <v>2262</v>
      </c>
      <c r="D205" s="19">
        <v>1931.0526610644299</v>
      </c>
      <c r="E205" s="19">
        <v>1885.80952380955</v>
      </c>
      <c r="F205" s="19">
        <v>1955.62585034014</v>
      </c>
      <c r="G205" s="19">
        <v>2029.6535147392301</v>
      </c>
      <c r="H205" s="19">
        <v>2003.6666666666299</v>
      </c>
      <c r="I205" s="19">
        <v>2003.6666666666299</v>
      </c>
      <c r="J205" s="19">
        <v>1881.0952380952001</v>
      </c>
      <c r="K205" s="19">
        <v>1866.9523809524101</v>
      </c>
      <c r="L205" s="19">
        <v>2003.6666666666299</v>
      </c>
      <c r="M205" s="19">
        <v>1881.0952380952001</v>
      </c>
      <c r="N205" s="19">
        <v>1881.0952380952001</v>
      </c>
      <c r="O205" s="19">
        <v>1871.6666666666299</v>
      </c>
      <c r="P205" s="19">
        <v>2003.6666666666299</v>
      </c>
      <c r="Q205" s="19">
        <v>1895.2380952380599</v>
      </c>
      <c r="R205" s="19">
        <v>1762.0158730158801</v>
      </c>
      <c r="S205" s="19">
        <v>1823.80544217687</v>
      </c>
      <c r="T205" s="19">
        <v>1937.6666666666299</v>
      </c>
      <c r="U205" s="19">
        <v>1825.7981859410399</v>
      </c>
      <c r="V205" s="19">
        <v>2003.6666666666299</v>
      </c>
      <c r="W205" s="19">
        <v>2029.6535147392301</v>
      </c>
      <c r="X205" s="19">
        <v>2003.6666666666299</v>
      </c>
      <c r="Y205" s="19">
        <v>2003.6666666666299</v>
      </c>
      <c r="Z205" s="19">
        <v>1881.0952380952001</v>
      </c>
      <c r="AA205" s="19">
        <v>1866.9523809524101</v>
      </c>
      <c r="AB205" s="19">
        <v>2003.6666666666299</v>
      </c>
      <c r="AC205" s="19">
        <v>1881.0952380952001</v>
      </c>
      <c r="AD205" s="19">
        <v>1881.0952380952001</v>
      </c>
      <c r="AE205" s="19">
        <v>1871.6666666666299</v>
      </c>
      <c r="AF205" s="19">
        <v>2003.6666666666299</v>
      </c>
      <c r="AG205" s="19">
        <v>1590</v>
      </c>
      <c r="AH205" s="19">
        <v>2530</v>
      </c>
      <c r="AI205" s="19">
        <v>1918.80952380953</v>
      </c>
      <c r="AJ205" s="19">
        <v>1870</v>
      </c>
      <c r="AK205" s="19">
        <v>1895.2380952380599</v>
      </c>
      <c r="AL205" s="19">
        <v>1862.2380952380599</v>
      </c>
      <c r="AM205" s="19">
        <v>1885.80952380955</v>
      </c>
      <c r="AN205" s="19">
        <v>1881.0952380952001</v>
      </c>
      <c r="AO205" s="19">
        <v>1895.2380952380599</v>
      </c>
      <c r="AP205" s="19">
        <v>2003.6666666666299</v>
      </c>
      <c r="AQ205" s="19">
        <v>1866.9523809524101</v>
      </c>
      <c r="AR205" s="19">
        <v>2003.6666666666299</v>
      </c>
      <c r="AS205" s="19">
        <v>1881.0952380952001</v>
      </c>
      <c r="AT205" s="19">
        <v>1881.0952380952001</v>
      </c>
      <c r="AU205" s="19">
        <v>1858</v>
      </c>
      <c r="AV205" s="19">
        <v>1996</v>
      </c>
      <c r="AW205" s="19">
        <v>2155</v>
      </c>
      <c r="AX205" s="19">
        <v>2038</v>
      </c>
      <c r="AY205" s="19">
        <v>1955.62585034014</v>
      </c>
      <c r="AZ205" s="19">
        <v>2029.6535147392301</v>
      </c>
      <c r="BA205" s="19">
        <v>2003.6666666666299</v>
      </c>
      <c r="BB205" s="19">
        <v>2003.6666666666299</v>
      </c>
      <c r="BC205" s="19">
        <v>1881.0952380952001</v>
      </c>
      <c r="BD205" s="19">
        <v>1866.9523809524101</v>
      </c>
      <c r="BE205" s="19">
        <v>1955.62585034014</v>
      </c>
      <c r="BF205" s="19">
        <v>2029.6535147392301</v>
      </c>
      <c r="BG205" s="19">
        <v>2003.6666666666299</v>
      </c>
      <c r="BH205" s="19">
        <v>2003.6666666666299</v>
      </c>
      <c r="BI205" s="19">
        <v>1881.0952380952001</v>
      </c>
      <c r="BJ205" s="19">
        <v>1866.9523809524101</v>
      </c>
      <c r="BK205" s="19">
        <v>2262</v>
      </c>
      <c r="BL205" s="19">
        <v>1931.0526610644299</v>
      </c>
      <c r="BM205" s="19">
        <v>1885.80952380955</v>
      </c>
      <c r="BN205" s="19">
        <v>1955.62585034014</v>
      </c>
      <c r="BO205" s="19">
        <v>2029.6535147392301</v>
      </c>
      <c r="BP205" s="19">
        <v>2003.6666666666299</v>
      </c>
      <c r="BQ205" s="19">
        <v>2003.6666666666299</v>
      </c>
      <c r="BR205" s="19">
        <v>1978</v>
      </c>
      <c r="BS205" s="19">
        <v>1978</v>
      </c>
      <c r="BT205" s="19">
        <v>1895.2380952380599</v>
      </c>
      <c r="BU205" s="19">
        <v>2003.6666666666299</v>
      </c>
      <c r="BV205" s="19">
        <v>1881.0952380952001</v>
      </c>
      <c r="BW205" s="19">
        <v>1871.6666666666299</v>
      </c>
      <c r="BX205" s="19">
        <v>2003.6666666666299</v>
      </c>
      <c r="BY205" s="19">
        <v>1895.2380952380599</v>
      </c>
      <c r="BZ205" s="19">
        <v>1862.2380952380599</v>
      </c>
      <c r="CA205" s="19">
        <v>2003.6666666666299</v>
      </c>
      <c r="CB205" s="19">
        <v>1895.2380952380599</v>
      </c>
      <c r="CC205" s="19">
        <v>1871.6666666666299</v>
      </c>
      <c r="CD205" s="19">
        <v>2029.6535147392301</v>
      </c>
      <c r="CE205" s="19">
        <v>2003.6666666666299</v>
      </c>
      <c r="CF205" s="19">
        <v>2003.6666666666299</v>
      </c>
      <c r="CG205" s="19">
        <v>1978</v>
      </c>
      <c r="CH205" s="19">
        <v>1978</v>
      </c>
      <c r="CI205" s="19">
        <v>1895.2380952380599</v>
      </c>
      <c r="CJ205" s="19">
        <v>1881.0952380952001</v>
      </c>
      <c r="CK205" s="19">
        <v>1866.9523809524101</v>
      </c>
      <c r="CL205" s="19">
        <v>1895.2380952380599</v>
      </c>
      <c r="CM205" s="19">
        <v>2003.6666666666299</v>
      </c>
      <c r="CP205" t="s">
        <v>167</v>
      </c>
      <c r="CQ205">
        <v>37</v>
      </c>
      <c r="CR205" s="13">
        <v>1975.38095238095</v>
      </c>
      <c r="CS205" s="13">
        <v>1700</v>
      </c>
      <c r="CT205" s="13">
        <v>1893.9957142857138</v>
      </c>
    </row>
    <row r="206" spans="2:98" x14ac:dyDescent="0.25">
      <c r="B206">
        <v>100</v>
      </c>
      <c r="C206" s="19">
        <v>2287</v>
      </c>
      <c r="D206" s="19">
        <v>1934.03137254902</v>
      </c>
      <c r="E206" s="19">
        <v>1890.5238095238401</v>
      </c>
      <c r="F206" s="19">
        <v>1965.7278911564599</v>
      </c>
      <c r="G206" s="19">
        <v>2064.1038548752899</v>
      </c>
      <c r="H206" s="19">
        <v>2008.38095238091</v>
      </c>
      <c r="I206" s="19">
        <v>2008.38095238091</v>
      </c>
      <c r="J206" s="19">
        <v>1885.80952380948</v>
      </c>
      <c r="K206" s="19">
        <v>1871.6666666666999</v>
      </c>
      <c r="L206" s="19">
        <v>2008.38095238091</v>
      </c>
      <c r="M206" s="19">
        <v>1885.80952380948</v>
      </c>
      <c r="N206" s="19">
        <v>1885.80952380948</v>
      </c>
      <c r="O206" s="19">
        <v>1876.38095238091</v>
      </c>
      <c r="P206" s="19">
        <v>2008.38095238091</v>
      </c>
      <c r="Q206" s="19">
        <v>1899.95238095234</v>
      </c>
      <c r="R206" s="19">
        <v>1752.25396825397</v>
      </c>
      <c r="S206" s="19">
        <v>1810.2013605442201</v>
      </c>
      <c r="T206" s="19">
        <v>1942.38095238091</v>
      </c>
      <c r="U206" s="19">
        <v>1824.43764172336</v>
      </c>
      <c r="V206" s="19">
        <v>2008.38095238091</v>
      </c>
      <c r="W206" s="19">
        <v>2064.1038548752899</v>
      </c>
      <c r="X206" s="19">
        <v>2008.38095238091</v>
      </c>
      <c r="Y206" s="19">
        <v>2008.38095238091</v>
      </c>
      <c r="Z206" s="19">
        <v>1885.80952380948</v>
      </c>
      <c r="AA206" s="19">
        <v>1871.6666666666999</v>
      </c>
      <c r="AB206" s="19">
        <v>2008.38095238091</v>
      </c>
      <c r="AC206" s="19">
        <v>1885.80952380948</v>
      </c>
      <c r="AD206" s="19">
        <v>1885.80952380948</v>
      </c>
      <c r="AE206" s="19">
        <v>1876.38095238091</v>
      </c>
      <c r="AF206" s="19">
        <v>2008.38095238091</v>
      </c>
      <c r="AG206" s="19">
        <v>1600</v>
      </c>
      <c r="AH206" s="19">
        <v>2540</v>
      </c>
      <c r="AI206" s="19">
        <v>1923.5238095238201</v>
      </c>
      <c r="AJ206" s="19">
        <v>1880</v>
      </c>
      <c r="AK206" s="19">
        <v>1899.95238095234</v>
      </c>
      <c r="AL206" s="19">
        <v>1866.95238095234</v>
      </c>
      <c r="AM206" s="19">
        <v>1890.5238095238401</v>
      </c>
      <c r="AN206" s="19">
        <v>1885.80952380948</v>
      </c>
      <c r="AO206" s="19">
        <v>1899.95238095234</v>
      </c>
      <c r="AP206" s="19">
        <v>2008.38095238091</v>
      </c>
      <c r="AQ206" s="19">
        <v>1871.6666666666999</v>
      </c>
      <c r="AR206" s="19">
        <v>2008.38095238091</v>
      </c>
      <c r="AS206" s="19">
        <v>1885.80952380948</v>
      </c>
      <c r="AT206" s="19">
        <v>1885.80952380948</v>
      </c>
      <c r="AU206" s="19">
        <v>1860</v>
      </c>
      <c r="AV206" s="19">
        <v>1998</v>
      </c>
      <c r="AW206" s="19">
        <v>2160</v>
      </c>
      <c r="AX206" s="19">
        <v>2044</v>
      </c>
      <c r="AY206" s="19">
        <v>1965.7278911564599</v>
      </c>
      <c r="AZ206" s="19">
        <v>2064.1038548752899</v>
      </c>
      <c r="BA206" s="19">
        <v>2008.38095238091</v>
      </c>
      <c r="BB206" s="19">
        <v>2008.38095238091</v>
      </c>
      <c r="BC206" s="19">
        <v>1885.80952380948</v>
      </c>
      <c r="BD206" s="19">
        <v>1871.6666666666999</v>
      </c>
      <c r="BE206" s="19">
        <v>1965.7278911564599</v>
      </c>
      <c r="BF206" s="19">
        <v>2064.1038548752899</v>
      </c>
      <c r="BG206" s="19">
        <v>2008.38095238091</v>
      </c>
      <c r="BH206" s="19">
        <v>2008.38095238091</v>
      </c>
      <c r="BI206" s="19">
        <v>1885.80952380948</v>
      </c>
      <c r="BJ206" s="19">
        <v>1871.6666666666999</v>
      </c>
      <c r="BK206" s="19">
        <v>2287</v>
      </c>
      <c r="BL206" s="19">
        <v>1934.03137254902</v>
      </c>
      <c r="BM206" s="19">
        <v>1890.5238095238401</v>
      </c>
      <c r="BN206" s="19">
        <v>1965.7278911564599</v>
      </c>
      <c r="BO206" s="19">
        <v>2064.1038548752899</v>
      </c>
      <c r="BP206" s="19">
        <v>2008.38095238091</v>
      </c>
      <c r="BQ206" s="19">
        <v>2008.38095238091</v>
      </c>
      <c r="BR206" s="19">
        <v>1979</v>
      </c>
      <c r="BS206" s="19">
        <v>1979</v>
      </c>
      <c r="BT206" s="19">
        <v>1899.95238095234</v>
      </c>
      <c r="BU206" s="19">
        <v>2008.38095238091</v>
      </c>
      <c r="BV206" s="19">
        <v>1885.80952380948</v>
      </c>
      <c r="BW206" s="19">
        <v>1876.38095238091</v>
      </c>
      <c r="BX206" s="19">
        <v>2008.38095238091</v>
      </c>
      <c r="BY206" s="19">
        <v>1899.95238095234</v>
      </c>
      <c r="BZ206" s="19">
        <v>1866.95238095234</v>
      </c>
      <c r="CA206" s="19">
        <v>2008.38095238091</v>
      </c>
      <c r="CB206" s="19">
        <v>1899.95238095234</v>
      </c>
      <c r="CC206" s="19">
        <v>1876.38095238091</v>
      </c>
      <c r="CD206" s="19">
        <v>2064.1038548752899</v>
      </c>
      <c r="CE206" s="19">
        <v>2008.38095238091</v>
      </c>
      <c r="CF206" s="19">
        <v>2008.38095238091</v>
      </c>
      <c r="CG206" s="19">
        <v>1979</v>
      </c>
      <c r="CH206" s="19">
        <v>1979</v>
      </c>
      <c r="CI206" s="19">
        <v>1899.95238095234</v>
      </c>
      <c r="CJ206" s="19">
        <v>1885.80952380948</v>
      </c>
      <c r="CK206" s="19">
        <v>1871.6666666666999</v>
      </c>
      <c r="CL206" s="19">
        <v>1899.95238095234</v>
      </c>
      <c r="CM206" s="19">
        <v>2008.38095238091</v>
      </c>
      <c r="CP206" t="s">
        <v>167</v>
      </c>
      <c r="CQ206">
        <v>38</v>
      </c>
      <c r="CR206" s="13">
        <v>2030</v>
      </c>
      <c r="CS206" s="13">
        <v>1480</v>
      </c>
      <c r="CT206" s="13">
        <v>1886.620952380953</v>
      </c>
    </row>
    <row r="207" spans="2:98" x14ac:dyDescent="0.25">
      <c r="C207" s="19">
        <v>1700</v>
      </c>
      <c r="D207" s="19">
        <v>1700</v>
      </c>
      <c r="E207" s="19">
        <v>1700</v>
      </c>
      <c r="F207" s="19">
        <v>1700</v>
      </c>
      <c r="G207" s="19">
        <v>1700</v>
      </c>
      <c r="H207" s="19">
        <v>1700</v>
      </c>
      <c r="I207" s="19">
        <v>1700</v>
      </c>
      <c r="J207" s="19">
        <v>1700</v>
      </c>
      <c r="K207" s="19">
        <v>1700</v>
      </c>
      <c r="L207" s="19">
        <v>1700</v>
      </c>
      <c r="M207" s="19">
        <v>1700</v>
      </c>
      <c r="N207" s="19">
        <v>1700</v>
      </c>
      <c r="O207" s="19">
        <v>1700</v>
      </c>
      <c r="P207" s="19">
        <v>1700</v>
      </c>
      <c r="Q207" s="19">
        <v>1680</v>
      </c>
      <c r="R207" s="19">
        <v>1330</v>
      </c>
      <c r="S207" s="19">
        <v>1550</v>
      </c>
      <c r="T207" s="19">
        <v>1255</v>
      </c>
      <c r="U207" s="19">
        <v>1550</v>
      </c>
      <c r="V207" s="19">
        <v>1700</v>
      </c>
      <c r="W207" s="19">
        <v>1700</v>
      </c>
      <c r="X207" s="19">
        <v>1680</v>
      </c>
      <c r="Y207" s="19">
        <v>1330</v>
      </c>
      <c r="Z207" s="19">
        <v>1550</v>
      </c>
      <c r="AA207" s="19">
        <v>1255</v>
      </c>
      <c r="AB207" s="19">
        <v>1700</v>
      </c>
      <c r="AC207" s="19">
        <v>1480</v>
      </c>
      <c r="AD207" s="19">
        <v>1700</v>
      </c>
      <c r="AE207" s="19">
        <v>1700</v>
      </c>
      <c r="AF207" s="19">
        <v>1700</v>
      </c>
      <c r="AG207" s="19">
        <v>1550</v>
      </c>
      <c r="AH207" s="19">
        <v>1700</v>
      </c>
      <c r="AI207" s="19">
        <v>1665</v>
      </c>
      <c r="AJ207" s="19">
        <v>1020</v>
      </c>
      <c r="AK207" s="19">
        <v>1600</v>
      </c>
      <c r="AL207" s="19">
        <v>1700</v>
      </c>
      <c r="AM207" s="19">
        <v>1550</v>
      </c>
      <c r="AN207" s="19">
        <v>1500</v>
      </c>
      <c r="AO207" s="19">
        <v>1700</v>
      </c>
      <c r="AP207" s="19">
        <v>1700</v>
      </c>
      <c r="AQ207" s="19">
        <v>1700</v>
      </c>
      <c r="AR207" s="19">
        <v>1700</v>
      </c>
      <c r="AS207" s="19">
        <v>1700</v>
      </c>
      <c r="AT207" s="19">
        <v>1700</v>
      </c>
      <c r="AU207" s="19">
        <v>1731.63492063492</v>
      </c>
      <c r="AV207" s="19">
        <v>1717.6810966810999</v>
      </c>
      <c r="AW207" s="19">
        <v>1703.72727272727</v>
      </c>
      <c r="AX207" s="19">
        <v>1689.7734487734499</v>
      </c>
      <c r="AY207" s="19">
        <v>1675.81962481962</v>
      </c>
      <c r="AZ207" s="19">
        <v>1661.8658008658001</v>
      </c>
      <c r="BA207" s="19">
        <v>1647.91197691198</v>
      </c>
      <c r="BB207" s="19">
        <v>1632.87243867244</v>
      </c>
      <c r="BC207" s="19">
        <v>1616.8329004329</v>
      </c>
      <c r="BD207" s="19">
        <v>1600.7933621933601</v>
      </c>
      <c r="BE207" s="19">
        <v>1584.7538239538201</v>
      </c>
      <c r="BF207" s="19">
        <v>1568.7142857142901</v>
      </c>
      <c r="BG207" s="19">
        <v>1552.6747474747499</v>
      </c>
      <c r="BH207" s="19">
        <v>1536.6352092352099</v>
      </c>
      <c r="BI207" s="19">
        <v>1600</v>
      </c>
      <c r="BJ207" s="19">
        <v>1700</v>
      </c>
      <c r="BK207" s="19">
        <v>1550</v>
      </c>
      <c r="BL207" s="19">
        <v>1500</v>
      </c>
      <c r="BM207" s="19">
        <v>1700</v>
      </c>
      <c r="BN207" s="19">
        <v>1700</v>
      </c>
      <c r="BO207" s="19">
        <v>1700</v>
      </c>
      <c r="BP207" s="19">
        <v>1700</v>
      </c>
      <c r="BQ207" s="19">
        <v>1700</v>
      </c>
      <c r="BR207" s="19">
        <v>1700</v>
      </c>
      <c r="BS207" s="19">
        <v>1731.63492063492</v>
      </c>
      <c r="BT207" s="19">
        <v>1717.6810966810999</v>
      </c>
      <c r="BU207" s="19">
        <v>1703.72727272727</v>
      </c>
      <c r="BV207" s="19">
        <v>1689.7734487734499</v>
      </c>
      <c r="BW207" s="19">
        <v>1675.81962481962</v>
      </c>
      <c r="BX207" s="19">
        <v>1661.8658008658001</v>
      </c>
      <c r="BY207" s="19">
        <v>1647.91197691198</v>
      </c>
      <c r="BZ207" s="19">
        <v>1632.87243867244</v>
      </c>
      <c r="CA207" s="19">
        <v>1616.8329004329</v>
      </c>
      <c r="CB207" s="19">
        <v>1600.7933621933601</v>
      </c>
      <c r="CC207" s="19">
        <v>1584.7538239538201</v>
      </c>
      <c r="CD207" s="19">
        <v>1568.7142857142901</v>
      </c>
      <c r="CE207" s="19">
        <v>1552.6747474747499</v>
      </c>
      <c r="CF207" s="19">
        <v>1536.6352092352099</v>
      </c>
      <c r="CG207" s="19">
        <v>1700</v>
      </c>
      <c r="CH207" s="19">
        <v>1700</v>
      </c>
      <c r="CI207" s="19">
        <v>1700</v>
      </c>
      <c r="CJ207" s="19">
        <v>1700</v>
      </c>
      <c r="CK207" s="19">
        <v>1700</v>
      </c>
      <c r="CL207" s="19">
        <v>1707.07142857143</v>
      </c>
      <c r="CM207" s="19">
        <v>1651.3285714285701</v>
      </c>
      <c r="CP207" t="s">
        <v>167</v>
      </c>
      <c r="CQ207">
        <v>39</v>
      </c>
      <c r="CR207" s="13">
        <v>2008.38095238095</v>
      </c>
      <c r="CS207" s="13">
        <v>1700</v>
      </c>
      <c r="CT207" s="13">
        <v>1892.4768707482999</v>
      </c>
    </row>
    <row r="208" spans="2:98" x14ac:dyDescent="0.25">
      <c r="C208" s="19">
        <v>1975.38095238095</v>
      </c>
      <c r="D208" s="19">
        <v>1961.2380952381</v>
      </c>
      <c r="E208" s="19">
        <v>2190</v>
      </c>
      <c r="F208" s="19">
        <v>1961.2380952381</v>
      </c>
      <c r="G208" s="19">
        <v>2008.38095238095</v>
      </c>
      <c r="H208" s="19">
        <v>1975.38095238095</v>
      </c>
      <c r="I208" s="19">
        <v>1961.2380952381</v>
      </c>
      <c r="J208" s="19">
        <v>2008.38095238095</v>
      </c>
      <c r="K208" s="19">
        <v>2050</v>
      </c>
      <c r="L208" s="19">
        <v>2008.38095238095</v>
      </c>
      <c r="M208" s="19">
        <v>1961.2380952381</v>
      </c>
      <c r="N208" s="19">
        <v>1994.2380952381</v>
      </c>
      <c r="O208" s="19">
        <v>1975.38095238095</v>
      </c>
      <c r="P208" s="19">
        <v>2008.38095238095</v>
      </c>
      <c r="Q208" s="19">
        <v>2470</v>
      </c>
      <c r="R208" s="19">
        <v>2040</v>
      </c>
      <c r="S208" s="19">
        <v>2540</v>
      </c>
      <c r="T208" s="19">
        <v>2540</v>
      </c>
      <c r="U208" s="19">
        <v>1994.2380952381</v>
      </c>
      <c r="V208" s="19">
        <v>1975.38095238095</v>
      </c>
      <c r="W208" s="19">
        <v>2008.38095238095</v>
      </c>
      <c r="X208" s="19">
        <v>2010</v>
      </c>
      <c r="Y208" s="19">
        <v>2040</v>
      </c>
      <c r="Z208" s="19">
        <v>2540</v>
      </c>
      <c r="AA208" s="19">
        <v>2540</v>
      </c>
      <c r="AB208" s="19">
        <v>1975.38095238095</v>
      </c>
      <c r="AC208" s="19">
        <v>2030</v>
      </c>
      <c r="AD208" s="19">
        <v>2008.38095238095</v>
      </c>
      <c r="AE208" s="19">
        <v>2064.1038548752899</v>
      </c>
      <c r="AF208" s="19">
        <v>2020</v>
      </c>
      <c r="AG208" s="19">
        <v>2008.38095238095</v>
      </c>
      <c r="AH208" s="19">
        <v>1975.38095238095</v>
      </c>
      <c r="AI208" s="19">
        <v>2008.38095238095</v>
      </c>
      <c r="AJ208" s="19">
        <v>2501.0714285714298</v>
      </c>
      <c r="AK208" s="19">
        <v>1961.2380952381</v>
      </c>
      <c r="AL208" s="19">
        <v>2008.38095238095</v>
      </c>
      <c r="AM208" s="19">
        <v>2008.38095238095</v>
      </c>
      <c r="AN208" s="19">
        <v>2225</v>
      </c>
      <c r="AO208" s="19">
        <v>2060</v>
      </c>
      <c r="AP208" s="19">
        <v>2008.38095238095</v>
      </c>
      <c r="AQ208" s="19">
        <v>2064.1038548752899</v>
      </c>
      <c r="AR208" s="19">
        <v>2008.38095238095</v>
      </c>
      <c r="AS208" s="19">
        <v>2300</v>
      </c>
      <c r="AT208" s="19">
        <v>1975.38095238095</v>
      </c>
      <c r="AU208" s="19">
        <v>2027.2820256991299</v>
      </c>
      <c r="AV208" s="19">
        <v>2046.7099841956599</v>
      </c>
      <c r="AW208" s="19">
        <v>2066.1379426921799</v>
      </c>
      <c r="AX208" s="19">
        <v>2085.5659011887101</v>
      </c>
      <c r="AY208" s="19">
        <v>2104.9938596852398</v>
      </c>
      <c r="AZ208" s="19">
        <v>2124.42181818177</v>
      </c>
      <c r="BA208" s="19">
        <v>2143.8497766782898</v>
      </c>
      <c r="BB208" s="19">
        <v>2163.27773517482</v>
      </c>
      <c r="BC208" s="19">
        <v>2182.7056936713502</v>
      </c>
      <c r="BD208" s="19">
        <v>2202.13365216788</v>
      </c>
      <c r="BE208" s="19">
        <v>2221.5616106644002</v>
      </c>
      <c r="BF208" s="19">
        <v>2240.9895691609299</v>
      </c>
      <c r="BG208" s="19">
        <v>2260.4175276574601</v>
      </c>
      <c r="BH208" s="19">
        <v>2279.8454861539799</v>
      </c>
      <c r="BI208" s="19">
        <v>1961.2380952381</v>
      </c>
      <c r="BJ208" s="19">
        <v>2008.38095238095</v>
      </c>
      <c r="BK208" s="19">
        <v>2008.38095238095</v>
      </c>
      <c r="BL208" s="19">
        <v>2008.38095238095</v>
      </c>
      <c r="BM208" s="19">
        <v>2260</v>
      </c>
      <c r="BN208" s="19">
        <v>2008.38095238095</v>
      </c>
      <c r="BO208" s="19">
        <v>2064.1038548752899</v>
      </c>
      <c r="BP208" s="19">
        <v>2008.38095238095</v>
      </c>
      <c r="BQ208" s="19">
        <v>2250</v>
      </c>
      <c r="BR208" s="19">
        <v>1975.38095238095</v>
      </c>
      <c r="BS208" s="19">
        <v>2027.2820256991299</v>
      </c>
      <c r="BT208" s="19">
        <v>2046.7099841956599</v>
      </c>
      <c r="BU208" s="19">
        <v>2066.1379426921799</v>
      </c>
      <c r="BV208" s="19">
        <v>2085.5659011887101</v>
      </c>
      <c r="BW208" s="19">
        <v>2104.9938596852398</v>
      </c>
      <c r="BX208" s="19">
        <v>2124.42181818177</v>
      </c>
      <c r="BY208" s="19">
        <v>2143.8497766782898</v>
      </c>
      <c r="BZ208" s="19">
        <v>2163.27773517482</v>
      </c>
      <c r="CA208" s="19">
        <v>2182.7056936713502</v>
      </c>
      <c r="CB208" s="19">
        <v>2202.13365216788</v>
      </c>
      <c r="CC208" s="19">
        <v>2221.5616106644002</v>
      </c>
      <c r="CD208" s="19">
        <v>2240.9895691609299</v>
      </c>
      <c r="CE208" s="19">
        <v>2260.4175276574601</v>
      </c>
      <c r="CF208" s="19">
        <v>2279.8454861539799</v>
      </c>
      <c r="CG208" s="19">
        <v>2008.38095238095</v>
      </c>
      <c r="CH208" s="19">
        <v>1975.38095238095</v>
      </c>
      <c r="CI208" s="19">
        <v>2008.38095238095</v>
      </c>
      <c r="CJ208" s="19">
        <v>1961.2380952381</v>
      </c>
      <c r="CK208" s="19">
        <v>2008.38095238095</v>
      </c>
      <c r="CL208" s="19">
        <v>2017.80952380952</v>
      </c>
      <c r="CM208" s="19">
        <v>2082.0714285714298</v>
      </c>
      <c r="CP208" t="s">
        <v>167</v>
      </c>
      <c r="CQ208">
        <v>40</v>
      </c>
      <c r="CR208" s="13">
        <v>2064.1038548752899</v>
      </c>
      <c r="CS208" s="13">
        <v>1700</v>
      </c>
      <c r="CT208" s="13">
        <v>1917.9719863945593</v>
      </c>
    </row>
    <row r="209" spans="1:98" x14ac:dyDescent="0.25">
      <c r="B209" t="s">
        <v>89</v>
      </c>
      <c r="C209" s="19">
        <v>100</v>
      </c>
      <c r="D209" s="19">
        <v>100</v>
      </c>
      <c r="E209" s="19">
        <v>100</v>
      </c>
      <c r="F209" s="19">
        <v>100</v>
      </c>
      <c r="G209" s="19">
        <v>100</v>
      </c>
      <c r="H209" s="19">
        <v>100</v>
      </c>
      <c r="I209" s="19">
        <v>100</v>
      </c>
      <c r="J209" s="19">
        <v>100</v>
      </c>
      <c r="K209" s="19">
        <v>100</v>
      </c>
      <c r="L209" s="19">
        <v>100</v>
      </c>
      <c r="M209" s="19">
        <v>100</v>
      </c>
      <c r="N209" s="19">
        <v>100</v>
      </c>
      <c r="O209" s="19">
        <v>100</v>
      </c>
      <c r="P209" s="19">
        <v>100</v>
      </c>
      <c r="Q209" s="19">
        <v>100</v>
      </c>
      <c r="R209" s="19">
        <v>100</v>
      </c>
      <c r="S209" s="19">
        <v>100</v>
      </c>
      <c r="T209" s="19">
        <v>100</v>
      </c>
      <c r="U209" s="19">
        <v>100</v>
      </c>
      <c r="V209" s="19">
        <v>100</v>
      </c>
      <c r="W209" s="19">
        <v>100</v>
      </c>
      <c r="X209" s="19">
        <v>100</v>
      </c>
      <c r="Y209" s="19">
        <v>100</v>
      </c>
      <c r="Z209" s="19">
        <v>100</v>
      </c>
      <c r="AA209" s="19">
        <v>100</v>
      </c>
      <c r="AB209" s="19">
        <v>100</v>
      </c>
      <c r="AC209" s="19">
        <v>100</v>
      </c>
      <c r="AD209" s="19">
        <v>100</v>
      </c>
      <c r="AE209" s="19">
        <v>100</v>
      </c>
      <c r="AF209" s="19">
        <v>100</v>
      </c>
      <c r="AG209" s="19">
        <v>100</v>
      </c>
      <c r="AH209" s="19">
        <v>100</v>
      </c>
      <c r="AI209" s="19">
        <v>100</v>
      </c>
      <c r="AJ209" s="19">
        <v>100</v>
      </c>
      <c r="AK209" s="19">
        <v>100</v>
      </c>
      <c r="AL209" s="19">
        <v>100</v>
      </c>
      <c r="AM209" s="19">
        <v>100</v>
      </c>
      <c r="AN209" s="19">
        <v>100</v>
      </c>
      <c r="AO209" s="19">
        <v>100</v>
      </c>
      <c r="AP209" s="19">
        <v>100</v>
      </c>
      <c r="AQ209" s="19">
        <v>100</v>
      </c>
      <c r="AR209" s="19">
        <v>100</v>
      </c>
      <c r="AS209" s="19">
        <v>100</v>
      </c>
      <c r="AT209" s="19">
        <v>100</v>
      </c>
      <c r="AU209" s="19">
        <v>100</v>
      </c>
      <c r="AV209" s="19">
        <v>100</v>
      </c>
      <c r="AW209" s="19">
        <v>100</v>
      </c>
      <c r="AX209" s="19">
        <v>100</v>
      </c>
      <c r="AY209" s="19">
        <v>100</v>
      </c>
      <c r="AZ209" s="19">
        <v>100</v>
      </c>
      <c r="BA209" s="19">
        <v>100</v>
      </c>
      <c r="BB209" s="19">
        <v>100</v>
      </c>
      <c r="BC209" s="19">
        <v>100</v>
      </c>
      <c r="BD209" s="19">
        <v>100</v>
      </c>
      <c r="BE209" s="19">
        <v>100</v>
      </c>
      <c r="BF209" s="19">
        <v>100</v>
      </c>
      <c r="BG209" s="19">
        <v>100</v>
      </c>
      <c r="BH209" s="19">
        <v>100</v>
      </c>
      <c r="BI209" s="19">
        <v>100</v>
      </c>
      <c r="BJ209" s="19">
        <v>100</v>
      </c>
      <c r="BK209" s="19">
        <v>100</v>
      </c>
      <c r="BL209" s="19">
        <v>100</v>
      </c>
      <c r="BM209" s="19">
        <v>100</v>
      </c>
      <c r="BN209" s="19">
        <v>100</v>
      </c>
      <c r="BO209" s="19">
        <v>100</v>
      </c>
      <c r="BP209" s="19">
        <v>100</v>
      </c>
      <c r="BQ209" s="19">
        <v>100</v>
      </c>
      <c r="BR209" s="19">
        <v>100</v>
      </c>
      <c r="BS209" s="19">
        <v>100</v>
      </c>
      <c r="BT209" s="19">
        <v>100</v>
      </c>
      <c r="BU209" s="19">
        <v>100</v>
      </c>
      <c r="BV209" s="19">
        <v>100</v>
      </c>
      <c r="BW209" s="19">
        <v>100</v>
      </c>
      <c r="BX209" s="19">
        <v>100</v>
      </c>
      <c r="BY209" s="19">
        <v>100</v>
      </c>
      <c r="BZ209" s="19">
        <v>100</v>
      </c>
      <c r="CA209" s="19">
        <v>100</v>
      </c>
      <c r="CB209" s="19">
        <v>100</v>
      </c>
      <c r="CC209" s="19">
        <v>100</v>
      </c>
      <c r="CD209" s="19">
        <v>100</v>
      </c>
      <c r="CE209" s="19">
        <v>100</v>
      </c>
      <c r="CF209" s="19">
        <v>100</v>
      </c>
      <c r="CG209" s="19">
        <v>100</v>
      </c>
      <c r="CH209" s="19">
        <v>100</v>
      </c>
      <c r="CI209" s="19">
        <v>100</v>
      </c>
      <c r="CJ209" s="19">
        <v>100</v>
      </c>
      <c r="CK209" s="19">
        <v>100</v>
      </c>
      <c r="CL209" s="19">
        <v>100</v>
      </c>
      <c r="CM209" s="19">
        <v>100</v>
      </c>
      <c r="CP209" t="s">
        <v>167</v>
      </c>
      <c r="CQ209">
        <v>41</v>
      </c>
      <c r="CR209" s="13">
        <v>2020</v>
      </c>
      <c r="CS209" s="13">
        <v>1700</v>
      </c>
      <c r="CT209" s="13">
        <v>1895.9309523809518</v>
      </c>
    </row>
    <row r="210" spans="1:98" s="25" customFormat="1" ht="24" customHeight="1" x14ac:dyDescent="0.3">
      <c r="A210" s="24"/>
      <c r="B210" s="25" t="s">
        <v>90</v>
      </c>
      <c r="C210" s="26">
        <v>1894.5614285714282</v>
      </c>
      <c r="D210" s="26">
        <v>1877.4371428571424</v>
      </c>
      <c r="E210" s="26">
        <v>1896.7828571428568</v>
      </c>
      <c r="F210" s="26">
        <v>1877.3899999999994</v>
      </c>
      <c r="G210" s="26">
        <v>1889.991428571429</v>
      </c>
      <c r="H210" s="26">
        <v>1894.9857142857138</v>
      </c>
      <c r="I210" s="26">
        <v>1877.3899999999994</v>
      </c>
      <c r="J210" s="26">
        <v>1889.8499999999992</v>
      </c>
      <c r="K210" s="26">
        <v>1890.6200000000006</v>
      </c>
      <c r="L210" s="26">
        <v>1893.0809523809519</v>
      </c>
      <c r="M210" s="26">
        <v>1877.3899999999994</v>
      </c>
      <c r="N210" s="26">
        <v>1895.3628571428569</v>
      </c>
      <c r="O210" s="26">
        <v>1893.9014285714281</v>
      </c>
      <c r="P210" s="26">
        <v>1890.6985714285704</v>
      </c>
      <c r="Q210" s="26">
        <v>1898.2357142857136</v>
      </c>
      <c r="R210" s="26">
        <v>1650.9</v>
      </c>
      <c r="S210" s="26">
        <v>2045</v>
      </c>
      <c r="T210" s="26">
        <v>2053.8809523809518</v>
      </c>
      <c r="U210" s="26">
        <v>1892.1933333333332</v>
      </c>
      <c r="V210" s="26">
        <v>1893.9014285714281</v>
      </c>
      <c r="W210" s="26">
        <v>1890.6985714285704</v>
      </c>
      <c r="X210" s="26">
        <v>1893.588571428571</v>
      </c>
      <c r="Y210" s="26">
        <v>1650.9</v>
      </c>
      <c r="Z210" s="26">
        <v>2045</v>
      </c>
      <c r="AA210" s="26">
        <v>2053.8809523809518</v>
      </c>
      <c r="AB210" s="26">
        <v>1893.9957142857138</v>
      </c>
      <c r="AC210" s="26">
        <v>1886.620952380953</v>
      </c>
      <c r="AD210" s="26">
        <v>1892.4768707482999</v>
      </c>
      <c r="AE210" s="26">
        <v>1917.9719863945593</v>
      </c>
      <c r="AF210" s="26">
        <v>1895.9309523809518</v>
      </c>
      <c r="AG210" s="26">
        <v>1890.3357142857139</v>
      </c>
      <c r="AH210" s="26">
        <v>1893.9957142857138</v>
      </c>
      <c r="AI210" s="26">
        <v>1888.1947619047623</v>
      </c>
      <c r="AJ210" s="26">
        <v>1948.3657142857141</v>
      </c>
      <c r="AK210" s="26">
        <v>1874.5928571428565</v>
      </c>
      <c r="AL210" s="26">
        <v>1904.3000000000009</v>
      </c>
      <c r="AM210" s="26">
        <v>1893.4613061224497</v>
      </c>
      <c r="AN210" s="26">
        <v>1884.7771428571425</v>
      </c>
      <c r="AO210" s="26">
        <v>1892.2763265306128</v>
      </c>
      <c r="AP210" s="26">
        <v>1893.0809523809519</v>
      </c>
      <c r="AQ210" s="26">
        <v>1917.9719863945593</v>
      </c>
      <c r="AR210" s="26">
        <v>1894.6309523809518</v>
      </c>
      <c r="AS210" s="26">
        <v>1897.6942857142851</v>
      </c>
      <c r="AT210" s="26">
        <v>1893.9957142857138</v>
      </c>
      <c r="AU210" s="26">
        <v>1900.957684353742</v>
      </c>
      <c r="AV210" s="26">
        <v>1902.3054520717387</v>
      </c>
      <c r="AW210" s="26">
        <v>1903.6532197897329</v>
      </c>
      <c r="AX210" s="26">
        <v>1905.0009875077312</v>
      </c>
      <c r="AY210" s="26">
        <v>1906.3487552257261</v>
      </c>
      <c r="AZ210" s="26">
        <v>1907.6965229437233</v>
      </c>
      <c r="BA210" s="26">
        <v>1909.0442906617204</v>
      </c>
      <c r="BB210" s="26">
        <v>1910.3920583797153</v>
      </c>
      <c r="BC210" s="26">
        <v>1911.7398260977116</v>
      </c>
      <c r="BD210" s="26">
        <v>1913.0875938157087</v>
      </c>
      <c r="BE210" s="26">
        <v>1914.4353615337036</v>
      </c>
      <c r="BF210" s="26">
        <v>1915.7831292517001</v>
      </c>
      <c r="BG210" s="26">
        <v>1917.1308969696956</v>
      </c>
      <c r="BH210" s="26">
        <v>1918.4786646876933</v>
      </c>
      <c r="BI210" s="26">
        <v>1873.8566666666663</v>
      </c>
      <c r="BJ210" s="26">
        <v>1904.3000000000009</v>
      </c>
      <c r="BK210" s="26">
        <v>1893.4613061224497</v>
      </c>
      <c r="BL210" s="26">
        <v>1881.0552380952377</v>
      </c>
      <c r="BM210" s="26">
        <v>1893.852040816327</v>
      </c>
      <c r="BN210" s="26">
        <v>1893.0809523809519</v>
      </c>
      <c r="BO210" s="26">
        <v>1917.9719863945593</v>
      </c>
      <c r="BP210" s="26">
        <v>1894.6309523809518</v>
      </c>
      <c r="BQ210" s="26">
        <v>1897.2414285714281</v>
      </c>
      <c r="BR210" s="26">
        <v>1893.9957142857138</v>
      </c>
      <c r="BS210" s="26">
        <v>1900.957684353742</v>
      </c>
      <c r="BT210" s="26">
        <v>1902.3054520717387</v>
      </c>
      <c r="BU210" s="26">
        <v>1903.6532197897329</v>
      </c>
      <c r="BV210" s="26">
        <v>1905.0009875077312</v>
      </c>
      <c r="BW210" s="26">
        <v>1906.3487552257261</v>
      </c>
      <c r="BX210" s="26">
        <v>1907.6965229437233</v>
      </c>
      <c r="BY210" s="26">
        <v>1909.0442906617204</v>
      </c>
      <c r="BZ210" s="26">
        <v>1910.3920583797153</v>
      </c>
      <c r="CA210" s="26">
        <v>1911.7398260977116</v>
      </c>
      <c r="CB210" s="26">
        <v>1913.0875938157087</v>
      </c>
      <c r="CC210" s="26">
        <v>1914.4353615337036</v>
      </c>
      <c r="CD210" s="26">
        <v>1915.7831292517001</v>
      </c>
      <c r="CE210" s="26">
        <v>1917.1308969696956</v>
      </c>
      <c r="CF210" s="26">
        <v>1918.4786646876933</v>
      </c>
      <c r="CG210" s="26">
        <v>1893.0809523809519</v>
      </c>
      <c r="CH210" s="26">
        <v>1893.9957142857138</v>
      </c>
      <c r="CI210" s="26">
        <v>1890.4157142857148</v>
      </c>
      <c r="CJ210" s="26">
        <v>1877.3899999999994</v>
      </c>
      <c r="CK210" s="26">
        <v>1893.0809523809519</v>
      </c>
      <c r="CL210" s="26">
        <v>1884.778095238094</v>
      </c>
      <c r="CM210" s="26">
        <v>1883.2010952380949</v>
      </c>
      <c r="CP210" s="29" t="s">
        <v>167</v>
      </c>
      <c r="CQ210" s="29">
        <v>42</v>
      </c>
      <c r="CR210" s="30">
        <v>2008.38095238095</v>
      </c>
      <c r="CS210" s="30">
        <v>1550</v>
      </c>
      <c r="CT210" s="30">
        <v>1890.3357142857139</v>
      </c>
    </row>
    <row r="211" spans="1:98" x14ac:dyDescent="0.25">
      <c r="B211">
        <v>1</v>
      </c>
      <c r="C211" s="19">
        <v>1914.0952380952399</v>
      </c>
      <c r="D211" s="19">
        <v>1881.0952380952399</v>
      </c>
      <c r="E211" s="19">
        <v>1720</v>
      </c>
      <c r="F211" s="19">
        <v>1876.38095238095</v>
      </c>
      <c r="G211" s="19">
        <v>1871.6666666666699</v>
      </c>
      <c r="H211" s="19">
        <v>1956.5238095238101</v>
      </c>
      <c r="I211" s="19">
        <v>1876.38095238095</v>
      </c>
      <c r="J211" s="19">
        <v>1862.2380952381</v>
      </c>
      <c r="K211" s="19">
        <v>1824.5238095238101</v>
      </c>
      <c r="L211" s="19">
        <v>1720</v>
      </c>
      <c r="M211" s="19">
        <v>1876.38095238095</v>
      </c>
      <c r="N211" s="19">
        <v>1994.2380952381</v>
      </c>
      <c r="O211" s="19">
        <v>1848.0952380952399</v>
      </c>
      <c r="P211" s="19">
        <v>1947.0952380952399</v>
      </c>
      <c r="Q211" s="19">
        <v>1705</v>
      </c>
      <c r="R211" s="19">
        <v>1330</v>
      </c>
      <c r="S211" s="19">
        <v>1550</v>
      </c>
      <c r="T211" s="19">
        <v>2350</v>
      </c>
      <c r="U211" s="19">
        <v>1994.2380952381</v>
      </c>
      <c r="V211" s="19">
        <v>1848.0952380952399</v>
      </c>
      <c r="W211" s="19">
        <v>1947.0952380952399</v>
      </c>
      <c r="X211" s="19">
        <v>1705</v>
      </c>
      <c r="Y211" s="19">
        <v>1330</v>
      </c>
      <c r="Z211" s="19">
        <v>1550</v>
      </c>
      <c r="AA211" s="19">
        <v>2350</v>
      </c>
      <c r="AB211" s="19">
        <v>1857.5238095238101</v>
      </c>
      <c r="AC211" s="19">
        <v>1947.0952380952399</v>
      </c>
      <c r="AD211" s="19">
        <v>1928.2380952381</v>
      </c>
      <c r="AE211" s="19">
        <v>2005</v>
      </c>
      <c r="AF211" s="19">
        <v>1880</v>
      </c>
      <c r="AG211" s="19">
        <v>1720</v>
      </c>
      <c r="AH211" s="19">
        <v>1857.5238095238101</v>
      </c>
      <c r="AI211" s="19">
        <v>1947.0952380952399</v>
      </c>
      <c r="AJ211" s="19">
        <v>1310</v>
      </c>
      <c r="AK211" s="19">
        <v>1790</v>
      </c>
      <c r="AL211" s="19">
        <v>1852.80952380952</v>
      </c>
      <c r="AM211" s="19">
        <v>1871.6666666666699</v>
      </c>
      <c r="AN211" s="19">
        <v>1850</v>
      </c>
      <c r="AO211" s="19">
        <v>1810.38095238095</v>
      </c>
      <c r="AP211" s="19">
        <v>1720</v>
      </c>
      <c r="AQ211" s="19">
        <v>2005</v>
      </c>
      <c r="AR211" s="19">
        <v>1880</v>
      </c>
      <c r="AS211" s="19">
        <v>1720</v>
      </c>
      <c r="AT211" s="19">
        <v>1857.5238095238101</v>
      </c>
      <c r="AU211" s="19">
        <v>1838.88253968254</v>
      </c>
      <c r="AV211" s="19">
        <v>1839.4542568542599</v>
      </c>
      <c r="AW211" s="19">
        <v>1840.0259740259801</v>
      </c>
      <c r="AX211" s="19">
        <v>1840.59769119769</v>
      </c>
      <c r="AY211" s="19">
        <v>1841.1694083694099</v>
      </c>
      <c r="AZ211" s="19">
        <v>1841.74112554113</v>
      </c>
      <c r="BA211" s="19">
        <v>1842.3128427128499</v>
      </c>
      <c r="BB211" s="19">
        <v>1842.8845598845601</v>
      </c>
      <c r="BC211" s="19">
        <v>1843.45627705628</v>
      </c>
      <c r="BD211" s="19">
        <v>1844.0279942279999</v>
      </c>
      <c r="BE211" s="19">
        <v>1844.59971139972</v>
      </c>
      <c r="BF211" s="19">
        <v>1845.1714285714299</v>
      </c>
      <c r="BG211" s="19">
        <v>1845.7431457431501</v>
      </c>
      <c r="BH211" s="19">
        <v>1846.31486291487</v>
      </c>
      <c r="BI211" s="19">
        <v>1790</v>
      </c>
      <c r="BJ211" s="19">
        <v>1852.80952380952</v>
      </c>
      <c r="BK211" s="19">
        <v>1871.6666666666699</v>
      </c>
      <c r="BL211" s="19">
        <v>1850</v>
      </c>
      <c r="BM211" s="19">
        <v>1810.38095238095</v>
      </c>
      <c r="BN211" s="19">
        <v>1720</v>
      </c>
      <c r="BO211" s="19">
        <v>2005</v>
      </c>
      <c r="BP211" s="19">
        <v>1880</v>
      </c>
      <c r="BQ211" s="19">
        <v>1720</v>
      </c>
      <c r="BR211" s="19">
        <v>1857.5238095238101</v>
      </c>
      <c r="BS211" s="19">
        <v>1838.88253968254</v>
      </c>
      <c r="BT211" s="19">
        <v>1839.4542568542599</v>
      </c>
      <c r="BU211" s="19">
        <v>1840.0259740259801</v>
      </c>
      <c r="BV211" s="19">
        <v>1840.59769119769</v>
      </c>
      <c r="BW211" s="19">
        <v>1841.1694083694099</v>
      </c>
      <c r="BX211" s="19">
        <v>1841.74112554113</v>
      </c>
      <c r="BY211" s="19">
        <v>1842.3128427128499</v>
      </c>
      <c r="BZ211" s="19">
        <v>1842.8845598845601</v>
      </c>
      <c r="CA211" s="19">
        <v>1843.45627705628</v>
      </c>
      <c r="CB211" s="19">
        <v>1844.0279942279999</v>
      </c>
      <c r="CC211" s="19">
        <v>1844.59971139972</v>
      </c>
      <c r="CD211" s="19">
        <v>1845.1714285714299</v>
      </c>
      <c r="CE211" s="19">
        <v>1845.7431457431501</v>
      </c>
      <c r="CF211" s="19">
        <v>1846.31486291487</v>
      </c>
      <c r="CG211" s="19">
        <v>1720</v>
      </c>
      <c r="CH211" s="19">
        <v>1857.5238095238101</v>
      </c>
      <c r="CI211" s="19">
        <v>1947.0952380952399</v>
      </c>
      <c r="CJ211" s="19">
        <v>1876.38095238095</v>
      </c>
      <c r="CK211" s="19">
        <v>1720</v>
      </c>
      <c r="CL211" s="19">
        <v>1729.42857142857</v>
      </c>
      <c r="CM211" s="19">
        <v>1681.1</v>
      </c>
      <c r="CP211" t="s">
        <v>167</v>
      </c>
      <c r="CQ211">
        <v>43</v>
      </c>
      <c r="CR211" s="13">
        <v>1975.38095238095</v>
      </c>
      <c r="CS211" s="13">
        <v>1700</v>
      </c>
      <c r="CT211" s="13">
        <v>1893.9957142857138</v>
      </c>
    </row>
    <row r="212" spans="1:98" x14ac:dyDescent="0.25">
      <c r="B212">
        <v>2</v>
      </c>
      <c r="C212" s="19">
        <v>1815.0952380952399</v>
      </c>
      <c r="D212" s="19">
        <v>1850</v>
      </c>
      <c r="E212" s="19">
        <v>1715</v>
      </c>
      <c r="F212" s="19">
        <v>1850</v>
      </c>
      <c r="G212" s="19">
        <v>1881.0952380952399</v>
      </c>
      <c r="H212" s="19">
        <v>1815.0952380952399</v>
      </c>
      <c r="I212" s="19">
        <v>1850</v>
      </c>
      <c r="J212" s="19">
        <v>1989.5238095238101</v>
      </c>
      <c r="K212" s="19">
        <v>1881.0952380952399</v>
      </c>
      <c r="L212" s="19">
        <v>1715</v>
      </c>
      <c r="M212" s="19">
        <v>1850</v>
      </c>
      <c r="N212" s="19">
        <v>1815.0952380952399</v>
      </c>
      <c r="O212" s="19">
        <v>1815.0952380952399</v>
      </c>
      <c r="P212" s="19">
        <v>1989.5238095238101</v>
      </c>
      <c r="Q212" s="19">
        <v>1710</v>
      </c>
      <c r="R212" s="19">
        <v>1340</v>
      </c>
      <c r="S212" s="19">
        <v>1560</v>
      </c>
      <c r="T212" s="19">
        <v>2360</v>
      </c>
      <c r="U212" s="19">
        <v>1815.0952380952399</v>
      </c>
      <c r="V212" s="19">
        <v>1815.0952380952399</v>
      </c>
      <c r="W212" s="19">
        <v>1989.5238095238101</v>
      </c>
      <c r="X212" s="19">
        <v>1710</v>
      </c>
      <c r="Y212" s="19">
        <v>1340</v>
      </c>
      <c r="Z212" s="19">
        <v>1560</v>
      </c>
      <c r="AA212" s="19">
        <v>2360</v>
      </c>
      <c r="AB212" s="19">
        <v>1815.0952380952399</v>
      </c>
      <c r="AC212" s="19">
        <v>1848.0952380952399</v>
      </c>
      <c r="AD212" s="19">
        <v>1932.9523809523801</v>
      </c>
      <c r="AE212" s="19">
        <v>1857.5238095238101</v>
      </c>
      <c r="AF212" s="19">
        <v>1710</v>
      </c>
      <c r="AG212" s="19">
        <v>1715</v>
      </c>
      <c r="AH212" s="19">
        <v>1815.0952380952399</v>
      </c>
      <c r="AI212" s="19">
        <v>1848.0952380952399</v>
      </c>
      <c r="AJ212" s="19">
        <v>1020</v>
      </c>
      <c r="AK212" s="19">
        <v>1850</v>
      </c>
      <c r="AL212" s="19">
        <v>1857.5238095238101</v>
      </c>
      <c r="AM212" s="19">
        <v>1876.38095238095</v>
      </c>
      <c r="AN212" s="19">
        <v>1700</v>
      </c>
      <c r="AO212" s="19">
        <v>1815.0952380952399</v>
      </c>
      <c r="AP212" s="19">
        <v>1715</v>
      </c>
      <c r="AQ212" s="19">
        <v>1857.5238095238101</v>
      </c>
      <c r="AR212" s="19">
        <v>1710</v>
      </c>
      <c r="AS212" s="19">
        <v>1715</v>
      </c>
      <c r="AT212" s="19">
        <v>1815.0952380952399</v>
      </c>
      <c r="AU212" s="19">
        <v>1732.12063492064</v>
      </c>
      <c r="AV212" s="19">
        <v>1721.38585858586</v>
      </c>
      <c r="AW212" s="19">
        <v>1710.65108225108</v>
      </c>
      <c r="AX212" s="19">
        <v>1699.91630591631</v>
      </c>
      <c r="AY212" s="19">
        <v>1689.18152958153</v>
      </c>
      <c r="AZ212" s="19">
        <v>1678.4467532467499</v>
      </c>
      <c r="BA212" s="19">
        <v>1667.7119769119799</v>
      </c>
      <c r="BB212" s="19">
        <v>1656.9772005771999</v>
      </c>
      <c r="BC212" s="19">
        <v>1646.2424242424299</v>
      </c>
      <c r="BD212" s="19">
        <v>1635.5076479076499</v>
      </c>
      <c r="BE212" s="19">
        <v>1624.7728715728699</v>
      </c>
      <c r="BF212" s="19">
        <v>1614.0380952380999</v>
      </c>
      <c r="BG212" s="19">
        <v>1603.3033189033199</v>
      </c>
      <c r="BH212" s="19">
        <v>1592.5685425685399</v>
      </c>
      <c r="BI212" s="19">
        <v>1850</v>
      </c>
      <c r="BJ212" s="19">
        <v>1857.5238095238101</v>
      </c>
      <c r="BK212" s="19">
        <v>1876.38095238095</v>
      </c>
      <c r="BL212" s="19">
        <v>1700</v>
      </c>
      <c r="BM212" s="19">
        <v>1815.0952380952399</v>
      </c>
      <c r="BN212" s="19">
        <v>1715</v>
      </c>
      <c r="BO212" s="19">
        <v>1857.5238095238101</v>
      </c>
      <c r="BP212" s="19">
        <v>1710</v>
      </c>
      <c r="BQ212" s="19">
        <v>1715</v>
      </c>
      <c r="BR212" s="19">
        <v>1815.0952380952399</v>
      </c>
      <c r="BS212" s="19">
        <v>1732.12063492064</v>
      </c>
      <c r="BT212" s="19">
        <v>1721.38585858586</v>
      </c>
      <c r="BU212" s="19">
        <v>1710.65108225108</v>
      </c>
      <c r="BV212" s="19">
        <v>1699.91630591631</v>
      </c>
      <c r="BW212" s="19">
        <v>1689.18152958153</v>
      </c>
      <c r="BX212" s="19">
        <v>1678.4467532467499</v>
      </c>
      <c r="BY212" s="19">
        <v>1667.7119769119799</v>
      </c>
      <c r="BZ212" s="19">
        <v>1656.9772005771999</v>
      </c>
      <c r="CA212" s="19">
        <v>1646.2424242424299</v>
      </c>
      <c r="CB212" s="19">
        <v>1635.5076479076499</v>
      </c>
      <c r="CC212" s="19">
        <v>1624.7728715728699</v>
      </c>
      <c r="CD212" s="19">
        <v>1614.0380952380999</v>
      </c>
      <c r="CE212" s="19">
        <v>1603.3033189033199</v>
      </c>
      <c r="CF212" s="19">
        <v>1592.5685425685399</v>
      </c>
      <c r="CG212" s="19">
        <v>1715</v>
      </c>
      <c r="CH212" s="19">
        <v>1815.0952380952399</v>
      </c>
      <c r="CI212" s="19">
        <v>1848.0952380952399</v>
      </c>
      <c r="CJ212" s="19">
        <v>1850</v>
      </c>
      <c r="CK212" s="19">
        <v>1715</v>
      </c>
      <c r="CL212" s="19">
        <v>1732.4523809523801</v>
      </c>
      <c r="CM212" s="19">
        <v>1702.61428571428</v>
      </c>
      <c r="CP212" t="s">
        <v>167</v>
      </c>
      <c r="CQ212">
        <v>44</v>
      </c>
      <c r="CR212" s="13">
        <v>2008.38095238095</v>
      </c>
      <c r="CS212" s="13">
        <v>1665</v>
      </c>
      <c r="CT212" s="13">
        <v>1888.1947619047623</v>
      </c>
    </row>
    <row r="213" spans="1:98" x14ac:dyDescent="0.25">
      <c r="B213">
        <v>3</v>
      </c>
      <c r="C213" s="19">
        <v>1819.80952380952</v>
      </c>
      <c r="D213" s="19">
        <v>1833.9523809523801</v>
      </c>
      <c r="E213" s="19">
        <v>1940</v>
      </c>
      <c r="F213" s="19">
        <v>1833.9523809523801</v>
      </c>
      <c r="G213" s="19">
        <v>1989.5238095238101</v>
      </c>
      <c r="H213" s="19">
        <v>1819.80952380952</v>
      </c>
      <c r="I213" s="19">
        <v>1833.9523809523801</v>
      </c>
      <c r="J213" s="19">
        <v>1994.2380952381</v>
      </c>
      <c r="K213" s="19">
        <v>1989.5238095238101</v>
      </c>
      <c r="L213" s="19">
        <v>1940</v>
      </c>
      <c r="M213" s="19">
        <v>1833.9523809523801</v>
      </c>
      <c r="N213" s="19">
        <v>1819.80952380952</v>
      </c>
      <c r="O213" s="19">
        <v>1819.80952380952</v>
      </c>
      <c r="P213" s="19">
        <v>1994.2380952381</v>
      </c>
      <c r="Q213" s="19">
        <v>1940</v>
      </c>
      <c r="R213" s="19">
        <v>1350</v>
      </c>
      <c r="S213" s="19">
        <v>1570</v>
      </c>
      <c r="T213" s="19">
        <v>2370</v>
      </c>
      <c r="U213" s="19">
        <v>1819.80952380952</v>
      </c>
      <c r="V213" s="19">
        <v>1819.80952380952</v>
      </c>
      <c r="W213" s="19">
        <v>1994.2380952381</v>
      </c>
      <c r="X213" s="19">
        <v>1940</v>
      </c>
      <c r="Y213" s="19">
        <v>1350</v>
      </c>
      <c r="Z213" s="19">
        <v>1570</v>
      </c>
      <c r="AA213" s="19">
        <v>2370</v>
      </c>
      <c r="AB213" s="19">
        <v>1819.80952380952</v>
      </c>
      <c r="AC213" s="19">
        <v>1989.5238095238101</v>
      </c>
      <c r="AD213" s="19">
        <v>1937.6666666666699</v>
      </c>
      <c r="AE213" s="19">
        <v>1862.2380952381</v>
      </c>
      <c r="AF213" s="19">
        <v>1940</v>
      </c>
      <c r="AG213" s="19">
        <v>1940</v>
      </c>
      <c r="AH213" s="19">
        <v>1819.80952380952</v>
      </c>
      <c r="AI213" s="19">
        <v>1989.5238095238101</v>
      </c>
      <c r="AJ213" s="19">
        <v>1980</v>
      </c>
      <c r="AK213" s="19">
        <v>1833.9523809523801</v>
      </c>
      <c r="AL213" s="19">
        <v>1862.2380952381</v>
      </c>
      <c r="AM213" s="19">
        <v>1881.0952380952399</v>
      </c>
      <c r="AN213" s="19">
        <v>1805.6666666666699</v>
      </c>
      <c r="AO213" s="19">
        <v>1819.80952380952</v>
      </c>
      <c r="AP213" s="19">
        <v>1940</v>
      </c>
      <c r="AQ213" s="19">
        <v>1862.2380952381</v>
      </c>
      <c r="AR213" s="19">
        <v>1940</v>
      </c>
      <c r="AS213" s="19">
        <v>1940</v>
      </c>
      <c r="AT213" s="19">
        <v>1819.80952380952</v>
      </c>
      <c r="AU213" s="19">
        <v>1903.86349206349</v>
      </c>
      <c r="AV213" s="19">
        <v>1909.9330447330401</v>
      </c>
      <c r="AW213" s="19">
        <v>1916.00259740259</v>
      </c>
      <c r="AX213" s="19">
        <v>1922.07215007215</v>
      </c>
      <c r="AY213" s="19">
        <v>1928.1417027417001</v>
      </c>
      <c r="AZ213" s="19">
        <v>1934.21125541125</v>
      </c>
      <c r="BA213" s="19">
        <v>1940.2808080807999</v>
      </c>
      <c r="BB213" s="19">
        <v>1946.3503607503501</v>
      </c>
      <c r="BC213" s="19">
        <v>1952.41991341991</v>
      </c>
      <c r="BD213" s="19">
        <v>1958.4894660894599</v>
      </c>
      <c r="BE213" s="19">
        <v>1964.5590187590101</v>
      </c>
      <c r="BF213" s="19">
        <v>1970.62857142856</v>
      </c>
      <c r="BG213" s="19">
        <v>1976.6981240981099</v>
      </c>
      <c r="BH213" s="19">
        <v>1982.7676767676701</v>
      </c>
      <c r="BI213" s="19">
        <v>1833.9523809523801</v>
      </c>
      <c r="BJ213" s="19">
        <v>1862.2380952381</v>
      </c>
      <c r="BK213" s="19">
        <v>1881.0952380952399</v>
      </c>
      <c r="BL213" s="19">
        <v>1805.6666666666699</v>
      </c>
      <c r="BM213" s="19">
        <v>1819.80952380952</v>
      </c>
      <c r="BN213" s="19">
        <v>1940</v>
      </c>
      <c r="BO213" s="19">
        <v>1862.2380952381</v>
      </c>
      <c r="BP213" s="19">
        <v>1940</v>
      </c>
      <c r="BQ213" s="19">
        <v>1940</v>
      </c>
      <c r="BR213" s="19">
        <v>1819.80952380952</v>
      </c>
      <c r="BS213" s="19">
        <v>1903.86349206349</v>
      </c>
      <c r="BT213" s="19">
        <v>1909.9330447330401</v>
      </c>
      <c r="BU213" s="19">
        <v>1916.00259740259</v>
      </c>
      <c r="BV213" s="19">
        <v>1922.07215007215</v>
      </c>
      <c r="BW213" s="19">
        <v>1928.1417027417001</v>
      </c>
      <c r="BX213" s="19">
        <v>1934.21125541125</v>
      </c>
      <c r="BY213" s="19">
        <v>1940.2808080807999</v>
      </c>
      <c r="BZ213" s="19">
        <v>1946.3503607503501</v>
      </c>
      <c r="CA213" s="19">
        <v>1952.41991341991</v>
      </c>
      <c r="CB213" s="19">
        <v>1958.4894660894599</v>
      </c>
      <c r="CC213" s="19">
        <v>1964.5590187590101</v>
      </c>
      <c r="CD213" s="19">
        <v>1970.62857142856</v>
      </c>
      <c r="CE213" s="19">
        <v>1976.6981240981099</v>
      </c>
      <c r="CF213" s="19">
        <v>1982.7676767676701</v>
      </c>
      <c r="CG213" s="19">
        <v>1940</v>
      </c>
      <c r="CH213" s="19">
        <v>1819.80952380952</v>
      </c>
      <c r="CI213" s="19">
        <v>1989.5238095238101</v>
      </c>
      <c r="CJ213" s="19">
        <v>1833.9523809523801</v>
      </c>
      <c r="CK213" s="19">
        <v>1940</v>
      </c>
      <c r="CL213" s="19">
        <v>1947.07142857143</v>
      </c>
      <c r="CM213" s="19">
        <v>1967.57142857143</v>
      </c>
      <c r="CP213" t="s">
        <v>167</v>
      </c>
      <c r="CQ213">
        <v>45</v>
      </c>
      <c r="CR213" s="13">
        <v>2501.0714285714298</v>
      </c>
      <c r="CS213" s="13">
        <v>1020</v>
      </c>
      <c r="CT213" s="13">
        <v>1948.3657142857141</v>
      </c>
    </row>
    <row r="214" spans="1:98" x14ac:dyDescent="0.25">
      <c r="B214">
        <v>4</v>
      </c>
      <c r="C214" s="19">
        <v>1824.5238095238101</v>
      </c>
      <c r="D214" s="19">
        <v>1838.6666666666699</v>
      </c>
      <c r="E214" s="19">
        <v>1890</v>
      </c>
      <c r="F214" s="19">
        <v>1838.6666666666699</v>
      </c>
      <c r="G214" s="19">
        <v>1994.2380952381</v>
      </c>
      <c r="H214" s="19">
        <v>1824.5238095238101</v>
      </c>
      <c r="I214" s="19">
        <v>1838.6666666666699</v>
      </c>
      <c r="J214" s="19">
        <v>1998.9523809523801</v>
      </c>
      <c r="K214" s="19">
        <v>1994.2380952381</v>
      </c>
      <c r="L214" s="19">
        <v>1890</v>
      </c>
      <c r="M214" s="19">
        <v>1838.6666666666699</v>
      </c>
      <c r="N214" s="19">
        <v>1824.5238095238101</v>
      </c>
      <c r="O214" s="19">
        <v>1824.5238095238101</v>
      </c>
      <c r="P214" s="19">
        <v>1998.9523809523801</v>
      </c>
      <c r="Q214" s="19">
        <v>1890</v>
      </c>
      <c r="R214" s="19">
        <v>1360</v>
      </c>
      <c r="S214" s="19">
        <v>1580</v>
      </c>
      <c r="T214" s="19">
        <v>2380</v>
      </c>
      <c r="U214" s="19">
        <v>1824.5238095238101</v>
      </c>
      <c r="V214" s="19">
        <v>1824.5238095238101</v>
      </c>
      <c r="W214" s="19">
        <v>1998.9523809523801</v>
      </c>
      <c r="X214" s="19">
        <v>1890</v>
      </c>
      <c r="Y214" s="19">
        <v>1360</v>
      </c>
      <c r="Z214" s="19">
        <v>1580</v>
      </c>
      <c r="AA214" s="19">
        <v>2380</v>
      </c>
      <c r="AB214" s="19">
        <v>1824.5238095238101</v>
      </c>
      <c r="AC214" s="19">
        <v>1994.2380952381</v>
      </c>
      <c r="AD214" s="19">
        <v>1942.38095238095</v>
      </c>
      <c r="AE214" s="19">
        <v>1866.9523809523801</v>
      </c>
      <c r="AF214" s="19">
        <v>2020</v>
      </c>
      <c r="AG214" s="19">
        <v>1890</v>
      </c>
      <c r="AH214" s="19">
        <v>1824.5238095238101</v>
      </c>
      <c r="AI214" s="19">
        <v>1994.2380952381</v>
      </c>
      <c r="AJ214" s="19">
        <v>1680</v>
      </c>
      <c r="AK214" s="19">
        <v>1838.6666666666699</v>
      </c>
      <c r="AL214" s="19">
        <v>1866.9523809523801</v>
      </c>
      <c r="AM214" s="19">
        <v>1885.80952380953</v>
      </c>
      <c r="AN214" s="19">
        <v>1810.38095238095</v>
      </c>
      <c r="AO214" s="19">
        <v>1824.5238095238101</v>
      </c>
      <c r="AP214" s="19">
        <v>1890</v>
      </c>
      <c r="AQ214" s="19">
        <v>1866.9523809523801</v>
      </c>
      <c r="AR214" s="19">
        <v>1890</v>
      </c>
      <c r="AS214" s="19">
        <v>1890</v>
      </c>
      <c r="AT214" s="19">
        <v>1824.5238095238101</v>
      </c>
      <c r="AU214" s="19">
        <v>1868.4539682539701</v>
      </c>
      <c r="AV214" s="19">
        <v>1870.2126984127001</v>
      </c>
      <c r="AW214" s="19">
        <v>1871.9714285714299</v>
      </c>
      <c r="AX214" s="19">
        <v>1873.7301587301599</v>
      </c>
      <c r="AY214" s="19">
        <v>1875.48888888889</v>
      </c>
      <c r="AZ214" s="19">
        <v>1877.24761904762</v>
      </c>
      <c r="BA214" s="19">
        <v>1879.00634920635</v>
      </c>
      <c r="BB214" s="19">
        <v>1880.7650793650801</v>
      </c>
      <c r="BC214" s="19">
        <v>1882.5238095238101</v>
      </c>
      <c r="BD214" s="19">
        <v>1884.2825396825399</v>
      </c>
      <c r="BE214" s="19">
        <v>1886.0412698412699</v>
      </c>
      <c r="BF214" s="19">
        <v>1887.8</v>
      </c>
      <c r="BG214" s="19">
        <v>1889.55873015873</v>
      </c>
      <c r="BH214" s="19">
        <v>1891.31746031746</v>
      </c>
      <c r="BI214" s="19">
        <v>1838.6666666666699</v>
      </c>
      <c r="BJ214" s="19">
        <v>1866.9523809523801</v>
      </c>
      <c r="BK214" s="19">
        <v>1885.80952380953</v>
      </c>
      <c r="BL214" s="19">
        <v>1810.38095238095</v>
      </c>
      <c r="BM214" s="19">
        <v>1824.5238095238101</v>
      </c>
      <c r="BN214" s="19">
        <v>1890</v>
      </c>
      <c r="BO214" s="19">
        <v>1866.9523809523801</v>
      </c>
      <c r="BP214" s="19">
        <v>1890</v>
      </c>
      <c r="BQ214" s="19">
        <v>1890</v>
      </c>
      <c r="BR214" s="19">
        <v>1824.5238095238101</v>
      </c>
      <c r="BS214" s="19">
        <v>1868.4539682539701</v>
      </c>
      <c r="BT214" s="19">
        <v>1870.2126984127001</v>
      </c>
      <c r="BU214" s="19">
        <v>1871.9714285714299</v>
      </c>
      <c r="BV214" s="19">
        <v>1873.7301587301599</v>
      </c>
      <c r="BW214" s="19">
        <v>1875.48888888889</v>
      </c>
      <c r="BX214" s="19">
        <v>1877.24761904762</v>
      </c>
      <c r="BY214" s="19">
        <v>1879.00634920635</v>
      </c>
      <c r="BZ214" s="19">
        <v>1880.7650793650801</v>
      </c>
      <c r="CA214" s="19">
        <v>1882.5238095238101</v>
      </c>
      <c r="CB214" s="19">
        <v>1884.2825396825399</v>
      </c>
      <c r="CC214" s="19">
        <v>1886.0412698412699</v>
      </c>
      <c r="CD214" s="19">
        <v>1887.8</v>
      </c>
      <c r="CE214" s="19">
        <v>1889.55873015873</v>
      </c>
      <c r="CF214" s="19">
        <v>1891.31746031746</v>
      </c>
      <c r="CG214" s="19">
        <v>1890</v>
      </c>
      <c r="CH214" s="19">
        <v>1824.5238095238101</v>
      </c>
      <c r="CI214" s="19">
        <v>1994.2380952381</v>
      </c>
      <c r="CJ214" s="19">
        <v>1838.6666666666699</v>
      </c>
      <c r="CK214" s="19">
        <v>1890</v>
      </c>
      <c r="CL214" s="19">
        <v>1897.07142857143</v>
      </c>
      <c r="CM214" s="19">
        <v>1901.1571428571399</v>
      </c>
      <c r="CP214" t="s">
        <v>167</v>
      </c>
      <c r="CQ214">
        <v>46</v>
      </c>
      <c r="CR214" s="13">
        <v>1961.2380952381</v>
      </c>
      <c r="CS214" s="13">
        <v>1600</v>
      </c>
      <c r="CT214" s="13">
        <v>1874.5928571428565</v>
      </c>
    </row>
    <row r="215" spans="1:98" x14ac:dyDescent="0.25">
      <c r="B215">
        <v>5</v>
      </c>
      <c r="C215" s="19">
        <v>1829.2380952381</v>
      </c>
      <c r="D215" s="19">
        <v>1843.38095238095</v>
      </c>
      <c r="E215" s="19">
        <v>1790</v>
      </c>
      <c r="F215" s="19">
        <v>1843.38095238095</v>
      </c>
      <c r="G215" s="19">
        <v>1998.9523809523801</v>
      </c>
      <c r="H215" s="19">
        <v>1829.2380952381</v>
      </c>
      <c r="I215" s="19">
        <v>1843.38095238095</v>
      </c>
      <c r="J215" s="19">
        <v>2003.6666666666699</v>
      </c>
      <c r="K215" s="19">
        <v>1998.9523809523801</v>
      </c>
      <c r="L215" s="19">
        <v>1790</v>
      </c>
      <c r="M215" s="19">
        <v>1843.38095238095</v>
      </c>
      <c r="N215" s="19">
        <v>1829.2380952381</v>
      </c>
      <c r="O215" s="19">
        <v>1829.2380952381</v>
      </c>
      <c r="P215" s="19">
        <v>2003.6666666666699</v>
      </c>
      <c r="Q215" s="19">
        <v>1680</v>
      </c>
      <c r="R215" s="19">
        <v>1370</v>
      </c>
      <c r="S215" s="19">
        <v>1590</v>
      </c>
      <c r="T215" s="19">
        <v>2390</v>
      </c>
      <c r="U215" s="19">
        <v>1829.2380952381</v>
      </c>
      <c r="V215" s="19">
        <v>1829.2380952381</v>
      </c>
      <c r="W215" s="19">
        <v>2003.6666666666699</v>
      </c>
      <c r="X215" s="19">
        <v>1680</v>
      </c>
      <c r="Y215" s="19">
        <v>1370</v>
      </c>
      <c r="Z215" s="19">
        <v>1590</v>
      </c>
      <c r="AA215" s="19">
        <v>2390</v>
      </c>
      <c r="AB215" s="19">
        <v>1829.2380952381</v>
      </c>
      <c r="AC215" s="19">
        <v>1998.9523809523801</v>
      </c>
      <c r="AD215" s="19">
        <v>1947.0952380952399</v>
      </c>
      <c r="AE215" s="19">
        <v>1871.6666666666699</v>
      </c>
      <c r="AF215" s="19">
        <v>1790</v>
      </c>
      <c r="AG215" s="19">
        <v>1790</v>
      </c>
      <c r="AH215" s="19">
        <v>1829.2380952381</v>
      </c>
      <c r="AI215" s="19">
        <v>1998.9523809523801</v>
      </c>
      <c r="AJ215" s="19">
        <v>1700</v>
      </c>
      <c r="AK215" s="19">
        <v>1843.38095238095</v>
      </c>
      <c r="AL215" s="19">
        <v>1871.6666666666699</v>
      </c>
      <c r="AM215" s="19">
        <v>1890.5238095238101</v>
      </c>
      <c r="AN215" s="19">
        <v>1815.0952380952399</v>
      </c>
      <c r="AO215" s="19">
        <v>1829.2380952381</v>
      </c>
      <c r="AP215" s="19">
        <v>1790</v>
      </c>
      <c r="AQ215" s="19">
        <v>1871.6666666666699</v>
      </c>
      <c r="AR215" s="19">
        <v>1790</v>
      </c>
      <c r="AS215" s="19">
        <v>1790</v>
      </c>
      <c r="AT215" s="19">
        <v>1829.2380952381</v>
      </c>
      <c r="AU215" s="19">
        <v>1796.37777777778</v>
      </c>
      <c r="AV215" s="19">
        <v>1789.88629148629</v>
      </c>
      <c r="AW215" s="19">
        <v>1783.39480519481</v>
      </c>
      <c r="AX215" s="19">
        <v>1776.90331890332</v>
      </c>
      <c r="AY215" s="19">
        <v>1770.4118326118401</v>
      </c>
      <c r="AZ215" s="19">
        <v>1763.9203463203501</v>
      </c>
      <c r="BA215" s="19">
        <v>1757.4288600288601</v>
      </c>
      <c r="BB215" s="19">
        <v>1750.9373737373801</v>
      </c>
      <c r="BC215" s="19">
        <v>1744.4458874458901</v>
      </c>
      <c r="BD215" s="19">
        <v>1737.9544011544101</v>
      </c>
      <c r="BE215" s="19">
        <v>1731.4629148629199</v>
      </c>
      <c r="BF215" s="19">
        <v>1724.9714285714299</v>
      </c>
      <c r="BG215" s="19">
        <v>1718.4799422799499</v>
      </c>
      <c r="BH215" s="19">
        <v>1711.9884559884599</v>
      </c>
      <c r="BI215" s="19">
        <v>1843.38095238095</v>
      </c>
      <c r="BJ215" s="19">
        <v>1871.6666666666699</v>
      </c>
      <c r="BK215" s="19">
        <v>1890.5238095238101</v>
      </c>
      <c r="BL215" s="19">
        <v>1815.0952380952399</v>
      </c>
      <c r="BM215" s="19">
        <v>1829.2380952381</v>
      </c>
      <c r="BN215" s="19">
        <v>1790</v>
      </c>
      <c r="BO215" s="19">
        <v>1871.6666666666699</v>
      </c>
      <c r="BP215" s="19">
        <v>1790</v>
      </c>
      <c r="BQ215" s="19">
        <v>1790</v>
      </c>
      <c r="BR215" s="19">
        <v>1829.2380952381</v>
      </c>
      <c r="BS215" s="19">
        <v>1796.37777777778</v>
      </c>
      <c r="BT215" s="19">
        <v>1789.88629148629</v>
      </c>
      <c r="BU215" s="19">
        <v>1783.39480519481</v>
      </c>
      <c r="BV215" s="19">
        <v>1776.90331890332</v>
      </c>
      <c r="BW215" s="19">
        <v>1770.4118326118401</v>
      </c>
      <c r="BX215" s="19">
        <v>1763.9203463203501</v>
      </c>
      <c r="BY215" s="19">
        <v>1757.4288600288601</v>
      </c>
      <c r="BZ215" s="19">
        <v>1750.9373737373801</v>
      </c>
      <c r="CA215" s="19">
        <v>1744.4458874458901</v>
      </c>
      <c r="CB215" s="19">
        <v>1737.9544011544101</v>
      </c>
      <c r="CC215" s="19">
        <v>1731.4629148629199</v>
      </c>
      <c r="CD215" s="19">
        <v>1724.9714285714299</v>
      </c>
      <c r="CE215" s="19">
        <v>1718.4799422799499</v>
      </c>
      <c r="CF215" s="19">
        <v>1711.9884559884599</v>
      </c>
      <c r="CG215" s="19">
        <v>1790</v>
      </c>
      <c r="CH215" s="19">
        <v>1829.2380952381</v>
      </c>
      <c r="CI215" s="19">
        <v>1998.9523809523801</v>
      </c>
      <c r="CJ215" s="19">
        <v>1843.38095238095</v>
      </c>
      <c r="CK215" s="19">
        <v>1790</v>
      </c>
      <c r="CL215" s="19">
        <v>1797.07142857142</v>
      </c>
      <c r="CM215" s="19">
        <v>1769.74285714285</v>
      </c>
      <c r="CP215" t="s">
        <v>167</v>
      </c>
      <c r="CQ215">
        <v>47</v>
      </c>
      <c r="CR215" s="13">
        <v>2008.38095238095</v>
      </c>
      <c r="CS215" s="13">
        <v>1700</v>
      </c>
      <c r="CT215" s="13">
        <v>1904.3000000000009</v>
      </c>
    </row>
    <row r="216" spans="1:98" x14ac:dyDescent="0.25">
      <c r="B216">
        <v>6</v>
      </c>
      <c r="C216" s="19">
        <v>1833.9523809523801</v>
      </c>
      <c r="D216" s="19">
        <v>1848.0952380952399</v>
      </c>
      <c r="E216" s="19">
        <v>1700</v>
      </c>
      <c r="F216" s="19">
        <v>1848.0952380952399</v>
      </c>
      <c r="G216" s="19">
        <v>2003.6666666666699</v>
      </c>
      <c r="H216" s="19">
        <v>1833.9523809523801</v>
      </c>
      <c r="I216" s="19">
        <v>1848.0952380952399</v>
      </c>
      <c r="J216" s="19">
        <v>2008.38095238095</v>
      </c>
      <c r="K216" s="19">
        <v>2003.6666666666699</v>
      </c>
      <c r="L216" s="19">
        <v>1700</v>
      </c>
      <c r="M216" s="19">
        <v>1848.0952380952399</v>
      </c>
      <c r="N216" s="19">
        <v>1833.9523809523801</v>
      </c>
      <c r="O216" s="19">
        <v>1833.9523809523801</v>
      </c>
      <c r="P216" s="19">
        <v>2008.38095238095</v>
      </c>
      <c r="Q216" s="19">
        <v>1700</v>
      </c>
      <c r="R216" s="19">
        <v>1380</v>
      </c>
      <c r="S216" s="19">
        <v>1600</v>
      </c>
      <c r="T216" s="19">
        <v>2400</v>
      </c>
      <c r="U216" s="19">
        <v>1833.9523809523801</v>
      </c>
      <c r="V216" s="19">
        <v>1833.9523809523801</v>
      </c>
      <c r="W216" s="19">
        <v>2008.38095238095</v>
      </c>
      <c r="X216" s="19">
        <v>1700</v>
      </c>
      <c r="Y216" s="19">
        <v>1380</v>
      </c>
      <c r="Z216" s="19">
        <v>1600</v>
      </c>
      <c r="AA216" s="19">
        <v>2400</v>
      </c>
      <c r="AB216" s="19">
        <v>1833.9523809523801</v>
      </c>
      <c r="AC216" s="19">
        <v>2003.6666666666699</v>
      </c>
      <c r="AD216" s="19">
        <v>1951.80952380953</v>
      </c>
      <c r="AE216" s="19">
        <v>1876.38095238095</v>
      </c>
      <c r="AF216" s="19">
        <v>1700</v>
      </c>
      <c r="AG216" s="19">
        <v>1700</v>
      </c>
      <c r="AH216" s="19">
        <v>1833.9523809523801</v>
      </c>
      <c r="AI216" s="19">
        <v>2003.6666666666699</v>
      </c>
      <c r="AJ216" s="19">
        <v>1650</v>
      </c>
      <c r="AK216" s="19">
        <v>1848.0952380952399</v>
      </c>
      <c r="AL216" s="19">
        <v>1876.38095238095</v>
      </c>
      <c r="AM216" s="19">
        <v>1895.2380952381</v>
      </c>
      <c r="AN216" s="19">
        <v>1819.80952380952</v>
      </c>
      <c r="AO216" s="19">
        <v>2060</v>
      </c>
      <c r="AP216" s="19">
        <v>1700</v>
      </c>
      <c r="AQ216" s="19">
        <v>1876.38095238095</v>
      </c>
      <c r="AR216" s="19">
        <v>1700</v>
      </c>
      <c r="AS216" s="19">
        <v>1700</v>
      </c>
      <c r="AT216" s="19">
        <v>1833.9523809523801</v>
      </c>
      <c r="AU216" s="19">
        <v>1731.63492063492</v>
      </c>
      <c r="AV216" s="19">
        <v>1717.6810966810999</v>
      </c>
      <c r="AW216" s="19">
        <v>1703.72727272727</v>
      </c>
      <c r="AX216" s="19">
        <v>1689.7734487734499</v>
      </c>
      <c r="AY216" s="19">
        <v>1675.81962481962</v>
      </c>
      <c r="AZ216" s="19">
        <v>1661.8658008658001</v>
      </c>
      <c r="BA216" s="19">
        <v>1647.91197691198</v>
      </c>
      <c r="BB216" s="19">
        <v>1633.9581529581501</v>
      </c>
      <c r="BC216" s="19">
        <v>1620.00432900433</v>
      </c>
      <c r="BD216" s="19">
        <v>1606.0505050505001</v>
      </c>
      <c r="BE216" s="19">
        <v>1592.09668109668</v>
      </c>
      <c r="BF216" s="19">
        <v>1578.1428571428601</v>
      </c>
      <c r="BG216" s="19">
        <v>1564.1890331890299</v>
      </c>
      <c r="BH216" s="19">
        <v>1550.23520923521</v>
      </c>
      <c r="BI216" s="19">
        <v>1848.0952380952399</v>
      </c>
      <c r="BJ216" s="19">
        <v>1876.38095238095</v>
      </c>
      <c r="BK216" s="19">
        <v>1895.2380952381</v>
      </c>
      <c r="BL216" s="19">
        <v>1819.80952380952</v>
      </c>
      <c r="BM216" s="19">
        <v>1833.9523809523801</v>
      </c>
      <c r="BN216" s="19">
        <v>1700</v>
      </c>
      <c r="BO216" s="19">
        <v>1876.38095238095</v>
      </c>
      <c r="BP216" s="19">
        <v>1700</v>
      </c>
      <c r="BQ216" s="19">
        <v>1700</v>
      </c>
      <c r="BR216" s="19">
        <v>1833.9523809523801</v>
      </c>
      <c r="BS216" s="19">
        <v>1731.63492063492</v>
      </c>
      <c r="BT216" s="19">
        <v>1717.6810966810999</v>
      </c>
      <c r="BU216" s="19">
        <v>1703.72727272727</v>
      </c>
      <c r="BV216" s="19">
        <v>1689.7734487734499</v>
      </c>
      <c r="BW216" s="19">
        <v>1675.81962481962</v>
      </c>
      <c r="BX216" s="19">
        <v>1661.8658008658001</v>
      </c>
      <c r="BY216" s="19">
        <v>1647.91197691198</v>
      </c>
      <c r="BZ216" s="19">
        <v>1633.9581529581501</v>
      </c>
      <c r="CA216" s="19">
        <v>1620.00432900433</v>
      </c>
      <c r="CB216" s="19">
        <v>1606.0505050505001</v>
      </c>
      <c r="CC216" s="19">
        <v>1592.09668109668</v>
      </c>
      <c r="CD216" s="19">
        <v>1578.1428571428601</v>
      </c>
      <c r="CE216" s="19">
        <v>1564.1890331890299</v>
      </c>
      <c r="CF216" s="19">
        <v>1550.23520923521</v>
      </c>
      <c r="CG216" s="19">
        <v>1700</v>
      </c>
      <c r="CH216" s="19">
        <v>1833.9523809523801</v>
      </c>
      <c r="CI216" s="19">
        <v>2003.6666666666699</v>
      </c>
      <c r="CJ216" s="19">
        <v>1848.0952380952399</v>
      </c>
      <c r="CK216" s="19">
        <v>1700</v>
      </c>
      <c r="CL216" s="19">
        <v>1707.07142857143</v>
      </c>
      <c r="CM216" s="19">
        <v>1651.3285714285701</v>
      </c>
      <c r="CP216" t="s">
        <v>167</v>
      </c>
      <c r="CQ216">
        <v>48</v>
      </c>
      <c r="CR216" s="13">
        <v>2008.38095238095</v>
      </c>
      <c r="CS216" s="13">
        <v>1550</v>
      </c>
      <c r="CT216" s="13">
        <v>1893.4613061224497</v>
      </c>
    </row>
    <row r="217" spans="1:98" x14ac:dyDescent="0.25">
      <c r="B217">
        <v>7</v>
      </c>
      <c r="C217" s="19">
        <v>1838.6666666666699</v>
      </c>
      <c r="D217" s="19">
        <v>1852.80952380952</v>
      </c>
      <c r="E217" s="19">
        <v>1805.6666666666699</v>
      </c>
      <c r="F217" s="19">
        <v>1852.80952380952</v>
      </c>
      <c r="G217" s="19">
        <v>2008.38095238095</v>
      </c>
      <c r="H217" s="19">
        <v>1838.6666666666699</v>
      </c>
      <c r="I217" s="19">
        <v>1852.80952380952</v>
      </c>
      <c r="J217" s="19">
        <v>1932.9523809523801</v>
      </c>
      <c r="K217" s="19">
        <v>2008.38095238095</v>
      </c>
      <c r="L217" s="19">
        <v>1805.6666666666699</v>
      </c>
      <c r="M217" s="19">
        <v>1852.80952380952</v>
      </c>
      <c r="N217" s="19">
        <v>1838.6666666666699</v>
      </c>
      <c r="O217" s="19">
        <v>1838.6666666666699</v>
      </c>
      <c r="P217" s="19">
        <v>1932.9523809523801</v>
      </c>
      <c r="Q217" s="19">
        <v>1805.6666666666699</v>
      </c>
      <c r="R217" s="19">
        <v>1390</v>
      </c>
      <c r="S217" s="19">
        <v>1610</v>
      </c>
      <c r="T217" s="19">
        <v>2410</v>
      </c>
      <c r="U217" s="19">
        <v>1838.6666666666699</v>
      </c>
      <c r="V217" s="19">
        <v>1838.6666666666699</v>
      </c>
      <c r="W217" s="19">
        <v>1932.9523809523801</v>
      </c>
      <c r="X217" s="19">
        <v>1805.6666666666699</v>
      </c>
      <c r="Y217" s="19">
        <v>1390</v>
      </c>
      <c r="Z217" s="19">
        <v>1610</v>
      </c>
      <c r="AA217" s="19">
        <v>2410</v>
      </c>
      <c r="AB217" s="19">
        <v>1838.6666666666699</v>
      </c>
      <c r="AC217" s="19">
        <v>2008.38095238095</v>
      </c>
      <c r="AD217" s="19">
        <v>1956.5238095238101</v>
      </c>
      <c r="AE217" s="19">
        <v>1881.0952380952399</v>
      </c>
      <c r="AF217" s="19">
        <v>1805.6666666666699</v>
      </c>
      <c r="AG217" s="19">
        <v>1805.6666666666699</v>
      </c>
      <c r="AH217" s="19">
        <v>1838.6666666666699</v>
      </c>
      <c r="AI217" s="19">
        <v>2008.38095238095</v>
      </c>
      <c r="AJ217" s="19">
        <v>1760</v>
      </c>
      <c r="AK217" s="19">
        <v>1852.80952380952</v>
      </c>
      <c r="AL217" s="19">
        <v>1881.0952380952399</v>
      </c>
      <c r="AM217" s="19">
        <v>1550</v>
      </c>
      <c r="AN217" s="19">
        <v>1824.5238095238101</v>
      </c>
      <c r="AO217" s="19">
        <v>1838.6666666666699</v>
      </c>
      <c r="AP217" s="19">
        <v>1805.6666666666699</v>
      </c>
      <c r="AQ217" s="19">
        <v>1881.0952380952399</v>
      </c>
      <c r="AR217" s="19">
        <v>1805.6666666666699</v>
      </c>
      <c r="AS217" s="19">
        <v>1805.6666666666699</v>
      </c>
      <c r="AT217" s="19">
        <v>1838.6666666666699</v>
      </c>
      <c r="AU217" s="19">
        <v>1833.7111111111201</v>
      </c>
      <c r="AV217" s="19">
        <v>1838.3157287157301</v>
      </c>
      <c r="AW217" s="19">
        <v>1842.9203463203501</v>
      </c>
      <c r="AX217" s="19">
        <v>1847.5249639249701</v>
      </c>
      <c r="AY217" s="19">
        <v>1852.12958152959</v>
      </c>
      <c r="AZ217" s="19">
        <v>1856.73419913421</v>
      </c>
      <c r="BA217" s="19">
        <v>1861.33881673882</v>
      </c>
      <c r="BB217" s="19">
        <v>1865.94343434344</v>
      </c>
      <c r="BC217" s="19">
        <v>1870.54805194806</v>
      </c>
      <c r="BD217" s="19">
        <v>1875.15266955268</v>
      </c>
      <c r="BE217" s="19">
        <v>1879.7572871573</v>
      </c>
      <c r="BF217" s="19">
        <v>1884.36190476191</v>
      </c>
      <c r="BG217" s="19">
        <v>1888.9665223665299</v>
      </c>
      <c r="BH217" s="19">
        <v>1893.5711399711499</v>
      </c>
      <c r="BI217" s="19">
        <v>1852.80952380952</v>
      </c>
      <c r="BJ217" s="19">
        <v>1881.0952380952399</v>
      </c>
      <c r="BK217" s="19">
        <v>1550</v>
      </c>
      <c r="BL217" s="19">
        <v>1824.5238095238101</v>
      </c>
      <c r="BM217" s="19">
        <v>1838.6666666666699</v>
      </c>
      <c r="BN217" s="19">
        <v>1805.6666666666699</v>
      </c>
      <c r="BO217" s="19">
        <v>1881.0952380952399</v>
      </c>
      <c r="BP217" s="19">
        <v>1805.6666666666699</v>
      </c>
      <c r="BQ217" s="19">
        <v>1805.6666666666699</v>
      </c>
      <c r="BR217" s="19">
        <v>1838.6666666666699</v>
      </c>
      <c r="BS217" s="19">
        <v>1833.7111111111201</v>
      </c>
      <c r="BT217" s="19">
        <v>1838.3157287157301</v>
      </c>
      <c r="BU217" s="19">
        <v>1842.9203463203501</v>
      </c>
      <c r="BV217" s="19">
        <v>1847.5249639249701</v>
      </c>
      <c r="BW217" s="19">
        <v>1852.12958152959</v>
      </c>
      <c r="BX217" s="19">
        <v>1856.73419913421</v>
      </c>
      <c r="BY217" s="19">
        <v>1861.33881673882</v>
      </c>
      <c r="BZ217" s="19">
        <v>1865.94343434344</v>
      </c>
      <c r="CA217" s="19">
        <v>1870.54805194806</v>
      </c>
      <c r="CB217" s="19">
        <v>1875.15266955268</v>
      </c>
      <c r="CC217" s="19">
        <v>1879.7572871573</v>
      </c>
      <c r="CD217" s="19">
        <v>1884.36190476191</v>
      </c>
      <c r="CE217" s="19">
        <v>1888.9665223665299</v>
      </c>
      <c r="CF217" s="19">
        <v>1893.5711399711499</v>
      </c>
      <c r="CG217" s="19">
        <v>1805.6666666666699</v>
      </c>
      <c r="CH217" s="19">
        <v>1838.6666666666699</v>
      </c>
      <c r="CI217" s="19">
        <v>2008.38095238095</v>
      </c>
      <c r="CJ217" s="19">
        <v>1852.80952380952</v>
      </c>
      <c r="CK217" s="19">
        <v>1805.6666666666699</v>
      </c>
      <c r="CL217" s="19">
        <v>1812.73809523809</v>
      </c>
      <c r="CM217" s="19">
        <v>1787.2809523809501</v>
      </c>
      <c r="CP217" t="s">
        <v>167</v>
      </c>
      <c r="CQ217">
        <v>49</v>
      </c>
      <c r="CR217" s="13">
        <v>2225</v>
      </c>
      <c r="CS217" s="13">
        <v>1500</v>
      </c>
      <c r="CT217" s="13">
        <v>1884.7771428571425</v>
      </c>
    </row>
    <row r="218" spans="1:98" x14ac:dyDescent="0.25">
      <c r="B218">
        <v>8</v>
      </c>
      <c r="C218" s="19">
        <v>1843.38095238095</v>
      </c>
      <c r="D218" s="19">
        <v>1857.5238095238101</v>
      </c>
      <c r="E218" s="19">
        <v>1810.38095238095</v>
      </c>
      <c r="F218" s="19">
        <v>1857.5238095238101</v>
      </c>
      <c r="G218" s="19">
        <v>1932.9523809523801</v>
      </c>
      <c r="H218" s="19">
        <v>1843.38095238095</v>
      </c>
      <c r="I218" s="19">
        <v>1857.5238095238101</v>
      </c>
      <c r="J218" s="19">
        <v>1937.6666666666699</v>
      </c>
      <c r="K218" s="19">
        <v>1932.9523809523801</v>
      </c>
      <c r="L218" s="19">
        <v>1810.38095238095</v>
      </c>
      <c r="M218" s="19">
        <v>1857.5238095238101</v>
      </c>
      <c r="N218" s="19">
        <v>1843.38095238095</v>
      </c>
      <c r="O218" s="19">
        <v>1843.38095238095</v>
      </c>
      <c r="P218" s="19">
        <v>1937.6666666666699</v>
      </c>
      <c r="Q218" s="19">
        <v>1810.38095238095</v>
      </c>
      <c r="R218" s="19">
        <v>1400</v>
      </c>
      <c r="S218" s="19">
        <v>1620</v>
      </c>
      <c r="T218" s="19">
        <v>2420</v>
      </c>
      <c r="U218" s="19">
        <v>1843.38095238095</v>
      </c>
      <c r="V218" s="19">
        <v>1843.38095238095</v>
      </c>
      <c r="W218" s="19">
        <v>1937.6666666666699</v>
      </c>
      <c r="X218" s="19">
        <v>1810.38095238095</v>
      </c>
      <c r="Y218" s="19">
        <v>1400</v>
      </c>
      <c r="Z218" s="19">
        <v>1620</v>
      </c>
      <c r="AA218" s="19">
        <v>2420</v>
      </c>
      <c r="AB218" s="19">
        <v>1843.38095238095</v>
      </c>
      <c r="AC218" s="19">
        <v>2030</v>
      </c>
      <c r="AD218" s="19">
        <v>1961.2380952381</v>
      </c>
      <c r="AE218" s="19">
        <v>1885.80952380953</v>
      </c>
      <c r="AF218" s="19">
        <v>1810.38095238095</v>
      </c>
      <c r="AG218" s="19">
        <v>1810.38095238095</v>
      </c>
      <c r="AH218" s="19">
        <v>1843.38095238095</v>
      </c>
      <c r="AI218" s="19">
        <v>1932.9523809523801</v>
      </c>
      <c r="AJ218" s="19">
        <v>1918.57142857143</v>
      </c>
      <c r="AK218" s="19">
        <v>1857.5238095238101</v>
      </c>
      <c r="AL218" s="19">
        <v>1885.80952380953</v>
      </c>
      <c r="AM218" s="19">
        <v>1904.6666666666699</v>
      </c>
      <c r="AN218" s="19">
        <v>1829.2380952381</v>
      </c>
      <c r="AO218" s="19">
        <v>1843.38095238095</v>
      </c>
      <c r="AP218" s="19">
        <v>1810.38095238095</v>
      </c>
      <c r="AQ218" s="19">
        <v>1885.80952380953</v>
      </c>
      <c r="AR218" s="19">
        <v>1810.38095238095</v>
      </c>
      <c r="AS218" s="19">
        <v>1810.38095238095</v>
      </c>
      <c r="AT218" s="19">
        <v>1843.38095238095</v>
      </c>
      <c r="AU218" s="19">
        <v>1815.0952380952399</v>
      </c>
      <c r="AV218" s="19">
        <v>1809.0952380952299</v>
      </c>
      <c r="AW218" s="19">
        <v>1803.0952380952299</v>
      </c>
      <c r="AX218" s="19">
        <v>1797.0952380952299</v>
      </c>
      <c r="AY218" s="19">
        <v>1791.0952380952299</v>
      </c>
      <c r="AZ218" s="19">
        <v>1785.0952380952299</v>
      </c>
      <c r="BA218" s="19">
        <v>1779.0952380952299</v>
      </c>
      <c r="BB218" s="19">
        <v>1773.0952380952299</v>
      </c>
      <c r="BC218" s="19">
        <v>1767.0952380952299</v>
      </c>
      <c r="BD218" s="19">
        <v>1761.0952380952299</v>
      </c>
      <c r="BE218" s="19">
        <v>1755.0952380952299</v>
      </c>
      <c r="BF218" s="19">
        <v>1749.0952380952299</v>
      </c>
      <c r="BG218" s="19">
        <v>1743.0952380952299</v>
      </c>
      <c r="BH218" s="19">
        <v>1737.0952380952299</v>
      </c>
      <c r="BI218" s="19">
        <v>1857.5238095238101</v>
      </c>
      <c r="BJ218" s="19">
        <v>1885.80952380953</v>
      </c>
      <c r="BK218" s="19">
        <v>1904.6666666666699</v>
      </c>
      <c r="BL218" s="19">
        <v>1829.2380952381</v>
      </c>
      <c r="BM218" s="19">
        <v>1843.38095238095</v>
      </c>
      <c r="BN218" s="19">
        <v>1810.38095238095</v>
      </c>
      <c r="BO218" s="19">
        <v>1885.80952380953</v>
      </c>
      <c r="BP218" s="19">
        <v>1810.38095238095</v>
      </c>
      <c r="BQ218" s="19">
        <v>1810.38095238095</v>
      </c>
      <c r="BR218" s="19">
        <v>1843.38095238095</v>
      </c>
      <c r="BS218" s="19">
        <v>1815.0952380952399</v>
      </c>
      <c r="BT218" s="19">
        <v>1809.0952380952299</v>
      </c>
      <c r="BU218" s="19">
        <v>1803.0952380952299</v>
      </c>
      <c r="BV218" s="19">
        <v>1797.0952380952299</v>
      </c>
      <c r="BW218" s="19">
        <v>1791.0952380952299</v>
      </c>
      <c r="BX218" s="19">
        <v>1785.0952380952299</v>
      </c>
      <c r="BY218" s="19">
        <v>1779.0952380952299</v>
      </c>
      <c r="BZ218" s="19">
        <v>1773.0952380952299</v>
      </c>
      <c r="CA218" s="19">
        <v>1767.0952380952299</v>
      </c>
      <c r="CB218" s="19">
        <v>1761.0952380952299</v>
      </c>
      <c r="CC218" s="19">
        <v>1755.0952380952299</v>
      </c>
      <c r="CD218" s="19">
        <v>1749.0952380952299</v>
      </c>
      <c r="CE218" s="19">
        <v>1743.0952380952299</v>
      </c>
      <c r="CF218" s="19">
        <v>1737.0952380952299</v>
      </c>
      <c r="CG218" s="19">
        <v>1810.38095238095</v>
      </c>
      <c r="CH218" s="19">
        <v>1843.38095238095</v>
      </c>
      <c r="CI218" s="19">
        <v>1932.9523809523801</v>
      </c>
      <c r="CJ218" s="19">
        <v>1857.5238095238101</v>
      </c>
      <c r="CK218" s="19">
        <v>1810.38095238095</v>
      </c>
      <c r="CL218" s="19">
        <v>1817.4523809523801</v>
      </c>
      <c r="CM218" s="19">
        <v>1800.00952380952</v>
      </c>
      <c r="CP218" t="s">
        <v>167</v>
      </c>
      <c r="CQ218">
        <v>50</v>
      </c>
      <c r="CR218" s="13">
        <v>2060</v>
      </c>
      <c r="CS218" s="13">
        <v>1700</v>
      </c>
      <c r="CT218" s="13">
        <v>1892.2763265306128</v>
      </c>
    </row>
    <row r="219" spans="1:98" x14ac:dyDescent="0.25">
      <c r="B219">
        <v>9</v>
      </c>
      <c r="C219" s="19">
        <v>1848.0952380952399</v>
      </c>
      <c r="D219" s="19">
        <v>1862.2380952381</v>
      </c>
      <c r="E219" s="19">
        <v>1815.0952380952399</v>
      </c>
      <c r="F219" s="19">
        <v>1862.2380952381</v>
      </c>
      <c r="G219" s="19">
        <v>1937.6666666666699</v>
      </c>
      <c r="H219" s="19">
        <v>1848.0952380952399</v>
      </c>
      <c r="I219" s="19">
        <v>1862.2380952381</v>
      </c>
      <c r="J219" s="19">
        <v>1942.38095238095</v>
      </c>
      <c r="K219" s="19">
        <v>1937.6666666666699</v>
      </c>
      <c r="L219" s="19">
        <v>1815.0952380952399</v>
      </c>
      <c r="M219" s="19">
        <v>1862.2380952381</v>
      </c>
      <c r="N219" s="19">
        <v>1848.0952380952399</v>
      </c>
      <c r="O219" s="19">
        <v>1848.0952380952399</v>
      </c>
      <c r="P219" s="19">
        <v>1942.38095238095</v>
      </c>
      <c r="Q219" s="19">
        <v>1815.0952380952399</v>
      </c>
      <c r="R219" s="19">
        <v>1410</v>
      </c>
      <c r="S219" s="19">
        <v>1630</v>
      </c>
      <c r="T219" s="19">
        <v>2430</v>
      </c>
      <c r="U219" s="19">
        <v>1848.0952380952399</v>
      </c>
      <c r="V219" s="19">
        <v>1848.0952380952399</v>
      </c>
      <c r="W219" s="19">
        <v>1942.38095238095</v>
      </c>
      <c r="X219" s="19">
        <v>1815.0952380952399</v>
      </c>
      <c r="Y219" s="19">
        <v>1410</v>
      </c>
      <c r="Z219" s="19">
        <v>1630</v>
      </c>
      <c r="AA219" s="19">
        <v>2430</v>
      </c>
      <c r="AB219" s="19">
        <v>1848.0952380952399</v>
      </c>
      <c r="AC219" s="19">
        <v>1937.6666666666699</v>
      </c>
      <c r="AD219" s="19">
        <v>1838.6666666666699</v>
      </c>
      <c r="AE219" s="19">
        <v>1890.5238095238101</v>
      </c>
      <c r="AF219" s="19">
        <v>1815.0952380952399</v>
      </c>
      <c r="AG219" s="19">
        <v>1815.0952380952399</v>
      </c>
      <c r="AH219" s="19">
        <v>1848.0952380952399</v>
      </c>
      <c r="AI219" s="19">
        <v>1937.6666666666699</v>
      </c>
      <c r="AJ219" s="19">
        <v>2001.7857142857099</v>
      </c>
      <c r="AK219" s="19">
        <v>1862.2380952381</v>
      </c>
      <c r="AL219" s="19">
        <v>1890.5238095238101</v>
      </c>
      <c r="AM219" s="19">
        <v>1909.38095238095</v>
      </c>
      <c r="AN219" s="19">
        <v>1833.9523809523801</v>
      </c>
      <c r="AO219" s="19">
        <v>1848.0952380952399</v>
      </c>
      <c r="AP219" s="19">
        <v>1815.0952380952399</v>
      </c>
      <c r="AQ219" s="19">
        <v>1890.5238095238101</v>
      </c>
      <c r="AR219" s="19">
        <v>1815.0952380952399</v>
      </c>
      <c r="AS219" s="19">
        <v>1815.0952380952399</v>
      </c>
      <c r="AT219" s="19">
        <v>1848.0952380952399</v>
      </c>
      <c r="AU219" s="19">
        <v>1819.80952380953</v>
      </c>
      <c r="AV219" s="19">
        <v>1813.80952380953</v>
      </c>
      <c r="AW219" s="19">
        <v>1807.80952380953</v>
      </c>
      <c r="AX219" s="19">
        <v>1801.80952380953</v>
      </c>
      <c r="AY219" s="19">
        <v>1795.80952380953</v>
      </c>
      <c r="AZ219" s="19">
        <v>1789.80952380953</v>
      </c>
      <c r="BA219" s="19">
        <v>1783.80952380953</v>
      </c>
      <c r="BB219" s="19">
        <v>1777.80952380953</v>
      </c>
      <c r="BC219" s="19">
        <v>1771.80952380953</v>
      </c>
      <c r="BD219" s="19">
        <v>1765.80952380953</v>
      </c>
      <c r="BE219" s="19">
        <v>1759.80952380953</v>
      </c>
      <c r="BF219" s="19">
        <v>1753.80952380953</v>
      </c>
      <c r="BG219" s="19">
        <v>1747.80952380953</v>
      </c>
      <c r="BH219" s="19">
        <v>1741.80952380953</v>
      </c>
      <c r="BI219" s="19">
        <v>1862.2380952381</v>
      </c>
      <c r="BJ219" s="19">
        <v>1890.5238095238101</v>
      </c>
      <c r="BK219" s="19">
        <v>1909.38095238095</v>
      </c>
      <c r="BL219" s="19">
        <v>1833.9523809523801</v>
      </c>
      <c r="BM219" s="19">
        <v>1848.0952380952399</v>
      </c>
      <c r="BN219" s="19">
        <v>1815.0952380952399</v>
      </c>
      <c r="BO219" s="19">
        <v>1890.5238095238101</v>
      </c>
      <c r="BP219" s="19">
        <v>1815.0952380952399</v>
      </c>
      <c r="BQ219" s="19">
        <v>1815.0952380952399</v>
      </c>
      <c r="BR219" s="19">
        <v>1848.0952380952399</v>
      </c>
      <c r="BS219" s="19">
        <v>1819.80952380953</v>
      </c>
      <c r="BT219" s="19">
        <v>1813.80952380953</v>
      </c>
      <c r="BU219" s="19">
        <v>1807.80952380953</v>
      </c>
      <c r="BV219" s="19">
        <v>1801.80952380953</v>
      </c>
      <c r="BW219" s="19">
        <v>1795.80952380953</v>
      </c>
      <c r="BX219" s="19">
        <v>1789.80952380953</v>
      </c>
      <c r="BY219" s="19">
        <v>1783.80952380953</v>
      </c>
      <c r="BZ219" s="19">
        <v>1777.80952380953</v>
      </c>
      <c r="CA219" s="19">
        <v>1771.80952380953</v>
      </c>
      <c r="CB219" s="19">
        <v>1765.80952380953</v>
      </c>
      <c r="CC219" s="19">
        <v>1759.80952380953</v>
      </c>
      <c r="CD219" s="19">
        <v>1753.80952380953</v>
      </c>
      <c r="CE219" s="19">
        <v>1747.80952380953</v>
      </c>
      <c r="CF219" s="19">
        <v>1741.80952380953</v>
      </c>
      <c r="CG219" s="19">
        <v>1815.0952380952399</v>
      </c>
      <c r="CH219" s="19">
        <v>1848.0952380952399</v>
      </c>
      <c r="CI219" s="19">
        <v>1937.6666666666699</v>
      </c>
      <c r="CJ219" s="19">
        <v>1862.2380952381</v>
      </c>
      <c r="CK219" s="19">
        <v>1815.0952380952399</v>
      </c>
      <c r="CL219" s="19">
        <v>1822.1666666666699</v>
      </c>
      <c r="CM219" s="19">
        <v>1804.7238095238099</v>
      </c>
      <c r="CP219" t="s">
        <v>167</v>
      </c>
      <c r="CQ219">
        <v>51</v>
      </c>
      <c r="CR219" s="13">
        <v>2008.38095238095</v>
      </c>
      <c r="CS219" s="13">
        <v>1700</v>
      </c>
      <c r="CT219" s="13">
        <v>1893.0809523809519</v>
      </c>
    </row>
    <row r="220" spans="1:98" x14ac:dyDescent="0.25">
      <c r="B220">
        <v>10</v>
      </c>
      <c r="C220" s="19">
        <v>1852.80952380952</v>
      </c>
      <c r="D220" s="19">
        <v>1866.9523809523801</v>
      </c>
      <c r="E220" s="19">
        <v>2190</v>
      </c>
      <c r="F220" s="19">
        <v>1866.9523809523801</v>
      </c>
      <c r="G220" s="19">
        <v>1942.38095238095</v>
      </c>
      <c r="H220" s="19">
        <v>1852.80952380952</v>
      </c>
      <c r="I220" s="19">
        <v>1866.9523809523801</v>
      </c>
      <c r="J220" s="19">
        <v>1947.0952380952399</v>
      </c>
      <c r="K220" s="19">
        <v>1942.38095238095</v>
      </c>
      <c r="L220" s="19">
        <v>1819.80952380952</v>
      </c>
      <c r="M220" s="19">
        <v>1866.9523809523801</v>
      </c>
      <c r="N220" s="19">
        <v>1852.80952380952</v>
      </c>
      <c r="O220" s="19">
        <v>1852.80952380952</v>
      </c>
      <c r="P220" s="19">
        <v>1947.0952380952399</v>
      </c>
      <c r="Q220" s="19">
        <v>1819.80952380952</v>
      </c>
      <c r="R220" s="19">
        <v>1420</v>
      </c>
      <c r="S220" s="19">
        <v>1640</v>
      </c>
      <c r="T220" s="19">
        <v>2440</v>
      </c>
      <c r="U220" s="19">
        <v>1852.80952380952</v>
      </c>
      <c r="V220" s="19">
        <v>1852.80952380952</v>
      </c>
      <c r="W220" s="19">
        <v>1947.0952380952399</v>
      </c>
      <c r="X220" s="19">
        <v>1819.80952380952</v>
      </c>
      <c r="Y220" s="19">
        <v>1420</v>
      </c>
      <c r="Z220" s="19">
        <v>1640</v>
      </c>
      <c r="AA220" s="19">
        <v>2440</v>
      </c>
      <c r="AB220" s="19">
        <v>1852.80952380952</v>
      </c>
      <c r="AC220" s="19">
        <v>1942.38095238095</v>
      </c>
      <c r="AD220" s="19">
        <v>1843.38095238095</v>
      </c>
      <c r="AE220" s="19">
        <v>1895.2380952381</v>
      </c>
      <c r="AF220" s="19">
        <v>1819.80952380952</v>
      </c>
      <c r="AG220" s="19">
        <v>1819.80952380952</v>
      </c>
      <c r="AH220" s="19">
        <v>1852.80952380952</v>
      </c>
      <c r="AI220" s="19">
        <v>1942.38095238095</v>
      </c>
      <c r="AJ220" s="19">
        <v>2085</v>
      </c>
      <c r="AK220" s="19">
        <v>1600</v>
      </c>
      <c r="AL220" s="19">
        <v>1895.2380952381</v>
      </c>
      <c r="AM220" s="19">
        <v>1914.0952380952399</v>
      </c>
      <c r="AN220" s="19">
        <v>1838.6666666666699</v>
      </c>
      <c r="AO220" s="19">
        <v>1852.80952380952</v>
      </c>
      <c r="AP220" s="19">
        <v>1819.80952380952</v>
      </c>
      <c r="AQ220" s="19">
        <v>1895.2380952381</v>
      </c>
      <c r="AR220" s="19">
        <v>1819.80952380952</v>
      </c>
      <c r="AS220" s="19">
        <v>1819.80952380952</v>
      </c>
      <c r="AT220" s="19">
        <v>1852.80952380952</v>
      </c>
      <c r="AU220" s="19">
        <v>1877.9142857142799</v>
      </c>
      <c r="AV220" s="19">
        <v>1886.4753246753201</v>
      </c>
      <c r="AW220" s="19">
        <v>1895.03636363636</v>
      </c>
      <c r="AX220" s="19">
        <v>1903.5974025974001</v>
      </c>
      <c r="AY220" s="19">
        <v>1912.15844155844</v>
      </c>
      <c r="AZ220" s="19">
        <v>1920.7194805194799</v>
      </c>
      <c r="BA220" s="19">
        <v>1929.2805194805101</v>
      </c>
      <c r="BB220" s="19">
        <v>1937.84155844155</v>
      </c>
      <c r="BC220" s="19">
        <v>1946.4025974025899</v>
      </c>
      <c r="BD220" s="19">
        <v>1954.96363636363</v>
      </c>
      <c r="BE220" s="19">
        <v>1963.5246753246699</v>
      </c>
      <c r="BF220" s="19">
        <v>1972.0857142857101</v>
      </c>
      <c r="BG220" s="19">
        <v>1980.64675324674</v>
      </c>
      <c r="BH220" s="19">
        <v>1989.2077922077799</v>
      </c>
      <c r="BI220" s="19">
        <v>1600</v>
      </c>
      <c r="BJ220" s="19">
        <v>1895.2380952381</v>
      </c>
      <c r="BK220" s="19">
        <v>1914.0952380952399</v>
      </c>
      <c r="BL220" s="19">
        <v>1838.6666666666699</v>
      </c>
      <c r="BM220" s="19">
        <v>1852.80952380952</v>
      </c>
      <c r="BN220" s="19">
        <v>1819.80952380952</v>
      </c>
      <c r="BO220" s="19">
        <v>1895.2380952381</v>
      </c>
      <c r="BP220" s="19">
        <v>1819.80952380952</v>
      </c>
      <c r="BQ220" s="19">
        <v>1819.80952380952</v>
      </c>
      <c r="BR220" s="19">
        <v>1852.80952380952</v>
      </c>
      <c r="BS220" s="19">
        <v>1877.9142857142799</v>
      </c>
      <c r="BT220" s="19">
        <v>1886.4753246753201</v>
      </c>
      <c r="BU220" s="19">
        <v>1895.03636363636</v>
      </c>
      <c r="BV220" s="19">
        <v>1903.5974025974001</v>
      </c>
      <c r="BW220" s="19">
        <v>1912.15844155844</v>
      </c>
      <c r="BX220" s="19">
        <v>1920.7194805194799</v>
      </c>
      <c r="BY220" s="19">
        <v>1929.2805194805101</v>
      </c>
      <c r="BZ220" s="19">
        <v>1937.84155844155</v>
      </c>
      <c r="CA220" s="19">
        <v>1946.4025974025899</v>
      </c>
      <c r="CB220" s="19">
        <v>1954.96363636363</v>
      </c>
      <c r="CC220" s="19">
        <v>1963.5246753246699</v>
      </c>
      <c r="CD220" s="19">
        <v>1972.0857142857101</v>
      </c>
      <c r="CE220" s="19">
        <v>1980.64675324674</v>
      </c>
      <c r="CF220" s="19">
        <v>1989.2077922077799</v>
      </c>
      <c r="CG220" s="19">
        <v>1819.80952380952</v>
      </c>
      <c r="CH220" s="19">
        <v>1852.80952380952</v>
      </c>
      <c r="CI220" s="19">
        <v>1942.38095238095</v>
      </c>
      <c r="CJ220" s="19">
        <v>1866.9523809523801</v>
      </c>
      <c r="CK220" s="19">
        <v>1819.80952380952</v>
      </c>
      <c r="CL220" s="19">
        <v>1826.88095238095</v>
      </c>
      <c r="CM220" s="19">
        <v>1809.43809523809</v>
      </c>
      <c r="CP220" t="s">
        <v>167</v>
      </c>
      <c r="CQ220">
        <v>52</v>
      </c>
      <c r="CR220" s="13">
        <v>2064.1038548752899</v>
      </c>
      <c r="CS220" s="13">
        <v>1700</v>
      </c>
      <c r="CT220" s="13">
        <v>1917.9719863945593</v>
      </c>
    </row>
    <row r="221" spans="1:98" x14ac:dyDescent="0.25">
      <c r="B221">
        <v>11</v>
      </c>
      <c r="C221" s="19">
        <v>1857.5238095238101</v>
      </c>
      <c r="D221" s="19">
        <v>1871.6666666666699</v>
      </c>
      <c r="E221" s="19">
        <v>1824.5238095238101</v>
      </c>
      <c r="F221" s="19">
        <v>1871.6666666666699</v>
      </c>
      <c r="G221" s="19">
        <v>1947.0952380952399</v>
      </c>
      <c r="H221" s="19">
        <v>1857.5238095238101</v>
      </c>
      <c r="I221" s="19">
        <v>1871.6666666666699</v>
      </c>
      <c r="J221" s="19">
        <v>1951.80952380953</v>
      </c>
      <c r="K221" s="19">
        <v>1947.0952380952399</v>
      </c>
      <c r="L221" s="19">
        <v>1824.5238095238101</v>
      </c>
      <c r="M221" s="19">
        <v>1871.6666666666699</v>
      </c>
      <c r="N221" s="19">
        <v>1857.5238095238101</v>
      </c>
      <c r="O221" s="19">
        <v>1857.5238095238101</v>
      </c>
      <c r="P221" s="19">
        <v>1951.80952380953</v>
      </c>
      <c r="Q221" s="19">
        <v>2470</v>
      </c>
      <c r="R221" s="19">
        <v>1430</v>
      </c>
      <c r="S221" s="19">
        <v>1650</v>
      </c>
      <c r="T221" s="19">
        <v>2450</v>
      </c>
      <c r="U221" s="19">
        <v>1857.5238095238101</v>
      </c>
      <c r="V221" s="19">
        <v>1857.5238095238101</v>
      </c>
      <c r="W221" s="19">
        <v>1951.80952380953</v>
      </c>
      <c r="X221" s="19">
        <v>1824.5238095238101</v>
      </c>
      <c r="Y221" s="19">
        <v>1430</v>
      </c>
      <c r="Z221" s="19">
        <v>1650</v>
      </c>
      <c r="AA221" s="19">
        <v>2450</v>
      </c>
      <c r="AB221" s="19">
        <v>1857.5238095238101</v>
      </c>
      <c r="AC221" s="19">
        <v>1947.0952380952399</v>
      </c>
      <c r="AD221" s="19">
        <v>1848.0952380952399</v>
      </c>
      <c r="AE221" s="19">
        <v>1899.9523809523801</v>
      </c>
      <c r="AF221" s="19">
        <v>1824.5238095238101</v>
      </c>
      <c r="AG221" s="19">
        <v>1550</v>
      </c>
      <c r="AH221" s="19">
        <v>1857.5238095238101</v>
      </c>
      <c r="AI221" s="19">
        <v>1665</v>
      </c>
      <c r="AJ221" s="19">
        <v>2168.2142857142799</v>
      </c>
      <c r="AK221" s="19">
        <v>1871.6666666666699</v>
      </c>
      <c r="AL221" s="19">
        <v>1899.9523809523801</v>
      </c>
      <c r="AM221" s="19">
        <v>1918.80952380953</v>
      </c>
      <c r="AN221" s="19">
        <v>1843.38095238095</v>
      </c>
      <c r="AO221" s="19">
        <v>1857.5238095238101</v>
      </c>
      <c r="AP221" s="19">
        <v>1824.5238095238101</v>
      </c>
      <c r="AQ221" s="19">
        <v>1899.9523809523801</v>
      </c>
      <c r="AR221" s="19">
        <v>1824.5238095238101</v>
      </c>
      <c r="AS221" s="19">
        <v>1824.5238095238101</v>
      </c>
      <c r="AT221" s="19">
        <v>1857.5238095238101</v>
      </c>
      <c r="AU221" s="19">
        <v>1829.23809523809</v>
      </c>
      <c r="AV221" s="19">
        <v>1823.23809523809</v>
      </c>
      <c r="AW221" s="19">
        <v>1817.23809523809</v>
      </c>
      <c r="AX221" s="19">
        <v>1811.23809523809</v>
      </c>
      <c r="AY221" s="19">
        <v>1805.23809523809</v>
      </c>
      <c r="AZ221" s="19">
        <v>1799.23809523809</v>
      </c>
      <c r="BA221" s="19">
        <v>1793.23809523809</v>
      </c>
      <c r="BB221" s="19">
        <v>1787.23809523809</v>
      </c>
      <c r="BC221" s="19">
        <v>1781.23809523809</v>
      </c>
      <c r="BD221" s="19">
        <v>1775.23809523809</v>
      </c>
      <c r="BE221" s="19">
        <v>1769.23809523809</v>
      </c>
      <c r="BF221" s="19">
        <v>1763.23809523809</v>
      </c>
      <c r="BG221" s="19">
        <v>1757.23809523809</v>
      </c>
      <c r="BH221" s="19">
        <v>1751.23809523809</v>
      </c>
      <c r="BI221" s="19">
        <v>1871.6666666666699</v>
      </c>
      <c r="BJ221" s="19">
        <v>1899.9523809523801</v>
      </c>
      <c r="BK221" s="19">
        <v>1918.80952380953</v>
      </c>
      <c r="BL221" s="19">
        <v>1843.38095238095</v>
      </c>
      <c r="BM221" s="19">
        <v>1857.5238095238101</v>
      </c>
      <c r="BN221" s="19">
        <v>1824.5238095238101</v>
      </c>
      <c r="BO221" s="19">
        <v>1899.9523809523801</v>
      </c>
      <c r="BP221" s="19">
        <v>1824.5238095238101</v>
      </c>
      <c r="BQ221" s="19">
        <v>1824.5238095238101</v>
      </c>
      <c r="BR221" s="19">
        <v>1857.5238095238101</v>
      </c>
      <c r="BS221" s="19">
        <v>1829.23809523809</v>
      </c>
      <c r="BT221" s="19">
        <v>1823.23809523809</v>
      </c>
      <c r="BU221" s="19">
        <v>1817.23809523809</v>
      </c>
      <c r="BV221" s="19">
        <v>1811.23809523809</v>
      </c>
      <c r="BW221" s="19">
        <v>1805.23809523809</v>
      </c>
      <c r="BX221" s="19">
        <v>1799.23809523809</v>
      </c>
      <c r="BY221" s="19">
        <v>1793.23809523809</v>
      </c>
      <c r="BZ221" s="19">
        <v>1787.23809523809</v>
      </c>
      <c r="CA221" s="19">
        <v>1781.23809523809</v>
      </c>
      <c r="CB221" s="19">
        <v>1775.23809523809</v>
      </c>
      <c r="CC221" s="19">
        <v>1769.23809523809</v>
      </c>
      <c r="CD221" s="19">
        <v>1763.23809523809</v>
      </c>
      <c r="CE221" s="19">
        <v>1757.23809523809</v>
      </c>
      <c r="CF221" s="19">
        <v>1751.23809523809</v>
      </c>
      <c r="CG221" s="19">
        <v>1824.5238095238101</v>
      </c>
      <c r="CH221" s="19">
        <v>1857.5238095238101</v>
      </c>
      <c r="CI221" s="19">
        <v>1947.0952380952399</v>
      </c>
      <c r="CJ221" s="19">
        <v>1871.6666666666699</v>
      </c>
      <c r="CK221" s="19">
        <v>1824.5238095238101</v>
      </c>
      <c r="CL221" s="19">
        <v>1831.5952380952399</v>
      </c>
      <c r="CM221" s="19">
        <v>1814.1523809523801</v>
      </c>
      <c r="CP221" t="s">
        <v>167</v>
      </c>
      <c r="CQ221">
        <v>53</v>
      </c>
      <c r="CR221" s="13">
        <v>2008.38095238095</v>
      </c>
      <c r="CS221" s="13">
        <v>1700</v>
      </c>
      <c r="CT221" s="13">
        <v>1894.6309523809518</v>
      </c>
    </row>
    <row r="222" spans="1:98" x14ac:dyDescent="0.25">
      <c r="B222">
        <v>12</v>
      </c>
      <c r="C222" s="19">
        <v>1862.2380952381</v>
      </c>
      <c r="D222" s="19">
        <v>1876.38095238095</v>
      </c>
      <c r="E222" s="19">
        <v>1829.2380952381</v>
      </c>
      <c r="F222" s="19">
        <v>1876.38095238095</v>
      </c>
      <c r="G222" s="19">
        <v>1951.80952380953</v>
      </c>
      <c r="H222" s="19">
        <v>1862.2380952381</v>
      </c>
      <c r="I222" s="19">
        <v>1876.38095238095</v>
      </c>
      <c r="J222" s="19">
        <v>1956.5238095238101</v>
      </c>
      <c r="K222" s="19">
        <v>1951.80952380953</v>
      </c>
      <c r="L222" s="19">
        <v>1829.2380952381</v>
      </c>
      <c r="M222" s="19">
        <v>1876.38095238095</v>
      </c>
      <c r="N222" s="19">
        <v>1862.2380952381</v>
      </c>
      <c r="O222" s="19">
        <v>1862.2380952381</v>
      </c>
      <c r="P222" s="19">
        <v>1956.5238095238101</v>
      </c>
      <c r="Q222" s="19">
        <v>1829.2380952381</v>
      </c>
      <c r="R222" s="19">
        <v>1440</v>
      </c>
      <c r="S222" s="19">
        <v>1660</v>
      </c>
      <c r="T222" s="19">
        <v>2460</v>
      </c>
      <c r="U222" s="19">
        <v>1862.2380952381</v>
      </c>
      <c r="V222" s="19">
        <v>1862.2380952381</v>
      </c>
      <c r="W222" s="19">
        <v>1956.5238095238101</v>
      </c>
      <c r="X222" s="19">
        <v>2010</v>
      </c>
      <c r="Y222" s="19">
        <v>1440</v>
      </c>
      <c r="Z222" s="19">
        <v>1660</v>
      </c>
      <c r="AA222" s="19">
        <v>2460</v>
      </c>
      <c r="AB222" s="19">
        <v>1862.2380952381</v>
      </c>
      <c r="AC222" s="19">
        <v>1951.80952380953</v>
      </c>
      <c r="AD222" s="19">
        <v>1852.80952380952</v>
      </c>
      <c r="AE222" s="19">
        <v>1904.6666666666699</v>
      </c>
      <c r="AF222" s="19">
        <v>1829.2380952381</v>
      </c>
      <c r="AG222" s="19">
        <v>1829.2380952381</v>
      </c>
      <c r="AH222" s="19">
        <v>1862.2380952381</v>
      </c>
      <c r="AI222" s="19">
        <v>1951.80952380953</v>
      </c>
      <c r="AJ222" s="19">
        <v>2251.4285714285702</v>
      </c>
      <c r="AK222" s="19">
        <v>1950</v>
      </c>
      <c r="AL222" s="19">
        <v>1904.6666666666699</v>
      </c>
      <c r="AM222" s="19">
        <v>1923.5238095238101</v>
      </c>
      <c r="AN222" s="19">
        <v>1848.0952380952399</v>
      </c>
      <c r="AO222" s="19">
        <v>1862.2380952381</v>
      </c>
      <c r="AP222" s="19">
        <v>1829.2380952381</v>
      </c>
      <c r="AQ222" s="19">
        <v>1904.6666666666699</v>
      </c>
      <c r="AR222" s="19">
        <v>1829.2380952381</v>
      </c>
      <c r="AS222" s="19">
        <v>1829.2380952381</v>
      </c>
      <c r="AT222" s="19">
        <v>1862.2380952381</v>
      </c>
      <c r="AU222" s="19">
        <v>1833.9523809523901</v>
      </c>
      <c r="AV222" s="19">
        <v>1827.9523809523901</v>
      </c>
      <c r="AW222" s="19">
        <v>1821.9523809523901</v>
      </c>
      <c r="AX222" s="19">
        <v>1815.9523809523901</v>
      </c>
      <c r="AY222" s="19">
        <v>1809.9523809523901</v>
      </c>
      <c r="AZ222" s="19">
        <v>1803.9523809523901</v>
      </c>
      <c r="BA222" s="19">
        <v>1797.9523809523901</v>
      </c>
      <c r="BB222" s="19">
        <v>1791.9523809523901</v>
      </c>
      <c r="BC222" s="19">
        <v>1785.9523809523901</v>
      </c>
      <c r="BD222" s="19">
        <v>1779.9523809523901</v>
      </c>
      <c r="BE222" s="19">
        <v>1773.9523809523901</v>
      </c>
      <c r="BF222" s="19">
        <v>1767.9523809523901</v>
      </c>
      <c r="BG222" s="19">
        <v>1761.9523809523901</v>
      </c>
      <c r="BH222" s="19">
        <v>1755.9523809523901</v>
      </c>
      <c r="BI222" s="19">
        <v>1876.38095238095</v>
      </c>
      <c r="BJ222" s="19">
        <v>1904.6666666666699</v>
      </c>
      <c r="BK222" s="19">
        <v>1923.5238095238101</v>
      </c>
      <c r="BL222" s="19">
        <v>1848.0952380952399</v>
      </c>
      <c r="BM222" s="19">
        <v>1862.2380952381</v>
      </c>
      <c r="BN222" s="19">
        <v>1829.2380952381</v>
      </c>
      <c r="BO222" s="19">
        <v>1904.6666666666699</v>
      </c>
      <c r="BP222" s="19">
        <v>1829.2380952381</v>
      </c>
      <c r="BQ222" s="19">
        <v>1829.2380952381</v>
      </c>
      <c r="BR222" s="19">
        <v>1862.2380952381</v>
      </c>
      <c r="BS222" s="19">
        <v>1833.9523809523901</v>
      </c>
      <c r="BT222" s="19">
        <v>1827.9523809523901</v>
      </c>
      <c r="BU222" s="19">
        <v>1821.9523809523901</v>
      </c>
      <c r="BV222" s="19">
        <v>1815.9523809523901</v>
      </c>
      <c r="BW222" s="19">
        <v>1809.9523809523901</v>
      </c>
      <c r="BX222" s="19">
        <v>1803.9523809523901</v>
      </c>
      <c r="BY222" s="19">
        <v>1797.9523809523901</v>
      </c>
      <c r="BZ222" s="19">
        <v>1791.9523809523901</v>
      </c>
      <c r="CA222" s="19">
        <v>1785.9523809523901</v>
      </c>
      <c r="CB222" s="19">
        <v>1779.9523809523901</v>
      </c>
      <c r="CC222" s="19">
        <v>1773.9523809523901</v>
      </c>
      <c r="CD222" s="19">
        <v>1767.9523809523901</v>
      </c>
      <c r="CE222" s="19">
        <v>1761.9523809523901</v>
      </c>
      <c r="CF222" s="19">
        <v>1755.9523809523901</v>
      </c>
      <c r="CG222" s="19">
        <v>1829.2380952381</v>
      </c>
      <c r="CH222" s="19">
        <v>1862.2380952381</v>
      </c>
      <c r="CI222" s="19">
        <v>1951.80952380953</v>
      </c>
      <c r="CJ222" s="19">
        <v>1876.38095238095</v>
      </c>
      <c r="CK222" s="19">
        <v>1829.2380952381</v>
      </c>
      <c r="CL222" s="19">
        <v>1836.30952380952</v>
      </c>
      <c r="CM222" s="19">
        <v>1818.86666666667</v>
      </c>
      <c r="CP222" t="s">
        <v>167</v>
      </c>
      <c r="CQ222">
        <v>54</v>
      </c>
      <c r="CR222" s="13">
        <v>2300</v>
      </c>
      <c r="CS222" s="13">
        <v>1700</v>
      </c>
      <c r="CT222" s="13">
        <v>1897.6942857142851</v>
      </c>
    </row>
    <row r="223" spans="1:98" x14ac:dyDescent="0.25">
      <c r="B223">
        <v>13</v>
      </c>
      <c r="C223" s="19">
        <v>1866.9523809523801</v>
      </c>
      <c r="D223" s="19">
        <v>1881.0952380952399</v>
      </c>
      <c r="E223" s="19">
        <v>1833.9523809523801</v>
      </c>
      <c r="F223" s="19">
        <v>1881.0952380952399</v>
      </c>
      <c r="G223" s="19">
        <v>1956.5238095238101</v>
      </c>
      <c r="H223" s="19">
        <v>1866.9523809523801</v>
      </c>
      <c r="I223" s="19">
        <v>1881.0952380952399</v>
      </c>
      <c r="J223" s="19">
        <v>1705</v>
      </c>
      <c r="K223" s="19">
        <v>1956.5238095238101</v>
      </c>
      <c r="L223" s="19">
        <v>1833.9523809523801</v>
      </c>
      <c r="M223" s="19">
        <v>1881.0952380952399</v>
      </c>
      <c r="N223" s="19">
        <v>1866.9523809523801</v>
      </c>
      <c r="O223" s="19">
        <v>1866.9523809523801</v>
      </c>
      <c r="P223" s="19">
        <v>1705</v>
      </c>
      <c r="Q223" s="19">
        <v>1833.9523809523801</v>
      </c>
      <c r="R223" s="19">
        <v>1450</v>
      </c>
      <c r="S223" s="19">
        <v>1670</v>
      </c>
      <c r="T223" s="19">
        <v>2470</v>
      </c>
      <c r="U223" s="19">
        <v>1550</v>
      </c>
      <c r="V223" s="19">
        <v>1866.9523809523801</v>
      </c>
      <c r="W223" s="19">
        <v>1705</v>
      </c>
      <c r="X223" s="19">
        <v>1833.9523809523801</v>
      </c>
      <c r="Y223" s="19">
        <v>1450</v>
      </c>
      <c r="Z223" s="19">
        <v>1670</v>
      </c>
      <c r="AA223" s="19">
        <v>2470</v>
      </c>
      <c r="AB223" s="19">
        <v>1866.9523809523801</v>
      </c>
      <c r="AC223" s="19">
        <v>1480</v>
      </c>
      <c r="AD223" s="19">
        <v>1857.5238095238101</v>
      </c>
      <c r="AE223" s="19">
        <v>1909.38095238095</v>
      </c>
      <c r="AF223" s="19">
        <v>1833.9523809523801</v>
      </c>
      <c r="AG223" s="19">
        <v>1833.9523809523801</v>
      </c>
      <c r="AH223" s="19">
        <v>1866.9523809523801</v>
      </c>
      <c r="AI223" s="19">
        <v>1956.5238095238101</v>
      </c>
      <c r="AJ223" s="19">
        <v>2334.6428571428601</v>
      </c>
      <c r="AK223" s="19">
        <v>1881.0952380952399</v>
      </c>
      <c r="AL223" s="19">
        <v>1909.38095238095</v>
      </c>
      <c r="AM223" s="19">
        <v>1928.2380952381</v>
      </c>
      <c r="AN223" s="19">
        <v>2225</v>
      </c>
      <c r="AO223" s="19">
        <v>1866.9523809523801</v>
      </c>
      <c r="AP223" s="19">
        <v>1833.9523809523801</v>
      </c>
      <c r="AQ223" s="19">
        <v>1909.38095238095</v>
      </c>
      <c r="AR223" s="19">
        <v>1833.9523809523801</v>
      </c>
      <c r="AS223" s="19">
        <v>1833.9523809523801</v>
      </c>
      <c r="AT223" s="19">
        <v>1866.9523809523801</v>
      </c>
      <c r="AU223" s="19">
        <v>1838.6666666666699</v>
      </c>
      <c r="AV223" s="19">
        <v>1832.6666666666699</v>
      </c>
      <c r="AW223" s="19">
        <v>1826.6666666666699</v>
      </c>
      <c r="AX223" s="19">
        <v>1820.6666666666699</v>
      </c>
      <c r="AY223" s="19">
        <v>1814.6666666666699</v>
      </c>
      <c r="AZ223" s="19">
        <v>1808.6666666666699</v>
      </c>
      <c r="BA223" s="19">
        <v>1802.6666666666699</v>
      </c>
      <c r="BB223" s="19">
        <v>1796.6666666666699</v>
      </c>
      <c r="BC223" s="19">
        <v>1790.6666666666699</v>
      </c>
      <c r="BD223" s="19">
        <v>1784.6666666666699</v>
      </c>
      <c r="BE223" s="19">
        <v>1778.6666666666699</v>
      </c>
      <c r="BF223" s="19">
        <v>1772.6666666666699</v>
      </c>
      <c r="BG223" s="19">
        <v>1766.6666666666699</v>
      </c>
      <c r="BH223" s="19">
        <v>1760.6666666666699</v>
      </c>
      <c r="BI223" s="19">
        <v>1881.0952380952399</v>
      </c>
      <c r="BJ223" s="19">
        <v>1909.38095238095</v>
      </c>
      <c r="BK223" s="19">
        <v>1928.2380952381</v>
      </c>
      <c r="BL223" s="19">
        <v>1852.80952380952</v>
      </c>
      <c r="BM223" s="19">
        <v>1866.9523809523801</v>
      </c>
      <c r="BN223" s="19">
        <v>1833.9523809523801</v>
      </c>
      <c r="BO223" s="19">
        <v>1909.38095238095</v>
      </c>
      <c r="BP223" s="19">
        <v>1833.9523809523801</v>
      </c>
      <c r="BQ223" s="19">
        <v>2250</v>
      </c>
      <c r="BR223" s="19">
        <v>1866.9523809523801</v>
      </c>
      <c r="BS223" s="19">
        <v>1838.6666666666699</v>
      </c>
      <c r="BT223" s="19">
        <v>1832.6666666666699</v>
      </c>
      <c r="BU223" s="19">
        <v>1826.6666666666699</v>
      </c>
      <c r="BV223" s="19">
        <v>1820.6666666666699</v>
      </c>
      <c r="BW223" s="19">
        <v>1814.6666666666699</v>
      </c>
      <c r="BX223" s="19">
        <v>1808.6666666666699</v>
      </c>
      <c r="BY223" s="19">
        <v>1802.6666666666699</v>
      </c>
      <c r="BZ223" s="19">
        <v>1796.6666666666699</v>
      </c>
      <c r="CA223" s="19">
        <v>1790.6666666666699</v>
      </c>
      <c r="CB223" s="19">
        <v>1784.6666666666699</v>
      </c>
      <c r="CC223" s="19">
        <v>1778.6666666666699</v>
      </c>
      <c r="CD223" s="19">
        <v>1772.6666666666699</v>
      </c>
      <c r="CE223" s="19">
        <v>1766.6666666666699</v>
      </c>
      <c r="CF223" s="19">
        <v>1760.6666666666699</v>
      </c>
      <c r="CG223" s="19">
        <v>1833.9523809523801</v>
      </c>
      <c r="CH223" s="19">
        <v>1866.9523809523801</v>
      </c>
      <c r="CI223" s="19">
        <v>1956.5238095238101</v>
      </c>
      <c r="CJ223" s="19">
        <v>1881.0952380952399</v>
      </c>
      <c r="CK223" s="19">
        <v>1833.9523809523801</v>
      </c>
      <c r="CL223" s="19">
        <v>1841.0238095238101</v>
      </c>
      <c r="CM223" s="19">
        <v>1823.5809523809501</v>
      </c>
      <c r="CP223" t="s">
        <v>167</v>
      </c>
      <c r="CQ223">
        <v>55</v>
      </c>
      <c r="CR223" s="13">
        <v>1975.38095238095</v>
      </c>
      <c r="CS223" s="13">
        <v>1700</v>
      </c>
      <c r="CT223" s="13">
        <v>1893.9957142857138</v>
      </c>
    </row>
    <row r="224" spans="1:98" x14ac:dyDescent="0.25">
      <c r="B224">
        <v>14</v>
      </c>
      <c r="C224" s="19">
        <v>1871.6666666666699</v>
      </c>
      <c r="D224" s="19">
        <v>1885.80952380953</v>
      </c>
      <c r="E224" s="19">
        <v>1838.6666666666699</v>
      </c>
      <c r="F224" s="19">
        <v>1885.80952380953</v>
      </c>
      <c r="G224" s="19">
        <v>1705</v>
      </c>
      <c r="H224" s="19">
        <v>1871.6666666666699</v>
      </c>
      <c r="I224" s="19">
        <v>1885.80952380953</v>
      </c>
      <c r="J224" s="19">
        <v>1710</v>
      </c>
      <c r="K224" s="19">
        <v>1705</v>
      </c>
      <c r="L224" s="19">
        <v>1838.6666666666699</v>
      </c>
      <c r="M224" s="19">
        <v>1885.80952380953</v>
      </c>
      <c r="N224" s="19">
        <v>1871.6666666666699</v>
      </c>
      <c r="O224" s="19">
        <v>1871.6666666666699</v>
      </c>
      <c r="P224" s="19">
        <v>1710</v>
      </c>
      <c r="Q224" s="19">
        <v>1838.6666666666699</v>
      </c>
      <c r="R224" s="19">
        <v>1460</v>
      </c>
      <c r="S224" s="19">
        <v>1680</v>
      </c>
      <c r="T224" s="19">
        <v>2480</v>
      </c>
      <c r="U224" s="19">
        <v>1871.6666666666699</v>
      </c>
      <c r="V224" s="19">
        <v>1871.6666666666699</v>
      </c>
      <c r="W224" s="19">
        <v>1710</v>
      </c>
      <c r="X224" s="19">
        <v>1838.6666666666699</v>
      </c>
      <c r="Y224" s="19">
        <v>1460</v>
      </c>
      <c r="Z224" s="19">
        <v>1680</v>
      </c>
      <c r="AA224" s="19">
        <v>2480</v>
      </c>
      <c r="AB224" s="19">
        <v>1871.6666666666699</v>
      </c>
      <c r="AC224" s="19">
        <v>1705</v>
      </c>
      <c r="AD224" s="19">
        <v>1862.2380952381</v>
      </c>
      <c r="AE224" s="19">
        <v>1914.0952380952399</v>
      </c>
      <c r="AF224" s="19">
        <v>1838.6666666666699</v>
      </c>
      <c r="AG224" s="19">
        <v>1838.6666666666699</v>
      </c>
      <c r="AH224" s="19">
        <v>1871.6666666666699</v>
      </c>
      <c r="AI224" s="19">
        <v>1705</v>
      </c>
      <c r="AJ224" s="19">
        <v>2417.8571428571399</v>
      </c>
      <c r="AK224" s="19">
        <v>1885.80952380953</v>
      </c>
      <c r="AL224" s="19">
        <v>1914.0952380952399</v>
      </c>
      <c r="AM224" s="19">
        <v>1932.9523809523801</v>
      </c>
      <c r="AN224" s="19">
        <v>1857.5238095238101</v>
      </c>
      <c r="AO224" s="19">
        <v>1871.6666666666699</v>
      </c>
      <c r="AP224" s="19">
        <v>1838.6666666666699</v>
      </c>
      <c r="AQ224" s="19">
        <v>1914.0952380952399</v>
      </c>
      <c r="AR224" s="19">
        <v>1838.6666666666699</v>
      </c>
      <c r="AS224" s="19">
        <v>2300</v>
      </c>
      <c r="AT224" s="19">
        <v>1871.6666666666699</v>
      </c>
      <c r="AU224" s="19">
        <v>1843.38095238096</v>
      </c>
      <c r="AV224" s="19">
        <v>1837.38095238096</v>
      </c>
      <c r="AW224" s="19">
        <v>1831.38095238096</v>
      </c>
      <c r="AX224" s="19">
        <v>1825.38095238096</v>
      </c>
      <c r="AY224" s="19">
        <v>1819.38095238096</v>
      </c>
      <c r="AZ224" s="19">
        <v>1813.38095238096</v>
      </c>
      <c r="BA224" s="19">
        <v>1807.38095238096</v>
      </c>
      <c r="BB224" s="19">
        <v>1801.38095238096</v>
      </c>
      <c r="BC224" s="19">
        <v>1795.38095238096</v>
      </c>
      <c r="BD224" s="19">
        <v>1789.38095238096</v>
      </c>
      <c r="BE224" s="19">
        <v>1783.38095238096</v>
      </c>
      <c r="BF224" s="19">
        <v>1777.38095238096</v>
      </c>
      <c r="BG224" s="19">
        <v>1771.38095238096</v>
      </c>
      <c r="BH224" s="19">
        <v>1765.38095238096</v>
      </c>
      <c r="BI224" s="19">
        <v>1885.80952380953</v>
      </c>
      <c r="BJ224" s="19">
        <v>1914.0952380952399</v>
      </c>
      <c r="BK224" s="19">
        <v>1932.9523809523801</v>
      </c>
      <c r="BL224" s="19">
        <v>1857.5238095238101</v>
      </c>
      <c r="BM224" s="19">
        <v>1871.6666666666699</v>
      </c>
      <c r="BN224" s="19">
        <v>1838.6666666666699</v>
      </c>
      <c r="BO224" s="19">
        <v>1914.0952380952399</v>
      </c>
      <c r="BP224" s="19">
        <v>1838.6666666666699</v>
      </c>
      <c r="BQ224" s="19">
        <v>1838.6666666666699</v>
      </c>
      <c r="BR224" s="19">
        <v>1871.6666666666699</v>
      </c>
      <c r="BS224" s="19">
        <v>1843.38095238096</v>
      </c>
      <c r="BT224" s="19">
        <v>1837.38095238096</v>
      </c>
      <c r="BU224" s="19">
        <v>1831.38095238096</v>
      </c>
      <c r="BV224" s="19">
        <v>1825.38095238096</v>
      </c>
      <c r="BW224" s="19">
        <v>1819.38095238096</v>
      </c>
      <c r="BX224" s="19">
        <v>1813.38095238096</v>
      </c>
      <c r="BY224" s="19">
        <v>1807.38095238096</v>
      </c>
      <c r="BZ224" s="19">
        <v>1801.38095238096</v>
      </c>
      <c r="CA224" s="19">
        <v>1795.38095238096</v>
      </c>
      <c r="CB224" s="19">
        <v>1789.38095238096</v>
      </c>
      <c r="CC224" s="19">
        <v>1783.38095238096</v>
      </c>
      <c r="CD224" s="19">
        <v>1777.38095238096</v>
      </c>
      <c r="CE224" s="19">
        <v>1771.38095238096</v>
      </c>
      <c r="CF224" s="19">
        <v>1765.38095238096</v>
      </c>
      <c r="CG224" s="19">
        <v>1838.6666666666699</v>
      </c>
      <c r="CH224" s="19">
        <v>1871.6666666666699</v>
      </c>
      <c r="CI224" s="19">
        <v>1705</v>
      </c>
      <c r="CJ224" s="19">
        <v>1885.80952380953</v>
      </c>
      <c r="CK224" s="19">
        <v>1838.6666666666699</v>
      </c>
      <c r="CL224" s="19">
        <v>1845.7380952381</v>
      </c>
      <c r="CM224" s="19">
        <v>1853.9190476190499</v>
      </c>
      <c r="CP224" t="s">
        <v>167</v>
      </c>
      <c r="CQ224">
        <v>56</v>
      </c>
      <c r="CR224" s="13">
        <v>2027.2820256991299</v>
      </c>
      <c r="CS224" s="13">
        <v>1731.63492063492</v>
      </c>
      <c r="CT224" s="13">
        <v>1900.957684353742</v>
      </c>
    </row>
    <row r="225" spans="2:98" x14ac:dyDescent="0.25">
      <c r="B225">
        <v>15</v>
      </c>
      <c r="C225" s="19">
        <v>1876.38095238095</v>
      </c>
      <c r="D225" s="19">
        <v>1890.5238095238101</v>
      </c>
      <c r="E225" s="19">
        <v>1843.38095238095</v>
      </c>
      <c r="F225" s="19">
        <v>1890.5238095238101</v>
      </c>
      <c r="G225" s="19">
        <v>1710</v>
      </c>
      <c r="H225" s="19">
        <v>1876.38095238095</v>
      </c>
      <c r="I225" s="19">
        <v>1890.5238095238101</v>
      </c>
      <c r="J225" s="19">
        <v>1940</v>
      </c>
      <c r="K225" s="19">
        <v>1710</v>
      </c>
      <c r="L225" s="19">
        <v>1843.38095238095</v>
      </c>
      <c r="M225" s="19">
        <v>1890.5238095238101</v>
      </c>
      <c r="N225" s="19">
        <v>1876.38095238095</v>
      </c>
      <c r="O225" s="19">
        <v>1876.38095238095</v>
      </c>
      <c r="P225" s="19">
        <v>1940</v>
      </c>
      <c r="Q225" s="19">
        <v>1843.38095238095</v>
      </c>
      <c r="R225" s="19">
        <v>1470</v>
      </c>
      <c r="S225" s="19">
        <v>1690</v>
      </c>
      <c r="T225" s="19">
        <v>2490</v>
      </c>
      <c r="U225" s="19">
        <v>1876.38095238095</v>
      </c>
      <c r="V225" s="19">
        <v>1876.38095238095</v>
      </c>
      <c r="W225" s="19">
        <v>1940</v>
      </c>
      <c r="X225" s="19">
        <v>1843.38095238095</v>
      </c>
      <c r="Y225" s="19">
        <v>1470</v>
      </c>
      <c r="Z225" s="19">
        <v>1690</v>
      </c>
      <c r="AA225" s="19">
        <v>2490</v>
      </c>
      <c r="AB225" s="19">
        <v>1876.38095238095</v>
      </c>
      <c r="AC225" s="19">
        <v>1710</v>
      </c>
      <c r="AD225" s="19">
        <v>1866.9523809523801</v>
      </c>
      <c r="AE225" s="19">
        <v>1918.80952380953</v>
      </c>
      <c r="AF225" s="19">
        <v>1843.38095238095</v>
      </c>
      <c r="AG225" s="19">
        <v>1843.38095238095</v>
      </c>
      <c r="AH225" s="19">
        <v>1876.38095238095</v>
      </c>
      <c r="AI225" s="19">
        <v>1770</v>
      </c>
      <c r="AJ225" s="19">
        <v>2501.0714285714298</v>
      </c>
      <c r="AK225" s="19">
        <v>1890.5238095238101</v>
      </c>
      <c r="AL225" s="19">
        <v>1918.80952380953</v>
      </c>
      <c r="AM225" s="19">
        <v>1937.6666666666699</v>
      </c>
      <c r="AN225" s="19">
        <v>1862.2380952381</v>
      </c>
      <c r="AO225" s="19">
        <v>1876.38095238095</v>
      </c>
      <c r="AP225" s="19">
        <v>1843.38095238095</v>
      </c>
      <c r="AQ225" s="19">
        <v>1918.80952380953</v>
      </c>
      <c r="AR225" s="19">
        <v>1843.38095238095</v>
      </c>
      <c r="AS225" s="19">
        <v>1843.38095238095</v>
      </c>
      <c r="AT225" s="19">
        <v>1876.38095238095</v>
      </c>
      <c r="AU225" s="19">
        <v>1848.0952380952399</v>
      </c>
      <c r="AV225" s="19">
        <v>1842.0952380952299</v>
      </c>
      <c r="AW225" s="19">
        <v>1836.0952380952299</v>
      </c>
      <c r="AX225" s="19">
        <v>1830.0952380952299</v>
      </c>
      <c r="AY225" s="19">
        <v>1824.0952380952299</v>
      </c>
      <c r="AZ225" s="19">
        <v>1818.0952380952299</v>
      </c>
      <c r="BA225" s="19">
        <v>1812.0952380952299</v>
      </c>
      <c r="BB225" s="19">
        <v>1806.0952380952299</v>
      </c>
      <c r="BC225" s="19">
        <v>1800.0952380952299</v>
      </c>
      <c r="BD225" s="19">
        <v>1794.0952380952299</v>
      </c>
      <c r="BE225" s="19">
        <v>1788.0952380952299</v>
      </c>
      <c r="BF225" s="19">
        <v>1782.0952380952299</v>
      </c>
      <c r="BG225" s="19">
        <v>1776.0952380952299</v>
      </c>
      <c r="BH225" s="19">
        <v>1770.0952380952299</v>
      </c>
      <c r="BI225" s="19">
        <v>1890.5238095238101</v>
      </c>
      <c r="BJ225" s="19">
        <v>1918.80952380953</v>
      </c>
      <c r="BK225" s="19">
        <v>1937.6666666666699</v>
      </c>
      <c r="BL225" s="19">
        <v>1862.2380952381</v>
      </c>
      <c r="BM225" s="19">
        <v>2260</v>
      </c>
      <c r="BN225" s="19">
        <v>1843.38095238095</v>
      </c>
      <c r="BO225" s="19">
        <v>1918.80952380953</v>
      </c>
      <c r="BP225" s="19">
        <v>1843.38095238095</v>
      </c>
      <c r="BQ225" s="19">
        <v>1843.38095238095</v>
      </c>
      <c r="BR225" s="19">
        <v>1876.38095238095</v>
      </c>
      <c r="BS225" s="19">
        <v>1848.0952380952399</v>
      </c>
      <c r="BT225" s="19">
        <v>1842.0952380952299</v>
      </c>
      <c r="BU225" s="19">
        <v>1836.0952380952299</v>
      </c>
      <c r="BV225" s="19">
        <v>1830.0952380952299</v>
      </c>
      <c r="BW225" s="19">
        <v>1824.0952380952299</v>
      </c>
      <c r="BX225" s="19">
        <v>1818.0952380952299</v>
      </c>
      <c r="BY225" s="19">
        <v>1812.0952380952299</v>
      </c>
      <c r="BZ225" s="19">
        <v>1806.0952380952299</v>
      </c>
      <c r="CA225" s="19">
        <v>1800.0952380952299</v>
      </c>
      <c r="CB225" s="19">
        <v>1794.0952380952299</v>
      </c>
      <c r="CC225" s="19">
        <v>1788.0952380952299</v>
      </c>
      <c r="CD225" s="19">
        <v>1782.0952380952299</v>
      </c>
      <c r="CE225" s="19">
        <v>1776.0952380952299</v>
      </c>
      <c r="CF225" s="19">
        <v>1770.0952380952299</v>
      </c>
      <c r="CG225" s="19">
        <v>1843.38095238095</v>
      </c>
      <c r="CH225" s="19">
        <v>1876.38095238095</v>
      </c>
      <c r="CI225" s="19">
        <v>1710</v>
      </c>
      <c r="CJ225" s="19">
        <v>1890.5238095238101</v>
      </c>
      <c r="CK225" s="19">
        <v>1843.38095238095</v>
      </c>
      <c r="CL225" s="19">
        <v>1850.4523809523801</v>
      </c>
      <c r="CM225" s="19">
        <v>1858.6047619047599</v>
      </c>
      <c r="CP225" t="s">
        <v>167</v>
      </c>
      <c r="CQ225">
        <v>57</v>
      </c>
      <c r="CR225" s="13">
        <v>2046.7099841956599</v>
      </c>
      <c r="CS225" s="13">
        <v>1717.6810966810999</v>
      </c>
      <c r="CT225" s="13">
        <v>1902.3054520717387</v>
      </c>
    </row>
    <row r="226" spans="2:98" x14ac:dyDescent="0.25">
      <c r="B226">
        <v>16</v>
      </c>
      <c r="C226" s="19">
        <v>1881.0952380952399</v>
      </c>
      <c r="D226" s="19">
        <v>1895.2380952381</v>
      </c>
      <c r="E226" s="19">
        <v>1848.0952380952399</v>
      </c>
      <c r="F226" s="19">
        <v>1895.2380952381</v>
      </c>
      <c r="G226" s="19">
        <v>1940</v>
      </c>
      <c r="H226" s="19">
        <v>1881.0952380952399</v>
      </c>
      <c r="I226" s="19">
        <v>1895.2380952381</v>
      </c>
      <c r="J226" s="19">
        <v>1890</v>
      </c>
      <c r="K226" s="19">
        <v>2050</v>
      </c>
      <c r="L226" s="19">
        <v>1848.0952380952399</v>
      </c>
      <c r="M226" s="19">
        <v>1895.2380952381</v>
      </c>
      <c r="N226" s="19">
        <v>1881.0952380952399</v>
      </c>
      <c r="O226" s="19">
        <v>1881.0952380952399</v>
      </c>
      <c r="P226" s="19">
        <v>1890</v>
      </c>
      <c r="Q226" s="19">
        <v>1848.0952380952399</v>
      </c>
      <c r="R226" s="19">
        <v>1480</v>
      </c>
      <c r="S226" s="19">
        <v>1700</v>
      </c>
      <c r="T226" s="19">
        <v>2500</v>
      </c>
      <c r="U226" s="19">
        <v>1881.0952380952399</v>
      </c>
      <c r="V226" s="19">
        <v>1881.0952380952399</v>
      </c>
      <c r="W226" s="19">
        <v>1890</v>
      </c>
      <c r="X226" s="19">
        <v>1848.0952380952399</v>
      </c>
      <c r="Y226" s="19">
        <v>1480</v>
      </c>
      <c r="Z226" s="19">
        <v>1700</v>
      </c>
      <c r="AA226" s="19">
        <v>2500</v>
      </c>
      <c r="AB226" s="19">
        <v>1881.0952380952399</v>
      </c>
      <c r="AC226" s="19">
        <v>1940</v>
      </c>
      <c r="AD226" s="19">
        <v>1871.6666666666699</v>
      </c>
      <c r="AE226" s="19">
        <v>1923.5238095238101</v>
      </c>
      <c r="AF226" s="19">
        <v>1848.0952380952399</v>
      </c>
      <c r="AG226" s="19">
        <v>1848.0952380952399</v>
      </c>
      <c r="AH226" s="19">
        <v>1881.0952380952399</v>
      </c>
      <c r="AI226" s="19">
        <v>1940</v>
      </c>
      <c r="AJ226" s="19">
        <v>2300</v>
      </c>
      <c r="AK226" s="19">
        <v>1895.2380952381</v>
      </c>
      <c r="AL226" s="19">
        <v>1923.5238095238101</v>
      </c>
      <c r="AM226" s="19">
        <v>1942.38095238095</v>
      </c>
      <c r="AN226" s="19">
        <v>1866.9523809523801</v>
      </c>
      <c r="AO226" s="19">
        <v>1881.0952380952399</v>
      </c>
      <c r="AP226" s="19">
        <v>1848.0952380952399</v>
      </c>
      <c r="AQ226" s="19">
        <v>1923.5238095238101</v>
      </c>
      <c r="AR226" s="19">
        <v>1848.0952380952399</v>
      </c>
      <c r="AS226" s="19">
        <v>1848.0952380952399</v>
      </c>
      <c r="AT226" s="19">
        <v>1881.0952380952399</v>
      </c>
      <c r="AU226" s="19">
        <v>1852.80952380953</v>
      </c>
      <c r="AV226" s="19">
        <v>1846.80952380953</v>
      </c>
      <c r="AW226" s="19">
        <v>1840.80952380953</v>
      </c>
      <c r="AX226" s="19">
        <v>1834.80952380953</v>
      </c>
      <c r="AY226" s="19">
        <v>1828.80952380953</v>
      </c>
      <c r="AZ226" s="19">
        <v>1822.80952380953</v>
      </c>
      <c r="BA226" s="19">
        <v>1816.80952380953</v>
      </c>
      <c r="BB226" s="19">
        <v>1810.80952380953</v>
      </c>
      <c r="BC226" s="19">
        <v>1804.80952380953</v>
      </c>
      <c r="BD226" s="19">
        <v>1798.80952380953</v>
      </c>
      <c r="BE226" s="19">
        <v>1792.80952380953</v>
      </c>
      <c r="BF226" s="19">
        <v>1786.80952380953</v>
      </c>
      <c r="BG226" s="19">
        <v>1780.80952380953</v>
      </c>
      <c r="BH226" s="19">
        <v>1774.80952380953</v>
      </c>
      <c r="BI226" s="19">
        <v>1895.2380952381</v>
      </c>
      <c r="BJ226" s="19">
        <v>1923.5238095238101</v>
      </c>
      <c r="BK226" s="19">
        <v>1942.38095238095</v>
      </c>
      <c r="BL226" s="19">
        <v>1866.9523809523801</v>
      </c>
      <c r="BM226" s="19">
        <v>1881.0952380952399</v>
      </c>
      <c r="BN226" s="19">
        <v>1848.0952380952399</v>
      </c>
      <c r="BO226" s="19">
        <v>1923.5238095238101</v>
      </c>
      <c r="BP226" s="19">
        <v>1848.0952380952399</v>
      </c>
      <c r="BQ226" s="19">
        <v>1848.0952380952399</v>
      </c>
      <c r="BR226" s="19">
        <v>1881.0952380952399</v>
      </c>
      <c r="BS226" s="19">
        <v>1852.80952380953</v>
      </c>
      <c r="BT226" s="19">
        <v>1846.80952380953</v>
      </c>
      <c r="BU226" s="19">
        <v>1840.80952380953</v>
      </c>
      <c r="BV226" s="19">
        <v>1834.80952380953</v>
      </c>
      <c r="BW226" s="19">
        <v>1828.80952380953</v>
      </c>
      <c r="BX226" s="19">
        <v>1822.80952380953</v>
      </c>
      <c r="BY226" s="19">
        <v>1816.80952380953</v>
      </c>
      <c r="BZ226" s="19">
        <v>1810.80952380953</v>
      </c>
      <c r="CA226" s="19">
        <v>1804.80952380953</v>
      </c>
      <c r="CB226" s="19">
        <v>1798.80952380953</v>
      </c>
      <c r="CC226" s="19">
        <v>1792.80952380953</v>
      </c>
      <c r="CD226" s="19">
        <v>1786.80952380953</v>
      </c>
      <c r="CE226" s="19">
        <v>1780.80952380953</v>
      </c>
      <c r="CF226" s="19">
        <v>1774.80952380953</v>
      </c>
      <c r="CG226" s="19">
        <v>1848.0952380952399</v>
      </c>
      <c r="CH226" s="19">
        <v>1881.0952380952399</v>
      </c>
      <c r="CI226" s="19">
        <v>1940</v>
      </c>
      <c r="CJ226" s="19">
        <v>1895.2380952381</v>
      </c>
      <c r="CK226" s="19">
        <v>1848.0952380952399</v>
      </c>
      <c r="CL226" s="19">
        <v>1855.1666666666699</v>
      </c>
      <c r="CM226" s="19">
        <v>1840.7904761904799</v>
      </c>
      <c r="CP226" t="s">
        <v>167</v>
      </c>
      <c r="CQ226">
        <v>58</v>
      </c>
      <c r="CR226" s="13">
        <v>2066.1379426921799</v>
      </c>
      <c r="CS226" s="13">
        <v>1703.72727272727</v>
      </c>
      <c r="CT226" s="13">
        <v>1903.6532197897329</v>
      </c>
    </row>
    <row r="227" spans="2:98" x14ac:dyDescent="0.25">
      <c r="B227">
        <v>17</v>
      </c>
      <c r="C227" s="19">
        <v>1885.80952380953</v>
      </c>
      <c r="D227" s="19">
        <v>1899.9523809523801</v>
      </c>
      <c r="E227" s="19">
        <v>1852.80952380952</v>
      </c>
      <c r="F227" s="19">
        <v>1899.9523809523801</v>
      </c>
      <c r="G227" s="19">
        <v>1890</v>
      </c>
      <c r="H227" s="19">
        <v>1885.80952380953</v>
      </c>
      <c r="I227" s="19">
        <v>1899.9523809523801</v>
      </c>
      <c r="J227" s="19">
        <v>1790</v>
      </c>
      <c r="K227" s="19">
        <v>1890</v>
      </c>
      <c r="L227" s="19">
        <v>1852.80952380952</v>
      </c>
      <c r="M227" s="19">
        <v>1899.9523809523801</v>
      </c>
      <c r="N227" s="19">
        <v>1885.80952380953</v>
      </c>
      <c r="O227" s="19">
        <v>1885.80952380953</v>
      </c>
      <c r="P227" s="19">
        <v>1790</v>
      </c>
      <c r="Q227" s="19">
        <v>1852.80952380952</v>
      </c>
      <c r="R227" s="19">
        <v>1490</v>
      </c>
      <c r="S227" s="19">
        <v>1710</v>
      </c>
      <c r="T227" s="19">
        <v>2510</v>
      </c>
      <c r="U227" s="19">
        <v>1885.80952380953</v>
      </c>
      <c r="V227" s="19">
        <v>1885.80952380953</v>
      </c>
      <c r="W227" s="19">
        <v>1790</v>
      </c>
      <c r="X227" s="19">
        <v>1852.80952380952</v>
      </c>
      <c r="Y227" s="19">
        <v>1490</v>
      </c>
      <c r="Z227" s="19">
        <v>1710</v>
      </c>
      <c r="AA227" s="19">
        <v>2510</v>
      </c>
      <c r="AB227" s="19">
        <v>1885.80952380953</v>
      </c>
      <c r="AC227" s="19">
        <v>1890</v>
      </c>
      <c r="AD227" s="19">
        <v>1876.38095238095</v>
      </c>
      <c r="AE227" s="19">
        <v>1928.2380952381</v>
      </c>
      <c r="AF227" s="19">
        <v>1852.80952380952</v>
      </c>
      <c r="AG227" s="19">
        <v>1852.80952380952</v>
      </c>
      <c r="AH227" s="19">
        <v>1885.80952380953</v>
      </c>
      <c r="AI227" s="19">
        <v>1890</v>
      </c>
      <c r="AJ227" s="19">
        <v>1500</v>
      </c>
      <c r="AK227" s="19">
        <v>1899.9523809523801</v>
      </c>
      <c r="AL227" s="19">
        <v>1928.2380952381</v>
      </c>
      <c r="AM227" s="19">
        <v>1947.0952380952399</v>
      </c>
      <c r="AN227" s="19">
        <v>1871.6666666666699</v>
      </c>
      <c r="AO227" s="19">
        <v>1885.80952380953</v>
      </c>
      <c r="AP227" s="19">
        <v>1852.80952380952</v>
      </c>
      <c r="AQ227" s="19">
        <v>1928.2380952381</v>
      </c>
      <c r="AR227" s="19">
        <v>1852.80952380952</v>
      </c>
      <c r="AS227" s="19">
        <v>1852.80952380952</v>
      </c>
      <c r="AT227" s="19">
        <v>1885.80952380953</v>
      </c>
      <c r="AU227" s="19">
        <v>1857.5238095238101</v>
      </c>
      <c r="AV227" s="19">
        <v>1851.5238095238101</v>
      </c>
      <c r="AW227" s="19">
        <v>1845.5238095238101</v>
      </c>
      <c r="AX227" s="19">
        <v>1839.5238095238101</v>
      </c>
      <c r="AY227" s="19">
        <v>1833.5238095238101</v>
      </c>
      <c r="AZ227" s="19">
        <v>1827.5238095238101</v>
      </c>
      <c r="BA227" s="19">
        <v>1821.5238095238101</v>
      </c>
      <c r="BB227" s="19">
        <v>1815.5238095238101</v>
      </c>
      <c r="BC227" s="19">
        <v>1809.5238095238101</v>
      </c>
      <c r="BD227" s="19">
        <v>1803.5238095238101</v>
      </c>
      <c r="BE227" s="19">
        <v>1797.5238095238101</v>
      </c>
      <c r="BF227" s="19">
        <v>1791.5238095238101</v>
      </c>
      <c r="BG227" s="19">
        <v>1785.5238095238101</v>
      </c>
      <c r="BH227" s="19">
        <v>1779.5238095238101</v>
      </c>
      <c r="BI227" s="19">
        <v>1899.9523809523801</v>
      </c>
      <c r="BJ227" s="19">
        <v>1928.2380952381</v>
      </c>
      <c r="BK227" s="19">
        <v>1947.0952380952399</v>
      </c>
      <c r="BL227" s="19">
        <v>1871.6666666666699</v>
      </c>
      <c r="BM227" s="19">
        <v>1885.80952380953</v>
      </c>
      <c r="BN227" s="19">
        <v>1852.80952380952</v>
      </c>
      <c r="BO227" s="19">
        <v>1928.2380952381</v>
      </c>
      <c r="BP227" s="19">
        <v>1852.80952380952</v>
      </c>
      <c r="BQ227" s="19">
        <v>1852.80952380952</v>
      </c>
      <c r="BR227" s="19">
        <v>1885.80952380953</v>
      </c>
      <c r="BS227" s="19">
        <v>1857.5238095238101</v>
      </c>
      <c r="BT227" s="19">
        <v>1851.5238095238101</v>
      </c>
      <c r="BU227" s="19">
        <v>1845.5238095238101</v>
      </c>
      <c r="BV227" s="19">
        <v>1839.5238095238101</v>
      </c>
      <c r="BW227" s="19">
        <v>1833.5238095238101</v>
      </c>
      <c r="BX227" s="19">
        <v>1827.5238095238101</v>
      </c>
      <c r="BY227" s="19">
        <v>1821.5238095238101</v>
      </c>
      <c r="BZ227" s="19">
        <v>1815.5238095238101</v>
      </c>
      <c r="CA227" s="19">
        <v>1809.5238095238101</v>
      </c>
      <c r="CB227" s="19">
        <v>1803.5238095238101</v>
      </c>
      <c r="CC227" s="19">
        <v>1797.5238095238101</v>
      </c>
      <c r="CD227" s="19">
        <v>1791.5238095238101</v>
      </c>
      <c r="CE227" s="19">
        <v>1785.5238095238101</v>
      </c>
      <c r="CF227" s="19">
        <v>1779.5238095238101</v>
      </c>
      <c r="CG227" s="19">
        <v>1852.80952380952</v>
      </c>
      <c r="CH227" s="19">
        <v>1885.80952380953</v>
      </c>
      <c r="CI227" s="19">
        <v>1890</v>
      </c>
      <c r="CJ227" s="19">
        <v>1899.9523809523801</v>
      </c>
      <c r="CK227" s="19">
        <v>1852.80952380952</v>
      </c>
      <c r="CL227" s="19">
        <v>1859.88095238095</v>
      </c>
      <c r="CM227" s="19">
        <v>1850.9761904761799</v>
      </c>
      <c r="CP227" t="s">
        <v>167</v>
      </c>
      <c r="CQ227">
        <v>59</v>
      </c>
      <c r="CR227" s="13">
        <v>2085.5659011887101</v>
      </c>
      <c r="CS227" s="13">
        <v>1689.7734487734499</v>
      </c>
      <c r="CT227" s="13">
        <v>1905.0009875077312</v>
      </c>
    </row>
    <row r="228" spans="2:98" x14ac:dyDescent="0.25">
      <c r="B228">
        <v>18</v>
      </c>
      <c r="C228" s="19">
        <v>1890.5238095238101</v>
      </c>
      <c r="D228" s="19">
        <v>1904.6666666666699</v>
      </c>
      <c r="E228" s="19">
        <v>1857.5238095238101</v>
      </c>
      <c r="F228" s="19">
        <v>1904.6666666666699</v>
      </c>
      <c r="G228" s="19">
        <v>1790</v>
      </c>
      <c r="H228" s="19">
        <v>1890.5238095238101</v>
      </c>
      <c r="I228" s="19">
        <v>1904.6666666666699</v>
      </c>
      <c r="J228" s="19">
        <v>1700</v>
      </c>
      <c r="K228" s="19">
        <v>1790</v>
      </c>
      <c r="L228" s="19">
        <v>1857.5238095238101</v>
      </c>
      <c r="M228" s="19">
        <v>1904.6666666666699</v>
      </c>
      <c r="N228" s="19">
        <v>1890.5238095238101</v>
      </c>
      <c r="O228" s="19">
        <v>1890.5238095238101</v>
      </c>
      <c r="P228" s="19">
        <v>1700</v>
      </c>
      <c r="Q228" s="19">
        <v>1857.5238095238101</v>
      </c>
      <c r="R228" s="19">
        <v>1500</v>
      </c>
      <c r="S228" s="19">
        <v>1720</v>
      </c>
      <c r="T228" s="19">
        <v>2520</v>
      </c>
      <c r="U228" s="19">
        <v>1890.5238095238101</v>
      </c>
      <c r="V228" s="19">
        <v>1890.5238095238101</v>
      </c>
      <c r="W228" s="19">
        <v>1700</v>
      </c>
      <c r="X228" s="19">
        <v>1857.5238095238101</v>
      </c>
      <c r="Y228" s="19">
        <v>1500</v>
      </c>
      <c r="Z228" s="19">
        <v>1720</v>
      </c>
      <c r="AA228" s="19">
        <v>2520</v>
      </c>
      <c r="AB228" s="19">
        <v>1890.5238095238101</v>
      </c>
      <c r="AC228" s="19">
        <v>1790</v>
      </c>
      <c r="AD228" s="19">
        <v>1881.0952380952399</v>
      </c>
      <c r="AE228" s="19">
        <v>1932.9523809523801</v>
      </c>
      <c r="AF228" s="19">
        <v>1857.5238095238101</v>
      </c>
      <c r="AG228" s="19">
        <v>1857.5238095238101</v>
      </c>
      <c r="AH228" s="19">
        <v>1890.5238095238101</v>
      </c>
      <c r="AI228" s="19">
        <v>1790</v>
      </c>
      <c r="AJ228" s="19">
        <v>1861</v>
      </c>
      <c r="AK228" s="19">
        <v>1904.6666666666699</v>
      </c>
      <c r="AL228" s="19">
        <v>1932.9523809523801</v>
      </c>
      <c r="AM228" s="19">
        <v>1951.80952380953</v>
      </c>
      <c r="AN228" s="19">
        <v>1876.38095238095</v>
      </c>
      <c r="AO228" s="19">
        <v>1890.5238095238101</v>
      </c>
      <c r="AP228" s="19">
        <v>1857.5238095238101</v>
      </c>
      <c r="AQ228" s="19">
        <v>1932.9523809523801</v>
      </c>
      <c r="AR228" s="19">
        <v>1857.5238095238101</v>
      </c>
      <c r="AS228" s="19">
        <v>1857.5238095238101</v>
      </c>
      <c r="AT228" s="19">
        <v>1890.5238095238101</v>
      </c>
      <c r="AU228" s="19">
        <v>1862.23809523809</v>
      </c>
      <c r="AV228" s="19">
        <v>1856.23809523809</v>
      </c>
      <c r="AW228" s="19">
        <v>1850.23809523809</v>
      </c>
      <c r="AX228" s="19">
        <v>1844.23809523809</v>
      </c>
      <c r="AY228" s="19">
        <v>1838.23809523809</v>
      </c>
      <c r="AZ228" s="19">
        <v>1832.23809523809</v>
      </c>
      <c r="BA228" s="19">
        <v>1826.23809523809</v>
      </c>
      <c r="BB228" s="19">
        <v>1820.23809523809</v>
      </c>
      <c r="BC228" s="19">
        <v>1814.23809523809</v>
      </c>
      <c r="BD228" s="19">
        <v>1808.23809523809</v>
      </c>
      <c r="BE228" s="19">
        <v>1802.23809523809</v>
      </c>
      <c r="BF228" s="19">
        <v>1796.23809523809</v>
      </c>
      <c r="BG228" s="19">
        <v>1790.23809523809</v>
      </c>
      <c r="BH228" s="19">
        <v>1784.23809523809</v>
      </c>
      <c r="BI228" s="19">
        <v>1904.6666666666699</v>
      </c>
      <c r="BJ228" s="19">
        <v>1932.9523809523801</v>
      </c>
      <c r="BK228" s="19">
        <v>1951.80952380953</v>
      </c>
      <c r="BL228" s="19">
        <v>1876.38095238095</v>
      </c>
      <c r="BM228" s="19">
        <v>1890.5238095238101</v>
      </c>
      <c r="BN228" s="19">
        <v>1857.5238095238101</v>
      </c>
      <c r="BO228" s="19">
        <v>1932.9523809523801</v>
      </c>
      <c r="BP228" s="19">
        <v>1857.5238095238101</v>
      </c>
      <c r="BQ228" s="19">
        <v>1857.5238095238101</v>
      </c>
      <c r="BR228" s="19">
        <v>1890.5238095238101</v>
      </c>
      <c r="BS228" s="19">
        <v>1862.23809523809</v>
      </c>
      <c r="BT228" s="19">
        <v>1856.23809523809</v>
      </c>
      <c r="BU228" s="19">
        <v>1850.23809523809</v>
      </c>
      <c r="BV228" s="19">
        <v>1844.23809523809</v>
      </c>
      <c r="BW228" s="19">
        <v>1838.23809523809</v>
      </c>
      <c r="BX228" s="19">
        <v>1832.23809523809</v>
      </c>
      <c r="BY228" s="19">
        <v>1826.23809523809</v>
      </c>
      <c r="BZ228" s="19">
        <v>1820.23809523809</v>
      </c>
      <c r="CA228" s="19">
        <v>1814.23809523809</v>
      </c>
      <c r="CB228" s="19">
        <v>1808.23809523809</v>
      </c>
      <c r="CC228" s="19">
        <v>1802.23809523809</v>
      </c>
      <c r="CD228" s="19">
        <v>1796.23809523809</v>
      </c>
      <c r="CE228" s="19">
        <v>1790.23809523809</v>
      </c>
      <c r="CF228" s="19">
        <v>1784.23809523809</v>
      </c>
      <c r="CG228" s="19">
        <v>1857.5238095238101</v>
      </c>
      <c r="CH228" s="19">
        <v>1890.5238095238101</v>
      </c>
      <c r="CI228" s="19">
        <v>1790</v>
      </c>
      <c r="CJ228" s="19">
        <v>1904.6666666666699</v>
      </c>
      <c r="CK228" s="19">
        <v>1857.5238095238101</v>
      </c>
      <c r="CL228" s="19">
        <v>1864.5952380952399</v>
      </c>
      <c r="CM228" s="19">
        <v>1866.1619047619099</v>
      </c>
      <c r="CP228" t="s">
        <v>167</v>
      </c>
      <c r="CQ228">
        <v>60</v>
      </c>
      <c r="CR228" s="13">
        <v>2104.9938596852398</v>
      </c>
      <c r="CS228" s="13">
        <v>1675.81962481962</v>
      </c>
      <c r="CT228" s="13">
        <v>1906.3487552257261</v>
      </c>
    </row>
    <row r="229" spans="2:98" x14ac:dyDescent="0.25">
      <c r="B229">
        <v>19</v>
      </c>
      <c r="C229" s="19">
        <v>1895.2380952381</v>
      </c>
      <c r="D229" s="19">
        <v>1909.38095238095</v>
      </c>
      <c r="E229" s="19">
        <v>1862.2380952381</v>
      </c>
      <c r="F229" s="19">
        <v>1909.38095238095</v>
      </c>
      <c r="G229" s="19">
        <v>1700</v>
      </c>
      <c r="H229" s="19">
        <v>1895.2380952381</v>
      </c>
      <c r="I229" s="19">
        <v>1909.38095238095</v>
      </c>
      <c r="J229" s="19">
        <v>1805.6666666666699</v>
      </c>
      <c r="K229" s="19">
        <v>1700</v>
      </c>
      <c r="L229" s="19">
        <v>1862.2380952381</v>
      </c>
      <c r="M229" s="19">
        <v>1909.38095238095</v>
      </c>
      <c r="N229" s="19">
        <v>1895.2380952381</v>
      </c>
      <c r="O229" s="19">
        <v>1895.2380952381</v>
      </c>
      <c r="P229" s="19">
        <v>1805.6666666666699</v>
      </c>
      <c r="Q229" s="19">
        <v>1862.2380952381</v>
      </c>
      <c r="R229" s="19">
        <v>1510</v>
      </c>
      <c r="S229" s="19">
        <v>1730</v>
      </c>
      <c r="T229" s="19">
        <v>2530</v>
      </c>
      <c r="U229" s="19">
        <v>1895.2380952381</v>
      </c>
      <c r="V229" s="19">
        <v>1895.2380952381</v>
      </c>
      <c r="W229" s="19">
        <v>1805.6666666666699</v>
      </c>
      <c r="X229" s="19">
        <v>1862.2380952381</v>
      </c>
      <c r="Y229" s="19">
        <v>1510</v>
      </c>
      <c r="Z229" s="19">
        <v>1730</v>
      </c>
      <c r="AA229" s="19">
        <v>2530</v>
      </c>
      <c r="AB229" s="19">
        <v>1895.2380952381</v>
      </c>
      <c r="AC229" s="19">
        <v>1700</v>
      </c>
      <c r="AD229" s="19">
        <v>1885.80952380953</v>
      </c>
      <c r="AE229" s="19">
        <v>1937.6666666666699</v>
      </c>
      <c r="AF229" s="19">
        <v>1862.2380952381</v>
      </c>
      <c r="AG229" s="19">
        <v>1862.2380952381</v>
      </c>
      <c r="AH229" s="19">
        <v>1895.2380952381</v>
      </c>
      <c r="AI229" s="19">
        <v>1700</v>
      </c>
      <c r="AJ229" s="19">
        <v>1550</v>
      </c>
      <c r="AK229" s="19">
        <v>1909.38095238095</v>
      </c>
      <c r="AL229" s="19">
        <v>1937.6666666666699</v>
      </c>
      <c r="AM229" s="19">
        <v>1956.5238095238101</v>
      </c>
      <c r="AN229" s="19">
        <v>1500</v>
      </c>
      <c r="AO229" s="19">
        <v>1895.2380952381</v>
      </c>
      <c r="AP229" s="19">
        <v>1862.2380952381</v>
      </c>
      <c r="AQ229" s="19">
        <v>1937.6666666666699</v>
      </c>
      <c r="AR229" s="19">
        <v>1862.2380952381</v>
      </c>
      <c r="AS229" s="19">
        <v>1862.2380952381</v>
      </c>
      <c r="AT229" s="19">
        <v>1895.2380952381</v>
      </c>
      <c r="AU229" s="19">
        <v>1866.9523809523901</v>
      </c>
      <c r="AV229" s="19">
        <v>1867.8813852813901</v>
      </c>
      <c r="AW229" s="19">
        <v>1868.8103896104001</v>
      </c>
      <c r="AX229" s="19">
        <v>1869.7393939394001</v>
      </c>
      <c r="AY229" s="19">
        <v>1870.6683982684101</v>
      </c>
      <c r="AZ229" s="19">
        <v>1871.5974025974101</v>
      </c>
      <c r="BA229" s="19">
        <v>1872.5264069264199</v>
      </c>
      <c r="BB229" s="19">
        <v>1873.4554112554199</v>
      </c>
      <c r="BC229" s="19">
        <v>1874.3844155844299</v>
      </c>
      <c r="BD229" s="19">
        <v>1875.3134199134299</v>
      </c>
      <c r="BE229" s="19">
        <v>1876.2424242424399</v>
      </c>
      <c r="BF229" s="19">
        <v>1877.1714285714399</v>
      </c>
      <c r="BG229" s="19">
        <v>1878.10043290045</v>
      </c>
      <c r="BH229" s="19">
        <v>1879.02943722945</v>
      </c>
      <c r="BI229" s="19">
        <v>1909.38095238095</v>
      </c>
      <c r="BJ229" s="19">
        <v>1937.6666666666699</v>
      </c>
      <c r="BK229" s="19">
        <v>1956.5238095238101</v>
      </c>
      <c r="BL229" s="19">
        <v>1500</v>
      </c>
      <c r="BM229" s="19">
        <v>1895.2380952381</v>
      </c>
      <c r="BN229" s="19">
        <v>1862.2380952381</v>
      </c>
      <c r="BO229" s="19">
        <v>1937.6666666666699</v>
      </c>
      <c r="BP229" s="19">
        <v>1862.2380952381</v>
      </c>
      <c r="BQ229" s="19">
        <v>1862.2380952381</v>
      </c>
      <c r="BR229" s="19">
        <v>1895.2380952381</v>
      </c>
      <c r="BS229" s="19">
        <v>1866.9523809523901</v>
      </c>
      <c r="BT229" s="19">
        <v>1867.8813852813901</v>
      </c>
      <c r="BU229" s="19">
        <v>1868.8103896104001</v>
      </c>
      <c r="BV229" s="19">
        <v>1869.7393939394001</v>
      </c>
      <c r="BW229" s="19">
        <v>1870.6683982684101</v>
      </c>
      <c r="BX229" s="19">
        <v>1871.5974025974101</v>
      </c>
      <c r="BY229" s="19">
        <v>1872.5264069264199</v>
      </c>
      <c r="BZ229" s="19">
        <v>1873.4554112554199</v>
      </c>
      <c r="CA229" s="19">
        <v>1874.3844155844299</v>
      </c>
      <c r="CB229" s="19">
        <v>1875.3134199134299</v>
      </c>
      <c r="CC229" s="19">
        <v>1876.2424242424399</v>
      </c>
      <c r="CD229" s="19">
        <v>1877.1714285714399</v>
      </c>
      <c r="CE229" s="19">
        <v>1878.10043290045</v>
      </c>
      <c r="CF229" s="19">
        <v>1879.02943722945</v>
      </c>
      <c r="CG229" s="19">
        <v>1862.2380952381</v>
      </c>
      <c r="CH229" s="19">
        <v>1895.2380952381</v>
      </c>
      <c r="CI229" s="19">
        <v>1700</v>
      </c>
      <c r="CJ229" s="19">
        <v>1909.38095238095</v>
      </c>
      <c r="CK229" s="19">
        <v>1862.2380952381</v>
      </c>
      <c r="CL229" s="19">
        <v>1869.30952380952</v>
      </c>
      <c r="CM229" s="19">
        <v>1880.3476190476199</v>
      </c>
      <c r="CP229" t="s">
        <v>167</v>
      </c>
      <c r="CQ229">
        <v>61</v>
      </c>
      <c r="CR229" s="13">
        <v>2124.42181818177</v>
      </c>
      <c r="CS229" s="13">
        <v>1661.8658008658001</v>
      </c>
      <c r="CT229" s="13">
        <v>1907.6965229437233</v>
      </c>
    </row>
    <row r="230" spans="2:98" x14ac:dyDescent="0.25">
      <c r="B230">
        <v>20</v>
      </c>
      <c r="C230" s="19">
        <v>1899.9523809523801</v>
      </c>
      <c r="D230" s="19">
        <v>1914.0952380952399</v>
      </c>
      <c r="E230" s="19">
        <v>1866.9523809523801</v>
      </c>
      <c r="F230" s="19">
        <v>1914.0952380952399</v>
      </c>
      <c r="G230" s="19">
        <v>1805.6666666666699</v>
      </c>
      <c r="H230" s="19">
        <v>1899.9523809523801</v>
      </c>
      <c r="I230" s="19">
        <v>1914.0952380952399</v>
      </c>
      <c r="J230" s="19">
        <v>1810.38095238095</v>
      </c>
      <c r="K230" s="19">
        <v>1805.6666666666699</v>
      </c>
      <c r="L230" s="19">
        <v>1866.9523809523801</v>
      </c>
      <c r="M230" s="19">
        <v>1914.0952380952399</v>
      </c>
      <c r="N230" s="19">
        <v>1899.9523809523801</v>
      </c>
      <c r="O230" s="19">
        <v>1899.9523809523801</v>
      </c>
      <c r="P230" s="19">
        <v>1810.38095238095</v>
      </c>
      <c r="Q230" s="19">
        <v>1866.9523809523801</v>
      </c>
      <c r="R230" s="19">
        <v>1520</v>
      </c>
      <c r="S230" s="19">
        <v>1740</v>
      </c>
      <c r="T230" s="19">
        <v>2540</v>
      </c>
      <c r="U230" s="19">
        <v>1899.9523809523801</v>
      </c>
      <c r="V230" s="19">
        <v>1899.9523809523801</v>
      </c>
      <c r="W230" s="19">
        <v>1810.38095238095</v>
      </c>
      <c r="X230" s="19">
        <v>1866.9523809523801</v>
      </c>
      <c r="Y230" s="19">
        <v>1520</v>
      </c>
      <c r="Z230" s="19">
        <v>1740</v>
      </c>
      <c r="AA230" s="19">
        <v>2540</v>
      </c>
      <c r="AB230" s="19">
        <v>1899.9523809523801</v>
      </c>
      <c r="AC230" s="19">
        <v>1805.6666666666699</v>
      </c>
      <c r="AD230" s="19">
        <v>1890.5238095238101</v>
      </c>
      <c r="AE230" s="19">
        <v>1942.38095238095</v>
      </c>
      <c r="AF230" s="19">
        <v>1866.9523809523801</v>
      </c>
      <c r="AG230" s="19">
        <v>1866.9523809523801</v>
      </c>
      <c r="AH230" s="19">
        <v>1899.9523809523801</v>
      </c>
      <c r="AI230" s="19">
        <v>1805.6666666666699</v>
      </c>
      <c r="AJ230" s="19">
        <v>1687</v>
      </c>
      <c r="AK230" s="19">
        <v>1914.0952380952399</v>
      </c>
      <c r="AL230" s="19">
        <v>1942.38095238095</v>
      </c>
      <c r="AM230" s="19">
        <v>1961.2380952381</v>
      </c>
      <c r="AN230" s="19">
        <v>1885.80952380953</v>
      </c>
      <c r="AO230" s="19">
        <v>1899.9523809523801</v>
      </c>
      <c r="AP230" s="19">
        <v>1866.9523809523801</v>
      </c>
      <c r="AQ230" s="19">
        <v>1942.38095238095</v>
      </c>
      <c r="AR230" s="19">
        <v>1866.9523809523801</v>
      </c>
      <c r="AS230" s="19">
        <v>1866.9523809523801</v>
      </c>
      <c r="AT230" s="19">
        <v>1899.9523809523801</v>
      </c>
      <c r="AU230" s="19">
        <v>1871.6666666666599</v>
      </c>
      <c r="AV230" s="19">
        <v>1865.6666666666599</v>
      </c>
      <c r="AW230" s="19">
        <v>1859.6666666666599</v>
      </c>
      <c r="AX230" s="19">
        <v>1853.6666666666599</v>
      </c>
      <c r="AY230" s="19">
        <v>1847.6666666666599</v>
      </c>
      <c r="AZ230" s="19">
        <v>1841.6666666666599</v>
      </c>
      <c r="BA230" s="19">
        <v>1835.6666666666599</v>
      </c>
      <c r="BB230" s="19">
        <v>1829.6666666666599</v>
      </c>
      <c r="BC230" s="19">
        <v>1823.6666666666599</v>
      </c>
      <c r="BD230" s="19">
        <v>1817.6666666666599</v>
      </c>
      <c r="BE230" s="19">
        <v>1811.6666666666599</v>
      </c>
      <c r="BF230" s="19">
        <v>1805.6666666666599</v>
      </c>
      <c r="BG230" s="19">
        <v>1799.6666666666599</v>
      </c>
      <c r="BH230" s="19">
        <v>1793.6666666666599</v>
      </c>
      <c r="BI230" s="19">
        <v>1914.0952380952399</v>
      </c>
      <c r="BJ230" s="19">
        <v>1942.38095238095</v>
      </c>
      <c r="BK230" s="19">
        <v>1961.2380952381</v>
      </c>
      <c r="BL230" s="19">
        <v>1885.80952380953</v>
      </c>
      <c r="BM230" s="19">
        <v>1899.9523809523801</v>
      </c>
      <c r="BN230" s="19">
        <v>1866.9523809523801</v>
      </c>
      <c r="BO230" s="19">
        <v>1942.38095238095</v>
      </c>
      <c r="BP230" s="19">
        <v>1866.9523809523801</v>
      </c>
      <c r="BQ230" s="19">
        <v>1866.9523809523801</v>
      </c>
      <c r="BR230" s="19">
        <v>1899.9523809523801</v>
      </c>
      <c r="BS230" s="19">
        <v>1871.6666666666599</v>
      </c>
      <c r="BT230" s="19">
        <v>1865.6666666666599</v>
      </c>
      <c r="BU230" s="19">
        <v>1859.6666666666599</v>
      </c>
      <c r="BV230" s="19">
        <v>1853.6666666666599</v>
      </c>
      <c r="BW230" s="19">
        <v>1847.6666666666599</v>
      </c>
      <c r="BX230" s="19">
        <v>1841.6666666666599</v>
      </c>
      <c r="BY230" s="19">
        <v>1835.6666666666599</v>
      </c>
      <c r="BZ230" s="19">
        <v>1829.6666666666599</v>
      </c>
      <c r="CA230" s="19">
        <v>1823.6666666666599</v>
      </c>
      <c r="CB230" s="19">
        <v>1817.6666666666599</v>
      </c>
      <c r="CC230" s="19">
        <v>1811.6666666666599</v>
      </c>
      <c r="CD230" s="19">
        <v>1805.6666666666599</v>
      </c>
      <c r="CE230" s="19">
        <v>1799.6666666666599</v>
      </c>
      <c r="CF230" s="19">
        <v>1793.6666666666599</v>
      </c>
      <c r="CG230" s="19">
        <v>1866.9523809523801</v>
      </c>
      <c r="CH230" s="19">
        <v>1899.9523809523801</v>
      </c>
      <c r="CI230" s="19">
        <v>1805.6666666666699</v>
      </c>
      <c r="CJ230" s="19">
        <v>1914.0952380952399</v>
      </c>
      <c r="CK230" s="19">
        <v>1866.9523809523801</v>
      </c>
      <c r="CL230" s="19">
        <v>1874.0238095238101</v>
      </c>
      <c r="CM230" s="19">
        <v>1874.9666666666701</v>
      </c>
      <c r="CP230" t="s">
        <v>167</v>
      </c>
      <c r="CQ230">
        <v>62</v>
      </c>
      <c r="CR230" s="13">
        <v>2143.8497766782898</v>
      </c>
      <c r="CS230" s="13">
        <v>1647.91197691198</v>
      </c>
      <c r="CT230" s="13">
        <v>1909.0442906617204</v>
      </c>
    </row>
    <row r="231" spans="2:98" x14ac:dyDescent="0.25">
      <c r="B231">
        <v>21</v>
      </c>
      <c r="C231" s="19">
        <v>1904.6666666666699</v>
      </c>
      <c r="D231" s="19">
        <v>1918.80952380953</v>
      </c>
      <c r="E231" s="19">
        <v>1871.6666666666699</v>
      </c>
      <c r="F231" s="19">
        <v>1918.80952380953</v>
      </c>
      <c r="G231" s="19">
        <v>1810.38095238095</v>
      </c>
      <c r="H231" s="19">
        <v>1904.6666666666699</v>
      </c>
      <c r="I231" s="19">
        <v>1918.80952380953</v>
      </c>
      <c r="J231" s="19">
        <v>1815.0952380952399</v>
      </c>
      <c r="K231" s="19">
        <v>1810.38095238095</v>
      </c>
      <c r="L231" s="19">
        <v>1871.6666666666699</v>
      </c>
      <c r="M231" s="19">
        <v>1918.80952380953</v>
      </c>
      <c r="N231" s="19">
        <v>1904.6666666666699</v>
      </c>
      <c r="O231" s="19">
        <v>1904.6666666666699</v>
      </c>
      <c r="P231" s="19">
        <v>1815.0952380952399</v>
      </c>
      <c r="Q231" s="19">
        <v>1871.6666666666699</v>
      </c>
      <c r="R231" s="19">
        <v>1530</v>
      </c>
      <c r="S231" s="19">
        <v>1750</v>
      </c>
      <c r="T231" s="19">
        <v>1255</v>
      </c>
      <c r="U231" s="19">
        <v>1904.6666666666699</v>
      </c>
      <c r="V231" s="19">
        <v>1904.6666666666699</v>
      </c>
      <c r="W231" s="19">
        <v>1815.0952380952399</v>
      </c>
      <c r="X231" s="19">
        <v>1871.6666666666699</v>
      </c>
      <c r="Y231" s="19">
        <v>1530</v>
      </c>
      <c r="Z231" s="19">
        <v>1750</v>
      </c>
      <c r="AA231" s="19">
        <v>1255</v>
      </c>
      <c r="AB231" s="19">
        <v>1904.6666666666699</v>
      </c>
      <c r="AC231" s="19">
        <v>1810.38095238095</v>
      </c>
      <c r="AD231" s="19">
        <v>1895.2380952381</v>
      </c>
      <c r="AE231" s="19">
        <v>1947.0952380952399</v>
      </c>
      <c r="AF231" s="19">
        <v>1871.6666666666699</v>
      </c>
      <c r="AG231" s="19">
        <v>1871.6666666666699</v>
      </c>
      <c r="AH231" s="19">
        <v>1904.6666666666699</v>
      </c>
      <c r="AI231" s="19">
        <v>1810.38095238095</v>
      </c>
      <c r="AJ231" s="19">
        <v>1712</v>
      </c>
      <c r="AK231" s="19">
        <v>1918.80952380953</v>
      </c>
      <c r="AL231" s="19">
        <v>1947.0952380952399</v>
      </c>
      <c r="AM231" s="19">
        <v>1965.9523809523801</v>
      </c>
      <c r="AN231" s="19">
        <v>1890.5238095238101</v>
      </c>
      <c r="AO231" s="19">
        <v>1904.6666666666699</v>
      </c>
      <c r="AP231" s="19">
        <v>1871.6666666666699</v>
      </c>
      <c r="AQ231" s="19">
        <v>1947.0952380952399</v>
      </c>
      <c r="AR231" s="19">
        <v>1871.6666666666699</v>
      </c>
      <c r="AS231" s="19">
        <v>1871.6666666666699</v>
      </c>
      <c r="AT231" s="19">
        <v>1904.6666666666699</v>
      </c>
      <c r="AU231" s="19">
        <v>1876.38095238096</v>
      </c>
      <c r="AV231" s="19">
        <v>1870.38095238096</v>
      </c>
      <c r="AW231" s="19">
        <v>1864.38095238096</v>
      </c>
      <c r="AX231" s="19">
        <v>1858.38095238096</v>
      </c>
      <c r="AY231" s="19">
        <v>1852.38095238096</v>
      </c>
      <c r="AZ231" s="19">
        <v>1846.38095238096</v>
      </c>
      <c r="BA231" s="19">
        <v>1840.38095238096</v>
      </c>
      <c r="BB231" s="19">
        <v>1834.38095238096</v>
      </c>
      <c r="BC231" s="19">
        <v>1828.38095238096</v>
      </c>
      <c r="BD231" s="19">
        <v>1822.38095238096</v>
      </c>
      <c r="BE231" s="19">
        <v>1816.38095238096</v>
      </c>
      <c r="BF231" s="19">
        <v>1810.38095238096</v>
      </c>
      <c r="BG231" s="19">
        <v>1804.38095238096</v>
      </c>
      <c r="BH231" s="19">
        <v>1798.38095238096</v>
      </c>
      <c r="BI231" s="19">
        <v>1918.80952380953</v>
      </c>
      <c r="BJ231" s="19">
        <v>1947.0952380952399</v>
      </c>
      <c r="BK231" s="19">
        <v>1965.9523809523801</v>
      </c>
      <c r="BL231" s="19">
        <v>1890.5238095238101</v>
      </c>
      <c r="BM231" s="19">
        <v>1904.6666666666699</v>
      </c>
      <c r="BN231" s="19">
        <v>1871.6666666666699</v>
      </c>
      <c r="BO231" s="19">
        <v>1947.0952380952399</v>
      </c>
      <c r="BP231" s="19">
        <v>1871.6666666666699</v>
      </c>
      <c r="BQ231" s="19">
        <v>1871.6666666666699</v>
      </c>
      <c r="BR231" s="19">
        <v>1904.6666666666699</v>
      </c>
      <c r="BS231" s="19">
        <v>1876.38095238096</v>
      </c>
      <c r="BT231" s="19">
        <v>1870.38095238096</v>
      </c>
      <c r="BU231" s="19">
        <v>1864.38095238096</v>
      </c>
      <c r="BV231" s="19">
        <v>1858.38095238096</v>
      </c>
      <c r="BW231" s="19">
        <v>1852.38095238096</v>
      </c>
      <c r="BX231" s="19">
        <v>1846.38095238096</v>
      </c>
      <c r="BY231" s="19">
        <v>1840.38095238096</v>
      </c>
      <c r="BZ231" s="19">
        <v>1834.38095238096</v>
      </c>
      <c r="CA231" s="19">
        <v>1828.38095238096</v>
      </c>
      <c r="CB231" s="19">
        <v>1822.38095238096</v>
      </c>
      <c r="CC231" s="19">
        <v>1816.38095238096</v>
      </c>
      <c r="CD231" s="19">
        <v>1810.38095238096</v>
      </c>
      <c r="CE231" s="19">
        <v>1804.38095238096</v>
      </c>
      <c r="CF231" s="19">
        <v>1798.38095238096</v>
      </c>
      <c r="CG231" s="19">
        <v>1871.6666666666699</v>
      </c>
      <c r="CH231" s="19">
        <v>1904.6666666666699</v>
      </c>
      <c r="CI231" s="19">
        <v>1810.38095238095</v>
      </c>
      <c r="CJ231" s="19">
        <v>1918.80952380953</v>
      </c>
      <c r="CK231" s="19">
        <v>1871.6666666666699</v>
      </c>
      <c r="CL231" s="19">
        <v>1878.7380952381</v>
      </c>
      <c r="CM231" s="19">
        <v>1879.68095238096</v>
      </c>
      <c r="CP231" t="s">
        <v>167</v>
      </c>
      <c r="CQ231">
        <v>63</v>
      </c>
      <c r="CR231" s="13">
        <v>2163.27773517482</v>
      </c>
      <c r="CS231" s="13">
        <v>1632.87243867244</v>
      </c>
      <c r="CT231" s="13">
        <v>1910.3920583797153</v>
      </c>
    </row>
    <row r="232" spans="2:98" x14ac:dyDescent="0.25">
      <c r="B232">
        <v>22</v>
      </c>
      <c r="C232" s="19">
        <v>1909.38095238095</v>
      </c>
      <c r="D232" s="19">
        <v>1923.5238095238101</v>
      </c>
      <c r="E232" s="19">
        <v>1876.38095238095</v>
      </c>
      <c r="F232" s="19">
        <v>1923.5238095238101</v>
      </c>
      <c r="G232" s="19">
        <v>1815.0952380952399</v>
      </c>
      <c r="H232" s="19">
        <v>1909.38095238095</v>
      </c>
      <c r="I232" s="19">
        <v>1923.5238095238101</v>
      </c>
      <c r="J232" s="19">
        <v>1819.80952380952</v>
      </c>
      <c r="K232" s="19">
        <v>1815.0952380952399</v>
      </c>
      <c r="L232" s="19">
        <v>1876.38095238095</v>
      </c>
      <c r="M232" s="19">
        <v>1923.5238095238101</v>
      </c>
      <c r="N232" s="19">
        <v>1909.38095238095</v>
      </c>
      <c r="O232" s="19">
        <v>1909.38095238095</v>
      </c>
      <c r="P232" s="19">
        <v>1819.80952380952</v>
      </c>
      <c r="Q232" s="19">
        <v>1876.38095238095</v>
      </c>
      <c r="R232" s="19">
        <v>1540</v>
      </c>
      <c r="S232" s="19">
        <v>1760</v>
      </c>
      <c r="T232" s="19">
        <v>1335</v>
      </c>
      <c r="U232" s="19">
        <v>1909.38095238095</v>
      </c>
      <c r="V232" s="19">
        <v>1909.38095238095</v>
      </c>
      <c r="W232" s="19">
        <v>1819.80952380952</v>
      </c>
      <c r="X232" s="19">
        <v>1876.38095238095</v>
      </c>
      <c r="Y232" s="19">
        <v>1540</v>
      </c>
      <c r="Z232" s="19">
        <v>1760</v>
      </c>
      <c r="AA232" s="19">
        <v>1335</v>
      </c>
      <c r="AB232" s="19">
        <v>1909.38095238095</v>
      </c>
      <c r="AC232" s="19">
        <v>1815.0952380952399</v>
      </c>
      <c r="AD232" s="19">
        <v>1899.9523809523801</v>
      </c>
      <c r="AE232" s="19">
        <v>1951.80952380953</v>
      </c>
      <c r="AF232" s="19">
        <v>1876.38095238095</v>
      </c>
      <c r="AG232" s="19">
        <v>1876.38095238095</v>
      </c>
      <c r="AH232" s="19">
        <v>1909.38095238095</v>
      </c>
      <c r="AI232" s="19">
        <v>1815.0952380952399</v>
      </c>
      <c r="AJ232" s="19">
        <v>1737</v>
      </c>
      <c r="AK232" s="19">
        <v>1923.5238095238101</v>
      </c>
      <c r="AL232" s="19">
        <v>1951.80952380953</v>
      </c>
      <c r="AM232" s="19">
        <v>1970.6666666666699</v>
      </c>
      <c r="AN232" s="19">
        <v>1895.2380952381</v>
      </c>
      <c r="AO232" s="19">
        <v>1909.38095238095</v>
      </c>
      <c r="AP232" s="19">
        <v>1876.38095238095</v>
      </c>
      <c r="AQ232" s="19">
        <v>1951.80952380953</v>
      </c>
      <c r="AR232" s="19">
        <v>1876.38095238095</v>
      </c>
      <c r="AS232" s="19">
        <v>1876.38095238095</v>
      </c>
      <c r="AT232" s="19">
        <v>1909.38095238095</v>
      </c>
      <c r="AU232" s="19">
        <v>1881.0952380952399</v>
      </c>
      <c r="AV232" s="19">
        <v>1875.0952380952299</v>
      </c>
      <c r="AW232" s="19">
        <v>1869.0952380952299</v>
      </c>
      <c r="AX232" s="19">
        <v>1863.0952380952299</v>
      </c>
      <c r="AY232" s="19">
        <v>1857.0952380952299</v>
      </c>
      <c r="AZ232" s="19">
        <v>1851.0952380952299</v>
      </c>
      <c r="BA232" s="19">
        <v>1845.0952380952299</v>
      </c>
      <c r="BB232" s="19">
        <v>1839.0952380952299</v>
      </c>
      <c r="BC232" s="19">
        <v>1833.0952380952299</v>
      </c>
      <c r="BD232" s="19">
        <v>1827.0952380952299</v>
      </c>
      <c r="BE232" s="19">
        <v>1821.0952380952299</v>
      </c>
      <c r="BF232" s="19">
        <v>1815.0952380952299</v>
      </c>
      <c r="BG232" s="19">
        <v>1809.0952380952299</v>
      </c>
      <c r="BH232" s="19">
        <v>1803.0952380952299</v>
      </c>
      <c r="BI232" s="19">
        <v>1923.5238095238101</v>
      </c>
      <c r="BJ232" s="19">
        <v>1951.80952380953</v>
      </c>
      <c r="BK232" s="19">
        <v>1970.6666666666699</v>
      </c>
      <c r="BL232" s="19">
        <v>1895.2380952381</v>
      </c>
      <c r="BM232" s="19">
        <v>1909.38095238095</v>
      </c>
      <c r="BN232" s="19">
        <v>1876.38095238095</v>
      </c>
      <c r="BO232" s="19">
        <v>1951.80952380953</v>
      </c>
      <c r="BP232" s="19">
        <v>1876.38095238095</v>
      </c>
      <c r="BQ232" s="19">
        <v>1876.38095238095</v>
      </c>
      <c r="BR232" s="19">
        <v>1909.38095238095</v>
      </c>
      <c r="BS232" s="19">
        <v>1881.0952380952399</v>
      </c>
      <c r="BT232" s="19">
        <v>1875.0952380952299</v>
      </c>
      <c r="BU232" s="19">
        <v>1869.0952380952299</v>
      </c>
      <c r="BV232" s="19">
        <v>1863.0952380952299</v>
      </c>
      <c r="BW232" s="19">
        <v>1857.0952380952299</v>
      </c>
      <c r="BX232" s="19">
        <v>1851.0952380952299</v>
      </c>
      <c r="BY232" s="19">
        <v>1845.0952380952299</v>
      </c>
      <c r="BZ232" s="19">
        <v>1839.0952380952299</v>
      </c>
      <c r="CA232" s="19">
        <v>1833.0952380952299</v>
      </c>
      <c r="CB232" s="19">
        <v>1827.0952380952299</v>
      </c>
      <c r="CC232" s="19">
        <v>1821.0952380952299</v>
      </c>
      <c r="CD232" s="19">
        <v>1815.0952380952299</v>
      </c>
      <c r="CE232" s="19">
        <v>1809.0952380952299</v>
      </c>
      <c r="CF232" s="19">
        <v>1803.0952380952299</v>
      </c>
      <c r="CG232" s="19">
        <v>1876.38095238095</v>
      </c>
      <c r="CH232" s="19">
        <v>1909.38095238095</v>
      </c>
      <c r="CI232" s="19">
        <v>1815.0952380952399</v>
      </c>
      <c r="CJ232" s="19">
        <v>1923.5238095238101</v>
      </c>
      <c r="CK232" s="19">
        <v>1876.38095238095</v>
      </c>
      <c r="CL232" s="19">
        <v>1883.4523809523801</v>
      </c>
      <c r="CM232" s="19">
        <v>1884.3952380952401</v>
      </c>
      <c r="CP232" t="s">
        <v>167</v>
      </c>
      <c r="CQ232">
        <v>64</v>
      </c>
      <c r="CR232" s="13">
        <v>2182.7056936713502</v>
      </c>
      <c r="CS232" s="13">
        <v>1616.8329004329</v>
      </c>
      <c r="CT232" s="13">
        <v>1911.7398260977116</v>
      </c>
    </row>
    <row r="233" spans="2:98" x14ac:dyDescent="0.25">
      <c r="B233">
        <v>23</v>
      </c>
      <c r="C233" s="19">
        <v>1914.0952380952399</v>
      </c>
      <c r="D233" s="19">
        <v>1928.2380952381</v>
      </c>
      <c r="E233" s="19">
        <v>1881.0952380952399</v>
      </c>
      <c r="F233" s="19">
        <v>1928.2380952381</v>
      </c>
      <c r="G233" s="19">
        <v>1819.80952380952</v>
      </c>
      <c r="H233" s="19">
        <v>1914.0952380952399</v>
      </c>
      <c r="I233" s="19">
        <v>1928.2380952381</v>
      </c>
      <c r="J233" s="19">
        <v>1932.9523809523801</v>
      </c>
      <c r="K233" s="19">
        <v>1819.80952380952</v>
      </c>
      <c r="L233" s="19">
        <v>1881.0952380952399</v>
      </c>
      <c r="M233" s="19">
        <v>1928.2380952381</v>
      </c>
      <c r="N233" s="19">
        <v>1914.0952380952399</v>
      </c>
      <c r="O233" s="19">
        <v>1914.0952380952399</v>
      </c>
      <c r="P233" s="19">
        <v>1932.9523809523801</v>
      </c>
      <c r="Q233" s="19">
        <v>1881.0952380952399</v>
      </c>
      <c r="R233" s="19">
        <v>1550</v>
      </c>
      <c r="S233" s="19">
        <v>1770</v>
      </c>
      <c r="T233" s="19">
        <v>1415</v>
      </c>
      <c r="U233" s="19">
        <v>1914.0952380952399</v>
      </c>
      <c r="V233" s="19">
        <v>1914.0952380952399</v>
      </c>
      <c r="W233" s="19">
        <v>1932.9523809523801</v>
      </c>
      <c r="X233" s="19">
        <v>1881.0952380952399</v>
      </c>
      <c r="Y233" s="19">
        <v>1550</v>
      </c>
      <c r="Z233" s="19">
        <v>1770</v>
      </c>
      <c r="AA233" s="19">
        <v>1415</v>
      </c>
      <c r="AB233" s="19">
        <v>1914.0952380952399</v>
      </c>
      <c r="AC233" s="19">
        <v>1819.80952380952</v>
      </c>
      <c r="AD233" s="19">
        <v>1904.6666666666699</v>
      </c>
      <c r="AE233" s="19">
        <v>1956.5238095238101</v>
      </c>
      <c r="AF233" s="19">
        <v>1881.0952380952399</v>
      </c>
      <c r="AG233" s="19">
        <v>1881.0952380952399</v>
      </c>
      <c r="AH233" s="19">
        <v>1914.0952380952399</v>
      </c>
      <c r="AI233" s="19">
        <v>1819.80952380952</v>
      </c>
      <c r="AJ233" s="19">
        <v>1762</v>
      </c>
      <c r="AK233" s="19">
        <v>1928.2380952381</v>
      </c>
      <c r="AL233" s="19">
        <v>1956.5238095238101</v>
      </c>
      <c r="AM233" s="19">
        <v>1975.38095238095</v>
      </c>
      <c r="AN233" s="19">
        <v>1899.9523809523801</v>
      </c>
      <c r="AO233" s="19">
        <v>1914.0952380952399</v>
      </c>
      <c r="AP233" s="19">
        <v>1881.0952380952399</v>
      </c>
      <c r="AQ233" s="19">
        <v>1956.5238095238101</v>
      </c>
      <c r="AR233" s="19">
        <v>1881.0952380952399</v>
      </c>
      <c r="AS233" s="19">
        <v>1881.0952380952399</v>
      </c>
      <c r="AT233" s="19">
        <v>1914.0952380952399</v>
      </c>
      <c r="AU233" s="19">
        <v>1885.80952380953</v>
      </c>
      <c r="AV233" s="19">
        <v>1879.80952380953</v>
      </c>
      <c r="AW233" s="19">
        <v>1873.80952380953</v>
      </c>
      <c r="AX233" s="19">
        <v>1867.80952380953</v>
      </c>
      <c r="AY233" s="19">
        <v>1861.80952380953</v>
      </c>
      <c r="AZ233" s="19">
        <v>1855.80952380953</v>
      </c>
      <c r="BA233" s="19">
        <v>1849.80952380953</v>
      </c>
      <c r="BB233" s="19">
        <v>1843.80952380953</v>
      </c>
      <c r="BC233" s="19">
        <v>1837.80952380953</v>
      </c>
      <c r="BD233" s="19">
        <v>1831.80952380953</v>
      </c>
      <c r="BE233" s="19">
        <v>1825.80952380953</v>
      </c>
      <c r="BF233" s="19">
        <v>1819.80952380953</v>
      </c>
      <c r="BG233" s="19">
        <v>1813.80952380953</v>
      </c>
      <c r="BH233" s="19">
        <v>1807.80952380953</v>
      </c>
      <c r="BI233" s="19">
        <v>1928.2380952381</v>
      </c>
      <c r="BJ233" s="19">
        <v>1956.5238095238101</v>
      </c>
      <c r="BK233" s="19">
        <v>1975.38095238095</v>
      </c>
      <c r="BL233" s="19">
        <v>1899.9523809523801</v>
      </c>
      <c r="BM233" s="19">
        <v>1914.0952380952399</v>
      </c>
      <c r="BN233" s="19">
        <v>1881.0952380952399</v>
      </c>
      <c r="BO233" s="19">
        <v>1956.5238095238101</v>
      </c>
      <c r="BP233" s="19">
        <v>1881.0952380952399</v>
      </c>
      <c r="BQ233" s="19">
        <v>1881.0952380952399</v>
      </c>
      <c r="BR233" s="19">
        <v>1914.0952380952399</v>
      </c>
      <c r="BS233" s="19">
        <v>1885.80952380953</v>
      </c>
      <c r="BT233" s="19">
        <v>1879.80952380953</v>
      </c>
      <c r="BU233" s="19">
        <v>1873.80952380953</v>
      </c>
      <c r="BV233" s="19">
        <v>1867.80952380953</v>
      </c>
      <c r="BW233" s="19">
        <v>1861.80952380953</v>
      </c>
      <c r="BX233" s="19">
        <v>1855.80952380953</v>
      </c>
      <c r="BY233" s="19">
        <v>1849.80952380953</v>
      </c>
      <c r="BZ233" s="19">
        <v>1843.80952380953</v>
      </c>
      <c r="CA233" s="19">
        <v>1837.80952380953</v>
      </c>
      <c r="CB233" s="19">
        <v>1831.80952380953</v>
      </c>
      <c r="CC233" s="19">
        <v>1825.80952380953</v>
      </c>
      <c r="CD233" s="19">
        <v>1819.80952380953</v>
      </c>
      <c r="CE233" s="19">
        <v>1813.80952380953</v>
      </c>
      <c r="CF233" s="19">
        <v>1807.80952380953</v>
      </c>
      <c r="CG233" s="19">
        <v>1881.0952380952399</v>
      </c>
      <c r="CH233" s="19">
        <v>1914.0952380952399</v>
      </c>
      <c r="CI233" s="19">
        <v>1819.80952380952</v>
      </c>
      <c r="CJ233" s="19">
        <v>1928.2380952381</v>
      </c>
      <c r="CK233" s="19">
        <v>1881.0952380952399</v>
      </c>
      <c r="CL233" s="19">
        <v>1888.1666666666699</v>
      </c>
      <c r="CM233" s="19">
        <v>1889.1095238095299</v>
      </c>
      <c r="CP233" t="s">
        <v>167</v>
      </c>
      <c r="CQ233">
        <v>65</v>
      </c>
      <c r="CR233" s="13">
        <v>2202.13365216788</v>
      </c>
      <c r="CS233" s="13">
        <v>1600.7933621933601</v>
      </c>
      <c r="CT233" s="13">
        <v>1913.0875938157087</v>
      </c>
    </row>
    <row r="234" spans="2:98" x14ac:dyDescent="0.25">
      <c r="B234">
        <v>24</v>
      </c>
      <c r="C234" s="19">
        <v>1918.80952380953</v>
      </c>
      <c r="D234" s="19">
        <v>1932.9523809523801</v>
      </c>
      <c r="E234" s="19">
        <v>1885.80952380953</v>
      </c>
      <c r="F234" s="19">
        <v>1932.9523809523801</v>
      </c>
      <c r="G234" s="19">
        <v>1932.9523809523801</v>
      </c>
      <c r="H234" s="19">
        <v>1918.80952380953</v>
      </c>
      <c r="I234" s="19">
        <v>1932.9523809523801</v>
      </c>
      <c r="J234" s="19">
        <v>1937.6666666666699</v>
      </c>
      <c r="K234" s="19">
        <v>1932.9523809523801</v>
      </c>
      <c r="L234" s="19">
        <v>1885.80952380953</v>
      </c>
      <c r="M234" s="19">
        <v>1932.9523809523801</v>
      </c>
      <c r="N234" s="19">
        <v>1918.80952380953</v>
      </c>
      <c r="O234" s="19">
        <v>1918.80952380953</v>
      </c>
      <c r="P234" s="19">
        <v>1937.6666666666699</v>
      </c>
      <c r="Q234" s="19">
        <v>1885.80952380953</v>
      </c>
      <c r="R234" s="19">
        <v>1560</v>
      </c>
      <c r="S234" s="19">
        <v>1780</v>
      </c>
      <c r="T234" s="19">
        <v>1495</v>
      </c>
      <c r="U234" s="19">
        <v>1918.80952380953</v>
      </c>
      <c r="V234" s="19">
        <v>1918.80952380953</v>
      </c>
      <c r="W234" s="19">
        <v>1937.6666666666699</v>
      </c>
      <c r="X234" s="19">
        <v>1885.80952380953</v>
      </c>
      <c r="Y234" s="19">
        <v>1560</v>
      </c>
      <c r="Z234" s="19">
        <v>1780</v>
      </c>
      <c r="AA234" s="19">
        <v>1495</v>
      </c>
      <c r="AB234" s="19">
        <v>1918.80952380953</v>
      </c>
      <c r="AC234" s="19">
        <v>1932.9523809523801</v>
      </c>
      <c r="AD234" s="19">
        <v>1909.38095238095</v>
      </c>
      <c r="AE234" s="19">
        <v>1961.2380952381</v>
      </c>
      <c r="AF234" s="19">
        <v>1885.80952380953</v>
      </c>
      <c r="AG234" s="19">
        <v>1885.80952380953</v>
      </c>
      <c r="AH234" s="19">
        <v>1918.80952380953</v>
      </c>
      <c r="AI234" s="19">
        <v>1932.9523809523801</v>
      </c>
      <c r="AJ234" s="19">
        <v>1787</v>
      </c>
      <c r="AK234" s="19">
        <v>1932.9523809523801</v>
      </c>
      <c r="AL234" s="19">
        <v>1961.2380952381</v>
      </c>
      <c r="AM234" s="19">
        <v>1980.0952380952399</v>
      </c>
      <c r="AN234" s="19">
        <v>1904.6666666666699</v>
      </c>
      <c r="AO234" s="19">
        <v>1918.80952380953</v>
      </c>
      <c r="AP234" s="19">
        <v>1885.80952380953</v>
      </c>
      <c r="AQ234" s="19">
        <v>1961.2380952381</v>
      </c>
      <c r="AR234" s="19">
        <v>1885.80952380953</v>
      </c>
      <c r="AS234" s="19">
        <v>1885.80952380953</v>
      </c>
      <c r="AT234" s="19">
        <v>1918.80952380953</v>
      </c>
      <c r="AU234" s="19">
        <v>1890.5238095238201</v>
      </c>
      <c r="AV234" s="19">
        <v>1884.5238095238201</v>
      </c>
      <c r="AW234" s="19">
        <v>1878.5238095238201</v>
      </c>
      <c r="AX234" s="19">
        <v>1872.5238095238201</v>
      </c>
      <c r="AY234" s="19">
        <v>1866.5238095238201</v>
      </c>
      <c r="AZ234" s="19">
        <v>1860.5238095238201</v>
      </c>
      <c r="BA234" s="19">
        <v>1854.5238095238201</v>
      </c>
      <c r="BB234" s="19">
        <v>1848.5238095238201</v>
      </c>
      <c r="BC234" s="19">
        <v>1842.5238095238201</v>
      </c>
      <c r="BD234" s="19">
        <v>1836.5238095238201</v>
      </c>
      <c r="BE234" s="19">
        <v>1830.5238095238201</v>
      </c>
      <c r="BF234" s="19">
        <v>1824.5238095238201</v>
      </c>
      <c r="BG234" s="19">
        <v>1818.5238095238201</v>
      </c>
      <c r="BH234" s="19">
        <v>1812.5238095238201</v>
      </c>
      <c r="BI234" s="19">
        <v>1932.9523809523801</v>
      </c>
      <c r="BJ234" s="19">
        <v>1961.2380952381</v>
      </c>
      <c r="BK234" s="19">
        <v>1980.0952380952399</v>
      </c>
      <c r="BL234" s="19">
        <v>1904.6666666666699</v>
      </c>
      <c r="BM234" s="19">
        <v>1918.80952380953</v>
      </c>
      <c r="BN234" s="19">
        <v>1885.80952380953</v>
      </c>
      <c r="BO234" s="19">
        <v>1961.2380952381</v>
      </c>
      <c r="BP234" s="19">
        <v>1885.80952380953</v>
      </c>
      <c r="BQ234" s="19">
        <v>1885.80952380953</v>
      </c>
      <c r="BR234" s="19">
        <v>1918.80952380953</v>
      </c>
      <c r="BS234" s="19">
        <v>1890.5238095238201</v>
      </c>
      <c r="BT234" s="19">
        <v>1884.5238095238201</v>
      </c>
      <c r="BU234" s="19">
        <v>1878.5238095238201</v>
      </c>
      <c r="BV234" s="19">
        <v>1872.5238095238201</v>
      </c>
      <c r="BW234" s="19">
        <v>1866.5238095238201</v>
      </c>
      <c r="BX234" s="19">
        <v>1860.5238095238201</v>
      </c>
      <c r="BY234" s="19">
        <v>1854.5238095238201</v>
      </c>
      <c r="BZ234" s="19">
        <v>1848.5238095238201</v>
      </c>
      <c r="CA234" s="19">
        <v>1842.5238095238201</v>
      </c>
      <c r="CB234" s="19">
        <v>1836.5238095238201</v>
      </c>
      <c r="CC234" s="19">
        <v>1830.5238095238201</v>
      </c>
      <c r="CD234" s="19">
        <v>1824.5238095238201</v>
      </c>
      <c r="CE234" s="19">
        <v>1818.5238095238201</v>
      </c>
      <c r="CF234" s="19">
        <v>1812.5238095238201</v>
      </c>
      <c r="CG234" s="19">
        <v>1885.80952380953</v>
      </c>
      <c r="CH234" s="19">
        <v>1918.80952380953</v>
      </c>
      <c r="CI234" s="19">
        <v>1932.9523809523801</v>
      </c>
      <c r="CJ234" s="19">
        <v>1932.9523809523801</v>
      </c>
      <c r="CK234" s="19">
        <v>1885.80952380953</v>
      </c>
      <c r="CL234" s="19">
        <v>1892.88095238096</v>
      </c>
      <c r="CM234" s="19">
        <v>1882.9809523809499</v>
      </c>
      <c r="CP234" t="s">
        <v>167</v>
      </c>
      <c r="CQ234">
        <v>66</v>
      </c>
      <c r="CR234" s="13">
        <v>2221.5616106644002</v>
      </c>
      <c r="CS234" s="13">
        <v>1584.7538239538201</v>
      </c>
      <c r="CT234" s="13">
        <v>1914.4353615337036</v>
      </c>
    </row>
    <row r="235" spans="2:98" x14ac:dyDescent="0.25">
      <c r="B235">
        <v>25</v>
      </c>
      <c r="C235" s="19">
        <v>1923.5238095238101</v>
      </c>
      <c r="D235" s="19">
        <v>1937.6666666666699</v>
      </c>
      <c r="E235" s="19">
        <v>1890.5238095238101</v>
      </c>
      <c r="F235" s="19">
        <v>1937.6666666666699</v>
      </c>
      <c r="G235" s="19">
        <v>1937.6666666666699</v>
      </c>
      <c r="H235" s="19">
        <v>1923.5238095238101</v>
      </c>
      <c r="I235" s="19">
        <v>1937.6666666666699</v>
      </c>
      <c r="J235" s="19">
        <v>1942.38095238095</v>
      </c>
      <c r="K235" s="19">
        <v>1937.6666666666699</v>
      </c>
      <c r="L235" s="19">
        <v>1890.5238095238101</v>
      </c>
      <c r="M235" s="19">
        <v>1937.6666666666699</v>
      </c>
      <c r="N235" s="19">
        <v>1923.5238095238101</v>
      </c>
      <c r="O235" s="19">
        <v>1923.5238095238101</v>
      </c>
      <c r="P235" s="19">
        <v>1942.38095238095</v>
      </c>
      <c r="Q235" s="19">
        <v>1890.5238095238101</v>
      </c>
      <c r="R235" s="19">
        <v>1570</v>
      </c>
      <c r="S235" s="19">
        <v>1790</v>
      </c>
      <c r="T235" s="19">
        <v>1575</v>
      </c>
      <c r="U235" s="19">
        <v>1923.5238095238101</v>
      </c>
      <c r="V235" s="19">
        <v>1923.5238095238101</v>
      </c>
      <c r="W235" s="19">
        <v>1942.38095238095</v>
      </c>
      <c r="X235" s="19">
        <v>1890.5238095238101</v>
      </c>
      <c r="Y235" s="19">
        <v>1570</v>
      </c>
      <c r="Z235" s="19">
        <v>1790</v>
      </c>
      <c r="AA235" s="19">
        <v>1575</v>
      </c>
      <c r="AB235" s="19">
        <v>1923.5238095238101</v>
      </c>
      <c r="AC235" s="19">
        <v>1937.6666666666699</v>
      </c>
      <c r="AD235" s="19">
        <v>1914.0952380952399</v>
      </c>
      <c r="AE235" s="19">
        <v>1965.9523809523801</v>
      </c>
      <c r="AF235" s="19">
        <v>1890.5238095238101</v>
      </c>
      <c r="AG235" s="19">
        <v>1890.5238095238101</v>
      </c>
      <c r="AH235" s="19">
        <v>1923.5238095238101</v>
      </c>
      <c r="AI235" s="19">
        <v>1937.6666666666699</v>
      </c>
      <c r="AJ235" s="19">
        <v>1812</v>
      </c>
      <c r="AK235" s="19">
        <v>1937.6666666666699</v>
      </c>
      <c r="AL235" s="19">
        <v>1965.9523809523801</v>
      </c>
      <c r="AM235" s="19">
        <v>1984.80952380953</v>
      </c>
      <c r="AN235" s="19">
        <v>1909.38095238095</v>
      </c>
      <c r="AO235" s="19">
        <v>1923.5238095238101</v>
      </c>
      <c r="AP235" s="19">
        <v>1890.5238095238101</v>
      </c>
      <c r="AQ235" s="19">
        <v>1965.9523809523801</v>
      </c>
      <c r="AR235" s="19">
        <v>1890.5238095238101</v>
      </c>
      <c r="AS235" s="19">
        <v>1890.5238095238101</v>
      </c>
      <c r="AT235" s="19">
        <v>1923.5238095238101</v>
      </c>
      <c r="AU235" s="19">
        <v>1895.23809523809</v>
      </c>
      <c r="AV235" s="19">
        <v>1889.23809523809</v>
      </c>
      <c r="AW235" s="19">
        <v>1883.23809523809</v>
      </c>
      <c r="AX235" s="19">
        <v>1877.23809523809</v>
      </c>
      <c r="AY235" s="19">
        <v>1871.23809523809</v>
      </c>
      <c r="AZ235" s="19">
        <v>1865.23809523809</v>
      </c>
      <c r="BA235" s="19">
        <v>1859.23809523809</v>
      </c>
      <c r="BB235" s="19">
        <v>1853.23809523809</v>
      </c>
      <c r="BC235" s="19">
        <v>1847.23809523809</v>
      </c>
      <c r="BD235" s="19">
        <v>1841.23809523809</v>
      </c>
      <c r="BE235" s="19">
        <v>1835.23809523809</v>
      </c>
      <c r="BF235" s="19">
        <v>1829.23809523809</v>
      </c>
      <c r="BG235" s="19">
        <v>1823.23809523809</v>
      </c>
      <c r="BH235" s="19">
        <v>1817.23809523809</v>
      </c>
      <c r="BI235" s="19">
        <v>1937.6666666666699</v>
      </c>
      <c r="BJ235" s="19">
        <v>1965.9523809523801</v>
      </c>
      <c r="BK235" s="19">
        <v>1984.80952380953</v>
      </c>
      <c r="BL235" s="19">
        <v>1909.38095238095</v>
      </c>
      <c r="BM235" s="19">
        <v>1923.5238095238101</v>
      </c>
      <c r="BN235" s="19">
        <v>1890.5238095238101</v>
      </c>
      <c r="BO235" s="19">
        <v>1965.9523809523801</v>
      </c>
      <c r="BP235" s="19">
        <v>1890.5238095238101</v>
      </c>
      <c r="BQ235" s="19">
        <v>1890.5238095238101</v>
      </c>
      <c r="BR235" s="19">
        <v>1923.5238095238101</v>
      </c>
      <c r="BS235" s="19">
        <v>1895.23809523809</v>
      </c>
      <c r="BT235" s="19">
        <v>1889.23809523809</v>
      </c>
      <c r="BU235" s="19">
        <v>1883.23809523809</v>
      </c>
      <c r="BV235" s="19">
        <v>1877.23809523809</v>
      </c>
      <c r="BW235" s="19">
        <v>1871.23809523809</v>
      </c>
      <c r="BX235" s="19">
        <v>1865.23809523809</v>
      </c>
      <c r="BY235" s="19">
        <v>1859.23809523809</v>
      </c>
      <c r="BZ235" s="19">
        <v>1853.23809523809</v>
      </c>
      <c r="CA235" s="19">
        <v>1847.23809523809</v>
      </c>
      <c r="CB235" s="19">
        <v>1841.23809523809</v>
      </c>
      <c r="CC235" s="19">
        <v>1835.23809523809</v>
      </c>
      <c r="CD235" s="19">
        <v>1829.23809523809</v>
      </c>
      <c r="CE235" s="19">
        <v>1823.23809523809</v>
      </c>
      <c r="CF235" s="19">
        <v>1817.23809523809</v>
      </c>
      <c r="CG235" s="19">
        <v>1890.5238095238101</v>
      </c>
      <c r="CH235" s="19">
        <v>1923.5238095238101</v>
      </c>
      <c r="CI235" s="19">
        <v>1937.6666666666699</v>
      </c>
      <c r="CJ235" s="19">
        <v>1937.6666666666699</v>
      </c>
      <c r="CK235" s="19">
        <v>1890.5238095238101</v>
      </c>
      <c r="CL235" s="19">
        <v>1897.5952380952399</v>
      </c>
      <c r="CM235" s="19">
        <v>1887.69523809524</v>
      </c>
      <c r="CP235" t="s">
        <v>167</v>
      </c>
      <c r="CQ235">
        <v>67</v>
      </c>
      <c r="CR235" s="13">
        <v>2240.9895691609299</v>
      </c>
      <c r="CS235" s="13">
        <v>1568.7142857142901</v>
      </c>
      <c r="CT235" s="13">
        <v>1915.7831292517001</v>
      </c>
    </row>
    <row r="236" spans="2:98" x14ac:dyDescent="0.25">
      <c r="B236">
        <v>26</v>
      </c>
      <c r="C236" s="19">
        <v>1928.2380952381</v>
      </c>
      <c r="D236" s="19">
        <v>1942.38095238095</v>
      </c>
      <c r="E236" s="19">
        <v>1895.2380952381</v>
      </c>
      <c r="F236" s="19">
        <v>1942.38095238095</v>
      </c>
      <c r="G236" s="19">
        <v>1942.38095238095</v>
      </c>
      <c r="H236" s="19">
        <v>1928.2380952381</v>
      </c>
      <c r="I236" s="19">
        <v>1942.38095238095</v>
      </c>
      <c r="J236" s="19">
        <v>1947.0952380952399</v>
      </c>
      <c r="K236" s="19">
        <v>1942.38095238095</v>
      </c>
      <c r="L236" s="19">
        <v>1895.2380952381</v>
      </c>
      <c r="M236" s="19">
        <v>1942.38095238095</v>
      </c>
      <c r="N236" s="19">
        <v>1928.2380952381</v>
      </c>
      <c r="O236" s="19">
        <v>1928.2380952381</v>
      </c>
      <c r="P236" s="19">
        <v>1947.0952380952399</v>
      </c>
      <c r="Q236" s="19">
        <v>1895.2380952381</v>
      </c>
      <c r="R236" s="19">
        <v>1580</v>
      </c>
      <c r="S236" s="19">
        <v>1800</v>
      </c>
      <c r="T236" s="19">
        <v>1655</v>
      </c>
      <c r="U236" s="19">
        <v>1928.2380952381</v>
      </c>
      <c r="V236" s="19">
        <v>1928.2380952381</v>
      </c>
      <c r="W236" s="19">
        <v>1947.0952380952399</v>
      </c>
      <c r="X236" s="19">
        <v>1895.2380952381</v>
      </c>
      <c r="Y236" s="19">
        <v>1580</v>
      </c>
      <c r="Z236" s="19">
        <v>1800</v>
      </c>
      <c r="AA236" s="19">
        <v>1655</v>
      </c>
      <c r="AB236" s="19">
        <v>1928.2380952381</v>
      </c>
      <c r="AC236" s="19">
        <v>1942.38095238095</v>
      </c>
      <c r="AD236" s="19">
        <v>1838.6666666666699</v>
      </c>
      <c r="AE236" s="19">
        <v>1970.6666666666699</v>
      </c>
      <c r="AF236" s="19">
        <v>1895.2380952381</v>
      </c>
      <c r="AG236" s="19">
        <v>1895.2380952381</v>
      </c>
      <c r="AH236" s="19">
        <v>1928.2380952381</v>
      </c>
      <c r="AI236" s="19">
        <v>1942.38095238095</v>
      </c>
      <c r="AJ236" s="19">
        <v>1837</v>
      </c>
      <c r="AK236" s="19">
        <v>1942.38095238095</v>
      </c>
      <c r="AL236" s="19">
        <v>1970.6666666666699</v>
      </c>
      <c r="AM236" s="19">
        <v>1989.5238095238101</v>
      </c>
      <c r="AN236" s="19">
        <v>1914.0952380952399</v>
      </c>
      <c r="AO236" s="19">
        <v>1928.2380952381</v>
      </c>
      <c r="AP236" s="19">
        <v>1895.2380952381</v>
      </c>
      <c r="AQ236" s="19">
        <v>1970.6666666666699</v>
      </c>
      <c r="AR236" s="19">
        <v>1895.2380952381</v>
      </c>
      <c r="AS236" s="19">
        <v>1895.2380952381</v>
      </c>
      <c r="AT236" s="19">
        <v>1928.2380952381</v>
      </c>
      <c r="AU236" s="19">
        <v>1899.9523809523901</v>
      </c>
      <c r="AV236" s="19">
        <v>1893.9523809523901</v>
      </c>
      <c r="AW236" s="19">
        <v>1887.9523809523901</v>
      </c>
      <c r="AX236" s="19">
        <v>1881.9523809523901</v>
      </c>
      <c r="AY236" s="19">
        <v>1875.9523809523901</v>
      </c>
      <c r="AZ236" s="19">
        <v>1869.9523809523901</v>
      </c>
      <c r="BA236" s="19">
        <v>1863.9523809523901</v>
      </c>
      <c r="BB236" s="19">
        <v>1857.9523809523901</v>
      </c>
      <c r="BC236" s="19">
        <v>1851.9523809523901</v>
      </c>
      <c r="BD236" s="19">
        <v>1845.9523809523901</v>
      </c>
      <c r="BE236" s="19">
        <v>1839.9523809523901</v>
      </c>
      <c r="BF236" s="19">
        <v>1833.9523809523901</v>
      </c>
      <c r="BG236" s="19">
        <v>1827.9523809523901</v>
      </c>
      <c r="BH236" s="19">
        <v>1821.9523809523901</v>
      </c>
      <c r="BI236" s="19">
        <v>1942.38095238095</v>
      </c>
      <c r="BJ236" s="19">
        <v>1970.6666666666699</v>
      </c>
      <c r="BK236" s="19">
        <v>1989.5238095238101</v>
      </c>
      <c r="BL236" s="19">
        <v>1914.0952380952399</v>
      </c>
      <c r="BM236" s="19">
        <v>1928.2380952381</v>
      </c>
      <c r="BN236" s="19">
        <v>1895.2380952381</v>
      </c>
      <c r="BO236" s="19">
        <v>1970.6666666666699</v>
      </c>
      <c r="BP236" s="19">
        <v>1895.2380952381</v>
      </c>
      <c r="BQ236" s="19">
        <v>1895.2380952381</v>
      </c>
      <c r="BR236" s="19">
        <v>1928.2380952381</v>
      </c>
      <c r="BS236" s="19">
        <v>1899.9523809523901</v>
      </c>
      <c r="BT236" s="19">
        <v>1893.9523809523901</v>
      </c>
      <c r="BU236" s="19">
        <v>1887.9523809523901</v>
      </c>
      <c r="BV236" s="19">
        <v>1881.9523809523901</v>
      </c>
      <c r="BW236" s="19">
        <v>1875.9523809523901</v>
      </c>
      <c r="BX236" s="19">
        <v>1869.9523809523901</v>
      </c>
      <c r="BY236" s="19">
        <v>1863.9523809523901</v>
      </c>
      <c r="BZ236" s="19">
        <v>1857.9523809523901</v>
      </c>
      <c r="CA236" s="19">
        <v>1851.9523809523901</v>
      </c>
      <c r="CB236" s="19">
        <v>1845.9523809523901</v>
      </c>
      <c r="CC236" s="19">
        <v>1839.9523809523901</v>
      </c>
      <c r="CD236" s="19">
        <v>1833.9523809523901</v>
      </c>
      <c r="CE236" s="19">
        <v>1827.9523809523901</v>
      </c>
      <c r="CF236" s="19">
        <v>1821.9523809523901</v>
      </c>
      <c r="CG236" s="19">
        <v>1895.2380952381</v>
      </c>
      <c r="CH236" s="19">
        <v>1928.2380952381</v>
      </c>
      <c r="CI236" s="19">
        <v>1942.38095238095</v>
      </c>
      <c r="CJ236" s="19">
        <v>1942.38095238095</v>
      </c>
      <c r="CK236" s="19">
        <v>1895.2380952381</v>
      </c>
      <c r="CL236" s="19">
        <v>1902.30952380952</v>
      </c>
      <c r="CM236" s="19">
        <v>1892.4095238095199</v>
      </c>
      <c r="CP236" t="s">
        <v>167</v>
      </c>
      <c r="CQ236">
        <v>68</v>
      </c>
      <c r="CR236" s="13">
        <v>2260.4175276574601</v>
      </c>
      <c r="CS236" s="13">
        <v>1552.6747474747499</v>
      </c>
      <c r="CT236" s="13">
        <v>1917.1308969696956</v>
      </c>
    </row>
    <row r="237" spans="2:98" x14ac:dyDescent="0.25">
      <c r="B237">
        <v>27</v>
      </c>
      <c r="C237" s="19">
        <v>1932.9523809523801</v>
      </c>
      <c r="D237" s="19">
        <v>1947.0952380952399</v>
      </c>
      <c r="E237" s="19">
        <v>1899.9523809523801</v>
      </c>
      <c r="F237" s="19">
        <v>1947.0952380952399</v>
      </c>
      <c r="G237" s="19">
        <v>1947.0952380952399</v>
      </c>
      <c r="H237" s="19">
        <v>1932.9523809523801</v>
      </c>
      <c r="I237" s="19">
        <v>1947.0952380952399</v>
      </c>
      <c r="J237" s="19">
        <v>1951.80952380953</v>
      </c>
      <c r="K237" s="19">
        <v>1947.0952380952399</v>
      </c>
      <c r="L237" s="19">
        <v>1899.9523809523801</v>
      </c>
      <c r="M237" s="19">
        <v>1947.0952380952399</v>
      </c>
      <c r="N237" s="19">
        <v>1932.9523809523801</v>
      </c>
      <c r="O237" s="19">
        <v>1932.9523809523801</v>
      </c>
      <c r="P237" s="19">
        <v>1951.80952380953</v>
      </c>
      <c r="Q237" s="19">
        <v>1899.9523809523801</v>
      </c>
      <c r="R237" s="19">
        <v>1590</v>
      </c>
      <c r="S237" s="19">
        <v>1810</v>
      </c>
      <c r="T237" s="19">
        <v>1735</v>
      </c>
      <c r="U237" s="19">
        <v>1932.9523809523801</v>
      </c>
      <c r="V237" s="19">
        <v>1932.9523809523801</v>
      </c>
      <c r="W237" s="19">
        <v>1951.80952380953</v>
      </c>
      <c r="X237" s="19">
        <v>1899.9523809523801</v>
      </c>
      <c r="Y237" s="19">
        <v>1590</v>
      </c>
      <c r="Z237" s="19">
        <v>1810</v>
      </c>
      <c r="AA237" s="19">
        <v>1735</v>
      </c>
      <c r="AB237" s="19">
        <v>1932.9523809523801</v>
      </c>
      <c r="AC237" s="19">
        <v>1947.0952380952399</v>
      </c>
      <c r="AD237" s="19">
        <v>1843.38095238095</v>
      </c>
      <c r="AE237" s="19">
        <v>1975.38095238095</v>
      </c>
      <c r="AF237" s="19">
        <v>1899.9523809523801</v>
      </c>
      <c r="AG237" s="19">
        <v>1899.9523809523801</v>
      </c>
      <c r="AH237" s="19">
        <v>1932.9523809523801</v>
      </c>
      <c r="AI237" s="19">
        <v>1947.0952380952399</v>
      </c>
      <c r="AJ237" s="19">
        <v>1862</v>
      </c>
      <c r="AK237" s="19">
        <v>1947.0952380952399</v>
      </c>
      <c r="AL237" s="19">
        <v>1975.38095238095</v>
      </c>
      <c r="AM237" s="19">
        <v>1994.2380952381</v>
      </c>
      <c r="AN237" s="19">
        <v>1918.80952380953</v>
      </c>
      <c r="AO237" s="19">
        <v>1932.9523809523801</v>
      </c>
      <c r="AP237" s="19">
        <v>1899.9523809523801</v>
      </c>
      <c r="AQ237" s="19">
        <v>1975.38095238095</v>
      </c>
      <c r="AR237" s="19">
        <v>1899.9523809523801</v>
      </c>
      <c r="AS237" s="19">
        <v>1899.9523809523801</v>
      </c>
      <c r="AT237" s="19">
        <v>1932.9523809523801</v>
      </c>
      <c r="AU237" s="19">
        <v>1904.6666666666599</v>
      </c>
      <c r="AV237" s="19">
        <v>1898.6666666666599</v>
      </c>
      <c r="AW237" s="19">
        <v>1892.6666666666599</v>
      </c>
      <c r="AX237" s="19">
        <v>1886.6666666666599</v>
      </c>
      <c r="AY237" s="19">
        <v>1880.6666666666599</v>
      </c>
      <c r="AZ237" s="19">
        <v>1874.6666666666599</v>
      </c>
      <c r="BA237" s="19">
        <v>1868.6666666666599</v>
      </c>
      <c r="BB237" s="19">
        <v>1862.6666666666599</v>
      </c>
      <c r="BC237" s="19">
        <v>1856.6666666666599</v>
      </c>
      <c r="BD237" s="19">
        <v>1850.6666666666599</v>
      </c>
      <c r="BE237" s="19">
        <v>1844.6666666666599</v>
      </c>
      <c r="BF237" s="19">
        <v>1838.6666666666599</v>
      </c>
      <c r="BG237" s="19">
        <v>1832.6666666666599</v>
      </c>
      <c r="BH237" s="19">
        <v>1826.6666666666599</v>
      </c>
      <c r="BI237" s="19">
        <v>1947.0952380952399</v>
      </c>
      <c r="BJ237" s="19">
        <v>1975.38095238095</v>
      </c>
      <c r="BK237" s="19">
        <v>1994.2380952381</v>
      </c>
      <c r="BL237" s="19">
        <v>1918.80952380953</v>
      </c>
      <c r="BM237" s="19">
        <v>1932.9523809523801</v>
      </c>
      <c r="BN237" s="19">
        <v>1899.9523809523801</v>
      </c>
      <c r="BO237" s="19">
        <v>1975.38095238095</v>
      </c>
      <c r="BP237" s="19">
        <v>1899.9523809523801</v>
      </c>
      <c r="BQ237" s="19">
        <v>1899.9523809523801</v>
      </c>
      <c r="BR237" s="19">
        <v>1932.9523809523801</v>
      </c>
      <c r="BS237" s="19">
        <v>1904.6666666666599</v>
      </c>
      <c r="BT237" s="19">
        <v>1898.6666666666599</v>
      </c>
      <c r="BU237" s="19">
        <v>1892.6666666666599</v>
      </c>
      <c r="BV237" s="19">
        <v>1886.6666666666599</v>
      </c>
      <c r="BW237" s="19">
        <v>1880.6666666666599</v>
      </c>
      <c r="BX237" s="19">
        <v>1874.6666666666599</v>
      </c>
      <c r="BY237" s="19">
        <v>1868.6666666666599</v>
      </c>
      <c r="BZ237" s="19">
        <v>1862.6666666666599</v>
      </c>
      <c r="CA237" s="19">
        <v>1856.6666666666599</v>
      </c>
      <c r="CB237" s="19">
        <v>1850.6666666666599</v>
      </c>
      <c r="CC237" s="19">
        <v>1844.6666666666599</v>
      </c>
      <c r="CD237" s="19">
        <v>1838.6666666666599</v>
      </c>
      <c r="CE237" s="19">
        <v>1832.6666666666599</v>
      </c>
      <c r="CF237" s="19">
        <v>1826.6666666666599</v>
      </c>
      <c r="CG237" s="19">
        <v>1899.9523809523801</v>
      </c>
      <c r="CH237" s="19">
        <v>1932.9523809523801</v>
      </c>
      <c r="CI237" s="19">
        <v>1947.0952380952399</v>
      </c>
      <c r="CJ237" s="19">
        <v>1947.0952380952399</v>
      </c>
      <c r="CK237" s="19">
        <v>1899.9523809523801</v>
      </c>
      <c r="CL237" s="19">
        <v>1907.0238095238101</v>
      </c>
      <c r="CM237" s="19">
        <v>1897.12380952381</v>
      </c>
      <c r="CP237" t="s">
        <v>167</v>
      </c>
      <c r="CQ237">
        <v>69</v>
      </c>
      <c r="CR237" s="13">
        <v>2279.8454861539799</v>
      </c>
      <c r="CS237" s="13">
        <v>1536.6352092352099</v>
      </c>
      <c r="CT237" s="13">
        <v>1918.4786646876933</v>
      </c>
    </row>
    <row r="238" spans="2:98" x14ac:dyDescent="0.25">
      <c r="B238">
        <v>28</v>
      </c>
      <c r="C238" s="19">
        <v>1937.6666666666699</v>
      </c>
      <c r="D238" s="19">
        <v>1951.80952380953</v>
      </c>
      <c r="E238" s="19">
        <v>1904.6666666666699</v>
      </c>
      <c r="F238" s="19">
        <v>1951.80952380953</v>
      </c>
      <c r="G238" s="19">
        <v>1951.80952380953</v>
      </c>
      <c r="H238" s="19">
        <v>1937.6666666666699</v>
      </c>
      <c r="I238" s="19">
        <v>1951.80952380953</v>
      </c>
      <c r="J238" s="19">
        <v>1956.5238095238101</v>
      </c>
      <c r="K238" s="19">
        <v>1951.80952380953</v>
      </c>
      <c r="L238" s="19">
        <v>1904.6666666666699</v>
      </c>
      <c r="M238" s="19">
        <v>1951.80952380953</v>
      </c>
      <c r="N238" s="19">
        <v>1937.6666666666699</v>
      </c>
      <c r="O238" s="19">
        <v>1937.6666666666699</v>
      </c>
      <c r="P238" s="19">
        <v>1956.5238095238101</v>
      </c>
      <c r="Q238" s="19">
        <v>1904.6666666666699</v>
      </c>
      <c r="R238" s="19">
        <v>1600</v>
      </c>
      <c r="S238" s="19">
        <v>1820</v>
      </c>
      <c r="T238" s="19">
        <v>1815</v>
      </c>
      <c r="U238" s="19">
        <v>1937.6666666666699</v>
      </c>
      <c r="V238" s="19">
        <v>1937.6666666666699</v>
      </c>
      <c r="W238" s="19">
        <v>1956.5238095238101</v>
      </c>
      <c r="X238" s="19">
        <v>1904.6666666666699</v>
      </c>
      <c r="Y238" s="19">
        <v>1600</v>
      </c>
      <c r="Z238" s="19">
        <v>1820</v>
      </c>
      <c r="AA238" s="19">
        <v>1815</v>
      </c>
      <c r="AB238" s="19">
        <v>1937.6666666666699</v>
      </c>
      <c r="AC238" s="19">
        <v>1951.80952380953</v>
      </c>
      <c r="AD238" s="19">
        <v>1848.0952380952399</v>
      </c>
      <c r="AE238" s="19">
        <v>1980.0952380952399</v>
      </c>
      <c r="AF238" s="19">
        <v>1904.6666666666699</v>
      </c>
      <c r="AG238" s="19">
        <v>1904.6666666666699</v>
      </c>
      <c r="AH238" s="19">
        <v>1937.6666666666699</v>
      </c>
      <c r="AI238" s="19">
        <v>1951.80952380953</v>
      </c>
      <c r="AJ238" s="19">
        <v>1887</v>
      </c>
      <c r="AK238" s="19">
        <v>1951.80952380953</v>
      </c>
      <c r="AL238" s="19">
        <v>1980.0952380952399</v>
      </c>
      <c r="AM238" s="19">
        <v>1998.9523809523801</v>
      </c>
      <c r="AN238" s="19">
        <v>1923.5238095238101</v>
      </c>
      <c r="AO238" s="19">
        <v>1937.6666666666699</v>
      </c>
      <c r="AP238" s="19">
        <v>1904.6666666666699</v>
      </c>
      <c r="AQ238" s="19">
        <v>1980.0952380952399</v>
      </c>
      <c r="AR238" s="19">
        <v>1904.6666666666699</v>
      </c>
      <c r="AS238" s="19">
        <v>1904.6666666666699</v>
      </c>
      <c r="AT238" s="19">
        <v>1937.6666666666699</v>
      </c>
      <c r="AU238" s="19">
        <v>1909.38095238096</v>
      </c>
      <c r="AV238" s="19">
        <v>1903.38095238096</v>
      </c>
      <c r="AW238" s="19">
        <v>1897.38095238096</v>
      </c>
      <c r="AX238" s="19">
        <v>1891.38095238096</v>
      </c>
      <c r="AY238" s="19">
        <v>1885.38095238096</v>
      </c>
      <c r="AZ238" s="19">
        <v>1879.38095238096</v>
      </c>
      <c r="BA238" s="19">
        <v>1873.38095238096</v>
      </c>
      <c r="BB238" s="19">
        <v>1867.38095238096</v>
      </c>
      <c r="BC238" s="19">
        <v>1861.38095238096</v>
      </c>
      <c r="BD238" s="19">
        <v>1855.38095238096</v>
      </c>
      <c r="BE238" s="19">
        <v>1849.38095238096</v>
      </c>
      <c r="BF238" s="19">
        <v>1843.38095238096</v>
      </c>
      <c r="BG238" s="19">
        <v>1837.38095238096</v>
      </c>
      <c r="BH238" s="19">
        <v>1831.38095238096</v>
      </c>
      <c r="BI238" s="19">
        <v>1951.80952380953</v>
      </c>
      <c r="BJ238" s="19">
        <v>1980.0952380952399</v>
      </c>
      <c r="BK238" s="19">
        <v>1998.9523809523801</v>
      </c>
      <c r="BL238" s="19">
        <v>1923.5238095238101</v>
      </c>
      <c r="BM238" s="19">
        <v>1937.6666666666699</v>
      </c>
      <c r="BN238" s="19">
        <v>1904.6666666666699</v>
      </c>
      <c r="BO238" s="19">
        <v>1980.0952380952399</v>
      </c>
      <c r="BP238" s="19">
        <v>1904.6666666666699</v>
      </c>
      <c r="BQ238" s="19">
        <v>1904.6666666666699</v>
      </c>
      <c r="BR238" s="19">
        <v>1937.6666666666699</v>
      </c>
      <c r="BS238" s="19">
        <v>1909.38095238096</v>
      </c>
      <c r="BT238" s="19">
        <v>1903.38095238096</v>
      </c>
      <c r="BU238" s="19">
        <v>1897.38095238096</v>
      </c>
      <c r="BV238" s="19">
        <v>1891.38095238096</v>
      </c>
      <c r="BW238" s="19">
        <v>1885.38095238096</v>
      </c>
      <c r="BX238" s="19">
        <v>1879.38095238096</v>
      </c>
      <c r="BY238" s="19">
        <v>1873.38095238096</v>
      </c>
      <c r="BZ238" s="19">
        <v>1867.38095238096</v>
      </c>
      <c r="CA238" s="19">
        <v>1861.38095238096</v>
      </c>
      <c r="CB238" s="19">
        <v>1855.38095238096</v>
      </c>
      <c r="CC238" s="19">
        <v>1849.38095238096</v>
      </c>
      <c r="CD238" s="19">
        <v>1843.38095238096</v>
      </c>
      <c r="CE238" s="19">
        <v>1837.38095238096</v>
      </c>
      <c r="CF238" s="19">
        <v>1831.38095238096</v>
      </c>
      <c r="CG238" s="19">
        <v>1904.6666666666699</v>
      </c>
      <c r="CH238" s="19">
        <v>1937.6666666666699</v>
      </c>
      <c r="CI238" s="19">
        <v>1951.80952380953</v>
      </c>
      <c r="CJ238" s="19">
        <v>1951.80952380953</v>
      </c>
      <c r="CK238" s="19">
        <v>1904.6666666666699</v>
      </c>
      <c r="CL238" s="19">
        <v>1911.7380952381</v>
      </c>
      <c r="CM238" s="19">
        <v>1901.8380952381001</v>
      </c>
      <c r="CP238" t="s">
        <v>167</v>
      </c>
      <c r="CQ238">
        <v>70</v>
      </c>
      <c r="CR238" s="13">
        <v>1961.2380952381</v>
      </c>
      <c r="CS238" s="13">
        <v>1600</v>
      </c>
      <c r="CT238" s="13">
        <v>1873.8566666666663</v>
      </c>
    </row>
    <row r="239" spans="2:98" x14ac:dyDescent="0.25">
      <c r="B239">
        <v>29</v>
      </c>
      <c r="C239" s="19">
        <v>1942.38095238095</v>
      </c>
      <c r="D239" s="19">
        <v>1956.5238095238101</v>
      </c>
      <c r="E239" s="19">
        <v>1909.38095238095</v>
      </c>
      <c r="F239" s="19">
        <v>1956.5238095238101</v>
      </c>
      <c r="G239" s="19">
        <v>1956.5238095238101</v>
      </c>
      <c r="H239" s="19">
        <v>1942.38095238095</v>
      </c>
      <c r="I239" s="19">
        <v>1956.5238095238101</v>
      </c>
      <c r="J239" s="19">
        <v>1705</v>
      </c>
      <c r="K239" s="19">
        <v>1956.5238095238101</v>
      </c>
      <c r="L239" s="19">
        <v>1909.38095238095</v>
      </c>
      <c r="M239" s="19">
        <v>1956.5238095238101</v>
      </c>
      <c r="N239" s="19">
        <v>1942.38095238095</v>
      </c>
      <c r="O239" s="19">
        <v>1942.38095238095</v>
      </c>
      <c r="P239" s="19">
        <v>1705</v>
      </c>
      <c r="Q239" s="19">
        <v>1909.38095238095</v>
      </c>
      <c r="R239" s="19">
        <v>1610</v>
      </c>
      <c r="S239" s="19">
        <v>1830</v>
      </c>
      <c r="T239" s="19">
        <v>1895</v>
      </c>
      <c r="U239" s="19">
        <v>1942.38095238095</v>
      </c>
      <c r="V239" s="19">
        <v>1942.38095238095</v>
      </c>
      <c r="W239" s="19">
        <v>1705</v>
      </c>
      <c r="X239" s="19">
        <v>1909.38095238095</v>
      </c>
      <c r="Y239" s="19">
        <v>1610</v>
      </c>
      <c r="Z239" s="19">
        <v>1830</v>
      </c>
      <c r="AA239" s="19">
        <v>1895</v>
      </c>
      <c r="AB239" s="19">
        <v>1942.38095238095</v>
      </c>
      <c r="AC239" s="19">
        <v>1956.5238095238101</v>
      </c>
      <c r="AD239" s="19">
        <v>1852.80952380952</v>
      </c>
      <c r="AE239" s="19">
        <v>1984.80952380953</v>
      </c>
      <c r="AF239" s="19">
        <v>1909.38095238095</v>
      </c>
      <c r="AG239" s="19">
        <v>1909.38095238095</v>
      </c>
      <c r="AH239" s="19">
        <v>1942.38095238095</v>
      </c>
      <c r="AI239" s="19">
        <v>1956.5238095238101</v>
      </c>
      <c r="AJ239" s="19">
        <v>1912</v>
      </c>
      <c r="AK239" s="19">
        <v>1956.5238095238101</v>
      </c>
      <c r="AL239" s="19">
        <v>1984.80952380953</v>
      </c>
      <c r="AM239" s="19">
        <v>2003.6666666666699</v>
      </c>
      <c r="AN239" s="19">
        <v>1928.2380952381</v>
      </c>
      <c r="AO239" s="19">
        <v>1942.38095238095</v>
      </c>
      <c r="AP239" s="19">
        <v>1909.38095238095</v>
      </c>
      <c r="AQ239" s="19">
        <v>1984.80952380953</v>
      </c>
      <c r="AR239" s="19">
        <v>1909.38095238095</v>
      </c>
      <c r="AS239" s="19">
        <v>1909.38095238095</v>
      </c>
      <c r="AT239" s="19">
        <v>1942.38095238095</v>
      </c>
      <c r="AU239" s="19">
        <v>1914.0952380952399</v>
      </c>
      <c r="AV239" s="19">
        <v>1908.0952380952299</v>
      </c>
      <c r="AW239" s="19">
        <v>1902.0952380952299</v>
      </c>
      <c r="AX239" s="19">
        <v>1896.0952380952299</v>
      </c>
      <c r="AY239" s="19">
        <v>1890.0952380952299</v>
      </c>
      <c r="AZ239" s="19">
        <v>1884.0952380952299</v>
      </c>
      <c r="BA239" s="19">
        <v>1878.0952380952299</v>
      </c>
      <c r="BB239" s="19">
        <v>1872.0952380952299</v>
      </c>
      <c r="BC239" s="19">
        <v>1866.0952380952299</v>
      </c>
      <c r="BD239" s="19">
        <v>1860.0952380952299</v>
      </c>
      <c r="BE239" s="19">
        <v>1854.0952380952299</v>
      </c>
      <c r="BF239" s="19">
        <v>1848.0952380952299</v>
      </c>
      <c r="BG239" s="19">
        <v>1842.0952380952299</v>
      </c>
      <c r="BH239" s="19">
        <v>1836.0952380952299</v>
      </c>
      <c r="BI239" s="19">
        <v>1956.5238095238101</v>
      </c>
      <c r="BJ239" s="19">
        <v>1984.80952380953</v>
      </c>
      <c r="BK239" s="19">
        <v>2003.6666666666699</v>
      </c>
      <c r="BL239" s="19">
        <v>1928.2380952381</v>
      </c>
      <c r="BM239" s="19">
        <v>1942.38095238095</v>
      </c>
      <c r="BN239" s="19">
        <v>1909.38095238095</v>
      </c>
      <c r="BO239" s="19">
        <v>1984.80952380953</v>
      </c>
      <c r="BP239" s="19">
        <v>1909.38095238095</v>
      </c>
      <c r="BQ239" s="19">
        <v>1909.38095238095</v>
      </c>
      <c r="BR239" s="19">
        <v>1942.38095238095</v>
      </c>
      <c r="BS239" s="19">
        <v>1914.0952380952399</v>
      </c>
      <c r="BT239" s="19">
        <v>1908.0952380952299</v>
      </c>
      <c r="BU239" s="19">
        <v>1902.0952380952299</v>
      </c>
      <c r="BV239" s="19">
        <v>1896.0952380952299</v>
      </c>
      <c r="BW239" s="19">
        <v>1890.0952380952299</v>
      </c>
      <c r="BX239" s="19">
        <v>1884.0952380952299</v>
      </c>
      <c r="BY239" s="19">
        <v>1878.0952380952299</v>
      </c>
      <c r="BZ239" s="19">
        <v>1872.0952380952299</v>
      </c>
      <c r="CA239" s="19">
        <v>1866.0952380952299</v>
      </c>
      <c r="CB239" s="19">
        <v>1860.0952380952299</v>
      </c>
      <c r="CC239" s="19">
        <v>1854.0952380952299</v>
      </c>
      <c r="CD239" s="19">
        <v>1848.0952380952299</v>
      </c>
      <c r="CE239" s="19">
        <v>1842.0952380952299</v>
      </c>
      <c r="CF239" s="19">
        <v>1836.0952380952299</v>
      </c>
      <c r="CG239" s="19">
        <v>1909.38095238095</v>
      </c>
      <c r="CH239" s="19">
        <v>1942.38095238095</v>
      </c>
      <c r="CI239" s="19">
        <v>1956.5238095238101</v>
      </c>
      <c r="CJ239" s="19">
        <v>1956.5238095238101</v>
      </c>
      <c r="CK239" s="19">
        <v>1909.38095238095</v>
      </c>
      <c r="CL239" s="19">
        <v>1916.4523809523801</v>
      </c>
      <c r="CM239" s="19">
        <v>1906.55238095238</v>
      </c>
      <c r="CP239" t="s">
        <v>167</v>
      </c>
      <c r="CQ239">
        <v>71</v>
      </c>
      <c r="CR239" s="13">
        <v>2008.38095238095</v>
      </c>
      <c r="CS239" s="13">
        <v>1700</v>
      </c>
      <c r="CT239" s="13">
        <v>1904.3000000000009</v>
      </c>
    </row>
    <row r="240" spans="2:98" x14ac:dyDescent="0.25">
      <c r="B240">
        <v>30</v>
      </c>
      <c r="C240" s="19">
        <v>1947.0952380952399</v>
      </c>
      <c r="D240" s="19">
        <v>1705</v>
      </c>
      <c r="E240" s="19">
        <v>1914.0952380952399</v>
      </c>
      <c r="F240" s="19">
        <v>1705</v>
      </c>
      <c r="G240" s="19">
        <v>1705</v>
      </c>
      <c r="H240" s="19">
        <v>1947.0952380952399</v>
      </c>
      <c r="I240" s="19">
        <v>1705</v>
      </c>
      <c r="J240" s="19">
        <v>1710</v>
      </c>
      <c r="K240" s="19">
        <v>1705</v>
      </c>
      <c r="L240" s="19">
        <v>1914.0952380952399</v>
      </c>
      <c r="M240" s="19">
        <v>1705</v>
      </c>
      <c r="N240" s="19">
        <v>1947.0952380952399</v>
      </c>
      <c r="O240" s="19">
        <v>1947.0952380952399</v>
      </c>
      <c r="P240" s="19">
        <v>1710</v>
      </c>
      <c r="Q240" s="19">
        <v>1914.0952380952399</v>
      </c>
      <c r="R240" s="19">
        <v>1620</v>
      </c>
      <c r="S240" s="19">
        <v>1840</v>
      </c>
      <c r="T240" s="19">
        <v>1975</v>
      </c>
      <c r="U240" s="19">
        <v>1947.0952380952399</v>
      </c>
      <c r="V240" s="19">
        <v>1947.0952380952399</v>
      </c>
      <c r="W240" s="19">
        <v>1710</v>
      </c>
      <c r="X240" s="19">
        <v>1914.0952380952399</v>
      </c>
      <c r="Y240" s="19">
        <v>1620</v>
      </c>
      <c r="Z240" s="19">
        <v>1840</v>
      </c>
      <c r="AA240" s="19">
        <v>1975</v>
      </c>
      <c r="AB240" s="19">
        <v>1947.0952380952399</v>
      </c>
      <c r="AC240" s="19">
        <v>1705</v>
      </c>
      <c r="AD240" s="19">
        <v>1857.5238095238101</v>
      </c>
      <c r="AE240" s="19">
        <v>1989.5238095238101</v>
      </c>
      <c r="AF240" s="19">
        <v>1914.0952380952399</v>
      </c>
      <c r="AG240" s="19">
        <v>1914.0952380952399</v>
      </c>
      <c r="AH240" s="19">
        <v>1947.0952380952399</v>
      </c>
      <c r="AI240" s="19">
        <v>1705</v>
      </c>
      <c r="AJ240" s="19">
        <v>1937</v>
      </c>
      <c r="AK240" s="19">
        <v>1705</v>
      </c>
      <c r="AL240" s="19">
        <v>1989.5238095238101</v>
      </c>
      <c r="AM240" s="19">
        <v>2008.38095238095</v>
      </c>
      <c r="AN240" s="19">
        <v>1932.9523809523801</v>
      </c>
      <c r="AO240" s="19">
        <v>1947.0952380952399</v>
      </c>
      <c r="AP240" s="19">
        <v>1914.0952380952399</v>
      </c>
      <c r="AQ240" s="19">
        <v>1989.5238095238101</v>
      </c>
      <c r="AR240" s="19">
        <v>1914.0952380952399</v>
      </c>
      <c r="AS240" s="19">
        <v>1914.0952380952399</v>
      </c>
      <c r="AT240" s="19">
        <v>1947.0952380952399</v>
      </c>
      <c r="AU240" s="19">
        <v>1970.05714285715</v>
      </c>
      <c r="AV240" s="19">
        <v>1978.0337662337699</v>
      </c>
      <c r="AW240" s="19">
        <v>1986.0103896103899</v>
      </c>
      <c r="AX240" s="19">
        <v>1993.9870129870201</v>
      </c>
      <c r="AY240" s="19">
        <v>2001.96363636364</v>
      </c>
      <c r="AZ240" s="19">
        <v>2009.94025974027</v>
      </c>
      <c r="BA240" s="19">
        <v>2017.9168831168899</v>
      </c>
      <c r="BB240" s="19">
        <v>2025.8935064935099</v>
      </c>
      <c r="BC240" s="19">
        <v>2033.8701298701401</v>
      </c>
      <c r="BD240" s="19">
        <v>2041.84675324676</v>
      </c>
      <c r="BE240" s="19">
        <v>2049.8233766233898</v>
      </c>
      <c r="BF240" s="19">
        <v>2057.8000000000102</v>
      </c>
      <c r="BG240" s="19">
        <v>2065.7766233766301</v>
      </c>
      <c r="BH240" s="19">
        <v>2073.7532467532601</v>
      </c>
      <c r="BI240" s="19">
        <v>1705</v>
      </c>
      <c r="BJ240" s="19">
        <v>1989.5238095238101</v>
      </c>
      <c r="BK240" s="19">
        <v>2008.38095238095</v>
      </c>
      <c r="BL240" s="19">
        <v>1932.9523809523801</v>
      </c>
      <c r="BM240" s="19">
        <v>1947.0952380952399</v>
      </c>
      <c r="BN240" s="19">
        <v>1914.0952380952399</v>
      </c>
      <c r="BO240" s="19">
        <v>1989.5238095238101</v>
      </c>
      <c r="BP240" s="19">
        <v>1914.0952380952399</v>
      </c>
      <c r="BQ240" s="19">
        <v>1914.0952380952399</v>
      </c>
      <c r="BR240" s="19">
        <v>1947.0952380952399</v>
      </c>
      <c r="BS240" s="19">
        <v>1970.05714285715</v>
      </c>
      <c r="BT240" s="19">
        <v>1978.0337662337699</v>
      </c>
      <c r="BU240" s="19">
        <v>1986.0103896103899</v>
      </c>
      <c r="BV240" s="19">
        <v>1993.9870129870201</v>
      </c>
      <c r="BW240" s="19">
        <v>2001.96363636364</v>
      </c>
      <c r="BX240" s="19">
        <v>2009.94025974027</v>
      </c>
      <c r="BY240" s="19">
        <v>2017.9168831168899</v>
      </c>
      <c r="BZ240" s="19">
        <v>2025.8935064935099</v>
      </c>
      <c r="CA240" s="19">
        <v>2033.8701298701401</v>
      </c>
      <c r="CB240" s="19">
        <v>2041.84675324676</v>
      </c>
      <c r="CC240" s="19">
        <v>2049.8233766233898</v>
      </c>
      <c r="CD240" s="19">
        <v>2057.8000000000102</v>
      </c>
      <c r="CE240" s="19">
        <v>2065.7766233766301</v>
      </c>
      <c r="CF240" s="19">
        <v>2073.7532467532601</v>
      </c>
      <c r="CG240" s="19">
        <v>1914.0952380952399</v>
      </c>
      <c r="CH240" s="19">
        <v>1947.0952380952399</v>
      </c>
      <c r="CI240" s="19">
        <v>1705</v>
      </c>
      <c r="CJ240" s="19">
        <v>1705</v>
      </c>
      <c r="CK240" s="19">
        <v>1914.0952380952399</v>
      </c>
      <c r="CL240" s="19">
        <v>1793.0476190476199</v>
      </c>
      <c r="CM240" s="19">
        <v>1783.1476190476201</v>
      </c>
      <c r="CP240" t="s">
        <v>167</v>
      </c>
      <c r="CQ240">
        <v>72</v>
      </c>
      <c r="CR240" s="13">
        <v>2008.38095238095</v>
      </c>
      <c r="CS240" s="13">
        <v>1550</v>
      </c>
      <c r="CT240" s="13">
        <v>1893.4613061224497</v>
      </c>
    </row>
    <row r="241" spans="2:98" x14ac:dyDescent="0.25">
      <c r="B241">
        <v>31</v>
      </c>
      <c r="C241" s="19">
        <v>1951.80952380953</v>
      </c>
      <c r="D241" s="19">
        <v>1710</v>
      </c>
      <c r="E241" s="19">
        <v>1918.80952380953</v>
      </c>
      <c r="F241" s="19">
        <v>1710</v>
      </c>
      <c r="G241" s="19">
        <v>1710</v>
      </c>
      <c r="H241" s="19">
        <v>1951.80952380953</v>
      </c>
      <c r="I241" s="19">
        <v>1710</v>
      </c>
      <c r="J241" s="19">
        <v>1980.0952380952399</v>
      </c>
      <c r="K241" s="19">
        <v>1710</v>
      </c>
      <c r="L241" s="19">
        <v>1918.80952380953</v>
      </c>
      <c r="M241" s="19">
        <v>1710</v>
      </c>
      <c r="N241" s="19">
        <v>1951.80952380953</v>
      </c>
      <c r="O241" s="19">
        <v>1951.80952380953</v>
      </c>
      <c r="P241" s="19">
        <v>1980.0952380952399</v>
      </c>
      <c r="Q241" s="19">
        <v>1918.80952380953</v>
      </c>
      <c r="R241" s="19">
        <v>1630</v>
      </c>
      <c r="S241" s="19">
        <v>1850</v>
      </c>
      <c r="T241" s="19">
        <v>2055</v>
      </c>
      <c r="U241" s="19">
        <v>1951.80952380953</v>
      </c>
      <c r="V241" s="19">
        <v>1951.80952380953</v>
      </c>
      <c r="W241" s="19">
        <v>1980.0952380952399</v>
      </c>
      <c r="X241" s="19">
        <v>1918.80952380953</v>
      </c>
      <c r="Y241" s="19">
        <v>1630</v>
      </c>
      <c r="Z241" s="19">
        <v>1850</v>
      </c>
      <c r="AA241" s="19">
        <v>2055</v>
      </c>
      <c r="AB241" s="19">
        <v>1951.80952380953</v>
      </c>
      <c r="AC241" s="19">
        <v>1710</v>
      </c>
      <c r="AD241" s="19">
        <v>1862.2380952381</v>
      </c>
      <c r="AE241" s="19">
        <v>1994.2380952381</v>
      </c>
      <c r="AF241" s="19">
        <v>1918.80952380953</v>
      </c>
      <c r="AG241" s="19">
        <v>1918.80952380953</v>
      </c>
      <c r="AH241" s="19">
        <v>1951.80952380953</v>
      </c>
      <c r="AI241" s="19">
        <v>1710</v>
      </c>
      <c r="AJ241" s="19">
        <v>1962</v>
      </c>
      <c r="AK241" s="19">
        <v>1710</v>
      </c>
      <c r="AL241" s="19">
        <v>1994.2380952381</v>
      </c>
      <c r="AM241" s="19">
        <v>1705</v>
      </c>
      <c r="AN241" s="19">
        <v>1937.6666666666699</v>
      </c>
      <c r="AO241" s="19">
        <v>1951.80952380953</v>
      </c>
      <c r="AP241" s="19">
        <v>1918.80952380953</v>
      </c>
      <c r="AQ241" s="19">
        <v>1994.2380952381</v>
      </c>
      <c r="AR241" s="19">
        <v>1918.80952380953</v>
      </c>
      <c r="AS241" s="19">
        <v>1918.80952380953</v>
      </c>
      <c r="AT241" s="19">
        <v>1951.80952380953</v>
      </c>
      <c r="AU241" s="19">
        <v>1995.25396825398</v>
      </c>
      <c r="AV241" s="19">
        <v>2012.55122655123</v>
      </c>
      <c r="AW241" s="19">
        <v>2029.84848484849</v>
      </c>
      <c r="AX241" s="19">
        <v>2047.14574314575</v>
      </c>
      <c r="AY241" s="19">
        <v>2064.44300144301</v>
      </c>
      <c r="AZ241" s="19">
        <v>2081.7402597402702</v>
      </c>
      <c r="BA241" s="19">
        <v>2099.0375180375299</v>
      </c>
      <c r="BB241" s="19">
        <v>2116.3347763347901</v>
      </c>
      <c r="BC241" s="19">
        <v>2133.6320346320499</v>
      </c>
      <c r="BD241" s="19">
        <v>2150.9292929293101</v>
      </c>
      <c r="BE241" s="19">
        <v>2168.2265512265699</v>
      </c>
      <c r="BF241" s="19">
        <v>2185.5238095238201</v>
      </c>
      <c r="BG241" s="19">
        <v>2202.8210678210799</v>
      </c>
      <c r="BH241" s="19">
        <v>2220.1183261183401</v>
      </c>
      <c r="BI241" s="19">
        <v>1710</v>
      </c>
      <c r="BJ241" s="19">
        <v>1994.2380952381</v>
      </c>
      <c r="BK241" s="19">
        <v>1705</v>
      </c>
      <c r="BL241" s="19">
        <v>1937.6666666666699</v>
      </c>
      <c r="BM241" s="19">
        <v>1951.80952380953</v>
      </c>
      <c r="BN241" s="19">
        <v>1918.80952380953</v>
      </c>
      <c r="BO241" s="19">
        <v>1994.2380952381</v>
      </c>
      <c r="BP241" s="19">
        <v>1918.80952380953</v>
      </c>
      <c r="BQ241" s="19">
        <v>1918.80952380953</v>
      </c>
      <c r="BR241" s="19">
        <v>1951.80952380953</v>
      </c>
      <c r="BS241" s="19">
        <v>1995.25396825398</v>
      </c>
      <c r="BT241" s="19">
        <v>2012.55122655123</v>
      </c>
      <c r="BU241" s="19">
        <v>2029.84848484849</v>
      </c>
      <c r="BV241" s="19">
        <v>2047.14574314575</v>
      </c>
      <c r="BW241" s="19">
        <v>2064.44300144301</v>
      </c>
      <c r="BX241" s="19">
        <v>2081.7402597402702</v>
      </c>
      <c r="BY241" s="19">
        <v>2099.0375180375299</v>
      </c>
      <c r="BZ241" s="19">
        <v>2116.3347763347901</v>
      </c>
      <c r="CA241" s="19">
        <v>2133.6320346320499</v>
      </c>
      <c r="CB241" s="19">
        <v>2150.9292929293101</v>
      </c>
      <c r="CC241" s="19">
        <v>2168.2265512265699</v>
      </c>
      <c r="CD241" s="19">
        <v>2185.5238095238201</v>
      </c>
      <c r="CE241" s="19">
        <v>2202.8210678210799</v>
      </c>
      <c r="CF241" s="19">
        <v>2220.1183261183401</v>
      </c>
      <c r="CG241" s="19">
        <v>1918.80952380953</v>
      </c>
      <c r="CH241" s="19">
        <v>1951.80952380953</v>
      </c>
      <c r="CI241" s="19">
        <v>1710</v>
      </c>
      <c r="CJ241" s="19">
        <v>1710</v>
      </c>
      <c r="CK241" s="19">
        <v>1918.80952380953</v>
      </c>
      <c r="CL241" s="19">
        <v>1797.9047619047701</v>
      </c>
      <c r="CM241" s="19">
        <v>1788.00476190477</v>
      </c>
      <c r="CP241" t="s">
        <v>167</v>
      </c>
      <c r="CQ241">
        <v>73</v>
      </c>
      <c r="CR241" s="13">
        <v>2008.38095238095</v>
      </c>
      <c r="CS241" s="13">
        <v>1500</v>
      </c>
      <c r="CT241" s="13">
        <v>1881.0552380952377</v>
      </c>
    </row>
    <row r="242" spans="2:98" x14ac:dyDescent="0.25">
      <c r="B242">
        <v>32</v>
      </c>
      <c r="C242" s="19">
        <v>1956.5238095238101</v>
      </c>
      <c r="D242" s="19">
        <v>1940</v>
      </c>
      <c r="E242" s="19">
        <v>1923.5238095238101</v>
      </c>
      <c r="F242" s="19">
        <v>1940</v>
      </c>
      <c r="G242" s="19">
        <v>1980.0952380952399</v>
      </c>
      <c r="H242" s="19">
        <v>1956.5238095238101</v>
      </c>
      <c r="I242" s="19">
        <v>1940</v>
      </c>
      <c r="J242" s="19">
        <v>1984.80952380953</v>
      </c>
      <c r="K242" s="19">
        <v>1980.0952380952399</v>
      </c>
      <c r="L242" s="19">
        <v>1923.5238095238101</v>
      </c>
      <c r="M242" s="19">
        <v>1940</v>
      </c>
      <c r="N242" s="19">
        <v>1956.5238095238101</v>
      </c>
      <c r="O242" s="19">
        <v>1956.5238095238101</v>
      </c>
      <c r="P242" s="19">
        <v>1984.80952380953</v>
      </c>
      <c r="Q242" s="19">
        <v>1923.5238095238101</v>
      </c>
      <c r="R242" s="19">
        <v>1640</v>
      </c>
      <c r="S242" s="19">
        <v>1860</v>
      </c>
      <c r="T242" s="19">
        <v>2135</v>
      </c>
      <c r="U242" s="19">
        <v>1956.5238095238101</v>
      </c>
      <c r="V242" s="19">
        <v>1956.5238095238101</v>
      </c>
      <c r="W242" s="19">
        <v>1984.80952380953</v>
      </c>
      <c r="X242" s="19">
        <v>1923.5238095238101</v>
      </c>
      <c r="Y242" s="19">
        <v>1640</v>
      </c>
      <c r="Z242" s="19">
        <v>1860</v>
      </c>
      <c r="AA242" s="19">
        <v>2135</v>
      </c>
      <c r="AB242" s="19">
        <v>1956.5238095238101</v>
      </c>
      <c r="AC242" s="19">
        <v>1980.0952380952399</v>
      </c>
      <c r="AD242" s="19">
        <v>1866.9523809523801</v>
      </c>
      <c r="AE242" s="19">
        <v>1998.9523809523801</v>
      </c>
      <c r="AF242" s="19">
        <v>1923.5238095238101</v>
      </c>
      <c r="AG242" s="19">
        <v>1923.5238095238101</v>
      </c>
      <c r="AH242" s="19">
        <v>1956.5238095238101</v>
      </c>
      <c r="AI242" s="19">
        <v>1980.0952380952399</v>
      </c>
      <c r="AJ242" s="19">
        <v>1987</v>
      </c>
      <c r="AK242" s="19">
        <v>1940</v>
      </c>
      <c r="AL242" s="19">
        <v>1998.9523809523801</v>
      </c>
      <c r="AM242" s="19">
        <v>1710</v>
      </c>
      <c r="AN242" s="19">
        <v>1942.38095238095</v>
      </c>
      <c r="AO242" s="19">
        <v>1956.5238095238101</v>
      </c>
      <c r="AP242" s="19">
        <v>1923.5238095238101</v>
      </c>
      <c r="AQ242" s="19">
        <v>1998.9523809523801</v>
      </c>
      <c r="AR242" s="19">
        <v>1923.5238095238101</v>
      </c>
      <c r="AS242" s="19">
        <v>1923.5238095238101</v>
      </c>
      <c r="AT242" s="19">
        <v>1956.5238095238101</v>
      </c>
      <c r="AU242" s="19">
        <v>1954.8920634920601</v>
      </c>
      <c r="AV242" s="19">
        <v>1959.8923520923499</v>
      </c>
      <c r="AW242" s="19">
        <v>1964.89264069264</v>
      </c>
      <c r="AX242" s="19">
        <v>1969.8929292929299</v>
      </c>
      <c r="AY242" s="19">
        <v>1974.89321789322</v>
      </c>
      <c r="AZ242" s="19">
        <v>1979.8935064935099</v>
      </c>
      <c r="BA242" s="19">
        <v>1984.8937950938</v>
      </c>
      <c r="BB242" s="19">
        <v>1989.8940836940901</v>
      </c>
      <c r="BC242" s="19">
        <v>1994.89437229438</v>
      </c>
      <c r="BD242" s="19">
        <v>1999.8946608946701</v>
      </c>
      <c r="BE242" s="19">
        <v>2004.89494949495</v>
      </c>
      <c r="BF242" s="19">
        <v>2009.8952380952401</v>
      </c>
      <c r="BG242" s="19">
        <v>2014.89552669553</v>
      </c>
      <c r="BH242" s="19">
        <v>2019.8958152958201</v>
      </c>
      <c r="BI242" s="19">
        <v>1940</v>
      </c>
      <c r="BJ242" s="19">
        <v>1998.9523809523801</v>
      </c>
      <c r="BK242" s="19">
        <v>1710</v>
      </c>
      <c r="BL242" s="19">
        <v>1942.38095238095</v>
      </c>
      <c r="BM242" s="19">
        <v>1956.5238095238101</v>
      </c>
      <c r="BN242" s="19">
        <v>1923.5238095238101</v>
      </c>
      <c r="BO242" s="19">
        <v>1998.9523809523801</v>
      </c>
      <c r="BP242" s="19">
        <v>1923.5238095238101</v>
      </c>
      <c r="BQ242" s="19">
        <v>1923.5238095238101</v>
      </c>
      <c r="BR242" s="19">
        <v>1956.5238095238101</v>
      </c>
      <c r="BS242" s="19">
        <v>1954.8920634920601</v>
      </c>
      <c r="BT242" s="19">
        <v>1959.8923520923499</v>
      </c>
      <c r="BU242" s="19">
        <v>1964.89264069264</v>
      </c>
      <c r="BV242" s="19">
        <v>1969.8929292929299</v>
      </c>
      <c r="BW242" s="19">
        <v>1974.89321789322</v>
      </c>
      <c r="BX242" s="19">
        <v>1979.8935064935099</v>
      </c>
      <c r="BY242" s="19">
        <v>1984.8937950938</v>
      </c>
      <c r="BZ242" s="19">
        <v>1989.8940836940901</v>
      </c>
      <c r="CA242" s="19">
        <v>1994.89437229438</v>
      </c>
      <c r="CB242" s="19">
        <v>1999.8946608946701</v>
      </c>
      <c r="CC242" s="19">
        <v>2004.89494949495</v>
      </c>
      <c r="CD242" s="19">
        <v>2009.8952380952401</v>
      </c>
      <c r="CE242" s="19">
        <v>2014.89552669553</v>
      </c>
      <c r="CF242" s="19">
        <v>2019.8958152958201</v>
      </c>
      <c r="CG242" s="19">
        <v>1923.5238095238101</v>
      </c>
      <c r="CH242" s="19">
        <v>1956.5238095238101</v>
      </c>
      <c r="CI242" s="19">
        <v>1980.0952380952399</v>
      </c>
      <c r="CJ242" s="19">
        <v>1940</v>
      </c>
      <c r="CK242" s="19">
        <v>1923.5238095238101</v>
      </c>
      <c r="CL242" s="19">
        <v>1915.26190476191</v>
      </c>
      <c r="CM242" s="19">
        <v>1901.3523809523799</v>
      </c>
      <c r="CP242" t="s">
        <v>167</v>
      </c>
      <c r="CQ242">
        <v>74</v>
      </c>
      <c r="CR242" s="13">
        <v>2260</v>
      </c>
      <c r="CS242" s="13">
        <v>1700</v>
      </c>
      <c r="CT242" s="13">
        <v>1893.852040816327</v>
      </c>
    </row>
    <row r="243" spans="2:98" x14ac:dyDescent="0.25">
      <c r="B243">
        <v>33</v>
      </c>
      <c r="C243" s="19">
        <v>1961.2380952381</v>
      </c>
      <c r="D243" s="19">
        <v>1890</v>
      </c>
      <c r="E243" s="19">
        <v>1928.2380952381</v>
      </c>
      <c r="F243" s="19">
        <v>1890</v>
      </c>
      <c r="G243" s="19">
        <v>1984.80952380953</v>
      </c>
      <c r="H243" s="19">
        <v>1961.2380952381</v>
      </c>
      <c r="I243" s="19">
        <v>1890</v>
      </c>
      <c r="J243" s="19">
        <v>1989.5238095238101</v>
      </c>
      <c r="K243" s="19">
        <v>1984.80952380953</v>
      </c>
      <c r="L243" s="19">
        <v>1928.2380952381</v>
      </c>
      <c r="M243" s="19">
        <v>1890</v>
      </c>
      <c r="N243" s="19">
        <v>1961.2380952381</v>
      </c>
      <c r="O243" s="19">
        <v>1961.2380952381</v>
      </c>
      <c r="P243" s="19">
        <v>1989.5238095238101</v>
      </c>
      <c r="Q243" s="19">
        <v>1928.2380952381</v>
      </c>
      <c r="R243" s="19">
        <v>1650</v>
      </c>
      <c r="S243" s="19">
        <v>1870</v>
      </c>
      <c r="T243" s="19">
        <v>2215</v>
      </c>
      <c r="U243" s="19">
        <v>1961.2380952381</v>
      </c>
      <c r="V243" s="19">
        <v>1961.2380952381</v>
      </c>
      <c r="W243" s="19">
        <v>1989.5238095238101</v>
      </c>
      <c r="X243" s="19">
        <v>1928.2380952381</v>
      </c>
      <c r="Y243" s="19">
        <v>1650</v>
      </c>
      <c r="Z243" s="19">
        <v>1870</v>
      </c>
      <c r="AA243" s="19">
        <v>2215</v>
      </c>
      <c r="AB243" s="19">
        <v>1961.2380952381</v>
      </c>
      <c r="AC243" s="19">
        <v>1984.80952380953</v>
      </c>
      <c r="AD243" s="19">
        <v>1871.6666666666699</v>
      </c>
      <c r="AE243" s="19">
        <v>2003.6666666666699</v>
      </c>
      <c r="AF243" s="19">
        <v>1928.2380952381</v>
      </c>
      <c r="AG243" s="19">
        <v>1928.2380952381</v>
      </c>
      <c r="AH243" s="19">
        <v>1961.2380952381</v>
      </c>
      <c r="AI243" s="19">
        <v>1984.80952380953</v>
      </c>
      <c r="AJ243" s="19">
        <v>2012</v>
      </c>
      <c r="AK243" s="19">
        <v>1890</v>
      </c>
      <c r="AL243" s="19">
        <v>2003.6666666666699</v>
      </c>
      <c r="AM243" s="19">
        <v>1940</v>
      </c>
      <c r="AN243" s="19">
        <v>1947.0952380952399</v>
      </c>
      <c r="AO243" s="19">
        <v>1961.2380952381</v>
      </c>
      <c r="AP243" s="19">
        <v>1928.2380952381</v>
      </c>
      <c r="AQ243" s="19">
        <v>2003.6666666666699</v>
      </c>
      <c r="AR243" s="19">
        <v>1928.2380952381</v>
      </c>
      <c r="AS243" s="19">
        <v>1928.2380952381</v>
      </c>
      <c r="AT243" s="19">
        <v>1961.2380952381</v>
      </c>
      <c r="AU243" s="19">
        <v>1955.5301587301601</v>
      </c>
      <c r="AV243" s="19">
        <v>1956.6880230880299</v>
      </c>
      <c r="AW243" s="19">
        <v>1957.84588744589</v>
      </c>
      <c r="AX243" s="19">
        <v>1959.00375180376</v>
      </c>
      <c r="AY243" s="19">
        <v>1960.16161616162</v>
      </c>
      <c r="AZ243" s="19">
        <v>1961.3194805194901</v>
      </c>
      <c r="BA243" s="19">
        <v>1962.4773448773501</v>
      </c>
      <c r="BB243" s="19">
        <v>1963.6352092352199</v>
      </c>
      <c r="BC243" s="19">
        <v>1964.79307359308</v>
      </c>
      <c r="BD243" s="19">
        <v>1965.95093795095</v>
      </c>
      <c r="BE243" s="19">
        <v>1967.10880230881</v>
      </c>
      <c r="BF243" s="19">
        <v>1968.2666666666801</v>
      </c>
      <c r="BG243" s="19">
        <v>1969.4245310245401</v>
      </c>
      <c r="BH243" s="19">
        <v>1970.5823953824099</v>
      </c>
      <c r="BI243" s="19">
        <v>1890</v>
      </c>
      <c r="BJ243" s="19">
        <v>2003.6666666666699</v>
      </c>
      <c r="BK243" s="19">
        <v>1940</v>
      </c>
      <c r="BL243" s="19">
        <v>1947.0952380952399</v>
      </c>
      <c r="BM243" s="19">
        <v>1961.2380952381</v>
      </c>
      <c r="BN243" s="19">
        <v>1928.2380952381</v>
      </c>
      <c r="BO243" s="19">
        <v>2003.6666666666699</v>
      </c>
      <c r="BP243" s="19">
        <v>1928.2380952381</v>
      </c>
      <c r="BQ243" s="19">
        <v>1928.2380952381</v>
      </c>
      <c r="BR243" s="19">
        <v>1961.2380952381</v>
      </c>
      <c r="BS243" s="19">
        <v>1955.5301587301601</v>
      </c>
      <c r="BT243" s="19">
        <v>1956.6880230880299</v>
      </c>
      <c r="BU243" s="19">
        <v>1957.84588744589</v>
      </c>
      <c r="BV243" s="19">
        <v>1959.00375180376</v>
      </c>
      <c r="BW243" s="19">
        <v>1960.16161616162</v>
      </c>
      <c r="BX243" s="19">
        <v>1961.3194805194901</v>
      </c>
      <c r="BY243" s="19">
        <v>1962.4773448773501</v>
      </c>
      <c r="BZ243" s="19">
        <v>1963.6352092352199</v>
      </c>
      <c r="CA243" s="19">
        <v>1964.79307359308</v>
      </c>
      <c r="CB243" s="19">
        <v>1965.95093795095</v>
      </c>
      <c r="CC243" s="19">
        <v>1967.10880230881</v>
      </c>
      <c r="CD243" s="19">
        <v>1968.2666666666801</v>
      </c>
      <c r="CE243" s="19">
        <v>1969.4245310245401</v>
      </c>
      <c r="CF243" s="19">
        <v>1970.5823953824099</v>
      </c>
      <c r="CG243" s="19">
        <v>1928.2380952381</v>
      </c>
      <c r="CH243" s="19">
        <v>1961.2380952381</v>
      </c>
      <c r="CI243" s="19">
        <v>1984.80952380953</v>
      </c>
      <c r="CJ243" s="19">
        <v>1890</v>
      </c>
      <c r="CK243" s="19">
        <v>1928.2380952381</v>
      </c>
      <c r="CL243" s="19">
        <v>1892.61904761905</v>
      </c>
      <c r="CM243" s="19">
        <v>1873.2380952381</v>
      </c>
      <c r="CP243" t="s">
        <v>167</v>
      </c>
      <c r="CQ243">
        <v>75</v>
      </c>
      <c r="CR243" s="13">
        <v>2008.38095238095</v>
      </c>
      <c r="CS243" s="13">
        <v>1700</v>
      </c>
      <c r="CT243" s="13">
        <v>1893.0809523809519</v>
      </c>
    </row>
    <row r="244" spans="2:98" x14ac:dyDescent="0.25">
      <c r="B244">
        <v>34</v>
      </c>
      <c r="C244" s="19">
        <v>1965.9523809523801</v>
      </c>
      <c r="D244" s="19">
        <v>1790</v>
      </c>
      <c r="E244" s="19">
        <v>1932.9523809523801</v>
      </c>
      <c r="F244" s="19">
        <v>1790</v>
      </c>
      <c r="G244" s="19">
        <v>1989.5238095238101</v>
      </c>
      <c r="H244" s="19">
        <v>1965.9523809523801</v>
      </c>
      <c r="I244" s="19">
        <v>1790</v>
      </c>
      <c r="J244" s="19">
        <v>1994.2380952381</v>
      </c>
      <c r="K244" s="19">
        <v>1989.5238095238101</v>
      </c>
      <c r="L244" s="19">
        <v>1932.9523809523801</v>
      </c>
      <c r="M244" s="19">
        <v>1790</v>
      </c>
      <c r="N244" s="19">
        <v>1965.9523809523801</v>
      </c>
      <c r="O244" s="19">
        <v>1965.9523809523801</v>
      </c>
      <c r="P244" s="19">
        <v>1994.2380952381</v>
      </c>
      <c r="Q244" s="19">
        <v>1932.9523809523801</v>
      </c>
      <c r="R244" s="19">
        <v>1660</v>
      </c>
      <c r="S244" s="19">
        <v>1880</v>
      </c>
      <c r="T244" s="19">
        <v>2295</v>
      </c>
      <c r="U244" s="19">
        <v>1965.9523809523801</v>
      </c>
      <c r="V244" s="19">
        <v>1965.9523809523801</v>
      </c>
      <c r="W244" s="19">
        <v>1994.2380952381</v>
      </c>
      <c r="X244" s="19">
        <v>1932.9523809523801</v>
      </c>
      <c r="Y244" s="19">
        <v>1660</v>
      </c>
      <c r="Z244" s="19">
        <v>1880</v>
      </c>
      <c r="AA244" s="19">
        <v>2295</v>
      </c>
      <c r="AB244" s="19">
        <v>1965.9523809523801</v>
      </c>
      <c r="AC244" s="19">
        <v>1989.5238095238101</v>
      </c>
      <c r="AD244" s="19">
        <v>1876.38095238095</v>
      </c>
      <c r="AE244" s="19">
        <v>2008.38095238095</v>
      </c>
      <c r="AF244" s="19">
        <v>1932.9523809523801</v>
      </c>
      <c r="AG244" s="19">
        <v>1932.9523809523801</v>
      </c>
      <c r="AH244" s="19">
        <v>1965.9523809523801</v>
      </c>
      <c r="AI244" s="19">
        <v>1989.5238095238101</v>
      </c>
      <c r="AJ244" s="19">
        <v>2037</v>
      </c>
      <c r="AK244" s="19">
        <v>1790</v>
      </c>
      <c r="AL244" s="19">
        <v>2008.38095238095</v>
      </c>
      <c r="AM244" s="19">
        <v>1890</v>
      </c>
      <c r="AN244" s="19">
        <v>1951.80952380953</v>
      </c>
      <c r="AO244" s="19">
        <v>1965.9523809523801</v>
      </c>
      <c r="AP244" s="19">
        <v>1932.9523809523801</v>
      </c>
      <c r="AQ244" s="19">
        <v>2008.38095238095</v>
      </c>
      <c r="AR244" s="19">
        <v>1932.9523809523801</v>
      </c>
      <c r="AS244" s="19">
        <v>1932.9523809523801</v>
      </c>
      <c r="AT244" s="19">
        <v>1965.9523809523801</v>
      </c>
      <c r="AU244" s="19">
        <v>1984.8349206349201</v>
      </c>
      <c r="AV244" s="19">
        <v>1993.3624819624799</v>
      </c>
      <c r="AW244" s="19">
        <v>2001.89004329004</v>
      </c>
      <c r="AX244" s="19">
        <v>2010.4176046176001</v>
      </c>
      <c r="AY244" s="19">
        <v>2018.9451659451599</v>
      </c>
      <c r="AZ244" s="19">
        <v>2027.47272727272</v>
      </c>
      <c r="BA244" s="19">
        <v>2036.0002886002801</v>
      </c>
      <c r="BB244" s="19">
        <v>2044.52784992784</v>
      </c>
      <c r="BC244" s="19">
        <v>2053.0554112554</v>
      </c>
      <c r="BD244" s="19">
        <v>2061.5829725829599</v>
      </c>
      <c r="BE244" s="19">
        <v>2070.1105339105202</v>
      </c>
      <c r="BF244" s="19">
        <v>2078.63809523808</v>
      </c>
      <c r="BG244" s="19">
        <v>2087.1656565656499</v>
      </c>
      <c r="BH244" s="19">
        <v>2095.6932178932102</v>
      </c>
      <c r="BI244" s="19">
        <v>1790</v>
      </c>
      <c r="BJ244" s="19">
        <v>2008.38095238095</v>
      </c>
      <c r="BK244" s="19">
        <v>1890</v>
      </c>
      <c r="BL244" s="19">
        <v>1951.80952380953</v>
      </c>
      <c r="BM244" s="19">
        <v>1965.9523809523801</v>
      </c>
      <c r="BN244" s="19">
        <v>1932.9523809523801</v>
      </c>
      <c r="BO244" s="19">
        <v>2008.38095238095</v>
      </c>
      <c r="BP244" s="19">
        <v>1932.9523809523801</v>
      </c>
      <c r="BQ244" s="19">
        <v>1932.9523809523801</v>
      </c>
      <c r="BR244" s="19">
        <v>1965.9523809523801</v>
      </c>
      <c r="BS244" s="19">
        <v>1984.8349206349201</v>
      </c>
      <c r="BT244" s="19">
        <v>1993.3624819624799</v>
      </c>
      <c r="BU244" s="19">
        <v>2001.89004329004</v>
      </c>
      <c r="BV244" s="19">
        <v>2010.4176046176001</v>
      </c>
      <c r="BW244" s="19">
        <v>2018.9451659451599</v>
      </c>
      <c r="BX244" s="19">
        <v>2027.47272727272</v>
      </c>
      <c r="BY244" s="19">
        <v>2036.0002886002801</v>
      </c>
      <c r="BZ244" s="19">
        <v>2044.52784992784</v>
      </c>
      <c r="CA244" s="19">
        <v>2053.0554112554</v>
      </c>
      <c r="CB244" s="19">
        <v>2061.5829725829599</v>
      </c>
      <c r="CC244" s="19">
        <v>2070.1105339105202</v>
      </c>
      <c r="CD244" s="19">
        <v>2078.63809523808</v>
      </c>
      <c r="CE244" s="19">
        <v>2087.1656565656499</v>
      </c>
      <c r="CF244" s="19">
        <v>2095.6932178932102</v>
      </c>
      <c r="CG244" s="19">
        <v>1932.9523809523801</v>
      </c>
      <c r="CH244" s="19">
        <v>1965.9523809523801</v>
      </c>
      <c r="CI244" s="19">
        <v>1989.5238095238101</v>
      </c>
      <c r="CJ244" s="19">
        <v>1790</v>
      </c>
      <c r="CK244" s="19">
        <v>1932.9523809523801</v>
      </c>
      <c r="CL244" s="19">
        <v>1844.9761904761899</v>
      </c>
      <c r="CM244" s="19">
        <v>1815.12380952381</v>
      </c>
      <c r="CP244" t="s">
        <v>167</v>
      </c>
      <c r="CQ244">
        <v>76</v>
      </c>
      <c r="CR244" s="13">
        <v>2064.1038548752899</v>
      </c>
      <c r="CS244" s="13">
        <v>1700</v>
      </c>
      <c r="CT244" s="13">
        <v>1917.9719863945593</v>
      </c>
    </row>
    <row r="245" spans="2:98" x14ac:dyDescent="0.25">
      <c r="B245">
        <v>35</v>
      </c>
      <c r="C245" s="19">
        <v>1970.6666666666699</v>
      </c>
      <c r="D245" s="19">
        <v>1700</v>
      </c>
      <c r="E245" s="19">
        <v>1937.6666666666699</v>
      </c>
      <c r="F245" s="19">
        <v>1700</v>
      </c>
      <c r="G245" s="19">
        <v>1994.2380952381</v>
      </c>
      <c r="H245" s="19">
        <v>1970.6666666666699</v>
      </c>
      <c r="I245" s="19">
        <v>1700</v>
      </c>
      <c r="J245" s="19">
        <v>1998.9523809523801</v>
      </c>
      <c r="K245" s="19">
        <v>1994.2380952381</v>
      </c>
      <c r="L245" s="19">
        <v>1937.6666666666699</v>
      </c>
      <c r="M245" s="19">
        <v>1700</v>
      </c>
      <c r="N245" s="19">
        <v>1970.6666666666699</v>
      </c>
      <c r="O245" s="19">
        <v>1970.6666666666699</v>
      </c>
      <c r="P245" s="19">
        <v>1998.9523809523801</v>
      </c>
      <c r="Q245" s="19">
        <v>1937.6666666666699</v>
      </c>
      <c r="R245" s="19">
        <v>1670</v>
      </c>
      <c r="S245" s="19">
        <v>1890</v>
      </c>
      <c r="T245" s="19">
        <v>2375</v>
      </c>
      <c r="U245" s="19">
        <v>1970.6666666666699</v>
      </c>
      <c r="V245" s="19">
        <v>1970.6666666666699</v>
      </c>
      <c r="W245" s="19">
        <v>1998.9523809523801</v>
      </c>
      <c r="X245" s="19">
        <v>1937.6666666666699</v>
      </c>
      <c r="Y245" s="19">
        <v>1670</v>
      </c>
      <c r="Z245" s="19">
        <v>1890</v>
      </c>
      <c r="AA245" s="19">
        <v>2375</v>
      </c>
      <c r="AB245" s="19">
        <v>1970.6666666666699</v>
      </c>
      <c r="AC245" s="19">
        <v>1994.2380952381</v>
      </c>
      <c r="AD245" s="19">
        <v>1857.5238095238101</v>
      </c>
      <c r="AE245" s="19">
        <v>1852.80952380952</v>
      </c>
      <c r="AF245" s="19">
        <v>1937.6666666666699</v>
      </c>
      <c r="AG245" s="19">
        <v>1937.6666666666699</v>
      </c>
      <c r="AH245" s="19">
        <v>1970.6666666666699</v>
      </c>
      <c r="AI245" s="19">
        <v>1994.2380952381</v>
      </c>
      <c r="AJ245" s="19">
        <v>2062</v>
      </c>
      <c r="AK245" s="19">
        <v>1700</v>
      </c>
      <c r="AL245" s="19">
        <v>1852.80952380952</v>
      </c>
      <c r="AM245" s="19">
        <v>1790</v>
      </c>
      <c r="AN245" s="19">
        <v>1956.5238095238101</v>
      </c>
      <c r="AO245" s="19">
        <v>1970.6666666666699</v>
      </c>
      <c r="AP245" s="19">
        <v>1937.6666666666699</v>
      </c>
      <c r="AQ245" s="19">
        <v>1852.80952380952</v>
      </c>
      <c r="AR245" s="19">
        <v>1937.6666666666699</v>
      </c>
      <c r="AS245" s="19">
        <v>1937.6666666666699</v>
      </c>
      <c r="AT245" s="19">
        <v>1970.6666666666699</v>
      </c>
      <c r="AU245" s="19">
        <v>2004.7873015872999</v>
      </c>
      <c r="AV245" s="19">
        <v>2025.53997113998</v>
      </c>
      <c r="AW245" s="19">
        <v>2046.2926406926499</v>
      </c>
      <c r="AX245" s="19">
        <v>2067.0453102453198</v>
      </c>
      <c r="AY245" s="19">
        <v>2087.7979797979901</v>
      </c>
      <c r="AZ245" s="19">
        <v>2108.55064935066</v>
      </c>
      <c r="BA245" s="19">
        <v>2129.3033189033299</v>
      </c>
      <c r="BB245" s="19">
        <v>2150.0559884559998</v>
      </c>
      <c r="BC245" s="19">
        <v>2170.8086580086701</v>
      </c>
      <c r="BD245" s="19">
        <v>2191.56132756134</v>
      </c>
      <c r="BE245" s="19">
        <v>2212.3139971140099</v>
      </c>
      <c r="BF245" s="19">
        <v>2233.0666666666798</v>
      </c>
      <c r="BG245" s="19">
        <v>2253.8193362193501</v>
      </c>
      <c r="BH245" s="19">
        <v>2274.57200577202</v>
      </c>
      <c r="BI245" s="19">
        <v>1700</v>
      </c>
      <c r="BJ245" s="19">
        <v>1852.80952380952</v>
      </c>
      <c r="BK245" s="19">
        <v>1790</v>
      </c>
      <c r="BL245" s="19">
        <v>1956.5238095238101</v>
      </c>
      <c r="BM245" s="19">
        <v>1970.6666666666699</v>
      </c>
      <c r="BN245" s="19">
        <v>1937.6666666666699</v>
      </c>
      <c r="BO245" s="19">
        <v>1852.80952380952</v>
      </c>
      <c r="BP245" s="19">
        <v>1937.6666666666699</v>
      </c>
      <c r="BQ245" s="19">
        <v>1937.6666666666699</v>
      </c>
      <c r="BR245" s="19">
        <v>1970.6666666666699</v>
      </c>
      <c r="BS245" s="19">
        <v>2004.7873015872999</v>
      </c>
      <c r="BT245" s="19">
        <v>2025.53997113998</v>
      </c>
      <c r="BU245" s="19">
        <v>2046.2926406926499</v>
      </c>
      <c r="BV245" s="19">
        <v>2067.0453102453198</v>
      </c>
      <c r="BW245" s="19">
        <v>2087.7979797979901</v>
      </c>
      <c r="BX245" s="19">
        <v>2108.55064935066</v>
      </c>
      <c r="BY245" s="19">
        <v>2129.3033189033299</v>
      </c>
      <c r="BZ245" s="19">
        <v>2150.0559884559998</v>
      </c>
      <c r="CA245" s="19">
        <v>2170.8086580086701</v>
      </c>
      <c r="CB245" s="19">
        <v>2191.56132756134</v>
      </c>
      <c r="CC245" s="19">
        <v>2212.3139971140099</v>
      </c>
      <c r="CD245" s="19">
        <v>2233.0666666666798</v>
      </c>
      <c r="CE245" s="19">
        <v>2253.8193362193501</v>
      </c>
      <c r="CF245" s="19">
        <v>2274.57200577202</v>
      </c>
      <c r="CG245" s="19">
        <v>1937.6666666666699</v>
      </c>
      <c r="CH245" s="19">
        <v>1970.6666666666699</v>
      </c>
      <c r="CI245" s="19">
        <v>1994.2380952381</v>
      </c>
      <c r="CJ245" s="19">
        <v>1700</v>
      </c>
      <c r="CK245" s="19">
        <v>1937.6666666666699</v>
      </c>
      <c r="CL245" s="19">
        <v>1802.3333333333301</v>
      </c>
      <c r="CM245" s="19">
        <v>1763.00952380952</v>
      </c>
      <c r="CP245" t="s">
        <v>167</v>
      </c>
      <c r="CQ245">
        <v>77</v>
      </c>
      <c r="CR245" s="13">
        <v>2008.38095238095</v>
      </c>
      <c r="CS245" s="13">
        <v>1700</v>
      </c>
      <c r="CT245" s="13">
        <v>1894.6309523809518</v>
      </c>
    </row>
    <row r="246" spans="2:98" x14ac:dyDescent="0.25">
      <c r="B246">
        <v>36</v>
      </c>
      <c r="C246" s="19">
        <v>1940</v>
      </c>
      <c r="D246" s="19">
        <v>1805.6666666666699</v>
      </c>
      <c r="E246" s="19">
        <v>1942.38095238095</v>
      </c>
      <c r="F246" s="19">
        <v>1805.6666666666699</v>
      </c>
      <c r="G246" s="19">
        <v>1998.9523809523801</v>
      </c>
      <c r="H246" s="19">
        <v>1940</v>
      </c>
      <c r="I246" s="19">
        <v>1805.6666666666699</v>
      </c>
      <c r="J246" s="19">
        <v>2003.6666666666699</v>
      </c>
      <c r="K246" s="19">
        <v>1998.9523809523801</v>
      </c>
      <c r="L246" s="19">
        <v>1942.38095238095</v>
      </c>
      <c r="M246" s="19">
        <v>1805.6666666666699</v>
      </c>
      <c r="N246" s="19">
        <v>1940</v>
      </c>
      <c r="O246" s="19">
        <v>1940</v>
      </c>
      <c r="P246" s="19">
        <v>2003.6666666666699</v>
      </c>
      <c r="Q246" s="19">
        <v>1942.38095238095</v>
      </c>
      <c r="R246" s="19">
        <v>1680</v>
      </c>
      <c r="S246" s="19">
        <v>1900</v>
      </c>
      <c r="T246" s="19">
        <v>2455</v>
      </c>
      <c r="U246" s="19">
        <v>1940</v>
      </c>
      <c r="V246" s="19">
        <v>1940</v>
      </c>
      <c r="W246" s="19">
        <v>2003.6666666666699</v>
      </c>
      <c r="X246" s="19">
        <v>1942.38095238095</v>
      </c>
      <c r="Y246" s="19">
        <v>1680</v>
      </c>
      <c r="Z246" s="19">
        <v>1900</v>
      </c>
      <c r="AA246" s="19">
        <v>2455</v>
      </c>
      <c r="AB246" s="19">
        <v>1940</v>
      </c>
      <c r="AC246" s="19">
        <v>1998.9523809523801</v>
      </c>
      <c r="AD246" s="19">
        <v>1862.2380952381</v>
      </c>
      <c r="AE246" s="19">
        <v>1857.5238095238101</v>
      </c>
      <c r="AF246" s="19">
        <v>1942.38095238095</v>
      </c>
      <c r="AG246" s="19">
        <v>1942.38095238095</v>
      </c>
      <c r="AH246" s="19">
        <v>1940</v>
      </c>
      <c r="AI246" s="19">
        <v>1998.9523809523801</v>
      </c>
      <c r="AJ246" s="19">
        <v>2087</v>
      </c>
      <c r="AK246" s="19">
        <v>1805.6666666666699</v>
      </c>
      <c r="AL246" s="19">
        <v>1857.5238095238101</v>
      </c>
      <c r="AM246" s="19">
        <v>1700</v>
      </c>
      <c r="AN246" s="19">
        <v>1961.2380952381</v>
      </c>
      <c r="AO246" s="19">
        <v>1975.38095238095</v>
      </c>
      <c r="AP246" s="19">
        <v>1942.38095238095</v>
      </c>
      <c r="AQ246" s="19">
        <v>1857.5238095238101</v>
      </c>
      <c r="AR246" s="19">
        <v>1942.38095238095</v>
      </c>
      <c r="AS246" s="19">
        <v>1942.38095238095</v>
      </c>
      <c r="AT246" s="19">
        <v>1940</v>
      </c>
      <c r="AU246" s="19">
        <v>1981.4730158730099</v>
      </c>
      <c r="AV246" s="19">
        <v>1997.65945165945</v>
      </c>
      <c r="AW246" s="19">
        <v>2013.84588744588</v>
      </c>
      <c r="AX246" s="19">
        <v>2030.0323232323201</v>
      </c>
      <c r="AY246" s="19">
        <v>2046.21875901875</v>
      </c>
      <c r="AZ246" s="19">
        <v>2062.4051948051901</v>
      </c>
      <c r="BA246" s="19">
        <v>2078.5916305916198</v>
      </c>
      <c r="BB246" s="19">
        <v>2094.77806637806</v>
      </c>
      <c r="BC246" s="19">
        <v>2110.9645021644901</v>
      </c>
      <c r="BD246" s="19">
        <v>2127.1509379509298</v>
      </c>
      <c r="BE246" s="19">
        <v>2143.3373737373599</v>
      </c>
      <c r="BF246" s="19">
        <v>2159.5238095238001</v>
      </c>
      <c r="BG246" s="19">
        <v>2175.7102453102302</v>
      </c>
      <c r="BH246" s="19">
        <v>2191.8966810966699</v>
      </c>
      <c r="BI246" s="19">
        <v>1805.6666666666699</v>
      </c>
      <c r="BJ246" s="19">
        <v>1857.5238095238101</v>
      </c>
      <c r="BK246" s="19">
        <v>1700</v>
      </c>
      <c r="BL246" s="19">
        <v>1961.2380952381</v>
      </c>
      <c r="BM246" s="19">
        <v>1975.38095238095</v>
      </c>
      <c r="BN246" s="19">
        <v>1942.38095238095</v>
      </c>
      <c r="BO246" s="19">
        <v>1857.5238095238101</v>
      </c>
      <c r="BP246" s="19">
        <v>1942.38095238095</v>
      </c>
      <c r="BQ246" s="19">
        <v>1942.38095238095</v>
      </c>
      <c r="BR246" s="19">
        <v>1940</v>
      </c>
      <c r="BS246" s="19">
        <v>1981.4730158730099</v>
      </c>
      <c r="BT246" s="19">
        <v>1997.65945165945</v>
      </c>
      <c r="BU246" s="19">
        <v>2013.84588744588</v>
      </c>
      <c r="BV246" s="19">
        <v>2030.0323232323201</v>
      </c>
      <c r="BW246" s="19">
        <v>2046.21875901875</v>
      </c>
      <c r="BX246" s="19">
        <v>2062.4051948051901</v>
      </c>
      <c r="BY246" s="19">
        <v>2078.5916305916198</v>
      </c>
      <c r="BZ246" s="19">
        <v>2094.77806637806</v>
      </c>
      <c r="CA246" s="19">
        <v>2110.9645021644901</v>
      </c>
      <c r="CB246" s="19">
        <v>2127.1509379509298</v>
      </c>
      <c r="CC246" s="19">
        <v>2143.3373737373599</v>
      </c>
      <c r="CD246" s="19">
        <v>2159.5238095238001</v>
      </c>
      <c r="CE246" s="19">
        <v>2175.7102453102302</v>
      </c>
      <c r="CF246" s="19">
        <v>2191.8966810966699</v>
      </c>
      <c r="CG246" s="19">
        <v>1942.38095238095</v>
      </c>
      <c r="CH246" s="19">
        <v>1940</v>
      </c>
      <c r="CI246" s="19">
        <v>1998.9523809523801</v>
      </c>
      <c r="CJ246" s="19">
        <v>1805.6666666666699</v>
      </c>
      <c r="CK246" s="19">
        <v>1942.38095238095</v>
      </c>
      <c r="CL246" s="19">
        <v>1875.2142857142901</v>
      </c>
      <c r="CM246" s="19">
        <v>1856.6</v>
      </c>
      <c r="CP246" t="s">
        <v>167</v>
      </c>
      <c r="CQ246">
        <v>78</v>
      </c>
      <c r="CR246" s="13">
        <v>2250</v>
      </c>
      <c r="CS246" s="13">
        <v>1700</v>
      </c>
      <c r="CT246" s="13">
        <v>1897.2414285714281</v>
      </c>
    </row>
    <row r="247" spans="2:98" x14ac:dyDescent="0.25">
      <c r="B247">
        <v>37</v>
      </c>
      <c r="C247" s="19">
        <v>1890</v>
      </c>
      <c r="D247" s="19">
        <v>1810.38095238095</v>
      </c>
      <c r="E247" s="19">
        <v>1947.0952380952399</v>
      </c>
      <c r="F247" s="19">
        <v>1810.38095238095</v>
      </c>
      <c r="G247" s="19">
        <v>2003.6666666666699</v>
      </c>
      <c r="H247" s="19">
        <v>1890</v>
      </c>
      <c r="I247" s="19">
        <v>1810.38095238095</v>
      </c>
      <c r="J247" s="19">
        <v>2008.38095238095</v>
      </c>
      <c r="K247" s="19">
        <v>2003.6666666666699</v>
      </c>
      <c r="L247" s="19">
        <v>1947.0952380952399</v>
      </c>
      <c r="M247" s="19">
        <v>1810.38095238095</v>
      </c>
      <c r="N247" s="19">
        <v>1890</v>
      </c>
      <c r="O247" s="19">
        <v>1890</v>
      </c>
      <c r="P247" s="19">
        <v>2008.38095238095</v>
      </c>
      <c r="Q247" s="19">
        <v>1947.0952380952399</v>
      </c>
      <c r="R247" s="19">
        <v>1690</v>
      </c>
      <c r="S247" s="19">
        <v>1910</v>
      </c>
      <c r="T247" s="19">
        <v>2535</v>
      </c>
      <c r="U247" s="19">
        <v>1890</v>
      </c>
      <c r="V247" s="19">
        <v>1890</v>
      </c>
      <c r="W247" s="19">
        <v>2008.38095238095</v>
      </c>
      <c r="X247" s="19">
        <v>1947.0952380952399</v>
      </c>
      <c r="Y247" s="19">
        <v>1690</v>
      </c>
      <c r="Z247" s="19">
        <v>1910</v>
      </c>
      <c r="AA247" s="19">
        <v>2535</v>
      </c>
      <c r="AB247" s="19">
        <v>1890</v>
      </c>
      <c r="AC247" s="19">
        <v>2003.6666666666699</v>
      </c>
      <c r="AD247" s="19">
        <v>1866.9523809523801</v>
      </c>
      <c r="AE247" s="19">
        <v>1862.2380952381</v>
      </c>
      <c r="AF247" s="19">
        <v>1947.0952380952399</v>
      </c>
      <c r="AG247" s="19">
        <v>1947.0952380952399</v>
      </c>
      <c r="AH247" s="19">
        <v>1890</v>
      </c>
      <c r="AI247" s="19">
        <v>2003.6666666666699</v>
      </c>
      <c r="AJ247" s="19">
        <v>2112</v>
      </c>
      <c r="AK247" s="19">
        <v>1810.38095238095</v>
      </c>
      <c r="AL247" s="19">
        <v>1862.2380952381</v>
      </c>
      <c r="AM247" s="19">
        <v>1805.6666666666699</v>
      </c>
      <c r="AN247" s="19">
        <v>1965.9523809523801</v>
      </c>
      <c r="AO247" s="19">
        <v>1980.0952380952399</v>
      </c>
      <c r="AP247" s="19">
        <v>1947.0952380952399</v>
      </c>
      <c r="AQ247" s="19">
        <v>1862.2380952381</v>
      </c>
      <c r="AR247" s="19">
        <v>1947.0952380952399</v>
      </c>
      <c r="AS247" s="19">
        <v>1947.0952380952399</v>
      </c>
      <c r="AT247" s="19">
        <v>1890</v>
      </c>
      <c r="AU247" s="19">
        <v>1957.57142857143</v>
      </c>
      <c r="AV247" s="19">
        <v>1967.7142857142901</v>
      </c>
      <c r="AW247" s="19">
        <v>1977.8571428571499</v>
      </c>
      <c r="AX247" s="19">
        <v>1988</v>
      </c>
      <c r="AY247" s="19">
        <v>1998.1428571428601</v>
      </c>
      <c r="AZ247" s="19">
        <v>2008.2857142857199</v>
      </c>
      <c r="BA247" s="19">
        <v>2018.42857142858</v>
      </c>
      <c r="BB247" s="19">
        <v>2028.57142857143</v>
      </c>
      <c r="BC247" s="19">
        <v>2038.7142857142901</v>
      </c>
      <c r="BD247" s="19">
        <v>2048.8571428571499</v>
      </c>
      <c r="BE247" s="19">
        <v>2059.00000000001</v>
      </c>
      <c r="BF247" s="19">
        <v>2069.1428571428601</v>
      </c>
      <c r="BG247" s="19">
        <v>2079.2857142857201</v>
      </c>
      <c r="BH247" s="19">
        <v>2089.4285714285802</v>
      </c>
      <c r="BI247" s="19">
        <v>1810.38095238095</v>
      </c>
      <c r="BJ247" s="19">
        <v>1862.2380952381</v>
      </c>
      <c r="BK247" s="19">
        <v>1805.6666666666699</v>
      </c>
      <c r="BL247" s="19">
        <v>1965.9523809523801</v>
      </c>
      <c r="BM247" s="19">
        <v>1980.0952380952399</v>
      </c>
      <c r="BN247" s="19">
        <v>1947.0952380952399</v>
      </c>
      <c r="BO247" s="19">
        <v>1862.2380952381</v>
      </c>
      <c r="BP247" s="19">
        <v>1947.0952380952399</v>
      </c>
      <c r="BQ247" s="19">
        <v>1947.0952380952399</v>
      </c>
      <c r="BR247" s="19">
        <v>1890</v>
      </c>
      <c r="BS247" s="19">
        <v>1957.57142857143</v>
      </c>
      <c r="BT247" s="19">
        <v>1967.7142857142901</v>
      </c>
      <c r="BU247" s="19">
        <v>1977.8571428571499</v>
      </c>
      <c r="BV247" s="19">
        <v>1988</v>
      </c>
      <c r="BW247" s="19">
        <v>1998.1428571428601</v>
      </c>
      <c r="BX247" s="19">
        <v>2008.2857142857199</v>
      </c>
      <c r="BY247" s="19">
        <v>2018.42857142858</v>
      </c>
      <c r="BZ247" s="19">
        <v>2028.57142857143</v>
      </c>
      <c r="CA247" s="19">
        <v>2038.7142857142901</v>
      </c>
      <c r="CB247" s="19">
        <v>2048.8571428571499</v>
      </c>
      <c r="CC247" s="19">
        <v>2059.00000000001</v>
      </c>
      <c r="CD247" s="19">
        <v>2069.1428571428601</v>
      </c>
      <c r="CE247" s="19">
        <v>2079.2857142857201</v>
      </c>
      <c r="CF247" s="19">
        <v>2089.4285714285802</v>
      </c>
      <c r="CG247" s="19">
        <v>1947.0952380952399</v>
      </c>
      <c r="CH247" s="19">
        <v>1890</v>
      </c>
      <c r="CI247" s="19">
        <v>2003.6666666666699</v>
      </c>
      <c r="CJ247" s="19">
        <v>1810.38095238095</v>
      </c>
      <c r="CK247" s="19">
        <v>1947.0952380952399</v>
      </c>
      <c r="CL247" s="19">
        <v>1907.2857142857099</v>
      </c>
      <c r="CM247" s="19">
        <v>1905.0857142857201</v>
      </c>
      <c r="CP247" t="s">
        <v>167</v>
      </c>
      <c r="CQ247">
        <v>79</v>
      </c>
      <c r="CR247" s="13">
        <v>1975.38095238095</v>
      </c>
      <c r="CS247" s="13">
        <v>1700</v>
      </c>
      <c r="CT247" s="13">
        <v>1893.9957142857138</v>
      </c>
    </row>
    <row r="248" spans="2:98" x14ac:dyDescent="0.25">
      <c r="B248">
        <v>38</v>
      </c>
      <c r="C248" s="19">
        <v>1790</v>
      </c>
      <c r="D248" s="19">
        <v>1815.0952380952399</v>
      </c>
      <c r="E248" s="19">
        <v>1951.80952380953</v>
      </c>
      <c r="F248" s="19">
        <v>1815.0952380952399</v>
      </c>
      <c r="G248" s="19">
        <v>2008.38095238095</v>
      </c>
      <c r="H248" s="19">
        <v>1790</v>
      </c>
      <c r="I248" s="19">
        <v>1815.0952380952399</v>
      </c>
      <c r="J248" s="19">
        <v>1932.9523809523801</v>
      </c>
      <c r="K248" s="19">
        <v>2008.38095238095</v>
      </c>
      <c r="L248" s="19">
        <v>1951.80952380953</v>
      </c>
      <c r="M248" s="19">
        <v>1815.0952380952399</v>
      </c>
      <c r="N248" s="19">
        <v>1790</v>
      </c>
      <c r="O248" s="19">
        <v>1790</v>
      </c>
      <c r="P248" s="19">
        <v>1932.9523809523801</v>
      </c>
      <c r="Q248" s="19">
        <v>1951.80952380953</v>
      </c>
      <c r="R248" s="19">
        <v>1700</v>
      </c>
      <c r="S248" s="19">
        <v>1920</v>
      </c>
      <c r="T248" s="19">
        <v>2460</v>
      </c>
      <c r="U248" s="19">
        <v>1790</v>
      </c>
      <c r="V248" s="19">
        <v>1790</v>
      </c>
      <c r="W248" s="19">
        <v>1932.9523809523801</v>
      </c>
      <c r="X248" s="19">
        <v>1951.80952380953</v>
      </c>
      <c r="Y248" s="19">
        <v>1700</v>
      </c>
      <c r="Z248" s="19">
        <v>1920</v>
      </c>
      <c r="AA248" s="19">
        <v>2460</v>
      </c>
      <c r="AB248" s="19">
        <v>1790</v>
      </c>
      <c r="AC248" s="19">
        <v>2008.38095238095</v>
      </c>
      <c r="AD248" s="19">
        <v>1871.6666666666699</v>
      </c>
      <c r="AE248" s="19">
        <v>1866.9523809523801</v>
      </c>
      <c r="AF248" s="19">
        <v>1951.80952380953</v>
      </c>
      <c r="AG248" s="19">
        <v>1951.80952380953</v>
      </c>
      <c r="AH248" s="19">
        <v>1790</v>
      </c>
      <c r="AI248" s="19">
        <v>2008.38095238095</v>
      </c>
      <c r="AJ248" s="19">
        <v>2137</v>
      </c>
      <c r="AK248" s="19">
        <v>1815.0952380952399</v>
      </c>
      <c r="AL248" s="19">
        <v>1866.9523809523801</v>
      </c>
      <c r="AM248" s="19">
        <v>1810.38095238095</v>
      </c>
      <c r="AN248" s="19">
        <v>1970.6666666666699</v>
      </c>
      <c r="AO248" s="19">
        <v>1984.80952380953</v>
      </c>
      <c r="AP248" s="19">
        <v>1951.80952380953</v>
      </c>
      <c r="AQ248" s="19">
        <v>1866.9523809523801</v>
      </c>
      <c r="AR248" s="19">
        <v>1951.80952380953</v>
      </c>
      <c r="AS248" s="19">
        <v>1951.80952380953</v>
      </c>
      <c r="AT248" s="19">
        <v>1790</v>
      </c>
      <c r="AU248" s="19">
        <v>1920.4</v>
      </c>
      <c r="AV248" s="19">
        <v>1924.8311688311701</v>
      </c>
      <c r="AW248" s="19">
        <v>1929.2623376623401</v>
      </c>
      <c r="AX248" s="19">
        <v>1933.6935064935101</v>
      </c>
      <c r="AY248" s="19">
        <v>1938.1246753246801</v>
      </c>
      <c r="AZ248" s="19">
        <v>1942.5558441558501</v>
      </c>
      <c r="BA248" s="19">
        <v>1946.9870129870201</v>
      </c>
      <c r="BB248" s="19">
        <v>1951.4181818181901</v>
      </c>
      <c r="BC248" s="19">
        <v>1955.8493506493601</v>
      </c>
      <c r="BD248" s="19">
        <v>1960.2805194805301</v>
      </c>
      <c r="BE248" s="19">
        <v>1964.7116883117001</v>
      </c>
      <c r="BF248" s="19">
        <v>1969.1428571428701</v>
      </c>
      <c r="BG248" s="19">
        <v>1973.5740259740401</v>
      </c>
      <c r="BH248" s="19">
        <v>1978.0051948052101</v>
      </c>
      <c r="BI248" s="19">
        <v>1815.0952380952399</v>
      </c>
      <c r="BJ248" s="19">
        <v>1866.9523809523801</v>
      </c>
      <c r="BK248" s="19">
        <v>1810.38095238095</v>
      </c>
      <c r="BL248" s="19">
        <v>1970.6666666666699</v>
      </c>
      <c r="BM248" s="19">
        <v>1984.80952380953</v>
      </c>
      <c r="BN248" s="19">
        <v>1951.80952380953</v>
      </c>
      <c r="BO248" s="19">
        <v>1866.9523809523801</v>
      </c>
      <c r="BP248" s="19">
        <v>1951.80952380953</v>
      </c>
      <c r="BQ248" s="19">
        <v>1951.80952380953</v>
      </c>
      <c r="BR248" s="19">
        <v>1790</v>
      </c>
      <c r="BS248" s="19">
        <v>1920.4</v>
      </c>
      <c r="BT248" s="19">
        <v>1924.8311688311701</v>
      </c>
      <c r="BU248" s="19">
        <v>1929.2623376623401</v>
      </c>
      <c r="BV248" s="19">
        <v>1933.6935064935101</v>
      </c>
      <c r="BW248" s="19">
        <v>1938.1246753246801</v>
      </c>
      <c r="BX248" s="19">
        <v>1942.5558441558501</v>
      </c>
      <c r="BY248" s="19">
        <v>1946.9870129870201</v>
      </c>
      <c r="BZ248" s="19">
        <v>1951.4181818181901</v>
      </c>
      <c r="CA248" s="19">
        <v>1955.8493506493601</v>
      </c>
      <c r="CB248" s="19">
        <v>1960.2805194805301</v>
      </c>
      <c r="CC248" s="19">
        <v>1964.7116883117001</v>
      </c>
      <c r="CD248" s="19">
        <v>1969.1428571428701</v>
      </c>
      <c r="CE248" s="19">
        <v>1973.5740259740401</v>
      </c>
      <c r="CF248" s="19">
        <v>1978.0051948052101</v>
      </c>
      <c r="CG248" s="19">
        <v>1951.80952380953</v>
      </c>
      <c r="CH248" s="19">
        <v>1790</v>
      </c>
      <c r="CI248" s="19">
        <v>2008.38095238095</v>
      </c>
      <c r="CJ248" s="19">
        <v>1815.0952380952399</v>
      </c>
      <c r="CK248" s="19">
        <v>1951.80952380953</v>
      </c>
      <c r="CL248" s="19">
        <v>1964.3571428571499</v>
      </c>
      <c r="CM248" s="19">
        <v>1993.57142857144</v>
      </c>
      <c r="CP248" t="s">
        <v>167</v>
      </c>
      <c r="CQ248">
        <v>80</v>
      </c>
      <c r="CR248" s="13">
        <v>2027.2820256991299</v>
      </c>
      <c r="CS248" s="13">
        <v>1731.63492063492</v>
      </c>
      <c r="CT248" s="13">
        <v>1900.957684353742</v>
      </c>
    </row>
    <row r="249" spans="2:98" x14ac:dyDescent="0.25">
      <c r="B249">
        <v>39</v>
      </c>
      <c r="C249" s="19">
        <v>1700</v>
      </c>
      <c r="D249" s="19">
        <v>1819.80952380952</v>
      </c>
      <c r="E249" s="19">
        <v>1956.5238095238101</v>
      </c>
      <c r="F249" s="19">
        <v>1819.80952380952</v>
      </c>
      <c r="G249" s="19">
        <v>1932.9523809523801</v>
      </c>
      <c r="H249" s="19">
        <v>1700</v>
      </c>
      <c r="I249" s="19">
        <v>1819.80952380952</v>
      </c>
      <c r="J249" s="19">
        <v>1937.6666666666699</v>
      </c>
      <c r="K249" s="19">
        <v>1932.9523809523801</v>
      </c>
      <c r="L249" s="19">
        <v>1956.5238095238101</v>
      </c>
      <c r="M249" s="19">
        <v>1819.80952380952</v>
      </c>
      <c r="N249" s="19">
        <v>1700</v>
      </c>
      <c r="O249" s="19">
        <v>1700</v>
      </c>
      <c r="P249" s="19">
        <v>1937.6666666666699</v>
      </c>
      <c r="Q249" s="19">
        <v>1956.5238095238101</v>
      </c>
      <c r="R249" s="19">
        <v>1710</v>
      </c>
      <c r="S249" s="19">
        <v>1930</v>
      </c>
      <c r="T249" s="19">
        <v>2470</v>
      </c>
      <c r="U249" s="19">
        <v>1700</v>
      </c>
      <c r="V249" s="19">
        <v>1700</v>
      </c>
      <c r="W249" s="19">
        <v>1937.6666666666699</v>
      </c>
      <c r="X249" s="19">
        <v>1956.5238095238101</v>
      </c>
      <c r="Y249" s="19">
        <v>1710</v>
      </c>
      <c r="Z249" s="19">
        <v>1930</v>
      </c>
      <c r="AA249" s="19">
        <v>2470</v>
      </c>
      <c r="AB249" s="19">
        <v>1700</v>
      </c>
      <c r="AC249" s="19">
        <v>1932.9523809523801</v>
      </c>
      <c r="AD249" s="19">
        <v>1876.38095238095</v>
      </c>
      <c r="AE249" s="19">
        <v>1871.6666666666699</v>
      </c>
      <c r="AF249" s="19">
        <v>1956.5238095238101</v>
      </c>
      <c r="AG249" s="19">
        <v>1956.5238095238101</v>
      </c>
      <c r="AH249" s="19">
        <v>1700</v>
      </c>
      <c r="AI249" s="19">
        <v>1932.9523809523801</v>
      </c>
      <c r="AJ249" s="19">
        <v>2162</v>
      </c>
      <c r="AK249" s="19">
        <v>1819.80952380952</v>
      </c>
      <c r="AL249" s="19">
        <v>1871.6666666666699</v>
      </c>
      <c r="AM249" s="19">
        <v>1815.0952380952399</v>
      </c>
      <c r="AN249" s="19">
        <v>1975.38095238095</v>
      </c>
      <c r="AO249" s="19">
        <v>1989.5238095238101</v>
      </c>
      <c r="AP249" s="19">
        <v>1956.5238095238101</v>
      </c>
      <c r="AQ249" s="19">
        <v>1871.6666666666699</v>
      </c>
      <c r="AR249" s="19">
        <v>1956.5238095238101</v>
      </c>
      <c r="AS249" s="19">
        <v>1956.5238095238101</v>
      </c>
      <c r="AT249" s="19">
        <v>1700</v>
      </c>
      <c r="AU249" s="19">
        <v>1887.2285714285699</v>
      </c>
      <c r="AV249" s="19">
        <v>1886.49350649351</v>
      </c>
      <c r="AW249" s="19">
        <v>1885.7584415584399</v>
      </c>
      <c r="AX249" s="19">
        <v>1885.02337662338</v>
      </c>
      <c r="AY249" s="19">
        <v>1884.2883116883099</v>
      </c>
      <c r="AZ249" s="19">
        <v>1883.5532467532501</v>
      </c>
      <c r="BA249" s="19">
        <v>1882.8181818181799</v>
      </c>
      <c r="BB249" s="19">
        <v>1882.0831168831201</v>
      </c>
      <c r="BC249" s="19">
        <v>1881.3480519480499</v>
      </c>
      <c r="BD249" s="19">
        <v>1880.6129870129901</v>
      </c>
      <c r="BE249" s="19">
        <v>1879.8779220779199</v>
      </c>
      <c r="BF249" s="19">
        <v>1879.1428571428601</v>
      </c>
      <c r="BG249" s="19">
        <v>1878.40779220779</v>
      </c>
      <c r="BH249" s="19">
        <v>1877.6727272727301</v>
      </c>
      <c r="BI249" s="19">
        <v>1819.80952380952</v>
      </c>
      <c r="BJ249" s="19">
        <v>1871.6666666666699</v>
      </c>
      <c r="BK249" s="19">
        <v>1815.0952380952399</v>
      </c>
      <c r="BL249" s="19">
        <v>1975.38095238095</v>
      </c>
      <c r="BM249" s="19">
        <v>1989.5238095238101</v>
      </c>
      <c r="BN249" s="19">
        <v>1956.5238095238101</v>
      </c>
      <c r="BO249" s="19">
        <v>1871.6666666666699</v>
      </c>
      <c r="BP249" s="19">
        <v>1956.5238095238101</v>
      </c>
      <c r="BQ249" s="19">
        <v>1956.5238095238101</v>
      </c>
      <c r="BR249" s="19">
        <v>1700</v>
      </c>
      <c r="BS249" s="19">
        <v>1887.2285714285699</v>
      </c>
      <c r="BT249" s="19">
        <v>1886.49350649351</v>
      </c>
      <c r="BU249" s="19">
        <v>1885.7584415584399</v>
      </c>
      <c r="BV249" s="19">
        <v>1885.02337662338</v>
      </c>
      <c r="BW249" s="19">
        <v>1884.2883116883099</v>
      </c>
      <c r="BX249" s="19">
        <v>1883.5532467532501</v>
      </c>
      <c r="BY249" s="19">
        <v>1882.8181818181799</v>
      </c>
      <c r="BZ249" s="19">
        <v>1882.0831168831201</v>
      </c>
      <c r="CA249" s="19">
        <v>1881.3480519480499</v>
      </c>
      <c r="CB249" s="19">
        <v>1880.6129870129901</v>
      </c>
      <c r="CC249" s="19">
        <v>1879.8779220779199</v>
      </c>
      <c r="CD249" s="19">
        <v>1879.1428571428601</v>
      </c>
      <c r="CE249" s="19">
        <v>1878.40779220779</v>
      </c>
      <c r="CF249" s="19">
        <v>1877.6727272727301</v>
      </c>
      <c r="CG249" s="19">
        <v>1956.5238095238101</v>
      </c>
      <c r="CH249" s="19">
        <v>1700</v>
      </c>
      <c r="CI249" s="19">
        <v>1932.9523809523801</v>
      </c>
      <c r="CJ249" s="19">
        <v>1819.80952380952</v>
      </c>
      <c r="CK249" s="19">
        <v>1956.5238095238101</v>
      </c>
      <c r="CL249" s="19">
        <v>2016.42857142857</v>
      </c>
      <c r="CM249" s="19">
        <v>2082.0714285714298</v>
      </c>
      <c r="CP249" t="s">
        <v>167</v>
      </c>
      <c r="CQ249">
        <v>81</v>
      </c>
      <c r="CR249" s="13">
        <v>2046.7099841956599</v>
      </c>
      <c r="CS249" s="13">
        <v>1717.6810966810999</v>
      </c>
      <c r="CT249" s="13">
        <v>1902.3054520717387</v>
      </c>
    </row>
    <row r="250" spans="2:98" x14ac:dyDescent="0.25">
      <c r="B250">
        <v>40</v>
      </c>
      <c r="C250" s="19">
        <v>1805.6666666666699</v>
      </c>
      <c r="D250" s="19">
        <v>1824.5238095238101</v>
      </c>
      <c r="E250" s="19">
        <v>1961.2380952381</v>
      </c>
      <c r="F250" s="19">
        <v>1824.5238095238101</v>
      </c>
      <c r="G250" s="19">
        <v>1937.6666666666699</v>
      </c>
      <c r="H250" s="19">
        <v>1805.6666666666699</v>
      </c>
      <c r="I250" s="19">
        <v>1824.5238095238101</v>
      </c>
      <c r="J250" s="19">
        <v>1942.38095238095</v>
      </c>
      <c r="K250" s="19">
        <v>1937.6666666666699</v>
      </c>
      <c r="L250" s="19">
        <v>1961.2380952381</v>
      </c>
      <c r="M250" s="19">
        <v>1824.5238095238101</v>
      </c>
      <c r="N250" s="19">
        <v>1805.6666666666699</v>
      </c>
      <c r="O250" s="19">
        <v>1805.6666666666699</v>
      </c>
      <c r="P250" s="19">
        <v>1942.38095238095</v>
      </c>
      <c r="Q250" s="19">
        <v>1961.2380952381</v>
      </c>
      <c r="R250" s="19">
        <v>1720</v>
      </c>
      <c r="S250" s="19">
        <v>1940</v>
      </c>
      <c r="T250" s="19">
        <v>2480</v>
      </c>
      <c r="U250" s="19">
        <v>1805.6666666666699</v>
      </c>
      <c r="V250" s="19">
        <v>1805.6666666666699</v>
      </c>
      <c r="W250" s="19">
        <v>1942.38095238095</v>
      </c>
      <c r="X250" s="19">
        <v>1961.2380952381</v>
      </c>
      <c r="Y250" s="19">
        <v>1720</v>
      </c>
      <c r="Z250" s="19">
        <v>1940</v>
      </c>
      <c r="AA250" s="19">
        <v>2480</v>
      </c>
      <c r="AB250" s="19">
        <v>1805.6666666666699</v>
      </c>
      <c r="AC250" s="19">
        <v>1937.6666666666699</v>
      </c>
      <c r="AD250" s="19">
        <v>1881.0952380952399</v>
      </c>
      <c r="AE250" s="19">
        <v>1876.38095238095</v>
      </c>
      <c r="AF250" s="19">
        <v>1961.2380952381</v>
      </c>
      <c r="AG250" s="19">
        <v>1961.2380952381</v>
      </c>
      <c r="AH250" s="19">
        <v>1805.6666666666699</v>
      </c>
      <c r="AI250" s="19">
        <v>1937.6666666666699</v>
      </c>
      <c r="AJ250" s="19">
        <v>2187</v>
      </c>
      <c r="AK250" s="19">
        <v>1824.5238095238101</v>
      </c>
      <c r="AL250" s="19">
        <v>1876.38095238095</v>
      </c>
      <c r="AM250" s="19">
        <v>1819.80952380952</v>
      </c>
      <c r="AN250" s="19">
        <v>1980.0952380952399</v>
      </c>
      <c r="AO250" s="19">
        <v>1994.2380952381</v>
      </c>
      <c r="AP250" s="19">
        <v>1961.2380952381</v>
      </c>
      <c r="AQ250" s="19">
        <v>1876.38095238095</v>
      </c>
      <c r="AR250" s="19">
        <v>1961.2380952381</v>
      </c>
      <c r="AS250" s="19">
        <v>1961.2380952381</v>
      </c>
      <c r="AT250" s="19">
        <v>1805.6666666666699</v>
      </c>
      <c r="AU250" s="19">
        <v>1932.32380952381</v>
      </c>
      <c r="AV250" s="19">
        <v>1937.0952380952399</v>
      </c>
      <c r="AW250" s="19">
        <v>1941.86666666667</v>
      </c>
      <c r="AX250" s="19">
        <v>1946.6380952381</v>
      </c>
      <c r="AY250" s="19">
        <v>1951.4095238095299</v>
      </c>
      <c r="AZ250" s="19">
        <v>1956.18095238096</v>
      </c>
      <c r="BA250" s="19">
        <v>1960.9523809523901</v>
      </c>
      <c r="BB250" s="19">
        <v>1965.7238095238199</v>
      </c>
      <c r="BC250" s="19">
        <v>1970.49523809525</v>
      </c>
      <c r="BD250" s="19">
        <v>1975.2666666666801</v>
      </c>
      <c r="BE250" s="19">
        <v>1980.0380952381099</v>
      </c>
      <c r="BF250" s="19">
        <v>1984.80952380954</v>
      </c>
      <c r="BG250" s="19">
        <v>1989.5809523809601</v>
      </c>
      <c r="BH250" s="19">
        <v>1994.3523809523899</v>
      </c>
      <c r="BI250" s="19">
        <v>1824.5238095238101</v>
      </c>
      <c r="BJ250" s="19">
        <v>1876.38095238095</v>
      </c>
      <c r="BK250" s="19">
        <v>1819.80952380952</v>
      </c>
      <c r="BL250" s="19">
        <v>1980.0952380952399</v>
      </c>
      <c r="BM250" s="19">
        <v>1994.2380952381</v>
      </c>
      <c r="BN250" s="19">
        <v>1961.2380952381</v>
      </c>
      <c r="BO250" s="19">
        <v>1876.38095238095</v>
      </c>
      <c r="BP250" s="19">
        <v>1961.2380952381</v>
      </c>
      <c r="BQ250" s="19">
        <v>1961.2380952381</v>
      </c>
      <c r="BR250" s="19">
        <v>1805.6666666666699</v>
      </c>
      <c r="BS250" s="19">
        <v>1932.32380952381</v>
      </c>
      <c r="BT250" s="19">
        <v>1937.0952380952399</v>
      </c>
      <c r="BU250" s="19">
        <v>1941.86666666667</v>
      </c>
      <c r="BV250" s="19">
        <v>1946.6380952381</v>
      </c>
      <c r="BW250" s="19">
        <v>1951.4095238095299</v>
      </c>
      <c r="BX250" s="19">
        <v>1956.18095238096</v>
      </c>
      <c r="BY250" s="19">
        <v>1960.9523809523901</v>
      </c>
      <c r="BZ250" s="19">
        <v>1965.7238095238199</v>
      </c>
      <c r="CA250" s="19">
        <v>1970.49523809525</v>
      </c>
      <c r="CB250" s="19">
        <v>1975.2666666666801</v>
      </c>
      <c r="CC250" s="19">
        <v>1980.0380952381099</v>
      </c>
      <c r="CD250" s="19">
        <v>1984.80952380954</v>
      </c>
      <c r="CE250" s="19">
        <v>1989.5809523809601</v>
      </c>
      <c r="CF250" s="19">
        <v>1994.3523809523899</v>
      </c>
      <c r="CG250" s="19">
        <v>1961.2380952381</v>
      </c>
      <c r="CH250" s="19">
        <v>1805.6666666666699</v>
      </c>
      <c r="CI250" s="19">
        <v>1937.6666666666699</v>
      </c>
      <c r="CJ250" s="19">
        <v>1824.5238095238101</v>
      </c>
      <c r="CK250" s="19">
        <v>1961.2380952381</v>
      </c>
      <c r="CL250" s="19">
        <v>1970.6666666666699</v>
      </c>
      <c r="CM250" s="19">
        <v>2006.0238095238101</v>
      </c>
      <c r="CP250" t="s">
        <v>167</v>
      </c>
      <c r="CQ250">
        <v>82</v>
      </c>
      <c r="CR250" s="13">
        <v>2066.1379426921799</v>
      </c>
      <c r="CS250" s="13">
        <v>1703.72727272727</v>
      </c>
      <c r="CT250" s="13">
        <v>1903.6532197897329</v>
      </c>
    </row>
    <row r="251" spans="2:98" x14ac:dyDescent="0.25">
      <c r="B251">
        <v>41</v>
      </c>
      <c r="C251" s="19">
        <v>1810.38095238095</v>
      </c>
      <c r="D251" s="19">
        <v>1829.2380952381</v>
      </c>
      <c r="E251" s="19">
        <v>1965.9523809523801</v>
      </c>
      <c r="F251" s="19">
        <v>1829.2380952381</v>
      </c>
      <c r="G251" s="19">
        <v>1942.38095238095</v>
      </c>
      <c r="H251" s="19">
        <v>1810.38095238095</v>
      </c>
      <c r="I251" s="19">
        <v>1829.2380952381</v>
      </c>
      <c r="J251" s="19">
        <v>1947.0952380952399</v>
      </c>
      <c r="K251" s="19">
        <v>1942.38095238095</v>
      </c>
      <c r="L251" s="19">
        <v>1965.9523809523801</v>
      </c>
      <c r="M251" s="19">
        <v>1829.2380952381</v>
      </c>
      <c r="N251" s="19">
        <v>1810.38095238095</v>
      </c>
      <c r="O251" s="19">
        <v>1810.38095238095</v>
      </c>
      <c r="P251" s="19">
        <v>1947.0952380952399</v>
      </c>
      <c r="Q251" s="19">
        <v>1965.9523809523801</v>
      </c>
      <c r="R251" s="19">
        <v>1730</v>
      </c>
      <c r="S251" s="19">
        <v>1950</v>
      </c>
      <c r="T251" s="19">
        <v>2490</v>
      </c>
      <c r="U251" s="19">
        <v>1810.38095238095</v>
      </c>
      <c r="V251" s="19">
        <v>1810.38095238095</v>
      </c>
      <c r="W251" s="19">
        <v>1947.0952380952399</v>
      </c>
      <c r="X251" s="19">
        <v>1965.9523809523801</v>
      </c>
      <c r="Y251" s="19">
        <v>1730</v>
      </c>
      <c r="Z251" s="19">
        <v>1950</v>
      </c>
      <c r="AA251" s="19">
        <v>2490</v>
      </c>
      <c r="AB251" s="19">
        <v>1810.38095238095</v>
      </c>
      <c r="AC251" s="19">
        <v>1942.38095238095</v>
      </c>
      <c r="AD251" s="19">
        <v>1885.80952380953</v>
      </c>
      <c r="AE251" s="19">
        <v>1881.0952380952399</v>
      </c>
      <c r="AF251" s="19">
        <v>1965.9523809523801</v>
      </c>
      <c r="AG251" s="19">
        <v>1965.9523809523801</v>
      </c>
      <c r="AH251" s="19">
        <v>1810.38095238095</v>
      </c>
      <c r="AI251" s="19">
        <v>1942.38095238095</v>
      </c>
      <c r="AJ251" s="19">
        <v>2212</v>
      </c>
      <c r="AK251" s="19">
        <v>1829.2380952381</v>
      </c>
      <c r="AL251" s="19">
        <v>1881.0952380952399</v>
      </c>
      <c r="AM251" s="19">
        <v>1824.5238095238101</v>
      </c>
      <c r="AN251" s="19">
        <v>1984.80952380953</v>
      </c>
      <c r="AO251" s="19">
        <v>1998.9523809523801</v>
      </c>
      <c r="AP251" s="19">
        <v>1965.9523809523801</v>
      </c>
      <c r="AQ251" s="19">
        <v>1881.0952380952399</v>
      </c>
      <c r="AR251" s="19">
        <v>1965.9523809523801</v>
      </c>
      <c r="AS251" s="19">
        <v>1965.9523809523801</v>
      </c>
      <c r="AT251" s="19">
        <v>1810.38095238095</v>
      </c>
      <c r="AU251" s="19">
        <v>1937.0380952380899</v>
      </c>
      <c r="AV251" s="19">
        <v>1941.80952380952</v>
      </c>
      <c r="AW251" s="19">
        <v>1946.5809523809501</v>
      </c>
      <c r="AX251" s="19">
        <v>1951.3523809523799</v>
      </c>
      <c r="AY251" s="19">
        <v>1956.12380952381</v>
      </c>
      <c r="AZ251" s="19">
        <v>1960.8952380952301</v>
      </c>
      <c r="BA251" s="19">
        <v>1965.6666666666599</v>
      </c>
      <c r="BB251" s="19">
        <v>1970.43809523809</v>
      </c>
      <c r="BC251" s="19">
        <v>1975.2095238095201</v>
      </c>
      <c r="BD251" s="19">
        <v>1979.9809523809499</v>
      </c>
      <c r="BE251" s="19">
        <v>1984.75238095238</v>
      </c>
      <c r="BF251" s="19">
        <v>1989.5238095238001</v>
      </c>
      <c r="BG251" s="19">
        <v>1994.2952380952299</v>
      </c>
      <c r="BH251" s="19">
        <v>1999.06666666666</v>
      </c>
      <c r="BI251" s="19">
        <v>1829.2380952381</v>
      </c>
      <c r="BJ251" s="19">
        <v>1881.0952380952399</v>
      </c>
      <c r="BK251" s="19">
        <v>1824.5238095238101</v>
      </c>
      <c r="BL251" s="19">
        <v>1984.80952380953</v>
      </c>
      <c r="BM251" s="19">
        <v>1998.9523809523801</v>
      </c>
      <c r="BN251" s="19">
        <v>1965.9523809523801</v>
      </c>
      <c r="BO251" s="19">
        <v>1881.0952380952399</v>
      </c>
      <c r="BP251" s="19">
        <v>1965.9523809523801</v>
      </c>
      <c r="BQ251" s="19">
        <v>1965.9523809523801</v>
      </c>
      <c r="BR251" s="19">
        <v>1810.38095238095</v>
      </c>
      <c r="BS251" s="19">
        <v>1937.0380952380899</v>
      </c>
      <c r="BT251" s="19">
        <v>1941.80952380952</v>
      </c>
      <c r="BU251" s="19">
        <v>1946.5809523809501</v>
      </c>
      <c r="BV251" s="19">
        <v>1951.3523809523799</v>
      </c>
      <c r="BW251" s="19">
        <v>1956.12380952381</v>
      </c>
      <c r="BX251" s="19">
        <v>1960.8952380952301</v>
      </c>
      <c r="BY251" s="19">
        <v>1965.6666666666599</v>
      </c>
      <c r="BZ251" s="19">
        <v>1970.43809523809</v>
      </c>
      <c r="CA251" s="19">
        <v>1975.2095238095201</v>
      </c>
      <c r="CB251" s="19">
        <v>1979.9809523809499</v>
      </c>
      <c r="CC251" s="19">
        <v>1984.75238095238</v>
      </c>
      <c r="CD251" s="19">
        <v>1989.5238095238001</v>
      </c>
      <c r="CE251" s="19">
        <v>1994.2952380952299</v>
      </c>
      <c r="CF251" s="19">
        <v>1999.06666666666</v>
      </c>
      <c r="CG251" s="19">
        <v>1965.9523809523801</v>
      </c>
      <c r="CH251" s="19">
        <v>1810.38095238095</v>
      </c>
      <c r="CI251" s="19">
        <v>1942.38095238095</v>
      </c>
      <c r="CJ251" s="19">
        <v>1829.2380952381</v>
      </c>
      <c r="CK251" s="19">
        <v>1965.9523809523801</v>
      </c>
      <c r="CL251" s="19">
        <v>1975.38095238096</v>
      </c>
      <c r="CM251" s="19">
        <v>2010.7380952381</v>
      </c>
      <c r="CP251" t="s">
        <v>167</v>
      </c>
      <c r="CQ251">
        <v>83</v>
      </c>
      <c r="CR251" s="13">
        <v>2085.5659011887101</v>
      </c>
      <c r="CS251" s="13">
        <v>1689.7734487734499</v>
      </c>
      <c r="CT251" s="13">
        <v>1905.0009875077312</v>
      </c>
    </row>
    <row r="252" spans="2:98" x14ac:dyDescent="0.25">
      <c r="B252">
        <v>42</v>
      </c>
      <c r="C252" s="19">
        <v>1815.0952380952399</v>
      </c>
      <c r="D252" s="19">
        <v>1833.9523809523801</v>
      </c>
      <c r="E252" s="19">
        <v>1970.6666666666699</v>
      </c>
      <c r="F252" s="19">
        <v>1833.9523809523801</v>
      </c>
      <c r="G252" s="19">
        <v>1947.0952380952399</v>
      </c>
      <c r="H252" s="19">
        <v>1815.0952380952399</v>
      </c>
      <c r="I252" s="19">
        <v>1833.9523809523801</v>
      </c>
      <c r="J252" s="19">
        <v>1951.80952380953</v>
      </c>
      <c r="K252" s="19">
        <v>1947.0952380952399</v>
      </c>
      <c r="L252" s="19">
        <v>1970.6666666666699</v>
      </c>
      <c r="M252" s="19">
        <v>1833.9523809523801</v>
      </c>
      <c r="N252" s="19">
        <v>1815.0952380952399</v>
      </c>
      <c r="O252" s="19">
        <v>1815.0952380952399</v>
      </c>
      <c r="P252" s="19">
        <v>1951.80952380953</v>
      </c>
      <c r="Q252" s="19">
        <v>1970.6666666666699</v>
      </c>
      <c r="R252" s="19">
        <v>1740</v>
      </c>
      <c r="S252" s="19">
        <v>1960</v>
      </c>
      <c r="T252" s="19">
        <v>2500</v>
      </c>
      <c r="U252" s="19">
        <v>1815.0952380952399</v>
      </c>
      <c r="V252" s="19">
        <v>1815.0952380952399</v>
      </c>
      <c r="W252" s="19">
        <v>1951.80952380953</v>
      </c>
      <c r="X252" s="19">
        <v>1970.6666666666699</v>
      </c>
      <c r="Y252" s="19">
        <v>1740</v>
      </c>
      <c r="Z252" s="19">
        <v>1960</v>
      </c>
      <c r="AA252" s="19">
        <v>2500</v>
      </c>
      <c r="AB252" s="19">
        <v>1815.0952380952399</v>
      </c>
      <c r="AC252" s="19">
        <v>1947.0952380952399</v>
      </c>
      <c r="AD252" s="19">
        <v>1890.5238095238101</v>
      </c>
      <c r="AE252" s="19">
        <v>1885.80952380953</v>
      </c>
      <c r="AF252" s="19">
        <v>1970.6666666666699</v>
      </c>
      <c r="AG252" s="19">
        <v>1970.6666666666699</v>
      </c>
      <c r="AH252" s="19">
        <v>1815.0952380952399</v>
      </c>
      <c r="AI252" s="19">
        <v>1947.0952380952399</v>
      </c>
      <c r="AJ252" s="19">
        <v>2237</v>
      </c>
      <c r="AK252" s="19">
        <v>1833.9523809523801</v>
      </c>
      <c r="AL252" s="19">
        <v>1885.80952380953</v>
      </c>
      <c r="AM252" s="19">
        <v>1829.2380952381</v>
      </c>
      <c r="AN252" s="19">
        <v>1989.5238095238101</v>
      </c>
      <c r="AO252" s="19">
        <v>2003.6666666666699</v>
      </c>
      <c r="AP252" s="19">
        <v>1970.6666666666699</v>
      </c>
      <c r="AQ252" s="19">
        <v>1885.80952380953</v>
      </c>
      <c r="AR252" s="19">
        <v>1970.6666666666699</v>
      </c>
      <c r="AS252" s="19">
        <v>1970.6666666666699</v>
      </c>
      <c r="AT252" s="19">
        <v>1815.0952380952399</v>
      </c>
      <c r="AU252" s="19">
        <v>1941.75238095238</v>
      </c>
      <c r="AV252" s="19">
        <v>1946.5238095238101</v>
      </c>
      <c r="AW252" s="19">
        <v>1951.2952380952399</v>
      </c>
      <c r="AX252" s="19">
        <v>1956.06666666667</v>
      </c>
      <c r="AY252" s="19">
        <v>1960.8380952381001</v>
      </c>
      <c r="AZ252" s="19">
        <v>1965.6095238095299</v>
      </c>
      <c r="BA252" s="19">
        <v>1970.38095238096</v>
      </c>
      <c r="BB252" s="19">
        <v>1975.1523809523901</v>
      </c>
      <c r="BC252" s="19">
        <v>1979.92380952382</v>
      </c>
      <c r="BD252" s="19">
        <v>1984.69523809525</v>
      </c>
      <c r="BE252" s="19">
        <v>1989.4666666666701</v>
      </c>
      <c r="BF252" s="19">
        <v>1994.2380952381</v>
      </c>
      <c r="BG252" s="19">
        <v>1999.00952380953</v>
      </c>
      <c r="BH252" s="19">
        <v>2003.7809523809599</v>
      </c>
      <c r="BI252" s="19">
        <v>1833.9523809523801</v>
      </c>
      <c r="BJ252" s="19">
        <v>1885.80952380953</v>
      </c>
      <c r="BK252" s="19">
        <v>1829.2380952381</v>
      </c>
      <c r="BL252" s="19">
        <v>1989.5238095238101</v>
      </c>
      <c r="BM252" s="19">
        <v>2003.6666666666699</v>
      </c>
      <c r="BN252" s="19">
        <v>1970.6666666666699</v>
      </c>
      <c r="BO252" s="19">
        <v>1885.80952380953</v>
      </c>
      <c r="BP252" s="19">
        <v>1970.6666666666699</v>
      </c>
      <c r="BQ252" s="19">
        <v>1970.6666666666699</v>
      </c>
      <c r="BR252" s="19">
        <v>1815.0952380952399</v>
      </c>
      <c r="BS252" s="19">
        <v>1941.75238095238</v>
      </c>
      <c r="BT252" s="19">
        <v>1946.5238095238101</v>
      </c>
      <c r="BU252" s="19">
        <v>1951.2952380952399</v>
      </c>
      <c r="BV252" s="19">
        <v>1956.06666666667</v>
      </c>
      <c r="BW252" s="19">
        <v>1960.8380952381001</v>
      </c>
      <c r="BX252" s="19">
        <v>1965.6095238095299</v>
      </c>
      <c r="BY252" s="19">
        <v>1970.38095238096</v>
      </c>
      <c r="BZ252" s="19">
        <v>1975.1523809523901</v>
      </c>
      <c r="CA252" s="19">
        <v>1979.92380952382</v>
      </c>
      <c r="CB252" s="19">
        <v>1984.69523809525</v>
      </c>
      <c r="CC252" s="19">
        <v>1989.4666666666701</v>
      </c>
      <c r="CD252" s="19">
        <v>1994.2380952381</v>
      </c>
      <c r="CE252" s="19">
        <v>1999.00952380953</v>
      </c>
      <c r="CF252" s="19">
        <v>2003.7809523809599</v>
      </c>
      <c r="CG252" s="19">
        <v>1970.6666666666699</v>
      </c>
      <c r="CH252" s="19">
        <v>1815.0952380952399</v>
      </c>
      <c r="CI252" s="19">
        <v>1947.0952380952399</v>
      </c>
      <c r="CJ252" s="19">
        <v>1833.9523809523801</v>
      </c>
      <c r="CK252" s="19">
        <v>1970.6666666666699</v>
      </c>
      <c r="CL252" s="19">
        <v>1980.0952380952399</v>
      </c>
      <c r="CM252" s="19">
        <v>2015.4523809523801</v>
      </c>
      <c r="CP252" t="s">
        <v>167</v>
      </c>
      <c r="CQ252">
        <v>84</v>
      </c>
      <c r="CR252" s="13">
        <v>2104.9938596852398</v>
      </c>
      <c r="CS252" s="13">
        <v>1675.81962481962</v>
      </c>
      <c r="CT252" s="13">
        <v>1906.3487552257261</v>
      </c>
    </row>
    <row r="253" spans="2:98" x14ac:dyDescent="0.25">
      <c r="B253">
        <v>43</v>
      </c>
      <c r="C253" s="19">
        <v>1819.80952380952</v>
      </c>
      <c r="D253" s="19">
        <v>1838.6666666666699</v>
      </c>
      <c r="E253" s="19">
        <v>1975.38095238095</v>
      </c>
      <c r="F253" s="19">
        <v>1838.6666666666699</v>
      </c>
      <c r="G253" s="19">
        <v>1951.80952380953</v>
      </c>
      <c r="H253" s="19">
        <v>1819.80952380952</v>
      </c>
      <c r="I253" s="19">
        <v>1838.6666666666699</v>
      </c>
      <c r="J253" s="19">
        <v>1956.5238095238101</v>
      </c>
      <c r="K253" s="19">
        <v>1951.80952380953</v>
      </c>
      <c r="L253" s="19">
        <v>1975.38095238095</v>
      </c>
      <c r="M253" s="19">
        <v>1838.6666666666699</v>
      </c>
      <c r="N253" s="19">
        <v>1819.80952380952</v>
      </c>
      <c r="O253" s="19">
        <v>1819.80952380952</v>
      </c>
      <c r="P253" s="19">
        <v>1956.5238095238101</v>
      </c>
      <c r="Q253" s="19">
        <v>1975.38095238095</v>
      </c>
      <c r="R253" s="19">
        <v>1750</v>
      </c>
      <c r="S253" s="19">
        <v>1970</v>
      </c>
      <c r="T253" s="19">
        <v>2510</v>
      </c>
      <c r="U253" s="19">
        <v>1819.80952380952</v>
      </c>
      <c r="V253" s="19">
        <v>1819.80952380952</v>
      </c>
      <c r="W253" s="19">
        <v>1956.5238095238101</v>
      </c>
      <c r="X253" s="19">
        <v>1975.38095238095</v>
      </c>
      <c r="Y253" s="19">
        <v>1750</v>
      </c>
      <c r="Z253" s="19">
        <v>1970</v>
      </c>
      <c r="AA253" s="19">
        <v>2510</v>
      </c>
      <c r="AB253" s="19">
        <v>1819.80952380952</v>
      </c>
      <c r="AC253" s="19">
        <v>1951.80952380953</v>
      </c>
      <c r="AD253" s="19">
        <v>1895.2380952381</v>
      </c>
      <c r="AE253" s="19">
        <v>1890.5238095238101</v>
      </c>
      <c r="AF253" s="19">
        <v>1975.38095238095</v>
      </c>
      <c r="AG253" s="19">
        <v>1975.38095238095</v>
      </c>
      <c r="AH253" s="19">
        <v>1819.80952380952</v>
      </c>
      <c r="AI253" s="19">
        <v>1951.80952380953</v>
      </c>
      <c r="AJ253" s="19">
        <v>2262</v>
      </c>
      <c r="AK253" s="19">
        <v>1838.6666666666699</v>
      </c>
      <c r="AL253" s="19">
        <v>1890.5238095238101</v>
      </c>
      <c r="AM253" s="19">
        <v>1833.9523809523801</v>
      </c>
      <c r="AN253" s="19">
        <v>1994.2380952381</v>
      </c>
      <c r="AO253" s="19">
        <v>2008.38095238095</v>
      </c>
      <c r="AP253" s="19">
        <v>1975.38095238095</v>
      </c>
      <c r="AQ253" s="19">
        <v>1890.5238095238101</v>
      </c>
      <c r="AR253" s="19">
        <v>1975.38095238095</v>
      </c>
      <c r="AS253" s="19">
        <v>1975.38095238095</v>
      </c>
      <c r="AT253" s="19">
        <v>1819.80952380952</v>
      </c>
      <c r="AU253" s="19">
        <v>1946.4666666666601</v>
      </c>
      <c r="AV253" s="19">
        <v>1951.23809523809</v>
      </c>
      <c r="AW253" s="19">
        <v>1956.00952380952</v>
      </c>
      <c r="AX253" s="19">
        <v>1960.7809523809501</v>
      </c>
      <c r="AY253" s="19">
        <v>1965.55238095238</v>
      </c>
      <c r="AZ253" s="19">
        <v>1970.3238095238</v>
      </c>
      <c r="BA253" s="19">
        <v>1975.0952380952299</v>
      </c>
      <c r="BB253" s="19">
        <v>1979.86666666666</v>
      </c>
      <c r="BC253" s="19">
        <v>1984.63809523809</v>
      </c>
      <c r="BD253" s="19">
        <v>1989.4095238095199</v>
      </c>
      <c r="BE253" s="19">
        <v>1994.18095238095</v>
      </c>
      <c r="BF253" s="19">
        <v>1998.95238095237</v>
      </c>
      <c r="BG253" s="19">
        <v>2003.7238095237999</v>
      </c>
      <c r="BH253" s="19">
        <v>2008.49523809523</v>
      </c>
      <c r="BI253" s="19">
        <v>1838.6666666666699</v>
      </c>
      <c r="BJ253" s="19">
        <v>1890.5238095238101</v>
      </c>
      <c r="BK253" s="19">
        <v>1833.9523809523801</v>
      </c>
      <c r="BL253" s="19">
        <v>1994.2380952381</v>
      </c>
      <c r="BM253" s="19">
        <v>2008.38095238095</v>
      </c>
      <c r="BN253" s="19">
        <v>1975.38095238095</v>
      </c>
      <c r="BO253" s="19">
        <v>1890.5238095238101</v>
      </c>
      <c r="BP253" s="19">
        <v>1975.38095238095</v>
      </c>
      <c r="BQ253" s="19">
        <v>1975.38095238095</v>
      </c>
      <c r="BR253" s="19">
        <v>1819.80952380952</v>
      </c>
      <c r="BS253" s="19">
        <v>1946.4666666666601</v>
      </c>
      <c r="BT253" s="19">
        <v>1951.23809523809</v>
      </c>
      <c r="BU253" s="19">
        <v>1956.00952380952</v>
      </c>
      <c r="BV253" s="19">
        <v>1960.7809523809501</v>
      </c>
      <c r="BW253" s="19">
        <v>1965.55238095238</v>
      </c>
      <c r="BX253" s="19">
        <v>1970.3238095238</v>
      </c>
      <c r="BY253" s="19">
        <v>1975.0952380952299</v>
      </c>
      <c r="BZ253" s="19">
        <v>1979.86666666666</v>
      </c>
      <c r="CA253" s="19">
        <v>1984.63809523809</v>
      </c>
      <c r="CB253" s="19">
        <v>1989.4095238095199</v>
      </c>
      <c r="CC253" s="19">
        <v>1994.18095238095</v>
      </c>
      <c r="CD253" s="19">
        <v>1998.95238095237</v>
      </c>
      <c r="CE253" s="19">
        <v>2003.7238095237999</v>
      </c>
      <c r="CF253" s="19">
        <v>2008.49523809523</v>
      </c>
      <c r="CG253" s="19">
        <v>1975.38095238095</v>
      </c>
      <c r="CH253" s="19">
        <v>1819.80952380952</v>
      </c>
      <c r="CI253" s="19">
        <v>1951.80952380953</v>
      </c>
      <c r="CJ253" s="19">
        <v>1838.6666666666699</v>
      </c>
      <c r="CK253" s="19">
        <v>1975.38095238095</v>
      </c>
      <c r="CL253" s="19">
        <v>1984.80952380952</v>
      </c>
      <c r="CM253" s="19">
        <v>2020.1666666666699</v>
      </c>
      <c r="CP253" t="s">
        <v>167</v>
      </c>
      <c r="CQ253">
        <v>85</v>
      </c>
      <c r="CR253" s="13">
        <v>2124.42181818177</v>
      </c>
      <c r="CS253" s="13">
        <v>1661.8658008658001</v>
      </c>
      <c r="CT253" s="13">
        <v>1907.6965229437233</v>
      </c>
    </row>
    <row r="254" spans="2:98" x14ac:dyDescent="0.25">
      <c r="B254">
        <v>44</v>
      </c>
      <c r="C254" s="19">
        <v>1824.5238095238101</v>
      </c>
      <c r="D254" s="19">
        <v>1843.38095238095</v>
      </c>
      <c r="E254" s="19">
        <v>1980.0952380952399</v>
      </c>
      <c r="F254" s="19">
        <v>1843.38095238095</v>
      </c>
      <c r="G254" s="19">
        <v>1956.5238095238101</v>
      </c>
      <c r="H254" s="19">
        <v>1824.5238095238101</v>
      </c>
      <c r="I254" s="19">
        <v>1843.38095238095</v>
      </c>
      <c r="J254" s="19">
        <v>1705</v>
      </c>
      <c r="K254" s="19">
        <v>1956.5238095238101</v>
      </c>
      <c r="L254" s="19">
        <v>1980.0952380952399</v>
      </c>
      <c r="M254" s="19">
        <v>1843.38095238095</v>
      </c>
      <c r="N254" s="19">
        <v>1824.5238095238101</v>
      </c>
      <c r="O254" s="19">
        <v>1824.5238095238101</v>
      </c>
      <c r="P254" s="19">
        <v>1705</v>
      </c>
      <c r="Q254" s="19">
        <v>1980.0952380952399</v>
      </c>
      <c r="R254" s="19">
        <v>1760</v>
      </c>
      <c r="S254" s="19">
        <v>1980</v>
      </c>
      <c r="T254" s="19">
        <v>2520</v>
      </c>
      <c r="U254" s="19">
        <v>1824.5238095238101</v>
      </c>
      <c r="V254" s="19">
        <v>1824.5238095238101</v>
      </c>
      <c r="W254" s="19">
        <v>1705</v>
      </c>
      <c r="X254" s="19">
        <v>1980.0952380952399</v>
      </c>
      <c r="Y254" s="19">
        <v>1760</v>
      </c>
      <c r="Z254" s="19">
        <v>1980</v>
      </c>
      <c r="AA254" s="19">
        <v>2520</v>
      </c>
      <c r="AB254" s="19">
        <v>1824.5238095238101</v>
      </c>
      <c r="AC254" s="19">
        <v>1956.5238095238101</v>
      </c>
      <c r="AD254" s="19">
        <v>1899.9523809523801</v>
      </c>
      <c r="AE254" s="19">
        <v>1895.2380952381</v>
      </c>
      <c r="AF254" s="19">
        <v>1980.0952380952399</v>
      </c>
      <c r="AG254" s="19">
        <v>1980.0952380952399</v>
      </c>
      <c r="AH254" s="19">
        <v>1824.5238095238101</v>
      </c>
      <c r="AI254" s="19">
        <v>1956.5238095238101</v>
      </c>
      <c r="AJ254" s="19">
        <v>2287</v>
      </c>
      <c r="AK254" s="19">
        <v>1843.38095238095</v>
      </c>
      <c r="AL254" s="19">
        <v>1895.2380952381</v>
      </c>
      <c r="AM254" s="19">
        <v>1838.6666666666699</v>
      </c>
      <c r="AN254" s="19">
        <v>1998.9523809523801</v>
      </c>
      <c r="AO254" s="19">
        <v>1705</v>
      </c>
      <c r="AP254" s="19">
        <v>1980.0952380952399</v>
      </c>
      <c r="AQ254" s="19">
        <v>1895.2380952381</v>
      </c>
      <c r="AR254" s="19">
        <v>1980.0952380952399</v>
      </c>
      <c r="AS254" s="19">
        <v>1980.0952380952399</v>
      </c>
      <c r="AT254" s="19">
        <v>1824.5238095238101</v>
      </c>
      <c r="AU254" s="19">
        <v>1930.6412698412701</v>
      </c>
      <c r="AV254" s="19">
        <v>1937.2799422799401</v>
      </c>
      <c r="AW254" s="19">
        <v>1943.9186147186199</v>
      </c>
      <c r="AX254" s="19">
        <v>1950.5572871572899</v>
      </c>
      <c r="AY254" s="19">
        <v>1957.1959595959599</v>
      </c>
      <c r="AZ254" s="19">
        <v>1963.83463203463</v>
      </c>
      <c r="BA254" s="19">
        <v>1970.47330447331</v>
      </c>
      <c r="BB254" s="19">
        <v>1977.11197691198</v>
      </c>
      <c r="BC254" s="19">
        <v>1983.7506493506501</v>
      </c>
      <c r="BD254" s="19">
        <v>1990.3893217893201</v>
      </c>
      <c r="BE254" s="19">
        <v>1997.0279942279999</v>
      </c>
      <c r="BF254" s="19">
        <v>2003.6666666666699</v>
      </c>
      <c r="BG254" s="19">
        <v>2010.30533910534</v>
      </c>
      <c r="BH254" s="19">
        <v>2016.94401154401</v>
      </c>
      <c r="BI254" s="19">
        <v>1843.38095238095</v>
      </c>
      <c r="BJ254" s="19">
        <v>1895.2380952381</v>
      </c>
      <c r="BK254" s="19">
        <v>1838.6666666666699</v>
      </c>
      <c r="BL254" s="19">
        <v>1998.9523809523801</v>
      </c>
      <c r="BM254" s="19">
        <v>1705</v>
      </c>
      <c r="BN254" s="19">
        <v>1980.0952380952399</v>
      </c>
      <c r="BO254" s="19">
        <v>1895.2380952381</v>
      </c>
      <c r="BP254" s="19">
        <v>1980.0952380952399</v>
      </c>
      <c r="BQ254" s="19">
        <v>1980.0952380952399</v>
      </c>
      <c r="BR254" s="19">
        <v>1824.5238095238101</v>
      </c>
      <c r="BS254" s="19">
        <v>1930.6412698412701</v>
      </c>
      <c r="BT254" s="19">
        <v>1937.2799422799401</v>
      </c>
      <c r="BU254" s="19">
        <v>1943.9186147186199</v>
      </c>
      <c r="BV254" s="19">
        <v>1950.5572871572899</v>
      </c>
      <c r="BW254" s="19">
        <v>1957.1959595959599</v>
      </c>
      <c r="BX254" s="19">
        <v>1963.83463203463</v>
      </c>
      <c r="BY254" s="19">
        <v>1970.47330447331</v>
      </c>
      <c r="BZ254" s="19">
        <v>1977.11197691198</v>
      </c>
      <c r="CA254" s="19">
        <v>1983.7506493506501</v>
      </c>
      <c r="CB254" s="19">
        <v>1990.3893217893201</v>
      </c>
      <c r="CC254" s="19">
        <v>1997.0279942279999</v>
      </c>
      <c r="CD254" s="19">
        <v>2003.6666666666699</v>
      </c>
      <c r="CE254" s="19">
        <v>2010.30533910534</v>
      </c>
      <c r="CF254" s="19">
        <v>2016.94401154401</v>
      </c>
      <c r="CG254" s="19">
        <v>1980.0952380952399</v>
      </c>
      <c r="CH254" s="19">
        <v>1824.5238095238101</v>
      </c>
      <c r="CI254" s="19">
        <v>1956.5238095238101</v>
      </c>
      <c r="CJ254" s="19">
        <v>1843.38095238095</v>
      </c>
      <c r="CK254" s="19">
        <v>1980.0952380952399</v>
      </c>
      <c r="CL254" s="19">
        <v>1989.5238095238101</v>
      </c>
      <c r="CM254" s="19">
        <v>2024.88095238095</v>
      </c>
      <c r="CP254" t="s">
        <v>167</v>
      </c>
      <c r="CQ254">
        <v>86</v>
      </c>
      <c r="CR254" s="13">
        <v>2143.8497766782898</v>
      </c>
      <c r="CS254" s="13">
        <v>1647.91197691198</v>
      </c>
      <c r="CT254" s="13">
        <v>1909.0442906617204</v>
      </c>
    </row>
    <row r="255" spans="2:98" x14ac:dyDescent="0.25">
      <c r="B255">
        <v>45</v>
      </c>
      <c r="C255" s="19">
        <v>1829.2380952381</v>
      </c>
      <c r="D255" s="19">
        <v>1848.0952380952399</v>
      </c>
      <c r="E255" s="19">
        <v>1984.80952380953</v>
      </c>
      <c r="F255" s="19">
        <v>1848.0952380952399</v>
      </c>
      <c r="G255" s="19">
        <v>1705</v>
      </c>
      <c r="H255" s="19">
        <v>1829.2380952381</v>
      </c>
      <c r="I255" s="19">
        <v>1848.0952380952399</v>
      </c>
      <c r="J255" s="19">
        <v>1710</v>
      </c>
      <c r="K255" s="19">
        <v>1705</v>
      </c>
      <c r="L255" s="19">
        <v>1984.80952380953</v>
      </c>
      <c r="M255" s="19">
        <v>1848.0952380952399</v>
      </c>
      <c r="N255" s="19">
        <v>1829.2380952381</v>
      </c>
      <c r="O255" s="19">
        <v>1829.2380952381</v>
      </c>
      <c r="P255" s="19">
        <v>1710</v>
      </c>
      <c r="Q255" s="19">
        <v>1984.80952380953</v>
      </c>
      <c r="R255" s="19">
        <v>1770</v>
      </c>
      <c r="S255" s="19">
        <v>1990</v>
      </c>
      <c r="T255" s="19">
        <v>2530</v>
      </c>
      <c r="U255" s="19">
        <v>1829.2380952381</v>
      </c>
      <c r="V255" s="19">
        <v>1829.2380952381</v>
      </c>
      <c r="W255" s="19">
        <v>1710</v>
      </c>
      <c r="X255" s="19">
        <v>1984.80952380953</v>
      </c>
      <c r="Y255" s="19">
        <v>1770</v>
      </c>
      <c r="Z255" s="19">
        <v>1990</v>
      </c>
      <c r="AA255" s="19">
        <v>2530</v>
      </c>
      <c r="AB255" s="19">
        <v>1829.2380952381</v>
      </c>
      <c r="AC255" s="19">
        <v>1705</v>
      </c>
      <c r="AD255" s="19">
        <v>1904.6666666666699</v>
      </c>
      <c r="AE255" s="19">
        <v>1899.9523809523801</v>
      </c>
      <c r="AF255" s="19">
        <v>1984.80952380953</v>
      </c>
      <c r="AG255" s="19">
        <v>1984.80952380953</v>
      </c>
      <c r="AH255" s="19">
        <v>1829.2380952381</v>
      </c>
      <c r="AI255" s="19">
        <v>1705</v>
      </c>
      <c r="AJ255" s="19">
        <v>1500</v>
      </c>
      <c r="AK255" s="19">
        <v>1848.0952380952399</v>
      </c>
      <c r="AL255" s="19">
        <v>1899.9523809523801</v>
      </c>
      <c r="AM255" s="19">
        <v>1843.38095238095</v>
      </c>
      <c r="AN255" s="19">
        <v>2003.6666666666699</v>
      </c>
      <c r="AO255" s="19">
        <v>1710</v>
      </c>
      <c r="AP255" s="19">
        <v>1984.80952380953</v>
      </c>
      <c r="AQ255" s="19">
        <v>1899.9523809523801</v>
      </c>
      <c r="AR255" s="19">
        <v>1984.80952380953</v>
      </c>
      <c r="AS255" s="19">
        <v>1984.80952380953</v>
      </c>
      <c r="AT255" s="19">
        <v>1829.2380952381</v>
      </c>
      <c r="AU255" s="19">
        <v>1935.37460317461</v>
      </c>
      <c r="AV255" s="19">
        <v>1942.0115440115501</v>
      </c>
      <c r="AW255" s="19">
        <v>1948.6484848484899</v>
      </c>
      <c r="AX255" s="19">
        <v>1955.28542568543</v>
      </c>
      <c r="AY255" s="19">
        <v>1961.9223665223701</v>
      </c>
      <c r="AZ255" s="19">
        <v>1968.55930735931</v>
      </c>
      <c r="BA255" s="19">
        <v>1975.1962481962601</v>
      </c>
      <c r="BB255" s="19">
        <v>1981.8331890331999</v>
      </c>
      <c r="BC255" s="19">
        <v>1988.47012987014</v>
      </c>
      <c r="BD255" s="19">
        <v>1995.1070707070801</v>
      </c>
      <c r="BE255" s="19">
        <v>2001.7440115440199</v>
      </c>
      <c r="BF255" s="19">
        <v>2008.38095238096</v>
      </c>
      <c r="BG255" s="19">
        <v>2015.0178932179099</v>
      </c>
      <c r="BH255" s="19">
        <v>2021.65483405485</v>
      </c>
      <c r="BI255" s="19">
        <v>1848.0952380952399</v>
      </c>
      <c r="BJ255" s="19">
        <v>1899.9523809523801</v>
      </c>
      <c r="BK255" s="19">
        <v>1843.38095238095</v>
      </c>
      <c r="BL255" s="19">
        <v>2003.6666666666699</v>
      </c>
      <c r="BM255" s="19">
        <v>1710</v>
      </c>
      <c r="BN255" s="19">
        <v>1984.80952380953</v>
      </c>
      <c r="BO255" s="19">
        <v>1899.9523809523801</v>
      </c>
      <c r="BP255" s="19">
        <v>1984.80952380953</v>
      </c>
      <c r="BQ255" s="19">
        <v>1984.80952380953</v>
      </c>
      <c r="BR255" s="19">
        <v>1829.2380952381</v>
      </c>
      <c r="BS255" s="19">
        <v>1935.37460317461</v>
      </c>
      <c r="BT255" s="19">
        <v>1942.0115440115501</v>
      </c>
      <c r="BU255" s="19">
        <v>1948.6484848484899</v>
      </c>
      <c r="BV255" s="19">
        <v>1955.28542568543</v>
      </c>
      <c r="BW255" s="19">
        <v>1961.9223665223701</v>
      </c>
      <c r="BX255" s="19">
        <v>1968.55930735931</v>
      </c>
      <c r="BY255" s="19">
        <v>1975.1962481962601</v>
      </c>
      <c r="BZ255" s="19">
        <v>1981.8331890331999</v>
      </c>
      <c r="CA255" s="19">
        <v>1988.47012987014</v>
      </c>
      <c r="CB255" s="19">
        <v>1995.1070707070801</v>
      </c>
      <c r="CC255" s="19">
        <v>2001.7440115440199</v>
      </c>
      <c r="CD255" s="19">
        <v>2008.38095238096</v>
      </c>
      <c r="CE255" s="19">
        <v>2015.0178932179099</v>
      </c>
      <c r="CF255" s="19">
        <v>2021.65483405485</v>
      </c>
      <c r="CG255" s="19">
        <v>1984.80952380953</v>
      </c>
      <c r="CH255" s="19">
        <v>1829.2380952381</v>
      </c>
      <c r="CI255" s="19">
        <v>1705</v>
      </c>
      <c r="CJ255" s="19">
        <v>1848.0952380952399</v>
      </c>
      <c r="CK255" s="19">
        <v>1984.80952380953</v>
      </c>
      <c r="CL255" s="19">
        <v>1994.2380952381</v>
      </c>
      <c r="CM255" s="19">
        <v>2055.2190476190499</v>
      </c>
      <c r="CP255" t="s">
        <v>167</v>
      </c>
      <c r="CQ255">
        <v>87</v>
      </c>
      <c r="CR255" s="13">
        <v>2163.27773517482</v>
      </c>
      <c r="CS255" s="13">
        <v>1632.87243867244</v>
      </c>
      <c r="CT255" s="13">
        <v>1910.3920583797153</v>
      </c>
    </row>
    <row r="256" spans="2:98" x14ac:dyDescent="0.25">
      <c r="B256">
        <v>46</v>
      </c>
      <c r="C256" s="19">
        <v>1833.9523809523801</v>
      </c>
      <c r="D256" s="19">
        <v>1852.80952380952</v>
      </c>
      <c r="E256" s="19">
        <v>1989.5238095238101</v>
      </c>
      <c r="F256" s="19">
        <v>1852.80952380952</v>
      </c>
      <c r="G256" s="19">
        <v>1710</v>
      </c>
      <c r="H256" s="19">
        <v>1833.9523809523801</v>
      </c>
      <c r="I256" s="19">
        <v>1852.80952380952</v>
      </c>
      <c r="J256" s="19">
        <v>1940</v>
      </c>
      <c r="K256" s="19">
        <v>1710</v>
      </c>
      <c r="L256" s="19">
        <v>1989.5238095238101</v>
      </c>
      <c r="M256" s="19">
        <v>1852.80952380952</v>
      </c>
      <c r="N256" s="19">
        <v>1833.9523809523801</v>
      </c>
      <c r="O256" s="19">
        <v>1833.9523809523801</v>
      </c>
      <c r="P256" s="19">
        <v>1940</v>
      </c>
      <c r="Q256" s="19">
        <v>1989.5238095238101</v>
      </c>
      <c r="R256" s="19">
        <v>1780</v>
      </c>
      <c r="S256" s="19">
        <v>2000</v>
      </c>
      <c r="T256" s="19">
        <v>2540</v>
      </c>
      <c r="U256" s="19">
        <v>1833.9523809523801</v>
      </c>
      <c r="V256" s="19">
        <v>1833.9523809523801</v>
      </c>
      <c r="W256" s="19">
        <v>1940</v>
      </c>
      <c r="X256" s="19">
        <v>1989.5238095238101</v>
      </c>
      <c r="Y256" s="19">
        <v>1780</v>
      </c>
      <c r="Z256" s="19">
        <v>2000</v>
      </c>
      <c r="AA256" s="19">
        <v>2540</v>
      </c>
      <c r="AB256" s="19">
        <v>1833.9523809523801</v>
      </c>
      <c r="AC256" s="19">
        <v>1710</v>
      </c>
      <c r="AD256" s="19">
        <v>1909.38095238095</v>
      </c>
      <c r="AE256" s="19">
        <v>1904.6666666666699</v>
      </c>
      <c r="AF256" s="19">
        <v>1989.5238095238101</v>
      </c>
      <c r="AG256" s="19">
        <v>1989.5238095238101</v>
      </c>
      <c r="AH256" s="19">
        <v>1833.9523809523801</v>
      </c>
      <c r="AI256" s="19">
        <v>1710</v>
      </c>
      <c r="AJ256" s="19">
        <v>1861</v>
      </c>
      <c r="AK256" s="19">
        <v>1852.80952380952</v>
      </c>
      <c r="AL256" s="19">
        <v>1904.6666666666699</v>
      </c>
      <c r="AM256" s="19">
        <v>1848.0952380952399</v>
      </c>
      <c r="AN256" s="19">
        <v>2008.38095238095</v>
      </c>
      <c r="AO256" s="19">
        <v>1940</v>
      </c>
      <c r="AP256" s="19">
        <v>1989.5238095238101</v>
      </c>
      <c r="AQ256" s="19">
        <v>1904.6666666666699</v>
      </c>
      <c r="AR256" s="19">
        <v>1989.5238095238101</v>
      </c>
      <c r="AS256" s="19">
        <v>1989.5238095238101</v>
      </c>
      <c r="AT256" s="19">
        <v>1833.9523809523801</v>
      </c>
      <c r="AU256" s="19">
        <v>1955.1079365079399</v>
      </c>
      <c r="AV256" s="19">
        <v>1960.37950937951</v>
      </c>
      <c r="AW256" s="19">
        <v>1965.65108225108</v>
      </c>
      <c r="AX256" s="19">
        <v>1970.92265512266</v>
      </c>
      <c r="AY256" s="19">
        <v>1976.19422799423</v>
      </c>
      <c r="AZ256" s="19">
        <v>1981.4658008658</v>
      </c>
      <c r="BA256" s="19">
        <v>1986.73737373738</v>
      </c>
      <c r="BB256" s="19">
        <v>1992.0089466089501</v>
      </c>
      <c r="BC256" s="19">
        <v>1997.2805194805201</v>
      </c>
      <c r="BD256" s="19">
        <v>2002.5520923521001</v>
      </c>
      <c r="BE256" s="19">
        <v>2007.8236652236701</v>
      </c>
      <c r="BF256" s="19">
        <v>2013.0952380952399</v>
      </c>
      <c r="BG256" s="19">
        <v>2018.3668109668199</v>
      </c>
      <c r="BH256" s="19">
        <v>2023.6383838383899</v>
      </c>
      <c r="BI256" s="19">
        <v>1852.80952380952</v>
      </c>
      <c r="BJ256" s="19">
        <v>1904.6666666666699</v>
      </c>
      <c r="BK256" s="19">
        <v>1848.0952380952399</v>
      </c>
      <c r="BL256" s="19">
        <v>2008.38095238095</v>
      </c>
      <c r="BM256" s="19">
        <v>1940</v>
      </c>
      <c r="BN256" s="19">
        <v>1989.5238095238101</v>
      </c>
      <c r="BO256" s="19">
        <v>1904.6666666666699</v>
      </c>
      <c r="BP256" s="19">
        <v>1989.5238095238101</v>
      </c>
      <c r="BQ256" s="19">
        <v>1989.5238095238101</v>
      </c>
      <c r="BR256" s="19">
        <v>1833.9523809523801</v>
      </c>
      <c r="BS256" s="19">
        <v>1955.1079365079399</v>
      </c>
      <c r="BT256" s="19">
        <v>1960.37950937951</v>
      </c>
      <c r="BU256" s="19">
        <v>1965.65108225108</v>
      </c>
      <c r="BV256" s="19">
        <v>1970.92265512266</v>
      </c>
      <c r="BW256" s="19">
        <v>1976.19422799423</v>
      </c>
      <c r="BX256" s="19">
        <v>1981.4658008658</v>
      </c>
      <c r="BY256" s="19">
        <v>1986.73737373738</v>
      </c>
      <c r="BZ256" s="19">
        <v>1992.0089466089501</v>
      </c>
      <c r="CA256" s="19">
        <v>1997.2805194805201</v>
      </c>
      <c r="CB256" s="19">
        <v>2002.5520923521001</v>
      </c>
      <c r="CC256" s="19">
        <v>2007.8236652236701</v>
      </c>
      <c r="CD256" s="19">
        <v>2013.0952380952399</v>
      </c>
      <c r="CE256" s="19">
        <v>2018.3668109668199</v>
      </c>
      <c r="CF256" s="19">
        <v>2023.6383838383899</v>
      </c>
      <c r="CG256" s="19">
        <v>1989.5238095238101</v>
      </c>
      <c r="CH256" s="19">
        <v>1833.9523809523801</v>
      </c>
      <c r="CI256" s="19">
        <v>1710</v>
      </c>
      <c r="CJ256" s="19">
        <v>1852.80952380952</v>
      </c>
      <c r="CK256" s="19">
        <v>1989.5238095238101</v>
      </c>
      <c r="CL256" s="19">
        <v>1998.9523809523801</v>
      </c>
      <c r="CM256" s="19">
        <v>2059.9047619047601</v>
      </c>
      <c r="CP256" t="s">
        <v>167</v>
      </c>
      <c r="CQ256">
        <v>88</v>
      </c>
      <c r="CR256" s="13">
        <v>2182.7056936713502</v>
      </c>
      <c r="CS256" s="13">
        <v>1616.8329004329</v>
      </c>
      <c r="CT256" s="13">
        <v>1911.7398260977116</v>
      </c>
    </row>
    <row r="257" spans="2:98" x14ac:dyDescent="0.25">
      <c r="B257">
        <v>47</v>
      </c>
      <c r="C257" s="19">
        <v>1838.6666666666699</v>
      </c>
      <c r="D257" s="19">
        <v>1857.5238095238101</v>
      </c>
      <c r="E257" s="19">
        <v>1994.2380952381</v>
      </c>
      <c r="F257" s="19">
        <v>1857.5238095238101</v>
      </c>
      <c r="G257" s="19">
        <v>1940</v>
      </c>
      <c r="H257" s="19">
        <v>1838.6666666666699</v>
      </c>
      <c r="I257" s="19">
        <v>1857.5238095238101</v>
      </c>
      <c r="J257" s="19">
        <v>1890</v>
      </c>
      <c r="K257" s="19">
        <v>1940</v>
      </c>
      <c r="L257" s="19">
        <v>1994.2380952381</v>
      </c>
      <c r="M257" s="19">
        <v>1857.5238095238101</v>
      </c>
      <c r="N257" s="19">
        <v>1838.6666666666699</v>
      </c>
      <c r="O257" s="19">
        <v>1838.6666666666699</v>
      </c>
      <c r="P257" s="19">
        <v>1890</v>
      </c>
      <c r="Q257" s="19">
        <v>1994.2380952381</v>
      </c>
      <c r="R257" s="19">
        <v>1790</v>
      </c>
      <c r="S257" s="19">
        <v>2010</v>
      </c>
      <c r="T257" s="19">
        <v>1255</v>
      </c>
      <c r="U257" s="19">
        <v>1838.6666666666699</v>
      </c>
      <c r="V257" s="19">
        <v>1838.6666666666699</v>
      </c>
      <c r="W257" s="19">
        <v>1890</v>
      </c>
      <c r="X257" s="19">
        <v>1994.2380952381</v>
      </c>
      <c r="Y257" s="19">
        <v>1790</v>
      </c>
      <c r="Z257" s="19">
        <v>2010</v>
      </c>
      <c r="AA257" s="19">
        <v>1255</v>
      </c>
      <c r="AB257" s="19">
        <v>1838.6666666666699</v>
      </c>
      <c r="AC257" s="19">
        <v>1940</v>
      </c>
      <c r="AD257" s="19">
        <v>1914.0952380952399</v>
      </c>
      <c r="AE257" s="19">
        <v>1909.38095238095</v>
      </c>
      <c r="AF257" s="19">
        <v>1994.2380952381</v>
      </c>
      <c r="AG257" s="19">
        <v>1994.2380952381</v>
      </c>
      <c r="AH257" s="19">
        <v>1838.6666666666699</v>
      </c>
      <c r="AI257" s="19">
        <v>1940</v>
      </c>
      <c r="AJ257" s="19">
        <v>1550</v>
      </c>
      <c r="AK257" s="19">
        <v>1857.5238095238101</v>
      </c>
      <c r="AL257" s="19">
        <v>1909.38095238095</v>
      </c>
      <c r="AM257" s="19">
        <v>1852.80952380952</v>
      </c>
      <c r="AN257" s="19">
        <v>1705</v>
      </c>
      <c r="AO257" s="19">
        <v>1890</v>
      </c>
      <c r="AP257" s="19">
        <v>1994.2380952381</v>
      </c>
      <c r="AQ257" s="19">
        <v>1909.38095238095</v>
      </c>
      <c r="AR257" s="19">
        <v>1994.2380952381</v>
      </c>
      <c r="AS257" s="19">
        <v>1994.2380952381</v>
      </c>
      <c r="AT257" s="19">
        <v>1838.6666666666699</v>
      </c>
      <c r="AU257" s="19">
        <v>1956.17460317461</v>
      </c>
      <c r="AV257" s="19">
        <v>1967.37950937951</v>
      </c>
      <c r="AW257" s="19">
        <v>1978.58441558442</v>
      </c>
      <c r="AX257" s="19">
        <v>1989.78932178933</v>
      </c>
      <c r="AY257" s="19">
        <v>2000.99422799423</v>
      </c>
      <c r="AZ257" s="19">
        <v>2012.19913419914</v>
      </c>
      <c r="BA257" s="19">
        <v>2023.40404040405</v>
      </c>
      <c r="BB257" s="19">
        <v>2034.60894660895</v>
      </c>
      <c r="BC257" s="19">
        <v>2045.81385281386</v>
      </c>
      <c r="BD257" s="19">
        <v>2057.0187590187702</v>
      </c>
      <c r="BE257" s="19">
        <v>2068.2236652236702</v>
      </c>
      <c r="BF257" s="19">
        <v>2079.4285714285802</v>
      </c>
      <c r="BG257" s="19">
        <v>2090.6334776334902</v>
      </c>
      <c r="BH257" s="19">
        <v>2101.8383838383902</v>
      </c>
      <c r="BI257" s="19">
        <v>1857.5238095238101</v>
      </c>
      <c r="BJ257" s="19">
        <v>1909.38095238095</v>
      </c>
      <c r="BK257" s="19">
        <v>1852.80952380952</v>
      </c>
      <c r="BL257" s="19">
        <v>1705</v>
      </c>
      <c r="BM257" s="19">
        <v>1890</v>
      </c>
      <c r="BN257" s="19">
        <v>1994.2380952381</v>
      </c>
      <c r="BO257" s="19">
        <v>1909.38095238095</v>
      </c>
      <c r="BP257" s="19">
        <v>1994.2380952381</v>
      </c>
      <c r="BQ257" s="19">
        <v>1994.2380952381</v>
      </c>
      <c r="BR257" s="19">
        <v>1838.6666666666699</v>
      </c>
      <c r="BS257" s="19">
        <v>1956.17460317461</v>
      </c>
      <c r="BT257" s="19">
        <v>1967.37950937951</v>
      </c>
      <c r="BU257" s="19">
        <v>1978.58441558442</v>
      </c>
      <c r="BV257" s="19">
        <v>1989.78932178933</v>
      </c>
      <c r="BW257" s="19">
        <v>2000.99422799423</v>
      </c>
      <c r="BX257" s="19">
        <v>2012.19913419914</v>
      </c>
      <c r="BY257" s="19">
        <v>2023.40404040405</v>
      </c>
      <c r="BZ257" s="19">
        <v>2034.60894660895</v>
      </c>
      <c r="CA257" s="19">
        <v>2045.81385281386</v>
      </c>
      <c r="CB257" s="19">
        <v>2057.0187590187702</v>
      </c>
      <c r="CC257" s="19">
        <v>2068.2236652236702</v>
      </c>
      <c r="CD257" s="19">
        <v>2079.4285714285802</v>
      </c>
      <c r="CE257" s="19">
        <v>2090.6334776334902</v>
      </c>
      <c r="CF257" s="19">
        <v>2101.8383838383902</v>
      </c>
      <c r="CG257" s="19">
        <v>1994.2380952381</v>
      </c>
      <c r="CH257" s="19">
        <v>1838.6666666666699</v>
      </c>
      <c r="CI257" s="19">
        <v>1940</v>
      </c>
      <c r="CJ257" s="19">
        <v>1857.5238095238101</v>
      </c>
      <c r="CK257" s="19">
        <v>1994.2380952381</v>
      </c>
      <c r="CL257" s="19">
        <v>2003.6666666666699</v>
      </c>
      <c r="CM257" s="19">
        <v>2042.0904761904801</v>
      </c>
      <c r="CP257" t="s">
        <v>167</v>
      </c>
      <c r="CQ257">
        <v>89</v>
      </c>
      <c r="CR257" s="13">
        <v>2202.13365216788</v>
      </c>
      <c r="CS257" s="13">
        <v>1600.7933621933601</v>
      </c>
      <c r="CT257" s="13">
        <v>1913.0875938157087</v>
      </c>
    </row>
    <row r="258" spans="2:98" x14ac:dyDescent="0.25">
      <c r="B258">
        <v>48</v>
      </c>
      <c r="C258" s="19">
        <v>1843.38095238095</v>
      </c>
      <c r="D258" s="19">
        <v>1862.2380952381</v>
      </c>
      <c r="E258" s="19">
        <v>1998.9523809523801</v>
      </c>
      <c r="F258" s="19">
        <v>1862.2380952381</v>
      </c>
      <c r="G258" s="19">
        <v>1890</v>
      </c>
      <c r="H258" s="19">
        <v>1843.38095238095</v>
      </c>
      <c r="I258" s="19">
        <v>1862.2380952381</v>
      </c>
      <c r="J258" s="19">
        <v>1790</v>
      </c>
      <c r="K258" s="19">
        <v>1890</v>
      </c>
      <c r="L258" s="19">
        <v>1998.9523809523801</v>
      </c>
      <c r="M258" s="19">
        <v>1862.2380952381</v>
      </c>
      <c r="N258" s="19">
        <v>1843.38095238095</v>
      </c>
      <c r="O258" s="19">
        <v>1843.38095238095</v>
      </c>
      <c r="P258" s="19">
        <v>1790</v>
      </c>
      <c r="Q258" s="19">
        <v>1998.9523809523801</v>
      </c>
      <c r="R258" s="19">
        <v>1800</v>
      </c>
      <c r="S258" s="19">
        <v>2020</v>
      </c>
      <c r="T258" s="19">
        <v>1335</v>
      </c>
      <c r="U258" s="19">
        <v>1843.38095238095</v>
      </c>
      <c r="V258" s="19">
        <v>1843.38095238095</v>
      </c>
      <c r="W258" s="19">
        <v>1790</v>
      </c>
      <c r="X258" s="19">
        <v>1998.9523809523801</v>
      </c>
      <c r="Y258" s="19">
        <v>1800</v>
      </c>
      <c r="Z258" s="19">
        <v>2020</v>
      </c>
      <c r="AA258" s="19">
        <v>1335</v>
      </c>
      <c r="AB258" s="19">
        <v>1843.38095238095</v>
      </c>
      <c r="AC258" s="19">
        <v>1890</v>
      </c>
      <c r="AD258" s="19">
        <v>1918.80952380953</v>
      </c>
      <c r="AE258" s="19">
        <v>1914.0952380952399</v>
      </c>
      <c r="AF258" s="19">
        <v>1998.9523809523801</v>
      </c>
      <c r="AG258" s="19">
        <v>1998.9523809523801</v>
      </c>
      <c r="AH258" s="19">
        <v>1843.38095238095</v>
      </c>
      <c r="AI258" s="19">
        <v>1890</v>
      </c>
      <c r="AJ258" s="19">
        <v>1687</v>
      </c>
      <c r="AK258" s="19">
        <v>1862.2380952381</v>
      </c>
      <c r="AL258" s="19">
        <v>1914.0952380952399</v>
      </c>
      <c r="AM258" s="19">
        <v>1857.5238095238101</v>
      </c>
      <c r="AN258" s="19">
        <v>1710</v>
      </c>
      <c r="AO258" s="19">
        <v>1790</v>
      </c>
      <c r="AP258" s="19">
        <v>1998.9523809523801</v>
      </c>
      <c r="AQ258" s="19">
        <v>1914.0952380952399</v>
      </c>
      <c r="AR258" s="19">
        <v>1998.9523809523801</v>
      </c>
      <c r="AS258" s="19">
        <v>1998.9523809523801</v>
      </c>
      <c r="AT258" s="19">
        <v>1843.38095238095</v>
      </c>
      <c r="AU258" s="19">
        <v>1953.9079365079299</v>
      </c>
      <c r="AV258" s="19">
        <v>1965.74227994228</v>
      </c>
      <c r="AW258" s="19">
        <v>1977.5766233766201</v>
      </c>
      <c r="AX258" s="19">
        <v>1989.41096681096</v>
      </c>
      <c r="AY258" s="19">
        <v>2001.2453102453101</v>
      </c>
      <c r="AZ258" s="19">
        <v>2013.0796536796499</v>
      </c>
      <c r="BA258" s="19">
        <v>2024.91399711399</v>
      </c>
      <c r="BB258" s="19">
        <v>2036.7483405483299</v>
      </c>
      <c r="BC258" s="19">
        <v>2048.58268398268</v>
      </c>
      <c r="BD258" s="19">
        <v>2060.4170274170201</v>
      </c>
      <c r="BE258" s="19">
        <v>2072.2513708513602</v>
      </c>
      <c r="BF258" s="19">
        <v>2084.0857142857099</v>
      </c>
      <c r="BG258" s="19">
        <v>2095.92005772005</v>
      </c>
      <c r="BH258" s="19">
        <v>2107.7544011543901</v>
      </c>
      <c r="BI258" s="19">
        <v>1862.2380952381</v>
      </c>
      <c r="BJ258" s="19">
        <v>1914.0952380952399</v>
      </c>
      <c r="BK258" s="19">
        <v>1857.5238095238101</v>
      </c>
      <c r="BL258" s="19">
        <v>1710</v>
      </c>
      <c r="BM258" s="19">
        <v>1790</v>
      </c>
      <c r="BN258" s="19">
        <v>1998.9523809523801</v>
      </c>
      <c r="BO258" s="19">
        <v>1914.0952380952399</v>
      </c>
      <c r="BP258" s="19">
        <v>1998.9523809523801</v>
      </c>
      <c r="BQ258" s="19">
        <v>1998.9523809523801</v>
      </c>
      <c r="BR258" s="19">
        <v>1843.38095238095</v>
      </c>
      <c r="BS258" s="19">
        <v>1953.9079365079299</v>
      </c>
      <c r="BT258" s="19">
        <v>1965.74227994228</v>
      </c>
      <c r="BU258" s="19">
        <v>1977.5766233766201</v>
      </c>
      <c r="BV258" s="19">
        <v>1989.41096681096</v>
      </c>
      <c r="BW258" s="19">
        <v>2001.2453102453101</v>
      </c>
      <c r="BX258" s="19">
        <v>2013.0796536796499</v>
      </c>
      <c r="BY258" s="19">
        <v>2024.91399711399</v>
      </c>
      <c r="BZ258" s="19">
        <v>2036.7483405483299</v>
      </c>
      <c r="CA258" s="19">
        <v>2048.58268398268</v>
      </c>
      <c r="CB258" s="19">
        <v>2060.4170274170201</v>
      </c>
      <c r="CC258" s="19">
        <v>2072.2513708513602</v>
      </c>
      <c r="CD258" s="19">
        <v>2084.0857142857099</v>
      </c>
      <c r="CE258" s="19">
        <v>2095.92005772005</v>
      </c>
      <c r="CF258" s="19">
        <v>2107.7544011543901</v>
      </c>
      <c r="CG258" s="19">
        <v>1998.9523809523801</v>
      </c>
      <c r="CH258" s="19">
        <v>1843.38095238095</v>
      </c>
      <c r="CI258" s="19">
        <v>1890</v>
      </c>
      <c r="CJ258" s="19">
        <v>1862.2380952381</v>
      </c>
      <c r="CK258" s="19">
        <v>1998.9523809523801</v>
      </c>
      <c r="CL258" s="19">
        <v>2008.38095238095</v>
      </c>
      <c r="CM258" s="19">
        <v>2052.2761904761901</v>
      </c>
      <c r="CP258" t="s">
        <v>167</v>
      </c>
      <c r="CQ258">
        <v>90</v>
      </c>
      <c r="CR258" s="13">
        <v>2221.5616106644002</v>
      </c>
      <c r="CS258" s="13">
        <v>1584.7538239538201</v>
      </c>
      <c r="CT258" s="13">
        <v>1914.4353615337036</v>
      </c>
    </row>
    <row r="259" spans="2:98" x14ac:dyDescent="0.25">
      <c r="B259">
        <v>49</v>
      </c>
      <c r="C259" s="19">
        <v>1848.0952380952399</v>
      </c>
      <c r="D259" s="19">
        <v>1866.9523809523801</v>
      </c>
      <c r="E259" s="19">
        <v>2003.6666666666699</v>
      </c>
      <c r="F259" s="19">
        <v>1866.9523809523801</v>
      </c>
      <c r="G259" s="19">
        <v>1790</v>
      </c>
      <c r="H259" s="19">
        <v>1848.0952380952399</v>
      </c>
      <c r="I259" s="19">
        <v>1866.9523809523801</v>
      </c>
      <c r="J259" s="19">
        <v>1700</v>
      </c>
      <c r="K259" s="19">
        <v>1790</v>
      </c>
      <c r="L259" s="19">
        <v>2003.6666666666699</v>
      </c>
      <c r="M259" s="19">
        <v>1866.9523809523801</v>
      </c>
      <c r="N259" s="19">
        <v>1848.0952380952399</v>
      </c>
      <c r="O259" s="19">
        <v>1848.0952380952399</v>
      </c>
      <c r="P259" s="19">
        <v>1700</v>
      </c>
      <c r="Q259" s="19">
        <v>2003.6666666666699</v>
      </c>
      <c r="R259" s="19">
        <v>1810</v>
      </c>
      <c r="S259" s="19">
        <v>2030</v>
      </c>
      <c r="T259" s="19">
        <v>1415</v>
      </c>
      <c r="U259" s="19">
        <v>1848.0952380952399</v>
      </c>
      <c r="V259" s="19">
        <v>1848.0952380952399</v>
      </c>
      <c r="W259" s="19">
        <v>1700</v>
      </c>
      <c r="X259" s="19">
        <v>2003.6666666666699</v>
      </c>
      <c r="Y259" s="19">
        <v>1810</v>
      </c>
      <c r="Z259" s="19">
        <v>2030</v>
      </c>
      <c r="AA259" s="19">
        <v>1415</v>
      </c>
      <c r="AB259" s="19">
        <v>1848.0952380952399</v>
      </c>
      <c r="AC259" s="19">
        <v>1790</v>
      </c>
      <c r="AD259" s="19">
        <v>1923.5238095238101</v>
      </c>
      <c r="AE259" s="19">
        <v>1918.80952380953</v>
      </c>
      <c r="AF259" s="19">
        <v>2003.6666666666699</v>
      </c>
      <c r="AG259" s="19">
        <v>2003.6666666666699</v>
      </c>
      <c r="AH259" s="19">
        <v>1848.0952380952399</v>
      </c>
      <c r="AI259" s="19">
        <v>1790</v>
      </c>
      <c r="AJ259" s="19">
        <v>1712</v>
      </c>
      <c r="AK259" s="19">
        <v>1866.9523809523801</v>
      </c>
      <c r="AL259" s="19">
        <v>1918.80952380953</v>
      </c>
      <c r="AM259" s="19">
        <v>1862.2380952381</v>
      </c>
      <c r="AN259" s="19">
        <v>1940</v>
      </c>
      <c r="AO259" s="19">
        <v>1700</v>
      </c>
      <c r="AP259" s="19">
        <v>2003.6666666666699</v>
      </c>
      <c r="AQ259" s="19">
        <v>1918.80952380953</v>
      </c>
      <c r="AR259" s="19">
        <v>2003.6666666666699</v>
      </c>
      <c r="AS259" s="19">
        <v>2003.6666666666699</v>
      </c>
      <c r="AT259" s="19">
        <v>1848.0952380952399</v>
      </c>
      <c r="AU259" s="19">
        <v>1952.30793650794</v>
      </c>
      <c r="AV259" s="19">
        <v>1960.6202020202099</v>
      </c>
      <c r="AW259" s="19">
        <v>1968.9324675324699</v>
      </c>
      <c r="AX259" s="19">
        <v>1977.2447330447401</v>
      </c>
      <c r="AY259" s="19">
        <v>1985.556998557</v>
      </c>
      <c r="AZ259" s="19">
        <v>1993.86926406927</v>
      </c>
      <c r="BA259" s="19">
        <v>2002.18152958153</v>
      </c>
      <c r="BB259" s="19">
        <v>2010.4937950937999</v>
      </c>
      <c r="BC259" s="19">
        <v>2018.8060606060701</v>
      </c>
      <c r="BD259" s="19">
        <v>2027.1183261183301</v>
      </c>
      <c r="BE259" s="19">
        <v>2035.4305916306</v>
      </c>
      <c r="BF259" s="19">
        <v>2043.74285714286</v>
      </c>
      <c r="BG259" s="19">
        <v>2052.0551226551302</v>
      </c>
      <c r="BH259" s="19">
        <v>2060.3673881673899</v>
      </c>
      <c r="BI259" s="19">
        <v>1866.9523809523801</v>
      </c>
      <c r="BJ259" s="19">
        <v>1918.80952380953</v>
      </c>
      <c r="BK259" s="19">
        <v>1862.2380952381</v>
      </c>
      <c r="BL259" s="19">
        <v>1940</v>
      </c>
      <c r="BM259" s="19">
        <v>1700</v>
      </c>
      <c r="BN259" s="19">
        <v>2003.6666666666699</v>
      </c>
      <c r="BO259" s="19">
        <v>1918.80952380953</v>
      </c>
      <c r="BP259" s="19">
        <v>2003.6666666666699</v>
      </c>
      <c r="BQ259" s="19">
        <v>2003.6666666666699</v>
      </c>
      <c r="BR259" s="19">
        <v>1848.0952380952399</v>
      </c>
      <c r="BS259" s="19">
        <v>1952.30793650794</v>
      </c>
      <c r="BT259" s="19">
        <v>1960.6202020202099</v>
      </c>
      <c r="BU259" s="19">
        <v>1968.9324675324699</v>
      </c>
      <c r="BV259" s="19">
        <v>1977.2447330447401</v>
      </c>
      <c r="BW259" s="19">
        <v>1985.556998557</v>
      </c>
      <c r="BX259" s="19">
        <v>1993.86926406927</v>
      </c>
      <c r="BY259" s="19">
        <v>2002.18152958153</v>
      </c>
      <c r="BZ259" s="19">
        <v>2010.4937950937999</v>
      </c>
      <c r="CA259" s="19">
        <v>2018.8060606060701</v>
      </c>
      <c r="CB259" s="19">
        <v>2027.1183261183301</v>
      </c>
      <c r="CC259" s="19">
        <v>2035.4305916306</v>
      </c>
      <c r="CD259" s="19">
        <v>2043.74285714286</v>
      </c>
      <c r="CE259" s="19">
        <v>2052.0551226551302</v>
      </c>
      <c r="CF259" s="19">
        <v>2060.3673881673899</v>
      </c>
      <c r="CG259" s="19">
        <v>2003.6666666666699</v>
      </c>
      <c r="CH259" s="19">
        <v>1848.0952380952399</v>
      </c>
      <c r="CI259" s="19">
        <v>1790</v>
      </c>
      <c r="CJ259" s="19">
        <v>1866.9523809523801</v>
      </c>
      <c r="CK259" s="19">
        <v>2003.6666666666699</v>
      </c>
      <c r="CL259" s="19">
        <v>2013.0952380952399</v>
      </c>
      <c r="CM259" s="19">
        <v>2067.4619047619099</v>
      </c>
      <c r="CP259" t="s">
        <v>167</v>
      </c>
      <c r="CQ259">
        <v>91</v>
      </c>
      <c r="CR259" s="13">
        <v>2240.9895691609299</v>
      </c>
      <c r="CS259" s="13">
        <v>1568.7142857142901</v>
      </c>
      <c r="CT259" s="13">
        <v>1915.7831292517001</v>
      </c>
    </row>
    <row r="260" spans="2:98" x14ac:dyDescent="0.25">
      <c r="B260">
        <v>50</v>
      </c>
      <c r="C260" s="19">
        <v>1852.80952380952</v>
      </c>
      <c r="D260" s="19">
        <v>1871.6666666666699</v>
      </c>
      <c r="E260" s="19">
        <v>2008.38095238095</v>
      </c>
      <c r="F260" s="19">
        <v>1871.6666666666699</v>
      </c>
      <c r="G260" s="19">
        <v>1700</v>
      </c>
      <c r="H260" s="19">
        <v>1852.80952380952</v>
      </c>
      <c r="I260" s="19">
        <v>1871.6666666666699</v>
      </c>
      <c r="J260" s="19">
        <v>1805.6666666666699</v>
      </c>
      <c r="K260" s="19">
        <v>1700</v>
      </c>
      <c r="L260" s="19">
        <v>2008.38095238095</v>
      </c>
      <c r="M260" s="19">
        <v>1871.6666666666699</v>
      </c>
      <c r="N260" s="19">
        <v>1852.80952380952</v>
      </c>
      <c r="O260" s="19">
        <v>1852.80952380952</v>
      </c>
      <c r="P260" s="19">
        <v>1805.6666666666699</v>
      </c>
      <c r="Q260" s="19">
        <v>2008.38095238095</v>
      </c>
      <c r="R260" s="19">
        <v>1820</v>
      </c>
      <c r="S260" s="19">
        <v>2040</v>
      </c>
      <c r="T260" s="19">
        <v>1495</v>
      </c>
      <c r="U260" s="19">
        <v>1852.80952380952</v>
      </c>
      <c r="V260" s="19">
        <v>1852.80952380952</v>
      </c>
      <c r="W260" s="19">
        <v>1805.6666666666699</v>
      </c>
      <c r="X260" s="19">
        <v>2008.38095238095</v>
      </c>
      <c r="Y260" s="19">
        <v>1820</v>
      </c>
      <c r="Z260" s="19">
        <v>2040</v>
      </c>
      <c r="AA260" s="19">
        <v>1495</v>
      </c>
      <c r="AB260" s="19">
        <v>1852.80952380952</v>
      </c>
      <c r="AC260" s="19">
        <v>1700</v>
      </c>
      <c r="AD260" s="19">
        <v>1928.2380952381</v>
      </c>
      <c r="AE260" s="19">
        <v>1923.5238095238101</v>
      </c>
      <c r="AF260" s="19">
        <v>2008.38095238095</v>
      </c>
      <c r="AG260" s="19">
        <v>2008.38095238095</v>
      </c>
      <c r="AH260" s="19">
        <v>1852.80952380952</v>
      </c>
      <c r="AI260" s="19">
        <v>1700</v>
      </c>
      <c r="AJ260" s="19">
        <v>1737</v>
      </c>
      <c r="AK260" s="19">
        <v>1871.6666666666699</v>
      </c>
      <c r="AL260" s="19">
        <v>1923.5238095238101</v>
      </c>
      <c r="AM260" s="19">
        <v>1866.9523809523801</v>
      </c>
      <c r="AN260" s="19">
        <v>1890</v>
      </c>
      <c r="AO260" s="19">
        <v>1805.6666666666699</v>
      </c>
      <c r="AP260" s="19">
        <v>2008.38095238095</v>
      </c>
      <c r="AQ260" s="19">
        <v>1923.5238095238101</v>
      </c>
      <c r="AR260" s="19">
        <v>2008.38095238095</v>
      </c>
      <c r="AS260" s="19">
        <v>2008.38095238095</v>
      </c>
      <c r="AT260" s="19">
        <v>1852.80952380952</v>
      </c>
      <c r="AU260" s="19">
        <v>1963.75238095238</v>
      </c>
      <c r="AV260" s="19">
        <v>1972.44761904761</v>
      </c>
      <c r="AW260" s="19">
        <v>1981.1428571428501</v>
      </c>
      <c r="AX260" s="19">
        <v>1989.8380952380901</v>
      </c>
      <c r="AY260" s="19">
        <v>1998.5333333333299</v>
      </c>
      <c r="AZ260" s="19">
        <v>2007.2285714285699</v>
      </c>
      <c r="BA260" s="19">
        <v>2015.9238095237999</v>
      </c>
      <c r="BB260" s="19">
        <v>2024.61904761904</v>
      </c>
      <c r="BC260" s="19">
        <v>2033.31428571428</v>
      </c>
      <c r="BD260" s="19">
        <v>2042.00952380952</v>
      </c>
      <c r="BE260" s="19">
        <v>2050.7047619047498</v>
      </c>
      <c r="BF260" s="19">
        <v>2059.3999999999901</v>
      </c>
      <c r="BG260" s="19">
        <v>2068.0952380952299</v>
      </c>
      <c r="BH260" s="19">
        <v>2076.7904761904701</v>
      </c>
      <c r="BI260" s="19">
        <v>1871.6666666666699</v>
      </c>
      <c r="BJ260" s="19">
        <v>1923.5238095238101</v>
      </c>
      <c r="BK260" s="19">
        <v>1866.9523809523801</v>
      </c>
      <c r="BL260" s="19">
        <v>1890</v>
      </c>
      <c r="BM260" s="19">
        <v>1805.6666666666699</v>
      </c>
      <c r="BN260" s="19">
        <v>2008.38095238095</v>
      </c>
      <c r="BO260" s="19">
        <v>1923.5238095238101</v>
      </c>
      <c r="BP260" s="19">
        <v>2008.38095238095</v>
      </c>
      <c r="BQ260" s="19">
        <v>2008.38095238095</v>
      </c>
      <c r="BR260" s="19">
        <v>1852.80952380952</v>
      </c>
      <c r="BS260" s="19">
        <v>1963.75238095238</v>
      </c>
      <c r="BT260" s="19">
        <v>1972.44761904761</v>
      </c>
      <c r="BU260" s="19">
        <v>1981.1428571428501</v>
      </c>
      <c r="BV260" s="19">
        <v>1989.8380952380901</v>
      </c>
      <c r="BW260" s="19">
        <v>1998.5333333333299</v>
      </c>
      <c r="BX260" s="19">
        <v>2007.2285714285699</v>
      </c>
      <c r="BY260" s="19">
        <v>2015.9238095237999</v>
      </c>
      <c r="BZ260" s="19">
        <v>2024.61904761904</v>
      </c>
      <c r="CA260" s="19">
        <v>2033.31428571428</v>
      </c>
      <c r="CB260" s="19">
        <v>2042.00952380952</v>
      </c>
      <c r="CC260" s="19">
        <v>2050.7047619047498</v>
      </c>
      <c r="CD260" s="19">
        <v>2059.3999999999901</v>
      </c>
      <c r="CE260" s="19">
        <v>2068.0952380952299</v>
      </c>
      <c r="CF260" s="19">
        <v>2076.7904761904701</v>
      </c>
      <c r="CG260" s="19">
        <v>2008.38095238095</v>
      </c>
      <c r="CH260" s="19">
        <v>1852.80952380952</v>
      </c>
      <c r="CI260" s="19">
        <v>1700</v>
      </c>
      <c r="CJ260" s="19">
        <v>1871.6666666666699</v>
      </c>
      <c r="CK260" s="19">
        <v>2008.38095238095</v>
      </c>
      <c r="CL260" s="19">
        <v>2017.80952380952</v>
      </c>
      <c r="CM260" s="19">
        <v>2081.6476190476201</v>
      </c>
      <c r="CP260" t="s">
        <v>167</v>
      </c>
      <c r="CQ260">
        <v>92</v>
      </c>
      <c r="CR260" s="13">
        <v>2260.4175276574601</v>
      </c>
      <c r="CS260" s="13">
        <v>1552.6747474747499</v>
      </c>
      <c r="CT260" s="13">
        <v>1917.1308969696956</v>
      </c>
    </row>
    <row r="261" spans="2:98" x14ac:dyDescent="0.25">
      <c r="B261">
        <v>51</v>
      </c>
      <c r="C261" s="19">
        <v>1857.5238095238101</v>
      </c>
      <c r="D261" s="19">
        <v>1876.38095238095</v>
      </c>
      <c r="E261" s="19">
        <v>1705</v>
      </c>
      <c r="F261" s="19">
        <v>1876.38095238095</v>
      </c>
      <c r="G261" s="19">
        <v>1805.6666666666699</v>
      </c>
      <c r="H261" s="19">
        <v>1857.5238095238101</v>
      </c>
      <c r="I261" s="19">
        <v>1876.38095238095</v>
      </c>
      <c r="J261" s="19">
        <v>1810.38095238095</v>
      </c>
      <c r="K261" s="19">
        <v>1805.6666666666699</v>
      </c>
      <c r="L261" s="19">
        <v>1705</v>
      </c>
      <c r="M261" s="19">
        <v>1876.38095238095</v>
      </c>
      <c r="N261" s="19">
        <v>1857.5238095238101</v>
      </c>
      <c r="O261" s="19">
        <v>1857.5238095238101</v>
      </c>
      <c r="P261" s="19">
        <v>1810.38095238095</v>
      </c>
      <c r="Q261" s="19">
        <v>1705</v>
      </c>
      <c r="R261" s="19">
        <v>1830</v>
      </c>
      <c r="S261" s="19">
        <v>2050</v>
      </c>
      <c r="T261" s="19">
        <v>1575</v>
      </c>
      <c r="U261" s="19">
        <v>1857.5238095238101</v>
      </c>
      <c r="V261" s="19">
        <v>1857.5238095238101</v>
      </c>
      <c r="W261" s="19">
        <v>1810.38095238095</v>
      </c>
      <c r="X261" s="19">
        <v>1705</v>
      </c>
      <c r="Y261" s="19">
        <v>1830</v>
      </c>
      <c r="Z261" s="19">
        <v>2050</v>
      </c>
      <c r="AA261" s="19">
        <v>1575</v>
      </c>
      <c r="AB261" s="19">
        <v>1857.5238095238101</v>
      </c>
      <c r="AC261" s="19">
        <v>1805.6666666666699</v>
      </c>
      <c r="AD261" s="19">
        <v>1932.9523809523801</v>
      </c>
      <c r="AE261" s="19">
        <v>1928.2380952381</v>
      </c>
      <c r="AF261" s="19">
        <v>1705</v>
      </c>
      <c r="AG261" s="19">
        <v>1705</v>
      </c>
      <c r="AH261" s="19">
        <v>1857.5238095238101</v>
      </c>
      <c r="AI261" s="19">
        <v>1805.6666666666699</v>
      </c>
      <c r="AJ261" s="19">
        <v>1762</v>
      </c>
      <c r="AK261" s="19">
        <v>1876.38095238095</v>
      </c>
      <c r="AL261" s="19">
        <v>1928.2380952381</v>
      </c>
      <c r="AM261" s="19">
        <v>1871.6666666666699</v>
      </c>
      <c r="AN261" s="19">
        <v>1790</v>
      </c>
      <c r="AO261" s="19">
        <v>1810.38095238095</v>
      </c>
      <c r="AP261" s="19">
        <v>1705</v>
      </c>
      <c r="AQ261" s="19">
        <v>1928.2380952381</v>
      </c>
      <c r="AR261" s="19">
        <v>1705</v>
      </c>
      <c r="AS261" s="19">
        <v>1705</v>
      </c>
      <c r="AT261" s="19">
        <v>1857.5238095238101</v>
      </c>
      <c r="AU261" s="19">
        <v>1742.5301587301601</v>
      </c>
      <c r="AV261" s="19">
        <v>1728.8551226551201</v>
      </c>
      <c r="AW261" s="19">
        <v>1715.1800865800899</v>
      </c>
      <c r="AX261" s="19">
        <v>1701.5050505050499</v>
      </c>
      <c r="AY261" s="19">
        <v>1687.8300144300099</v>
      </c>
      <c r="AZ261" s="19">
        <v>1674.1549783549799</v>
      </c>
      <c r="BA261" s="19">
        <v>1660.4799422799399</v>
      </c>
      <c r="BB261" s="19">
        <v>1646.8049062049099</v>
      </c>
      <c r="BC261" s="19">
        <v>1633.1298701298699</v>
      </c>
      <c r="BD261" s="19">
        <v>1619.4548340548299</v>
      </c>
      <c r="BE261" s="19">
        <v>1605.7797979797999</v>
      </c>
      <c r="BF261" s="19">
        <v>1592.1047619047599</v>
      </c>
      <c r="BG261" s="19">
        <v>1578.4297258297199</v>
      </c>
      <c r="BH261" s="19">
        <v>1564.7546897546899</v>
      </c>
      <c r="BI261" s="19">
        <v>1876.38095238095</v>
      </c>
      <c r="BJ261" s="19">
        <v>1928.2380952381</v>
      </c>
      <c r="BK261" s="19">
        <v>1871.6666666666699</v>
      </c>
      <c r="BL261" s="19">
        <v>1790</v>
      </c>
      <c r="BM261" s="19">
        <v>1810.38095238095</v>
      </c>
      <c r="BN261" s="19">
        <v>1705</v>
      </c>
      <c r="BO261" s="19">
        <v>1928.2380952381</v>
      </c>
      <c r="BP261" s="19">
        <v>1705</v>
      </c>
      <c r="BQ261" s="19">
        <v>1705</v>
      </c>
      <c r="BR261" s="19">
        <v>1857.5238095238101</v>
      </c>
      <c r="BS261" s="19">
        <v>1742.5301587301601</v>
      </c>
      <c r="BT261" s="19">
        <v>1728.8551226551201</v>
      </c>
      <c r="BU261" s="19">
        <v>1715.1800865800899</v>
      </c>
      <c r="BV261" s="19">
        <v>1701.5050505050499</v>
      </c>
      <c r="BW261" s="19">
        <v>1687.8300144300099</v>
      </c>
      <c r="BX261" s="19">
        <v>1674.1549783549799</v>
      </c>
      <c r="BY261" s="19">
        <v>1660.4799422799399</v>
      </c>
      <c r="BZ261" s="19">
        <v>1646.8049062049099</v>
      </c>
      <c r="CA261" s="19">
        <v>1633.1298701298699</v>
      </c>
      <c r="CB261" s="19">
        <v>1619.4548340548299</v>
      </c>
      <c r="CC261" s="19">
        <v>1605.7797979797999</v>
      </c>
      <c r="CD261" s="19">
        <v>1592.1047619047599</v>
      </c>
      <c r="CE261" s="19">
        <v>1578.4297258297199</v>
      </c>
      <c r="CF261" s="19">
        <v>1564.7546897546899</v>
      </c>
      <c r="CG261" s="19">
        <v>1705</v>
      </c>
      <c r="CH261" s="19">
        <v>1857.5238095238101</v>
      </c>
      <c r="CI261" s="19">
        <v>1805.6666666666699</v>
      </c>
      <c r="CJ261" s="19">
        <v>1876.38095238095</v>
      </c>
      <c r="CK261" s="19">
        <v>1705</v>
      </c>
      <c r="CL261" s="19">
        <v>1714.42857142857</v>
      </c>
      <c r="CM261" s="19">
        <v>1675.74285714285</v>
      </c>
      <c r="CP261" t="s">
        <v>167</v>
      </c>
      <c r="CQ261">
        <v>93</v>
      </c>
      <c r="CR261" s="13">
        <v>2279.8454861539799</v>
      </c>
      <c r="CS261" s="13">
        <v>1536.6352092352099</v>
      </c>
      <c r="CT261" s="13">
        <v>1918.4786646876933</v>
      </c>
    </row>
    <row r="262" spans="2:98" x14ac:dyDescent="0.25">
      <c r="B262">
        <v>52</v>
      </c>
      <c r="C262" s="19">
        <v>1862.2380952381</v>
      </c>
      <c r="D262" s="19">
        <v>1881.0952380952399</v>
      </c>
      <c r="E262" s="19">
        <v>1710</v>
      </c>
      <c r="F262" s="19">
        <v>1881.0952380952399</v>
      </c>
      <c r="G262" s="19">
        <v>1810.38095238095</v>
      </c>
      <c r="H262" s="19">
        <v>1862.2380952381</v>
      </c>
      <c r="I262" s="19">
        <v>1881.0952380952399</v>
      </c>
      <c r="J262" s="19">
        <v>1815.0952380952399</v>
      </c>
      <c r="K262" s="19">
        <v>1810.38095238095</v>
      </c>
      <c r="L262" s="19">
        <v>1710</v>
      </c>
      <c r="M262" s="19">
        <v>1881.0952380952399</v>
      </c>
      <c r="N262" s="19">
        <v>1862.2380952381</v>
      </c>
      <c r="O262" s="19">
        <v>1862.2380952381</v>
      </c>
      <c r="P262" s="19">
        <v>1815.0952380952399</v>
      </c>
      <c r="Q262" s="19">
        <v>1710</v>
      </c>
      <c r="R262" s="19">
        <v>1840</v>
      </c>
      <c r="S262" s="19">
        <v>2060</v>
      </c>
      <c r="T262" s="19">
        <v>1655</v>
      </c>
      <c r="U262" s="19">
        <v>1862.2380952381</v>
      </c>
      <c r="V262" s="19">
        <v>1862.2380952381</v>
      </c>
      <c r="W262" s="19">
        <v>1815.0952380952399</v>
      </c>
      <c r="X262" s="19">
        <v>1710</v>
      </c>
      <c r="Y262" s="19">
        <v>1840</v>
      </c>
      <c r="Z262" s="19">
        <v>2060</v>
      </c>
      <c r="AA262" s="19">
        <v>1655</v>
      </c>
      <c r="AB262" s="19">
        <v>1862.2380952381</v>
      </c>
      <c r="AC262" s="19">
        <v>1810.38095238095</v>
      </c>
      <c r="AD262" s="19">
        <v>1937.6666666666699</v>
      </c>
      <c r="AE262" s="19">
        <v>1932.9523809523801</v>
      </c>
      <c r="AF262" s="19">
        <v>1710</v>
      </c>
      <c r="AG262" s="19">
        <v>1710</v>
      </c>
      <c r="AH262" s="19">
        <v>1862.2380952381</v>
      </c>
      <c r="AI262" s="19">
        <v>1810.38095238095</v>
      </c>
      <c r="AJ262" s="19">
        <v>1787</v>
      </c>
      <c r="AK262" s="19">
        <v>1881.0952380952399</v>
      </c>
      <c r="AL262" s="19">
        <v>1932.9523809523801</v>
      </c>
      <c r="AM262" s="19">
        <v>1876.38095238095</v>
      </c>
      <c r="AN262" s="19">
        <v>1700</v>
      </c>
      <c r="AO262" s="19">
        <v>1815.0952380952399</v>
      </c>
      <c r="AP262" s="19">
        <v>1710</v>
      </c>
      <c r="AQ262" s="19">
        <v>1932.9523809523801</v>
      </c>
      <c r="AR262" s="19">
        <v>1710</v>
      </c>
      <c r="AS262" s="19">
        <v>1710</v>
      </c>
      <c r="AT262" s="19">
        <v>1862.2380952381</v>
      </c>
      <c r="AU262" s="19">
        <v>1747.4539682539701</v>
      </c>
      <c r="AV262" s="19">
        <v>1735.52352092352</v>
      </c>
      <c r="AW262" s="19">
        <v>1723.5930735930799</v>
      </c>
      <c r="AX262" s="19">
        <v>1711.6626262626301</v>
      </c>
      <c r="AY262" s="19">
        <v>1699.73217893218</v>
      </c>
      <c r="AZ262" s="19">
        <v>1687.8017316017299</v>
      </c>
      <c r="BA262" s="19">
        <v>1675.8712842712901</v>
      </c>
      <c r="BB262" s="19">
        <v>1663.94083694084</v>
      </c>
      <c r="BC262" s="19">
        <v>1652.0103896103899</v>
      </c>
      <c r="BD262" s="19">
        <v>1640.07994227995</v>
      </c>
      <c r="BE262" s="19">
        <v>1628.1494949495</v>
      </c>
      <c r="BF262" s="19">
        <v>1616.2190476190499</v>
      </c>
      <c r="BG262" s="19">
        <v>1604.28860028861</v>
      </c>
      <c r="BH262" s="19">
        <v>1592.35815295816</v>
      </c>
      <c r="BI262" s="19">
        <v>1881.0952380952399</v>
      </c>
      <c r="BJ262" s="19">
        <v>1932.9523809523801</v>
      </c>
      <c r="BK262" s="19">
        <v>1876.38095238095</v>
      </c>
      <c r="BL262" s="19">
        <v>1700</v>
      </c>
      <c r="BM262" s="19">
        <v>1815.0952380952399</v>
      </c>
      <c r="BN262" s="19">
        <v>1710</v>
      </c>
      <c r="BO262" s="19">
        <v>1932.9523809523801</v>
      </c>
      <c r="BP262" s="19">
        <v>1710</v>
      </c>
      <c r="BQ262" s="19">
        <v>1710</v>
      </c>
      <c r="BR262" s="19">
        <v>1862.2380952381</v>
      </c>
      <c r="BS262" s="19">
        <v>1747.4539682539701</v>
      </c>
      <c r="BT262" s="19">
        <v>1735.52352092352</v>
      </c>
      <c r="BU262" s="19">
        <v>1723.5930735930799</v>
      </c>
      <c r="BV262" s="19">
        <v>1711.6626262626301</v>
      </c>
      <c r="BW262" s="19">
        <v>1699.73217893218</v>
      </c>
      <c r="BX262" s="19">
        <v>1687.8017316017299</v>
      </c>
      <c r="BY262" s="19">
        <v>1675.8712842712901</v>
      </c>
      <c r="BZ262" s="19">
        <v>1663.94083694084</v>
      </c>
      <c r="CA262" s="19">
        <v>1652.0103896103899</v>
      </c>
      <c r="CB262" s="19">
        <v>1640.07994227995</v>
      </c>
      <c r="CC262" s="19">
        <v>1628.1494949495</v>
      </c>
      <c r="CD262" s="19">
        <v>1616.2190476190499</v>
      </c>
      <c r="CE262" s="19">
        <v>1604.28860028861</v>
      </c>
      <c r="CF262" s="19">
        <v>1592.35815295816</v>
      </c>
      <c r="CG262" s="19">
        <v>1710</v>
      </c>
      <c r="CH262" s="19">
        <v>1862.2380952381</v>
      </c>
      <c r="CI262" s="19">
        <v>1810.38095238095</v>
      </c>
      <c r="CJ262" s="19">
        <v>1881.0952380952399</v>
      </c>
      <c r="CK262" s="19">
        <v>1710</v>
      </c>
      <c r="CL262" s="19">
        <v>1719.42857142857</v>
      </c>
      <c r="CM262" s="19">
        <v>1680.8285714285701</v>
      </c>
      <c r="CP262" t="s">
        <v>167</v>
      </c>
      <c r="CQ262">
        <v>94</v>
      </c>
      <c r="CR262" s="13">
        <v>2008.38095238095</v>
      </c>
      <c r="CS262" s="13">
        <v>1700</v>
      </c>
      <c r="CT262" s="13">
        <v>1893.0809523809519</v>
      </c>
    </row>
    <row r="263" spans="2:98" x14ac:dyDescent="0.25">
      <c r="B263">
        <v>53</v>
      </c>
      <c r="C263" s="19">
        <v>1866.9523809523801</v>
      </c>
      <c r="D263" s="19">
        <v>1885.80952380953</v>
      </c>
      <c r="E263" s="19">
        <v>1940</v>
      </c>
      <c r="F263" s="19">
        <v>1885.80952380953</v>
      </c>
      <c r="G263" s="19">
        <v>1815.0952380952399</v>
      </c>
      <c r="H263" s="19">
        <v>1866.9523809523801</v>
      </c>
      <c r="I263" s="19">
        <v>1885.80952380953</v>
      </c>
      <c r="J263" s="19">
        <v>1819.80952380952</v>
      </c>
      <c r="K263" s="19">
        <v>1815.0952380952399</v>
      </c>
      <c r="L263" s="19">
        <v>1940</v>
      </c>
      <c r="M263" s="19">
        <v>1885.80952380953</v>
      </c>
      <c r="N263" s="19">
        <v>1866.9523809523801</v>
      </c>
      <c r="O263" s="19">
        <v>1866.9523809523801</v>
      </c>
      <c r="P263" s="19">
        <v>1819.80952380952</v>
      </c>
      <c r="Q263" s="19">
        <v>1940</v>
      </c>
      <c r="R263" s="19">
        <v>1850</v>
      </c>
      <c r="S263" s="19">
        <v>2070</v>
      </c>
      <c r="T263" s="19">
        <v>1735</v>
      </c>
      <c r="U263" s="19">
        <v>1866.9523809523801</v>
      </c>
      <c r="V263" s="19">
        <v>1866.9523809523801</v>
      </c>
      <c r="W263" s="19">
        <v>1819.80952380952</v>
      </c>
      <c r="X263" s="19">
        <v>1940</v>
      </c>
      <c r="Y263" s="19">
        <v>1850</v>
      </c>
      <c r="Z263" s="19">
        <v>2070</v>
      </c>
      <c r="AA263" s="19">
        <v>1735</v>
      </c>
      <c r="AB263" s="19">
        <v>1866.9523809523801</v>
      </c>
      <c r="AC263" s="19">
        <v>1815.0952380952399</v>
      </c>
      <c r="AD263" s="19">
        <v>1942.38095238095</v>
      </c>
      <c r="AE263" s="19">
        <v>1937.6666666666699</v>
      </c>
      <c r="AF263" s="19">
        <v>1940</v>
      </c>
      <c r="AG263" s="19">
        <v>1940</v>
      </c>
      <c r="AH263" s="19">
        <v>1866.9523809523801</v>
      </c>
      <c r="AI263" s="19">
        <v>1815.0952380952399</v>
      </c>
      <c r="AJ263" s="19">
        <v>1812</v>
      </c>
      <c r="AK263" s="19">
        <v>1885.80952380953</v>
      </c>
      <c r="AL263" s="19">
        <v>1937.6666666666699</v>
      </c>
      <c r="AM263" s="19">
        <v>1881.0952380952399</v>
      </c>
      <c r="AN263" s="19">
        <v>1805.6666666666699</v>
      </c>
      <c r="AO263" s="19">
        <v>1819.80952380952</v>
      </c>
      <c r="AP263" s="19">
        <v>1940</v>
      </c>
      <c r="AQ263" s="19">
        <v>1937.6666666666699</v>
      </c>
      <c r="AR263" s="19">
        <v>1940</v>
      </c>
      <c r="AS263" s="19">
        <v>1940</v>
      </c>
      <c r="AT263" s="19">
        <v>1866.9523809523801</v>
      </c>
      <c r="AU263" s="19">
        <v>1917.37777777778</v>
      </c>
      <c r="AV263" s="19">
        <v>1921.3616161616101</v>
      </c>
      <c r="AW263" s="19">
        <v>1925.3454545454499</v>
      </c>
      <c r="AX263" s="19">
        <v>1929.32929292929</v>
      </c>
      <c r="AY263" s="19">
        <v>1933.31313131313</v>
      </c>
      <c r="AZ263" s="19">
        <v>1937.2969696969701</v>
      </c>
      <c r="BA263" s="19">
        <v>1941.2808080807999</v>
      </c>
      <c r="BB263" s="19">
        <v>1945.26464646464</v>
      </c>
      <c r="BC263" s="19">
        <v>1949.2484848484801</v>
      </c>
      <c r="BD263" s="19">
        <v>1953.2323232323199</v>
      </c>
      <c r="BE263" s="19">
        <v>1957.21616161616</v>
      </c>
      <c r="BF263" s="19">
        <v>1961.19999999999</v>
      </c>
      <c r="BG263" s="19">
        <v>1965.1838383838301</v>
      </c>
      <c r="BH263" s="19">
        <v>1969.1676767676699</v>
      </c>
      <c r="BI263" s="19">
        <v>1885.80952380953</v>
      </c>
      <c r="BJ263" s="19">
        <v>1937.6666666666699</v>
      </c>
      <c r="BK263" s="19">
        <v>1881.0952380952399</v>
      </c>
      <c r="BL263" s="19">
        <v>1805.6666666666699</v>
      </c>
      <c r="BM263" s="19">
        <v>1819.80952380952</v>
      </c>
      <c r="BN263" s="19">
        <v>1940</v>
      </c>
      <c r="BO263" s="19">
        <v>1937.6666666666699</v>
      </c>
      <c r="BP263" s="19">
        <v>1940</v>
      </c>
      <c r="BQ263" s="19">
        <v>1940</v>
      </c>
      <c r="BR263" s="19">
        <v>1866.9523809523801</v>
      </c>
      <c r="BS263" s="19">
        <v>1917.37777777778</v>
      </c>
      <c r="BT263" s="19">
        <v>1921.3616161616101</v>
      </c>
      <c r="BU263" s="19">
        <v>1925.3454545454499</v>
      </c>
      <c r="BV263" s="19">
        <v>1929.32929292929</v>
      </c>
      <c r="BW263" s="19">
        <v>1933.31313131313</v>
      </c>
      <c r="BX263" s="19">
        <v>1937.2969696969701</v>
      </c>
      <c r="BY263" s="19">
        <v>1941.2808080807999</v>
      </c>
      <c r="BZ263" s="19">
        <v>1945.26464646464</v>
      </c>
      <c r="CA263" s="19">
        <v>1949.2484848484801</v>
      </c>
      <c r="CB263" s="19">
        <v>1953.2323232323199</v>
      </c>
      <c r="CC263" s="19">
        <v>1957.21616161616</v>
      </c>
      <c r="CD263" s="19">
        <v>1961.19999999999</v>
      </c>
      <c r="CE263" s="19">
        <v>1965.1838383838301</v>
      </c>
      <c r="CF263" s="19">
        <v>1969.1676767676699</v>
      </c>
      <c r="CG263" s="19">
        <v>1940</v>
      </c>
      <c r="CH263" s="19">
        <v>1866.9523809523801</v>
      </c>
      <c r="CI263" s="19">
        <v>1815.0952380952399</v>
      </c>
      <c r="CJ263" s="19">
        <v>1885.80952380953</v>
      </c>
      <c r="CK263" s="19">
        <v>1940</v>
      </c>
      <c r="CL263" s="19">
        <v>1949.42857142857</v>
      </c>
      <c r="CM263" s="19">
        <v>1978.4142857142899</v>
      </c>
      <c r="CP263" t="s">
        <v>167</v>
      </c>
      <c r="CQ263">
        <v>95</v>
      </c>
      <c r="CR263" s="13">
        <v>1975.38095238095</v>
      </c>
      <c r="CS263" s="13">
        <v>1700</v>
      </c>
      <c r="CT263" s="13">
        <v>1893.9957142857138</v>
      </c>
    </row>
    <row r="264" spans="2:98" x14ac:dyDescent="0.25">
      <c r="B264">
        <v>54</v>
      </c>
      <c r="C264" s="19">
        <v>1871.6666666666699</v>
      </c>
      <c r="D264" s="19">
        <v>1890.5238095238101</v>
      </c>
      <c r="E264" s="19">
        <v>1890</v>
      </c>
      <c r="F264" s="19">
        <v>1890.5238095238101</v>
      </c>
      <c r="G264" s="19">
        <v>1819.80952380952</v>
      </c>
      <c r="H264" s="19">
        <v>1871.6666666666699</v>
      </c>
      <c r="I264" s="19">
        <v>1890.5238095238101</v>
      </c>
      <c r="J264" s="19">
        <v>1932.9523809523801</v>
      </c>
      <c r="K264" s="19">
        <v>1819.80952380952</v>
      </c>
      <c r="L264" s="19">
        <v>1890</v>
      </c>
      <c r="M264" s="19">
        <v>1890.5238095238101</v>
      </c>
      <c r="N264" s="19">
        <v>1871.6666666666699</v>
      </c>
      <c r="O264" s="19">
        <v>1871.6666666666699</v>
      </c>
      <c r="P264" s="19">
        <v>1932.9523809523801</v>
      </c>
      <c r="Q264" s="19">
        <v>1890</v>
      </c>
      <c r="R264" s="19">
        <v>1860</v>
      </c>
      <c r="S264" s="19">
        <v>2080</v>
      </c>
      <c r="T264" s="19">
        <v>1815</v>
      </c>
      <c r="U264" s="19">
        <v>1871.6666666666699</v>
      </c>
      <c r="V264" s="19">
        <v>1871.6666666666699</v>
      </c>
      <c r="W264" s="19">
        <v>1932.9523809523801</v>
      </c>
      <c r="X264" s="19">
        <v>1890</v>
      </c>
      <c r="Y264" s="19">
        <v>1860</v>
      </c>
      <c r="Z264" s="19">
        <v>2080</v>
      </c>
      <c r="AA264" s="19">
        <v>1815</v>
      </c>
      <c r="AB264" s="19">
        <v>1871.6666666666699</v>
      </c>
      <c r="AC264" s="19">
        <v>1819.80952380952</v>
      </c>
      <c r="AD264" s="19">
        <v>1947.0952380952399</v>
      </c>
      <c r="AE264" s="19">
        <v>1942.38095238095</v>
      </c>
      <c r="AF264" s="19">
        <v>1890</v>
      </c>
      <c r="AG264" s="19">
        <v>1890</v>
      </c>
      <c r="AH264" s="19">
        <v>1871.6666666666699</v>
      </c>
      <c r="AI264" s="19">
        <v>1819.80952380952</v>
      </c>
      <c r="AJ264" s="19">
        <v>1837</v>
      </c>
      <c r="AK264" s="19">
        <v>1890.5238095238101</v>
      </c>
      <c r="AL264" s="19">
        <v>1942.38095238095</v>
      </c>
      <c r="AM264" s="19">
        <v>1885.80952380953</v>
      </c>
      <c r="AN264" s="19">
        <v>1810.38095238095</v>
      </c>
      <c r="AO264" s="19">
        <v>1824.5238095238101</v>
      </c>
      <c r="AP264" s="19">
        <v>1890</v>
      </c>
      <c r="AQ264" s="19">
        <v>1942.38095238095</v>
      </c>
      <c r="AR264" s="19">
        <v>1890</v>
      </c>
      <c r="AS264" s="19">
        <v>1890</v>
      </c>
      <c r="AT264" s="19">
        <v>1871.6666666666699</v>
      </c>
      <c r="AU264" s="19">
        <v>1881.9682539682501</v>
      </c>
      <c r="AV264" s="19">
        <v>1881.6412698412701</v>
      </c>
      <c r="AW264" s="19">
        <v>1881.31428571429</v>
      </c>
      <c r="AX264" s="19">
        <v>1880.9873015873</v>
      </c>
      <c r="AY264" s="19">
        <v>1880.6603174603199</v>
      </c>
      <c r="AZ264" s="19">
        <v>1880.3333333333301</v>
      </c>
      <c r="BA264" s="19">
        <v>1880.00634920635</v>
      </c>
      <c r="BB264" s="19">
        <v>1879.67936507936</v>
      </c>
      <c r="BC264" s="19">
        <v>1879.3523809523799</v>
      </c>
      <c r="BD264" s="19">
        <v>1879.0253968254001</v>
      </c>
      <c r="BE264" s="19">
        <v>1878.69841269841</v>
      </c>
      <c r="BF264" s="19">
        <v>1878.37142857143</v>
      </c>
      <c r="BG264" s="19">
        <v>1878.0444444444399</v>
      </c>
      <c r="BH264" s="19">
        <v>1877.7174603174601</v>
      </c>
      <c r="BI264" s="19">
        <v>1890.5238095238101</v>
      </c>
      <c r="BJ264" s="19">
        <v>1942.38095238095</v>
      </c>
      <c r="BK264" s="19">
        <v>1885.80952380953</v>
      </c>
      <c r="BL264" s="19">
        <v>1810.38095238095</v>
      </c>
      <c r="BM264" s="19">
        <v>1824.5238095238101</v>
      </c>
      <c r="BN264" s="19">
        <v>1890</v>
      </c>
      <c r="BO264" s="19">
        <v>1942.38095238095</v>
      </c>
      <c r="BP264" s="19">
        <v>1890</v>
      </c>
      <c r="BQ264" s="19">
        <v>1890</v>
      </c>
      <c r="BR264" s="19">
        <v>1871.6666666666699</v>
      </c>
      <c r="BS264" s="19">
        <v>1881.9682539682501</v>
      </c>
      <c r="BT264" s="19">
        <v>1881.6412698412701</v>
      </c>
      <c r="BU264" s="19">
        <v>1881.31428571429</v>
      </c>
      <c r="BV264" s="19">
        <v>1880.9873015873</v>
      </c>
      <c r="BW264" s="19">
        <v>1880.6603174603199</v>
      </c>
      <c r="BX264" s="19">
        <v>1880.3333333333301</v>
      </c>
      <c r="BY264" s="19">
        <v>1880.00634920635</v>
      </c>
      <c r="BZ264" s="19">
        <v>1879.67936507936</v>
      </c>
      <c r="CA264" s="19">
        <v>1879.3523809523799</v>
      </c>
      <c r="CB264" s="19">
        <v>1879.0253968254001</v>
      </c>
      <c r="CC264" s="19">
        <v>1878.69841269841</v>
      </c>
      <c r="CD264" s="19">
        <v>1878.37142857143</v>
      </c>
      <c r="CE264" s="19">
        <v>1878.0444444444399</v>
      </c>
      <c r="CF264" s="19">
        <v>1877.7174603174601</v>
      </c>
      <c r="CG264" s="19">
        <v>1890</v>
      </c>
      <c r="CH264" s="19">
        <v>1871.6666666666699</v>
      </c>
      <c r="CI264" s="19">
        <v>1819.80952380952</v>
      </c>
      <c r="CJ264" s="19">
        <v>1890.5238095238101</v>
      </c>
      <c r="CK264" s="19">
        <v>1890</v>
      </c>
      <c r="CL264" s="19">
        <v>1899.42857142857</v>
      </c>
      <c r="CM264" s="19">
        <v>1912</v>
      </c>
      <c r="CP264" t="s">
        <v>167</v>
      </c>
      <c r="CQ264">
        <v>96</v>
      </c>
      <c r="CR264" s="13">
        <v>2008.38095238095</v>
      </c>
      <c r="CS264" s="13">
        <v>1700</v>
      </c>
      <c r="CT264" s="13">
        <v>1890.4157142857148</v>
      </c>
    </row>
    <row r="265" spans="2:98" x14ac:dyDescent="0.25">
      <c r="B265">
        <v>55</v>
      </c>
      <c r="C265" s="19">
        <v>1876.38095238095</v>
      </c>
      <c r="D265" s="19">
        <v>1895.2380952381</v>
      </c>
      <c r="E265" s="19">
        <v>1790</v>
      </c>
      <c r="F265" s="19">
        <v>1895.2380952381</v>
      </c>
      <c r="G265" s="19">
        <v>1932.9523809523801</v>
      </c>
      <c r="H265" s="19">
        <v>1876.38095238095</v>
      </c>
      <c r="I265" s="19">
        <v>1895.2380952381</v>
      </c>
      <c r="J265" s="19">
        <v>1937.6666666666699</v>
      </c>
      <c r="K265" s="19">
        <v>1932.9523809523801</v>
      </c>
      <c r="L265" s="19">
        <v>1790</v>
      </c>
      <c r="M265" s="19">
        <v>1895.2380952381</v>
      </c>
      <c r="N265" s="19">
        <v>1876.38095238095</v>
      </c>
      <c r="O265" s="19">
        <v>1876.38095238095</v>
      </c>
      <c r="P265" s="19">
        <v>1937.6666666666699</v>
      </c>
      <c r="Q265" s="19">
        <v>1790</v>
      </c>
      <c r="R265" s="19">
        <v>1870</v>
      </c>
      <c r="S265" s="19">
        <v>2090</v>
      </c>
      <c r="T265" s="19">
        <v>1895</v>
      </c>
      <c r="U265" s="19">
        <v>1876.38095238095</v>
      </c>
      <c r="V265" s="19">
        <v>1876.38095238095</v>
      </c>
      <c r="W265" s="19">
        <v>1937.6666666666699</v>
      </c>
      <c r="X265" s="19">
        <v>1790</v>
      </c>
      <c r="Y265" s="19">
        <v>1870</v>
      </c>
      <c r="Z265" s="19">
        <v>2090</v>
      </c>
      <c r="AA265" s="19">
        <v>1895</v>
      </c>
      <c r="AB265" s="19">
        <v>1876.38095238095</v>
      </c>
      <c r="AC265" s="19">
        <v>1932.9523809523801</v>
      </c>
      <c r="AD265" s="19">
        <v>1951.80952380953</v>
      </c>
      <c r="AE265" s="19">
        <v>1947.0952380952399</v>
      </c>
      <c r="AF265" s="19">
        <v>1790</v>
      </c>
      <c r="AG265" s="19">
        <v>1790</v>
      </c>
      <c r="AH265" s="19">
        <v>1876.38095238095</v>
      </c>
      <c r="AI265" s="19">
        <v>1932.9523809523801</v>
      </c>
      <c r="AJ265" s="19">
        <v>1862</v>
      </c>
      <c r="AK265" s="19">
        <v>1895.2380952381</v>
      </c>
      <c r="AL265" s="19">
        <v>1947.0952380952399</v>
      </c>
      <c r="AM265" s="19">
        <v>1890.5238095238101</v>
      </c>
      <c r="AN265" s="19">
        <v>1815.0952380952399</v>
      </c>
      <c r="AO265" s="19">
        <v>1829.2380952381</v>
      </c>
      <c r="AP265" s="19">
        <v>1790</v>
      </c>
      <c r="AQ265" s="19">
        <v>1947.0952380952399</v>
      </c>
      <c r="AR265" s="19">
        <v>1790</v>
      </c>
      <c r="AS265" s="19">
        <v>1790</v>
      </c>
      <c r="AT265" s="19">
        <v>1876.38095238095</v>
      </c>
      <c r="AU265" s="19">
        <v>1809.8920634920601</v>
      </c>
      <c r="AV265" s="19">
        <v>1801.31486291486</v>
      </c>
      <c r="AW265" s="19">
        <v>1792.7376623376599</v>
      </c>
      <c r="AX265" s="19">
        <v>1784.1604617604601</v>
      </c>
      <c r="AY265" s="19">
        <v>1775.58326118326</v>
      </c>
      <c r="AZ265" s="19">
        <v>1767.0060606060599</v>
      </c>
      <c r="BA265" s="19">
        <v>1758.4288600288601</v>
      </c>
      <c r="BB265" s="19">
        <v>1749.85165945166</v>
      </c>
      <c r="BC265" s="19">
        <v>1741.2744588744599</v>
      </c>
      <c r="BD265" s="19">
        <v>1732.6972582972601</v>
      </c>
      <c r="BE265" s="19">
        <v>1724.12005772006</v>
      </c>
      <c r="BF265" s="19">
        <v>1715.5428571428599</v>
      </c>
      <c r="BG265" s="19">
        <v>1706.9656565656601</v>
      </c>
      <c r="BH265" s="19">
        <v>1698.38845598846</v>
      </c>
      <c r="BI265" s="19">
        <v>1895.2380952381</v>
      </c>
      <c r="BJ265" s="19">
        <v>1947.0952380952399</v>
      </c>
      <c r="BK265" s="19">
        <v>1890.5238095238101</v>
      </c>
      <c r="BL265" s="19">
        <v>1815.0952380952399</v>
      </c>
      <c r="BM265" s="19">
        <v>1829.2380952381</v>
      </c>
      <c r="BN265" s="19">
        <v>1790</v>
      </c>
      <c r="BO265" s="19">
        <v>1947.0952380952399</v>
      </c>
      <c r="BP265" s="19">
        <v>1790</v>
      </c>
      <c r="BQ265" s="19">
        <v>1790</v>
      </c>
      <c r="BR265" s="19">
        <v>1876.38095238095</v>
      </c>
      <c r="BS265" s="19">
        <v>1809.8920634920601</v>
      </c>
      <c r="BT265" s="19">
        <v>1801.31486291486</v>
      </c>
      <c r="BU265" s="19">
        <v>1792.7376623376599</v>
      </c>
      <c r="BV265" s="19">
        <v>1784.1604617604601</v>
      </c>
      <c r="BW265" s="19">
        <v>1775.58326118326</v>
      </c>
      <c r="BX265" s="19">
        <v>1767.0060606060599</v>
      </c>
      <c r="BY265" s="19">
        <v>1758.4288600288601</v>
      </c>
      <c r="BZ265" s="19">
        <v>1749.85165945166</v>
      </c>
      <c r="CA265" s="19">
        <v>1741.2744588744599</v>
      </c>
      <c r="CB265" s="19">
        <v>1732.6972582972601</v>
      </c>
      <c r="CC265" s="19">
        <v>1724.12005772006</v>
      </c>
      <c r="CD265" s="19">
        <v>1715.5428571428599</v>
      </c>
      <c r="CE265" s="19">
        <v>1706.9656565656601</v>
      </c>
      <c r="CF265" s="19">
        <v>1698.38845598846</v>
      </c>
      <c r="CG265" s="19">
        <v>1790</v>
      </c>
      <c r="CH265" s="19">
        <v>1876.38095238095</v>
      </c>
      <c r="CI265" s="19">
        <v>1932.9523809523801</v>
      </c>
      <c r="CJ265" s="19">
        <v>1895.2380952381</v>
      </c>
      <c r="CK265" s="19">
        <v>1790</v>
      </c>
      <c r="CL265" s="19">
        <v>1799.42857142858</v>
      </c>
      <c r="CM265" s="19">
        <v>1769.74285714286</v>
      </c>
      <c r="CP265" t="s">
        <v>167</v>
      </c>
      <c r="CQ265">
        <v>97</v>
      </c>
      <c r="CR265" s="13">
        <v>1961.2380952381</v>
      </c>
      <c r="CS265" s="13">
        <v>1700</v>
      </c>
      <c r="CT265" s="13">
        <v>1877.3899999999994</v>
      </c>
    </row>
    <row r="266" spans="2:98" x14ac:dyDescent="0.25">
      <c r="B266">
        <v>56</v>
      </c>
      <c r="C266" s="19">
        <v>1881.0952380952399</v>
      </c>
      <c r="D266" s="19">
        <v>1899.9523809523801</v>
      </c>
      <c r="E266" s="19">
        <v>1700</v>
      </c>
      <c r="F266" s="19">
        <v>1899.9523809523801</v>
      </c>
      <c r="G266" s="19">
        <v>1937.6666666666699</v>
      </c>
      <c r="H266" s="19">
        <v>1881.0952380952399</v>
      </c>
      <c r="I266" s="19">
        <v>1899.9523809523801</v>
      </c>
      <c r="J266" s="19">
        <v>1942.38095238095</v>
      </c>
      <c r="K266" s="19">
        <v>1937.6666666666699</v>
      </c>
      <c r="L266" s="19">
        <v>1700</v>
      </c>
      <c r="M266" s="19">
        <v>1899.9523809523801</v>
      </c>
      <c r="N266" s="19">
        <v>1881.0952380952399</v>
      </c>
      <c r="O266" s="19">
        <v>1881.0952380952399</v>
      </c>
      <c r="P266" s="19">
        <v>1942.38095238095</v>
      </c>
      <c r="Q266" s="19">
        <v>1700</v>
      </c>
      <c r="R266" s="19">
        <v>1880</v>
      </c>
      <c r="S266" s="19">
        <v>2100</v>
      </c>
      <c r="T266" s="19">
        <v>1975</v>
      </c>
      <c r="U266" s="19">
        <v>1881.0952380952399</v>
      </c>
      <c r="V266" s="19">
        <v>1881.0952380952399</v>
      </c>
      <c r="W266" s="19">
        <v>1942.38095238095</v>
      </c>
      <c r="X266" s="19">
        <v>1700</v>
      </c>
      <c r="Y266" s="19">
        <v>1880</v>
      </c>
      <c r="Z266" s="19">
        <v>2100</v>
      </c>
      <c r="AA266" s="19">
        <v>1975</v>
      </c>
      <c r="AB266" s="19">
        <v>1881.0952380952399</v>
      </c>
      <c r="AC266" s="19">
        <v>1937.6666666666699</v>
      </c>
      <c r="AD266" s="19">
        <v>1956.5238095238101</v>
      </c>
      <c r="AE266" s="19">
        <v>1951.80952380953</v>
      </c>
      <c r="AF266" s="19">
        <v>1700</v>
      </c>
      <c r="AG266" s="19">
        <v>1700</v>
      </c>
      <c r="AH266" s="19">
        <v>1881.0952380952399</v>
      </c>
      <c r="AI266" s="19">
        <v>1937.6666666666699</v>
      </c>
      <c r="AJ266" s="19">
        <v>1887</v>
      </c>
      <c r="AK266" s="19">
        <v>1899.9523809523801</v>
      </c>
      <c r="AL266" s="19">
        <v>1951.80952380953</v>
      </c>
      <c r="AM266" s="19">
        <v>1895.2380952381</v>
      </c>
      <c r="AN266" s="19">
        <v>1819.80952380952</v>
      </c>
      <c r="AO266" s="19">
        <v>1833.9523809523801</v>
      </c>
      <c r="AP266" s="19">
        <v>1700</v>
      </c>
      <c r="AQ266" s="19">
        <v>1951.80952380953</v>
      </c>
      <c r="AR266" s="19">
        <v>1700</v>
      </c>
      <c r="AS266" s="19">
        <v>1700</v>
      </c>
      <c r="AT266" s="19">
        <v>1881.0952380952399</v>
      </c>
      <c r="AU266" s="19">
        <v>1745.1492063492101</v>
      </c>
      <c r="AV266" s="19">
        <v>1729.1096681096701</v>
      </c>
      <c r="AW266" s="19">
        <v>1713.0701298701299</v>
      </c>
      <c r="AX266" s="19">
        <v>1697.0305916305899</v>
      </c>
      <c r="AY266" s="19">
        <v>1680.9910533910499</v>
      </c>
      <c r="AZ266" s="19">
        <v>1664.95151515152</v>
      </c>
      <c r="BA266" s="19">
        <v>1648.91197691198</v>
      </c>
      <c r="BB266" s="19">
        <v>1632.87243867244</v>
      </c>
      <c r="BC266" s="19">
        <v>1616.8329004329</v>
      </c>
      <c r="BD266" s="19">
        <v>1600.7933621933601</v>
      </c>
      <c r="BE266" s="19">
        <v>1584.7538239538201</v>
      </c>
      <c r="BF266" s="19">
        <v>1568.7142857142901</v>
      </c>
      <c r="BG266" s="19">
        <v>1552.6747474747499</v>
      </c>
      <c r="BH266" s="19">
        <v>1536.6352092352099</v>
      </c>
      <c r="BI266" s="19">
        <v>1899.9523809523801</v>
      </c>
      <c r="BJ266" s="19">
        <v>1951.80952380953</v>
      </c>
      <c r="BK266" s="19">
        <v>1895.2380952381</v>
      </c>
      <c r="BL266" s="19">
        <v>1819.80952380952</v>
      </c>
      <c r="BM266" s="19">
        <v>1833.9523809523801</v>
      </c>
      <c r="BN266" s="19">
        <v>1700</v>
      </c>
      <c r="BO266" s="19">
        <v>1951.80952380953</v>
      </c>
      <c r="BP266" s="19">
        <v>1700</v>
      </c>
      <c r="BQ266" s="19">
        <v>1700</v>
      </c>
      <c r="BR266" s="19">
        <v>1881.0952380952399</v>
      </c>
      <c r="BS266" s="19">
        <v>1745.1492063492101</v>
      </c>
      <c r="BT266" s="19">
        <v>1729.1096681096701</v>
      </c>
      <c r="BU266" s="19">
        <v>1713.0701298701299</v>
      </c>
      <c r="BV266" s="19">
        <v>1697.0305916305899</v>
      </c>
      <c r="BW266" s="19">
        <v>1680.9910533910499</v>
      </c>
      <c r="BX266" s="19">
        <v>1664.95151515152</v>
      </c>
      <c r="BY266" s="19">
        <v>1648.91197691198</v>
      </c>
      <c r="BZ266" s="19">
        <v>1632.87243867244</v>
      </c>
      <c r="CA266" s="19">
        <v>1616.8329004329</v>
      </c>
      <c r="CB266" s="19">
        <v>1600.7933621933601</v>
      </c>
      <c r="CC266" s="19">
        <v>1584.7538239538201</v>
      </c>
      <c r="CD266" s="19">
        <v>1568.7142857142901</v>
      </c>
      <c r="CE266" s="19">
        <v>1552.6747474747499</v>
      </c>
      <c r="CF266" s="19">
        <v>1536.6352092352099</v>
      </c>
      <c r="CG266" s="19">
        <v>1700</v>
      </c>
      <c r="CH266" s="19">
        <v>1881.0952380952399</v>
      </c>
      <c r="CI266" s="19">
        <v>1937.6666666666699</v>
      </c>
      <c r="CJ266" s="19">
        <v>1899.9523809523801</v>
      </c>
      <c r="CK266" s="19">
        <v>1700</v>
      </c>
      <c r="CL266" s="19">
        <v>1709.42857142857</v>
      </c>
      <c r="CM266" s="19">
        <v>1651.3285714285701</v>
      </c>
      <c r="CP266" t="s">
        <v>167</v>
      </c>
      <c r="CQ266">
        <v>98</v>
      </c>
      <c r="CR266" s="13">
        <v>2008.38095238095</v>
      </c>
      <c r="CS266" s="13">
        <v>1700</v>
      </c>
      <c r="CT266" s="13">
        <v>1893.0809523809519</v>
      </c>
    </row>
    <row r="267" spans="2:98" x14ac:dyDescent="0.25">
      <c r="B267">
        <v>57</v>
      </c>
      <c r="C267" s="19">
        <v>1885.80952380953</v>
      </c>
      <c r="D267" s="19">
        <v>1904.6666666666699</v>
      </c>
      <c r="E267" s="19">
        <v>1805.6666666666699</v>
      </c>
      <c r="F267" s="19">
        <v>1904.6666666666699</v>
      </c>
      <c r="G267" s="19">
        <v>1942.38095238095</v>
      </c>
      <c r="H267" s="19">
        <v>1885.80952380953</v>
      </c>
      <c r="I267" s="19">
        <v>1904.6666666666699</v>
      </c>
      <c r="J267" s="19">
        <v>1947.0952380952399</v>
      </c>
      <c r="K267" s="19">
        <v>1942.38095238095</v>
      </c>
      <c r="L267" s="19">
        <v>1805.6666666666699</v>
      </c>
      <c r="M267" s="19">
        <v>1904.6666666666699</v>
      </c>
      <c r="N267" s="19">
        <v>1885.80952380953</v>
      </c>
      <c r="O267" s="19">
        <v>1885.80952380953</v>
      </c>
      <c r="P267" s="19">
        <v>1947.0952380952399</v>
      </c>
      <c r="Q267" s="19">
        <v>1805.6666666666699</v>
      </c>
      <c r="R267" s="19">
        <v>1890</v>
      </c>
      <c r="S267" s="19">
        <v>2110</v>
      </c>
      <c r="T267" s="19">
        <v>2055</v>
      </c>
      <c r="U267" s="19">
        <v>1885.80952380953</v>
      </c>
      <c r="V267" s="19">
        <v>1885.80952380953</v>
      </c>
      <c r="W267" s="19">
        <v>1947.0952380952399</v>
      </c>
      <c r="X267" s="19">
        <v>1805.6666666666699</v>
      </c>
      <c r="Y267" s="19">
        <v>1890</v>
      </c>
      <c r="Z267" s="19">
        <v>2110</v>
      </c>
      <c r="AA267" s="19">
        <v>2055</v>
      </c>
      <c r="AB267" s="19">
        <v>1885.80952380953</v>
      </c>
      <c r="AC267" s="19">
        <v>1942.38095238095</v>
      </c>
      <c r="AD267" s="19">
        <v>1961.2380952381</v>
      </c>
      <c r="AE267" s="19">
        <v>1956.5238095238101</v>
      </c>
      <c r="AF267" s="19">
        <v>1805.6666666666699</v>
      </c>
      <c r="AG267" s="19">
        <v>1805.6666666666699</v>
      </c>
      <c r="AH267" s="19">
        <v>1885.80952380953</v>
      </c>
      <c r="AI267" s="19">
        <v>1942.38095238095</v>
      </c>
      <c r="AJ267" s="19">
        <v>1912</v>
      </c>
      <c r="AK267" s="19">
        <v>1904.6666666666699</v>
      </c>
      <c r="AL267" s="19">
        <v>1956.5238095238101</v>
      </c>
      <c r="AM267" s="19">
        <v>1899.9523809523801</v>
      </c>
      <c r="AN267" s="19">
        <v>1824.5238095238101</v>
      </c>
      <c r="AO267" s="19">
        <v>1838.6666666666699</v>
      </c>
      <c r="AP267" s="19">
        <v>1805.6666666666699</v>
      </c>
      <c r="AQ267" s="19">
        <v>1956.5238095238101</v>
      </c>
      <c r="AR267" s="19">
        <v>1805.6666666666699</v>
      </c>
      <c r="AS267" s="19">
        <v>1805.6666666666699</v>
      </c>
      <c r="AT267" s="19">
        <v>1885.80952380953</v>
      </c>
      <c r="AU267" s="19">
        <v>1823.8952380952401</v>
      </c>
      <c r="AV267" s="19">
        <v>1815.80952380953</v>
      </c>
      <c r="AW267" s="19">
        <v>1807.7238095238099</v>
      </c>
      <c r="AX267" s="19">
        <v>1799.6380952381</v>
      </c>
      <c r="AY267" s="19">
        <v>1791.55238095238</v>
      </c>
      <c r="AZ267" s="19">
        <v>1783.4666666666701</v>
      </c>
      <c r="BA267" s="19">
        <v>1775.38095238096</v>
      </c>
      <c r="BB267" s="19">
        <v>1767.2952380952399</v>
      </c>
      <c r="BC267" s="19">
        <v>1759.2095238095301</v>
      </c>
      <c r="BD267" s="19">
        <v>1751.12380952381</v>
      </c>
      <c r="BE267" s="19">
        <v>1743.0380952380999</v>
      </c>
      <c r="BF267" s="19">
        <v>1734.9523809523901</v>
      </c>
      <c r="BG267" s="19">
        <v>1726.86666666667</v>
      </c>
      <c r="BH267" s="19">
        <v>1718.7809523809599</v>
      </c>
      <c r="BI267" s="19">
        <v>1904.6666666666699</v>
      </c>
      <c r="BJ267" s="19">
        <v>1956.5238095238101</v>
      </c>
      <c r="BK267" s="19">
        <v>1899.9523809523801</v>
      </c>
      <c r="BL267" s="19">
        <v>1824.5238095238101</v>
      </c>
      <c r="BM267" s="19">
        <v>1838.6666666666699</v>
      </c>
      <c r="BN267" s="19">
        <v>1805.6666666666699</v>
      </c>
      <c r="BO267" s="19">
        <v>1956.5238095238101</v>
      </c>
      <c r="BP267" s="19">
        <v>1805.6666666666699</v>
      </c>
      <c r="BQ267" s="19">
        <v>1805.6666666666699</v>
      </c>
      <c r="BR267" s="19">
        <v>1885.80952380953</v>
      </c>
      <c r="BS267" s="19">
        <v>1823.8952380952401</v>
      </c>
      <c r="BT267" s="19">
        <v>1815.80952380953</v>
      </c>
      <c r="BU267" s="19">
        <v>1807.7238095238099</v>
      </c>
      <c r="BV267" s="19">
        <v>1799.6380952381</v>
      </c>
      <c r="BW267" s="19">
        <v>1791.55238095238</v>
      </c>
      <c r="BX267" s="19">
        <v>1783.4666666666701</v>
      </c>
      <c r="BY267" s="19">
        <v>1775.38095238096</v>
      </c>
      <c r="BZ267" s="19">
        <v>1767.2952380952399</v>
      </c>
      <c r="CA267" s="19">
        <v>1759.2095238095301</v>
      </c>
      <c r="CB267" s="19">
        <v>1751.12380952381</v>
      </c>
      <c r="CC267" s="19">
        <v>1743.0380952380999</v>
      </c>
      <c r="CD267" s="19">
        <v>1734.9523809523901</v>
      </c>
      <c r="CE267" s="19">
        <v>1726.86666666667</v>
      </c>
      <c r="CF267" s="19">
        <v>1718.7809523809599</v>
      </c>
      <c r="CG267" s="19">
        <v>1805.6666666666699</v>
      </c>
      <c r="CH267" s="19">
        <v>1885.80952380953</v>
      </c>
      <c r="CI267" s="19">
        <v>1942.38095238095</v>
      </c>
      <c r="CJ267" s="19">
        <v>1904.6666666666699</v>
      </c>
      <c r="CK267" s="19">
        <v>1805.6666666666699</v>
      </c>
      <c r="CL267" s="19">
        <v>1815.0952380952399</v>
      </c>
      <c r="CM267" s="19">
        <v>1787.2809523809501</v>
      </c>
      <c r="CP267" t="s">
        <v>167</v>
      </c>
      <c r="CQ267">
        <v>99</v>
      </c>
      <c r="CR267" s="13">
        <v>2017.80952380952</v>
      </c>
      <c r="CS267" s="13">
        <v>1707.07142857143</v>
      </c>
      <c r="CT267" s="13">
        <v>1884.778095238094</v>
      </c>
    </row>
    <row r="268" spans="2:98" x14ac:dyDescent="0.25">
      <c r="B268">
        <v>58</v>
      </c>
      <c r="C268" s="19">
        <v>1890.5238095238101</v>
      </c>
      <c r="D268" s="19">
        <v>1909.38095238095</v>
      </c>
      <c r="E268" s="19">
        <v>1810.38095238095</v>
      </c>
      <c r="F268" s="19">
        <v>1909.38095238095</v>
      </c>
      <c r="G268" s="19">
        <v>1947.0952380952399</v>
      </c>
      <c r="H268" s="19">
        <v>1890.5238095238101</v>
      </c>
      <c r="I268" s="19">
        <v>1909.38095238095</v>
      </c>
      <c r="J268" s="19">
        <v>1951.80952380953</v>
      </c>
      <c r="K268" s="19">
        <v>1947.0952380952399</v>
      </c>
      <c r="L268" s="19">
        <v>1810.38095238095</v>
      </c>
      <c r="M268" s="19">
        <v>1909.38095238095</v>
      </c>
      <c r="N268" s="19">
        <v>1890.5238095238101</v>
      </c>
      <c r="O268" s="19">
        <v>1890.5238095238101</v>
      </c>
      <c r="P268" s="19">
        <v>1951.80952380953</v>
      </c>
      <c r="Q268" s="19">
        <v>1810.38095238095</v>
      </c>
      <c r="R268" s="19">
        <v>1900</v>
      </c>
      <c r="S268" s="19">
        <v>2120</v>
      </c>
      <c r="T268" s="19">
        <v>2135</v>
      </c>
      <c r="U268" s="19">
        <v>1890.5238095238101</v>
      </c>
      <c r="V268" s="19">
        <v>1890.5238095238101</v>
      </c>
      <c r="W268" s="19">
        <v>1951.80952380953</v>
      </c>
      <c r="X268" s="19">
        <v>1810.38095238095</v>
      </c>
      <c r="Y268" s="19">
        <v>1900</v>
      </c>
      <c r="Z268" s="19">
        <v>2120</v>
      </c>
      <c r="AA268" s="19">
        <v>2135</v>
      </c>
      <c r="AB268" s="19">
        <v>1890.5238095238101</v>
      </c>
      <c r="AC268" s="19">
        <v>1947.0952380952399</v>
      </c>
      <c r="AD268" s="19">
        <v>1965.9523809523801</v>
      </c>
      <c r="AE268" s="19">
        <v>1961.2380952381</v>
      </c>
      <c r="AF268" s="19">
        <v>1810.38095238095</v>
      </c>
      <c r="AG268" s="19">
        <v>1810.38095238095</v>
      </c>
      <c r="AH268" s="19">
        <v>1890.5238095238101</v>
      </c>
      <c r="AI268" s="19">
        <v>1947.0952380952399</v>
      </c>
      <c r="AJ268" s="19">
        <v>1937</v>
      </c>
      <c r="AK268" s="19">
        <v>1909.38095238095</v>
      </c>
      <c r="AL268" s="19">
        <v>1961.2380952381</v>
      </c>
      <c r="AM268" s="19">
        <v>1904.6666666666699</v>
      </c>
      <c r="AN268" s="19">
        <v>1829.2380952381</v>
      </c>
      <c r="AO268" s="19">
        <v>1843.38095238095</v>
      </c>
      <c r="AP268" s="19">
        <v>1810.38095238095</v>
      </c>
      <c r="AQ268" s="19">
        <v>1961.2380952381</v>
      </c>
      <c r="AR268" s="19">
        <v>1810.38095238095</v>
      </c>
      <c r="AS268" s="19">
        <v>1810.38095238095</v>
      </c>
      <c r="AT268" s="19">
        <v>1890.5238095238101</v>
      </c>
      <c r="AU268" s="19">
        <v>1828.6095238095199</v>
      </c>
      <c r="AV268" s="19">
        <v>1820.5238095238101</v>
      </c>
      <c r="AW268" s="19">
        <v>1812.43809523809</v>
      </c>
      <c r="AX268" s="19">
        <v>1804.3523809523799</v>
      </c>
      <c r="AY268" s="19">
        <v>1796.2666666666601</v>
      </c>
      <c r="AZ268" s="19">
        <v>1788.18095238095</v>
      </c>
      <c r="BA268" s="19">
        <v>1780.0952380952299</v>
      </c>
      <c r="BB268" s="19">
        <v>1772.00952380952</v>
      </c>
      <c r="BC268" s="19">
        <v>1763.9238095237999</v>
      </c>
      <c r="BD268" s="19">
        <v>1755.8380952380901</v>
      </c>
      <c r="BE268" s="19">
        <v>1747.75238095237</v>
      </c>
      <c r="BF268" s="19">
        <v>1739.6666666666599</v>
      </c>
      <c r="BG268" s="19">
        <v>1731.5809523809401</v>
      </c>
      <c r="BH268" s="19">
        <v>1723.49523809523</v>
      </c>
      <c r="BI268" s="19">
        <v>1909.38095238095</v>
      </c>
      <c r="BJ268" s="19">
        <v>1961.2380952381</v>
      </c>
      <c r="BK268" s="19">
        <v>1904.6666666666699</v>
      </c>
      <c r="BL268" s="19">
        <v>1829.2380952381</v>
      </c>
      <c r="BM268" s="19">
        <v>1843.38095238095</v>
      </c>
      <c r="BN268" s="19">
        <v>1810.38095238095</v>
      </c>
      <c r="BO268" s="19">
        <v>1961.2380952381</v>
      </c>
      <c r="BP268" s="19">
        <v>1810.38095238095</v>
      </c>
      <c r="BQ268" s="19">
        <v>1810.38095238095</v>
      </c>
      <c r="BR268" s="19">
        <v>1890.5238095238101</v>
      </c>
      <c r="BS268" s="19">
        <v>1828.6095238095199</v>
      </c>
      <c r="BT268" s="19">
        <v>1820.5238095238101</v>
      </c>
      <c r="BU268" s="19">
        <v>1812.43809523809</v>
      </c>
      <c r="BV268" s="19">
        <v>1804.3523809523799</v>
      </c>
      <c r="BW268" s="19">
        <v>1796.2666666666601</v>
      </c>
      <c r="BX268" s="19">
        <v>1788.18095238095</v>
      </c>
      <c r="BY268" s="19">
        <v>1780.0952380952299</v>
      </c>
      <c r="BZ268" s="19">
        <v>1772.00952380952</v>
      </c>
      <c r="CA268" s="19">
        <v>1763.9238095237999</v>
      </c>
      <c r="CB268" s="19">
        <v>1755.8380952380901</v>
      </c>
      <c r="CC268" s="19">
        <v>1747.75238095237</v>
      </c>
      <c r="CD268" s="19">
        <v>1739.6666666666599</v>
      </c>
      <c r="CE268" s="19">
        <v>1731.5809523809401</v>
      </c>
      <c r="CF268" s="19">
        <v>1723.49523809523</v>
      </c>
      <c r="CG268" s="19">
        <v>1810.38095238095</v>
      </c>
      <c r="CH268" s="19">
        <v>1890.5238095238101</v>
      </c>
      <c r="CI268" s="19">
        <v>1947.0952380952399</v>
      </c>
      <c r="CJ268" s="19">
        <v>1909.38095238095</v>
      </c>
      <c r="CK268" s="19">
        <v>1810.38095238095</v>
      </c>
      <c r="CL268" s="19">
        <v>1819.80952380952</v>
      </c>
      <c r="CM268" s="19">
        <v>1791.99523809523</v>
      </c>
      <c r="CP268" t="s">
        <v>167</v>
      </c>
      <c r="CQ268">
        <v>100</v>
      </c>
      <c r="CR268" s="13">
        <v>2082.0714285714298</v>
      </c>
      <c r="CS268" s="13">
        <v>1651.3285714285701</v>
      </c>
      <c r="CT268" s="13">
        <v>1883.2010952380949</v>
      </c>
    </row>
    <row r="269" spans="2:98" x14ac:dyDescent="0.25">
      <c r="B269">
        <v>59</v>
      </c>
      <c r="C269" s="19">
        <v>1895.2380952381</v>
      </c>
      <c r="D269" s="19">
        <v>1914.0952380952399</v>
      </c>
      <c r="E269" s="19">
        <v>1815.0952380952399</v>
      </c>
      <c r="F269" s="19">
        <v>1914.0952380952399</v>
      </c>
      <c r="G269" s="19">
        <v>1951.80952380953</v>
      </c>
      <c r="H269" s="19">
        <v>1895.2380952381</v>
      </c>
      <c r="I269" s="19">
        <v>1914.0952380952399</v>
      </c>
      <c r="J269" s="19">
        <v>1956.5238095238101</v>
      </c>
      <c r="K269" s="19">
        <v>1951.80952380953</v>
      </c>
      <c r="L269" s="19">
        <v>1815.0952380952399</v>
      </c>
      <c r="M269" s="19">
        <v>1914.0952380952399</v>
      </c>
      <c r="N269" s="19">
        <v>1895.2380952381</v>
      </c>
      <c r="O269" s="19">
        <v>1895.2380952381</v>
      </c>
      <c r="P269" s="19">
        <v>1956.5238095238101</v>
      </c>
      <c r="Q269" s="19">
        <v>1815.0952380952399</v>
      </c>
      <c r="R269" s="19">
        <v>1910</v>
      </c>
      <c r="S269" s="19">
        <v>2130</v>
      </c>
      <c r="T269" s="19">
        <v>2215</v>
      </c>
      <c r="U269" s="19">
        <v>1895.2380952381</v>
      </c>
      <c r="V269" s="19">
        <v>1895.2380952381</v>
      </c>
      <c r="W269" s="19">
        <v>1956.5238095238101</v>
      </c>
      <c r="X269" s="19">
        <v>1815.0952380952399</v>
      </c>
      <c r="Y269" s="19">
        <v>1910</v>
      </c>
      <c r="Z269" s="19">
        <v>2130</v>
      </c>
      <c r="AA269" s="19">
        <v>2215</v>
      </c>
      <c r="AB269" s="19">
        <v>1895.2380952381</v>
      </c>
      <c r="AC269" s="19">
        <v>1951.80952380953</v>
      </c>
      <c r="AD269" s="19">
        <v>1970.6666666666699</v>
      </c>
      <c r="AE269" s="19">
        <v>1965.9523809523801</v>
      </c>
      <c r="AF269" s="19">
        <v>1815.0952380952399</v>
      </c>
      <c r="AG269" s="19">
        <v>1815.0952380952399</v>
      </c>
      <c r="AH269" s="19">
        <v>1895.2380952381</v>
      </c>
      <c r="AI269" s="19">
        <v>1951.80952380953</v>
      </c>
      <c r="AJ269" s="19">
        <v>1962</v>
      </c>
      <c r="AK269" s="19">
        <v>1914.0952380952399</v>
      </c>
      <c r="AL269" s="19">
        <v>1965.9523809523801</v>
      </c>
      <c r="AM269" s="19">
        <v>1909.38095238095</v>
      </c>
      <c r="AN269" s="19">
        <v>1833.9523809523801</v>
      </c>
      <c r="AO269" s="19">
        <v>1848.0952380952399</v>
      </c>
      <c r="AP269" s="19">
        <v>1815.0952380952399</v>
      </c>
      <c r="AQ269" s="19">
        <v>1965.9523809523801</v>
      </c>
      <c r="AR269" s="19">
        <v>1815.0952380952399</v>
      </c>
      <c r="AS269" s="19">
        <v>1815.0952380952399</v>
      </c>
      <c r="AT269" s="19">
        <v>1895.2380952381</v>
      </c>
      <c r="AU269" s="19">
        <v>1833.32380952381</v>
      </c>
      <c r="AV269" s="19">
        <v>1825.2380952381</v>
      </c>
      <c r="AW269" s="19">
        <v>1817.1523809523801</v>
      </c>
      <c r="AX269" s="19">
        <v>1809.06666666667</v>
      </c>
      <c r="AY269" s="19">
        <v>1800.9809523809499</v>
      </c>
      <c r="AZ269" s="19">
        <v>1792.8952380952401</v>
      </c>
      <c r="BA269" s="19">
        <v>1784.80952380952</v>
      </c>
      <c r="BB269" s="19">
        <v>1776.7238095238099</v>
      </c>
      <c r="BC269" s="19">
        <v>1768.6380952381</v>
      </c>
      <c r="BD269" s="19">
        <v>1760.55238095238</v>
      </c>
      <c r="BE269" s="19">
        <v>1752.4666666666701</v>
      </c>
      <c r="BF269" s="19">
        <v>1744.38095238095</v>
      </c>
      <c r="BG269" s="19">
        <v>1736.2952380952399</v>
      </c>
      <c r="BH269" s="19">
        <v>1728.2095238095201</v>
      </c>
      <c r="BI269" s="19">
        <v>1914.0952380952399</v>
      </c>
      <c r="BJ269" s="19">
        <v>1965.9523809523801</v>
      </c>
      <c r="BK269" s="19">
        <v>1909.38095238095</v>
      </c>
      <c r="BL269" s="19">
        <v>1833.9523809523801</v>
      </c>
      <c r="BM269" s="19">
        <v>1848.0952380952399</v>
      </c>
      <c r="BN269" s="19">
        <v>1815.0952380952399</v>
      </c>
      <c r="BO269" s="19">
        <v>1965.9523809523801</v>
      </c>
      <c r="BP269" s="19">
        <v>1815.0952380952399</v>
      </c>
      <c r="BQ269" s="19">
        <v>1815.0952380952399</v>
      </c>
      <c r="BR269" s="19">
        <v>1895.2380952381</v>
      </c>
      <c r="BS269" s="19">
        <v>1833.32380952381</v>
      </c>
      <c r="BT269" s="19">
        <v>1825.2380952381</v>
      </c>
      <c r="BU269" s="19">
        <v>1817.1523809523801</v>
      </c>
      <c r="BV269" s="19">
        <v>1809.06666666667</v>
      </c>
      <c r="BW269" s="19">
        <v>1800.9809523809499</v>
      </c>
      <c r="BX269" s="19">
        <v>1792.8952380952401</v>
      </c>
      <c r="BY269" s="19">
        <v>1784.80952380952</v>
      </c>
      <c r="BZ269" s="19">
        <v>1776.7238095238099</v>
      </c>
      <c r="CA269" s="19">
        <v>1768.6380952381</v>
      </c>
      <c r="CB269" s="19">
        <v>1760.55238095238</v>
      </c>
      <c r="CC269" s="19">
        <v>1752.4666666666701</v>
      </c>
      <c r="CD269" s="19">
        <v>1744.38095238095</v>
      </c>
      <c r="CE269" s="19">
        <v>1736.2952380952399</v>
      </c>
      <c r="CF269" s="19">
        <v>1728.2095238095201</v>
      </c>
      <c r="CG269" s="19">
        <v>1815.0952380952399</v>
      </c>
      <c r="CH269" s="19">
        <v>1895.2380952381</v>
      </c>
      <c r="CI269" s="19">
        <v>1951.80952380953</v>
      </c>
      <c r="CJ269" s="19">
        <v>1914.0952380952399</v>
      </c>
      <c r="CK269" s="19">
        <v>1815.0952380952399</v>
      </c>
      <c r="CL269" s="19">
        <v>1824.5238095238101</v>
      </c>
      <c r="CM269" s="19">
        <v>1796.7095238095201</v>
      </c>
    </row>
    <row r="270" spans="2:98" x14ac:dyDescent="0.25">
      <c r="B270">
        <v>60</v>
      </c>
      <c r="C270" s="19">
        <v>1899.9523809523801</v>
      </c>
      <c r="D270" s="19">
        <v>1918.80952380953</v>
      </c>
      <c r="E270" s="19">
        <v>1819.80952380952</v>
      </c>
      <c r="F270" s="19">
        <v>1918.80952380953</v>
      </c>
      <c r="G270" s="19">
        <v>1956.5238095238101</v>
      </c>
      <c r="H270" s="19">
        <v>1899.9523809523801</v>
      </c>
      <c r="I270" s="19">
        <v>1918.80952380953</v>
      </c>
      <c r="J270" s="19">
        <v>1705</v>
      </c>
      <c r="K270" s="19">
        <v>1956.5238095238101</v>
      </c>
      <c r="L270" s="19">
        <v>1819.80952380952</v>
      </c>
      <c r="M270" s="19">
        <v>1918.80952380953</v>
      </c>
      <c r="N270" s="19">
        <v>1899.9523809523801</v>
      </c>
      <c r="O270" s="19">
        <v>1899.9523809523801</v>
      </c>
      <c r="P270" s="19">
        <v>1705</v>
      </c>
      <c r="Q270" s="19">
        <v>1819.80952380952</v>
      </c>
      <c r="R270" s="19">
        <v>1920</v>
      </c>
      <c r="S270" s="19">
        <v>2140</v>
      </c>
      <c r="T270" s="19">
        <v>2295</v>
      </c>
      <c r="U270" s="19">
        <v>1899.9523809523801</v>
      </c>
      <c r="V270" s="19">
        <v>1899.9523809523801</v>
      </c>
      <c r="W270" s="19">
        <v>1705</v>
      </c>
      <c r="X270" s="19">
        <v>1819.80952380952</v>
      </c>
      <c r="Y270" s="19">
        <v>1920</v>
      </c>
      <c r="Z270" s="19">
        <v>2140</v>
      </c>
      <c r="AA270" s="19">
        <v>2295</v>
      </c>
      <c r="AB270" s="19">
        <v>1899.9523809523801</v>
      </c>
      <c r="AC270" s="19">
        <v>1956.5238095238101</v>
      </c>
      <c r="AD270" s="19">
        <v>1975.38095238095</v>
      </c>
      <c r="AE270" s="19">
        <v>1970.6666666666699</v>
      </c>
      <c r="AF270" s="19">
        <v>1819.80952380952</v>
      </c>
      <c r="AG270" s="19">
        <v>1819.80952380952</v>
      </c>
      <c r="AH270" s="19">
        <v>1899.9523809523801</v>
      </c>
      <c r="AI270" s="19">
        <v>1956.5238095238101</v>
      </c>
      <c r="AJ270" s="19">
        <v>1987</v>
      </c>
      <c r="AK270" s="19">
        <v>1918.80952380953</v>
      </c>
      <c r="AL270" s="19">
        <v>1970.6666666666699</v>
      </c>
      <c r="AM270" s="19">
        <v>1914.0952380952399</v>
      </c>
      <c r="AN270" s="19">
        <v>1838.6666666666699</v>
      </c>
      <c r="AO270" s="19">
        <v>1852.80952380952</v>
      </c>
      <c r="AP270" s="19">
        <v>1819.80952380952</v>
      </c>
      <c r="AQ270" s="19">
        <v>1970.6666666666699</v>
      </c>
      <c r="AR270" s="19">
        <v>1819.80952380952</v>
      </c>
      <c r="AS270" s="19">
        <v>1819.80952380952</v>
      </c>
      <c r="AT270" s="19">
        <v>1899.9523809523801</v>
      </c>
      <c r="AU270" s="19">
        <v>1838.0380952380899</v>
      </c>
      <c r="AV270" s="19">
        <v>1829.9523809523801</v>
      </c>
      <c r="AW270" s="19">
        <v>1821.86666666666</v>
      </c>
      <c r="AX270" s="19">
        <v>1813.7809523809501</v>
      </c>
      <c r="AY270" s="19">
        <v>1805.69523809523</v>
      </c>
      <c r="AZ270" s="19">
        <v>1797.6095238095199</v>
      </c>
      <c r="BA270" s="19">
        <v>1789.5238095238001</v>
      </c>
      <c r="BB270" s="19">
        <v>1781.43809523809</v>
      </c>
      <c r="BC270" s="19">
        <v>1773.3523809523699</v>
      </c>
      <c r="BD270" s="19">
        <v>1765.2666666666601</v>
      </c>
      <c r="BE270" s="19">
        <v>1757.18095238094</v>
      </c>
      <c r="BF270" s="19">
        <v>1749.0952380952299</v>
      </c>
      <c r="BG270" s="19">
        <v>1741.00952380951</v>
      </c>
      <c r="BH270" s="19">
        <v>1732.9238095237999</v>
      </c>
      <c r="BI270" s="19">
        <v>1918.80952380953</v>
      </c>
      <c r="BJ270" s="19">
        <v>1970.6666666666699</v>
      </c>
      <c r="BK270" s="19">
        <v>1914.0952380952399</v>
      </c>
      <c r="BL270" s="19">
        <v>1838.6666666666699</v>
      </c>
      <c r="BM270" s="19">
        <v>1852.80952380952</v>
      </c>
      <c r="BN270" s="19">
        <v>1819.80952380952</v>
      </c>
      <c r="BO270" s="19">
        <v>1970.6666666666699</v>
      </c>
      <c r="BP270" s="19">
        <v>1819.80952380952</v>
      </c>
      <c r="BQ270" s="19">
        <v>1819.80952380952</v>
      </c>
      <c r="BR270" s="19">
        <v>1899.9523809523801</v>
      </c>
      <c r="BS270" s="19">
        <v>1838.0380952380899</v>
      </c>
      <c r="BT270" s="19">
        <v>1829.9523809523801</v>
      </c>
      <c r="BU270" s="19">
        <v>1821.86666666666</v>
      </c>
      <c r="BV270" s="19">
        <v>1813.7809523809501</v>
      </c>
      <c r="BW270" s="19">
        <v>1805.69523809523</v>
      </c>
      <c r="BX270" s="19">
        <v>1797.6095238095199</v>
      </c>
      <c r="BY270" s="19">
        <v>1789.5238095238001</v>
      </c>
      <c r="BZ270" s="19">
        <v>1781.43809523809</v>
      </c>
      <c r="CA270" s="19">
        <v>1773.3523809523699</v>
      </c>
      <c r="CB270" s="19">
        <v>1765.2666666666601</v>
      </c>
      <c r="CC270" s="19">
        <v>1757.18095238094</v>
      </c>
      <c r="CD270" s="19">
        <v>1749.0952380952299</v>
      </c>
      <c r="CE270" s="19">
        <v>1741.00952380951</v>
      </c>
      <c r="CF270" s="19">
        <v>1732.9238095237999</v>
      </c>
      <c r="CG270" s="19">
        <v>1819.80952380952</v>
      </c>
      <c r="CH270" s="19">
        <v>1899.9523809523801</v>
      </c>
      <c r="CI270" s="19">
        <v>1956.5238095238101</v>
      </c>
      <c r="CJ270" s="19">
        <v>1918.80952380953</v>
      </c>
      <c r="CK270" s="19">
        <v>1819.80952380952</v>
      </c>
      <c r="CL270" s="19">
        <v>1829.23809523809</v>
      </c>
      <c r="CM270" s="19">
        <v>1801.42380952381</v>
      </c>
    </row>
    <row r="271" spans="2:98" x14ac:dyDescent="0.25">
      <c r="B271">
        <v>61</v>
      </c>
      <c r="C271" s="19">
        <v>1904.6666666666699</v>
      </c>
      <c r="D271" s="19">
        <v>1923.5238095238101</v>
      </c>
      <c r="E271" s="19">
        <v>1824.5238095238101</v>
      </c>
      <c r="F271" s="19">
        <v>1923.5238095238101</v>
      </c>
      <c r="G271" s="19">
        <v>1705</v>
      </c>
      <c r="H271" s="19">
        <v>1904.6666666666699</v>
      </c>
      <c r="I271" s="19">
        <v>1923.5238095238101</v>
      </c>
      <c r="J271" s="19">
        <v>1710</v>
      </c>
      <c r="K271" s="19">
        <v>1705</v>
      </c>
      <c r="L271" s="19">
        <v>1824.5238095238101</v>
      </c>
      <c r="M271" s="19">
        <v>1923.5238095238101</v>
      </c>
      <c r="N271" s="19">
        <v>1904.6666666666699</v>
      </c>
      <c r="O271" s="19">
        <v>1904.6666666666699</v>
      </c>
      <c r="P271" s="19">
        <v>1710</v>
      </c>
      <c r="Q271" s="19">
        <v>1824.5238095238101</v>
      </c>
      <c r="R271" s="19">
        <v>1930</v>
      </c>
      <c r="S271" s="19">
        <v>2150</v>
      </c>
      <c r="T271" s="19">
        <v>2375</v>
      </c>
      <c r="U271" s="19">
        <v>1904.6666666666699</v>
      </c>
      <c r="V271" s="19">
        <v>1904.6666666666699</v>
      </c>
      <c r="W271" s="19">
        <v>1710</v>
      </c>
      <c r="X271" s="19">
        <v>1824.5238095238101</v>
      </c>
      <c r="Y271" s="19">
        <v>1930</v>
      </c>
      <c r="Z271" s="19">
        <v>2150</v>
      </c>
      <c r="AA271" s="19">
        <v>2375</v>
      </c>
      <c r="AB271" s="19">
        <v>1904.6666666666699</v>
      </c>
      <c r="AC271" s="19">
        <v>1705</v>
      </c>
      <c r="AD271" s="19">
        <v>1980.0952380952399</v>
      </c>
      <c r="AE271" s="19">
        <v>1975.38095238095</v>
      </c>
      <c r="AF271" s="19">
        <v>1824.5238095238101</v>
      </c>
      <c r="AG271" s="19">
        <v>1824.5238095238101</v>
      </c>
      <c r="AH271" s="19">
        <v>1904.6666666666699</v>
      </c>
      <c r="AI271" s="19">
        <v>1705</v>
      </c>
      <c r="AJ271" s="19">
        <v>2012</v>
      </c>
      <c r="AK271" s="19">
        <v>1923.5238095238101</v>
      </c>
      <c r="AL271" s="19">
        <v>1975.38095238095</v>
      </c>
      <c r="AM271" s="19">
        <v>1918.80952380953</v>
      </c>
      <c r="AN271" s="19">
        <v>1843.38095238095</v>
      </c>
      <c r="AO271" s="19">
        <v>1857.5238095238101</v>
      </c>
      <c r="AP271" s="19">
        <v>1824.5238095238101</v>
      </c>
      <c r="AQ271" s="19">
        <v>1975.38095238095</v>
      </c>
      <c r="AR271" s="19">
        <v>1824.5238095238101</v>
      </c>
      <c r="AS271" s="19">
        <v>1824.5238095238101</v>
      </c>
      <c r="AT271" s="19">
        <v>1904.6666666666699</v>
      </c>
      <c r="AU271" s="19">
        <v>1842.75238095238</v>
      </c>
      <c r="AV271" s="19">
        <v>1834.6666666666699</v>
      </c>
      <c r="AW271" s="19">
        <v>1826.5809523809501</v>
      </c>
      <c r="AX271" s="19">
        <v>1818.49523809524</v>
      </c>
      <c r="AY271" s="19">
        <v>1810.4095238095299</v>
      </c>
      <c r="AZ271" s="19">
        <v>1802.32380952381</v>
      </c>
      <c r="BA271" s="19">
        <v>1794.2380952381</v>
      </c>
      <c r="BB271" s="19">
        <v>1786.1523809523801</v>
      </c>
      <c r="BC271" s="19">
        <v>1778.06666666667</v>
      </c>
      <c r="BD271" s="19">
        <v>1769.9809523809499</v>
      </c>
      <c r="BE271" s="19">
        <v>1761.8952380952401</v>
      </c>
      <c r="BF271" s="19">
        <v>1753.80952380953</v>
      </c>
      <c r="BG271" s="19">
        <v>1745.7238095238099</v>
      </c>
      <c r="BH271" s="19">
        <v>1737.6380952381</v>
      </c>
      <c r="BI271" s="19">
        <v>1923.5238095238101</v>
      </c>
      <c r="BJ271" s="19">
        <v>1975.38095238095</v>
      </c>
      <c r="BK271" s="19">
        <v>1918.80952380953</v>
      </c>
      <c r="BL271" s="19">
        <v>1843.38095238095</v>
      </c>
      <c r="BM271" s="19">
        <v>1857.5238095238101</v>
      </c>
      <c r="BN271" s="19">
        <v>1824.5238095238101</v>
      </c>
      <c r="BO271" s="19">
        <v>1975.38095238095</v>
      </c>
      <c r="BP271" s="19">
        <v>1824.5238095238101</v>
      </c>
      <c r="BQ271" s="19">
        <v>1824.5238095238101</v>
      </c>
      <c r="BR271" s="19">
        <v>1904.6666666666699</v>
      </c>
      <c r="BS271" s="19">
        <v>1842.75238095238</v>
      </c>
      <c r="BT271" s="19">
        <v>1834.6666666666699</v>
      </c>
      <c r="BU271" s="19">
        <v>1826.5809523809501</v>
      </c>
      <c r="BV271" s="19">
        <v>1818.49523809524</v>
      </c>
      <c r="BW271" s="19">
        <v>1810.4095238095299</v>
      </c>
      <c r="BX271" s="19">
        <v>1802.32380952381</v>
      </c>
      <c r="BY271" s="19">
        <v>1794.2380952381</v>
      </c>
      <c r="BZ271" s="19">
        <v>1786.1523809523801</v>
      </c>
      <c r="CA271" s="19">
        <v>1778.06666666667</v>
      </c>
      <c r="CB271" s="19">
        <v>1769.9809523809499</v>
      </c>
      <c r="CC271" s="19">
        <v>1761.8952380952401</v>
      </c>
      <c r="CD271" s="19">
        <v>1753.80952380953</v>
      </c>
      <c r="CE271" s="19">
        <v>1745.7238095238099</v>
      </c>
      <c r="CF271" s="19">
        <v>1737.6380952381</v>
      </c>
      <c r="CG271" s="19">
        <v>1824.5238095238101</v>
      </c>
      <c r="CH271" s="19">
        <v>1904.6666666666699</v>
      </c>
      <c r="CI271" s="19">
        <v>1705</v>
      </c>
      <c r="CJ271" s="19">
        <v>1923.5238095238101</v>
      </c>
      <c r="CK271" s="19">
        <v>1824.5238095238101</v>
      </c>
      <c r="CL271" s="19">
        <v>1833.9523809523801</v>
      </c>
      <c r="CM271" s="19">
        <v>1831.7619047619</v>
      </c>
    </row>
    <row r="272" spans="2:98" x14ac:dyDescent="0.25">
      <c r="B272">
        <v>62</v>
      </c>
      <c r="C272" s="19">
        <v>1909.38095238095</v>
      </c>
      <c r="D272" s="19">
        <v>1928.2380952381</v>
      </c>
      <c r="E272" s="19">
        <v>1829.2380952381</v>
      </c>
      <c r="F272" s="19">
        <v>1928.2380952381</v>
      </c>
      <c r="G272" s="19">
        <v>1710</v>
      </c>
      <c r="H272" s="19">
        <v>1909.38095238095</v>
      </c>
      <c r="I272" s="19">
        <v>1928.2380952381</v>
      </c>
      <c r="J272" s="19">
        <v>1932.9523809523801</v>
      </c>
      <c r="K272" s="19">
        <v>1710</v>
      </c>
      <c r="L272" s="19">
        <v>1829.2380952381</v>
      </c>
      <c r="M272" s="19">
        <v>1928.2380952381</v>
      </c>
      <c r="N272" s="19">
        <v>1909.38095238095</v>
      </c>
      <c r="O272" s="19">
        <v>1909.38095238095</v>
      </c>
      <c r="P272" s="19">
        <v>1932.9523809523801</v>
      </c>
      <c r="Q272" s="19">
        <v>1829.2380952381</v>
      </c>
      <c r="R272" s="19">
        <v>1940</v>
      </c>
      <c r="S272" s="19">
        <v>2160</v>
      </c>
      <c r="T272" s="19">
        <v>2455</v>
      </c>
      <c r="U272" s="19">
        <v>1909.38095238095</v>
      </c>
      <c r="V272" s="19">
        <v>1909.38095238095</v>
      </c>
      <c r="W272" s="19">
        <v>1932.9523809523801</v>
      </c>
      <c r="X272" s="19">
        <v>1829.2380952381</v>
      </c>
      <c r="Y272" s="19">
        <v>1940</v>
      </c>
      <c r="Z272" s="19">
        <v>2160</v>
      </c>
      <c r="AA272" s="19">
        <v>2455</v>
      </c>
      <c r="AB272" s="19">
        <v>1909.38095238095</v>
      </c>
      <c r="AC272" s="19">
        <v>1710</v>
      </c>
      <c r="AD272" s="19">
        <v>1984.80952380953</v>
      </c>
      <c r="AE272" s="19">
        <v>1980.0952380952399</v>
      </c>
      <c r="AF272" s="19">
        <v>1829.2380952381</v>
      </c>
      <c r="AG272" s="19">
        <v>1829.2380952381</v>
      </c>
      <c r="AH272" s="19">
        <v>1909.38095238095</v>
      </c>
      <c r="AI272" s="19">
        <v>1710</v>
      </c>
      <c r="AJ272" s="19">
        <v>2037</v>
      </c>
      <c r="AK272" s="19">
        <v>1928.2380952381</v>
      </c>
      <c r="AL272" s="19">
        <v>1980.0952380952399</v>
      </c>
      <c r="AM272" s="19">
        <v>1923.5238095238101</v>
      </c>
      <c r="AN272" s="19">
        <v>1848.0952380952399</v>
      </c>
      <c r="AO272" s="19">
        <v>1862.2380952381</v>
      </c>
      <c r="AP272" s="19">
        <v>1829.2380952381</v>
      </c>
      <c r="AQ272" s="19">
        <v>1980.0952380952399</v>
      </c>
      <c r="AR272" s="19">
        <v>1829.2380952381</v>
      </c>
      <c r="AS272" s="19">
        <v>1829.2380952381</v>
      </c>
      <c r="AT272" s="19">
        <v>1909.38095238095</v>
      </c>
      <c r="AU272" s="19">
        <v>1847.4666666666701</v>
      </c>
      <c r="AV272" s="19">
        <v>1839.38095238095</v>
      </c>
      <c r="AW272" s="19">
        <v>1831.2952380952399</v>
      </c>
      <c r="AX272" s="19">
        <v>1823.2095238095201</v>
      </c>
      <c r="AY272" s="19">
        <v>1815.12380952381</v>
      </c>
      <c r="AZ272" s="19">
        <v>1807.0380952380899</v>
      </c>
      <c r="BA272" s="19">
        <v>1798.9523809523801</v>
      </c>
      <c r="BB272" s="19">
        <v>1790.86666666666</v>
      </c>
      <c r="BC272" s="19">
        <v>1782.7809523809501</v>
      </c>
      <c r="BD272" s="19">
        <v>1774.69523809523</v>
      </c>
      <c r="BE272" s="19">
        <v>1766.6095238095199</v>
      </c>
      <c r="BF272" s="19">
        <v>1758.5238095238001</v>
      </c>
      <c r="BG272" s="19">
        <v>1750.43809523809</v>
      </c>
      <c r="BH272" s="19">
        <v>1742.3523809523699</v>
      </c>
      <c r="BI272" s="19">
        <v>1928.2380952381</v>
      </c>
      <c r="BJ272" s="19">
        <v>1980.0952380952399</v>
      </c>
      <c r="BK272" s="19">
        <v>1923.5238095238101</v>
      </c>
      <c r="BL272" s="19">
        <v>1848.0952380952399</v>
      </c>
      <c r="BM272" s="19">
        <v>1862.2380952381</v>
      </c>
      <c r="BN272" s="19">
        <v>1829.2380952381</v>
      </c>
      <c r="BO272" s="19">
        <v>1980.0952380952399</v>
      </c>
      <c r="BP272" s="19">
        <v>1829.2380952381</v>
      </c>
      <c r="BQ272" s="19">
        <v>1829.2380952381</v>
      </c>
      <c r="BR272" s="19">
        <v>1909.38095238095</v>
      </c>
      <c r="BS272" s="19">
        <v>1847.4666666666701</v>
      </c>
      <c r="BT272" s="19">
        <v>1839.38095238095</v>
      </c>
      <c r="BU272" s="19">
        <v>1831.2952380952399</v>
      </c>
      <c r="BV272" s="19">
        <v>1823.2095238095201</v>
      </c>
      <c r="BW272" s="19">
        <v>1815.12380952381</v>
      </c>
      <c r="BX272" s="19">
        <v>1807.0380952380899</v>
      </c>
      <c r="BY272" s="19">
        <v>1798.9523809523801</v>
      </c>
      <c r="BZ272" s="19">
        <v>1790.86666666666</v>
      </c>
      <c r="CA272" s="19">
        <v>1782.7809523809501</v>
      </c>
      <c r="CB272" s="19">
        <v>1774.69523809523</v>
      </c>
      <c r="CC272" s="19">
        <v>1766.6095238095199</v>
      </c>
      <c r="CD272" s="19">
        <v>1758.5238095238001</v>
      </c>
      <c r="CE272" s="19">
        <v>1750.43809523809</v>
      </c>
      <c r="CF272" s="19">
        <v>1742.3523809523699</v>
      </c>
      <c r="CG272" s="19">
        <v>1829.2380952381</v>
      </c>
      <c r="CH272" s="19">
        <v>1909.38095238095</v>
      </c>
      <c r="CI272" s="19">
        <v>1710</v>
      </c>
      <c r="CJ272" s="19">
        <v>1928.2380952381</v>
      </c>
      <c r="CK272" s="19">
        <v>1829.2380952381</v>
      </c>
      <c r="CL272" s="19">
        <v>1838.6666666666699</v>
      </c>
      <c r="CM272" s="19">
        <v>1836.44761904763</v>
      </c>
    </row>
    <row r="273" spans="2:91" x14ac:dyDescent="0.25">
      <c r="B273">
        <v>63</v>
      </c>
      <c r="C273" s="19">
        <v>1914.0952380952399</v>
      </c>
      <c r="D273" s="19">
        <v>1932.9523809523801</v>
      </c>
      <c r="E273" s="19">
        <v>1833.9523809523801</v>
      </c>
      <c r="F273" s="19">
        <v>1932.9523809523801</v>
      </c>
      <c r="G273" s="19">
        <v>1932.9523809523801</v>
      </c>
      <c r="H273" s="19">
        <v>1914.0952380952399</v>
      </c>
      <c r="I273" s="19">
        <v>1932.9523809523801</v>
      </c>
      <c r="J273" s="19">
        <v>1937.6666666666699</v>
      </c>
      <c r="K273" s="19">
        <v>1932.9523809523801</v>
      </c>
      <c r="L273" s="19">
        <v>1833.9523809523801</v>
      </c>
      <c r="M273" s="19">
        <v>1932.9523809523801</v>
      </c>
      <c r="N273" s="19">
        <v>1914.0952380952399</v>
      </c>
      <c r="O273" s="19">
        <v>1914.0952380952399</v>
      </c>
      <c r="P273" s="19">
        <v>1937.6666666666699</v>
      </c>
      <c r="Q273" s="19">
        <v>1833.9523809523801</v>
      </c>
      <c r="R273" s="19">
        <v>1950</v>
      </c>
      <c r="S273" s="19">
        <v>2170</v>
      </c>
      <c r="T273" s="19">
        <v>2535</v>
      </c>
      <c r="U273" s="19">
        <v>1914.0952380952399</v>
      </c>
      <c r="V273" s="19">
        <v>1914.0952380952399</v>
      </c>
      <c r="W273" s="19">
        <v>1937.6666666666699</v>
      </c>
      <c r="X273" s="19">
        <v>1833.9523809523801</v>
      </c>
      <c r="Y273" s="19">
        <v>1950</v>
      </c>
      <c r="Z273" s="19">
        <v>2170</v>
      </c>
      <c r="AA273" s="19">
        <v>2535</v>
      </c>
      <c r="AB273" s="19">
        <v>1914.0952380952399</v>
      </c>
      <c r="AC273" s="19">
        <v>1932.9523809523801</v>
      </c>
      <c r="AD273" s="19">
        <v>1989.5238095238101</v>
      </c>
      <c r="AE273" s="19">
        <v>1984.80952380953</v>
      </c>
      <c r="AF273" s="19">
        <v>1833.9523809523801</v>
      </c>
      <c r="AG273" s="19">
        <v>1833.9523809523801</v>
      </c>
      <c r="AH273" s="19">
        <v>1914.0952380952399</v>
      </c>
      <c r="AI273" s="19">
        <v>1932.9523809523801</v>
      </c>
      <c r="AJ273" s="19">
        <v>2062</v>
      </c>
      <c r="AK273" s="19">
        <v>1932.9523809523801</v>
      </c>
      <c r="AL273" s="19">
        <v>1984.80952380953</v>
      </c>
      <c r="AM273" s="19">
        <v>1928.2380952381</v>
      </c>
      <c r="AN273" s="19">
        <v>1852.80952380952</v>
      </c>
      <c r="AO273" s="19">
        <v>1866.9523809523801</v>
      </c>
      <c r="AP273" s="19">
        <v>1833.9523809523801</v>
      </c>
      <c r="AQ273" s="19">
        <v>1984.80952380953</v>
      </c>
      <c r="AR273" s="19">
        <v>1833.9523809523801</v>
      </c>
      <c r="AS273" s="19">
        <v>1833.9523809523801</v>
      </c>
      <c r="AT273" s="19">
        <v>1914.0952380952399</v>
      </c>
      <c r="AU273" s="19">
        <v>1852.18095238095</v>
      </c>
      <c r="AV273" s="19">
        <v>1844.0952380952399</v>
      </c>
      <c r="AW273" s="19">
        <v>1836.00952380952</v>
      </c>
      <c r="AX273" s="19">
        <v>1827.92380952381</v>
      </c>
      <c r="AY273" s="19">
        <v>1819.8380952380901</v>
      </c>
      <c r="AZ273" s="19">
        <v>1811.75238095238</v>
      </c>
      <c r="BA273" s="19">
        <v>1803.6666666666599</v>
      </c>
      <c r="BB273" s="19">
        <v>1795.5809523809501</v>
      </c>
      <c r="BC273" s="19">
        <v>1787.49523809523</v>
      </c>
      <c r="BD273" s="19">
        <v>1779.4095238095199</v>
      </c>
      <c r="BE273" s="19">
        <v>1771.3238095238</v>
      </c>
      <c r="BF273" s="19">
        <v>1763.23809523809</v>
      </c>
      <c r="BG273" s="19">
        <v>1755.1523809523801</v>
      </c>
      <c r="BH273" s="19">
        <v>1747.06666666666</v>
      </c>
      <c r="BI273" s="19">
        <v>1932.9523809523801</v>
      </c>
      <c r="BJ273" s="19">
        <v>1984.80952380953</v>
      </c>
      <c r="BK273" s="19">
        <v>1928.2380952381</v>
      </c>
      <c r="BL273" s="19">
        <v>1852.80952380952</v>
      </c>
      <c r="BM273" s="19">
        <v>1866.9523809523801</v>
      </c>
      <c r="BN273" s="19">
        <v>1833.9523809523801</v>
      </c>
      <c r="BO273" s="19">
        <v>1984.80952380953</v>
      </c>
      <c r="BP273" s="19">
        <v>1833.9523809523801</v>
      </c>
      <c r="BQ273" s="19">
        <v>1833.9523809523801</v>
      </c>
      <c r="BR273" s="19">
        <v>1914.0952380952399</v>
      </c>
      <c r="BS273" s="19">
        <v>1852.18095238095</v>
      </c>
      <c r="BT273" s="19">
        <v>1844.0952380952399</v>
      </c>
      <c r="BU273" s="19">
        <v>1836.00952380952</v>
      </c>
      <c r="BV273" s="19">
        <v>1827.92380952381</v>
      </c>
      <c r="BW273" s="19">
        <v>1819.8380952380901</v>
      </c>
      <c r="BX273" s="19">
        <v>1811.75238095238</v>
      </c>
      <c r="BY273" s="19">
        <v>1803.6666666666599</v>
      </c>
      <c r="BZ273" s="19">
        <v>1795.5809523809501</v>
      </c>
      <c r="CA273" s="19">
        <v>1787.49523809523</v>
      </c>
      <c r="CB273" s="19">
        <v>1779.4095238095199</v>
      </c>
      <c r="CC273" s="19">
        <v>1771.3238095238</v>
      </c>
      <c r="CD273" s="19">
        <v>1763.23809523809</v>
      </c>
      <c r="CE273" s="19">
        <v>1755.1523809523801</v>
      </c>
      <c r="CF273" s="19">
        <v>1747.06666666666</v>
      </c>
      <c r="CG273" s="19">
        <v>1833.9523809523801</v>
      </c>
      <c r="CH273" s="19">
        <v>1914.0952380952399</v>
      </c>
      <c r="CI273" s="19">
        <v>1932.9523809523801</v>
      </c>
      <c r="CJ273" s="19">
        <v>1932.9523809523801</v>
      </c>
      <c r="CK273" s="19">
        <v>1833.9523809523801</v>
      </c>
      <c r="CL273" s="19">
        <v>1843.38095238095</v>
      </c>
      <c r="CM273" s="19">
        <v>1819.3380952380901</v>
      </c>
    </row>
    <row r="274" spans="2:91" x14ac:dyDescent="0.25">
      <c r="B274">
        <v>64</v>
      </c>
      <c r="C274" s="19">
        <v>1918.80952380953</v>
      </c>
      <c r="D274" s="19">
        <v>1937.6666666666699</v>
      </c>
      <c r="E274" s="19">
        <v>1838.6666666666699</v>
      </c>
      <c r="F274" s="19">
        <v>1937.6666666666699</v>
      </c>
      <c r="G274" s="19">
        <v>1937.6666666666699</v>
      </c>
      <c r="H274" s="19">
        <v>1918.80952380953</v>
      </c>
      <c r="I274" s="19">
        <v>1937.6666666666699</v>
      </c>
      <c r="J274" s="19">
        <v>1942.38095238095</v>
      </c>
      <c r="K274" s="19">
        <v>1937.6666666666699</v>
      </c>
      <c r="L274" s="19">
        <v>1838.6666666666699</v>
      </c>
      <c r="M274" s="19">
        <v>1937.6666666666699</v>
      </c>
      <c r="N274" s="19">
        <v>1918.80952380953</v>
      </c>
      <c r="O274" s="19">
        <v>1918.80952380953</v>
      </c>
      <c r="P274" s="19">
        <v>1942.38095238095</v>
      </c>
      <c r="Q274" s="19">
        <v>1838.6666666666699</v>
      </c>
      <c r="R274" s="19">
        <v>1960</v>
      </c>
      <c r="S274" s="19">
        <v>2180</v>
      </c>
      <c r="T274" s="19">
        <v>1838.6666666666699</v>
      </c>
      <c r="U274" s="19">
        <v>1918.80952380953</v>
      </c>
      <c r="V274" s="19">
        <v>1918.80952380953</v>
      </c>
      <c r="W274" s="19">
        <v>1942.38095238095</v>
      </c>
      <c r="X274" s="19">
        <v>1838.6666666666699</v>
      </c>
      <c r="Y274" s="19">
        <v>1960</v>
      </c>
      <c r="Z274" s="19">
        <v>2180</v>
      </c>
      <c r="AA274" s="19">
        <v>1838.6666666666699</v>
      </c>
      <c r="AB274" s="19">
        <v>1918.80952380953</v>
      </c>
      <c r="AC274" s="19">
        <v>1937.6666666666699</v>
      </c>
      <c r="AD274" s="19">
        <v>1994.2380952381</v>
      </c>
      <c r="AE274" s="19">
        <v>1989.5238095238101</v>
      </c>
      <c r="AF274" s="19">
        <v>1838.6666666666699</v>
      </c>
      <c r="AG274" s="19">
        <v>1838.6666666666699</v>
      </c>
      <c r="AH274" s="19">
        <v>1918.80952380953</v>
      </c>
      <c r="AI274" s="19">
        <v>1937.6666666666699</v>
      </c>
      <c r="AJ274" s="19">
        <v>2087</v>
      </c>
      <c r="AK274" s="19">
        <v>1937.6666666666699</v>
      </c>
      <c r="AL274" s="19">
        <v>1989.5238095238101</v>
      </c>
      <c r="AM274" s="19">
        <v>1932.9523809523801</v>
      </c>
      <c r="AN274" s="19">
        <v>1857.5238095238101</v>
      </c>
      <c r="AO274" s="19">
        <v>1871.6666666666699</v>
      </c>
      <c r="AP274" s="19">
        <v>1838.6666666666699</v>
      </c>
      <c r="AQ274" s="19">
        <v>1989.5238095238101</v>
      </c>
      <c r="AR274" s="19">
        <v>1838.6666666666699</v>
      </c>
      <c r="AS274" s="19">
        <v>1838.6666666666699</v>
      </c>
      <c r="AT274" s="19">
        <v>1918.80952380953</v>
      </c>
      <c r="AU274" s="19">
        <v>1856.8952380952401</v>
      </c>
      <c r="AV274" s="19">
        <v>1848.80952380953</v>
      </c>
      <c r="AW274" s="19">
        <v>1840.7238095238099</v>
      </c>
      <c r="AX274" s="19">
        <v>1832.6380952381</v>
      </c>
      <c r="AY274" s="19">
        <v>1824.55238095238</v>
      </c>
      <c r="AZ274" s="19">
        <v>1816.4666666666701</v>
      </c>
      <c r="BA274" s="19">
        <v>1808.38095238096</v>
      </c>
      <c r="BB274" s="19">
        <v>1800.2952380952399</v>
      </c>
      <c r="BC274" s="19">
        <v>1792.2095238095301</v>
      </c>
      <c r="BD274" s="19">
        <v>1784.12380952381</v>
      </c>
      <c r="BE274" s="19">
        <v>1776.0380952380999</v>
      </c>
      <c r="BF274" s="19">
        <v>1767.9523809523901</v>
      </c>
      <c r="BG274" s="19">
        <v>1759.86666666667</v>
      </c>
      <c r="BH274" s="19">
        <v>1751.7809523809599</v>
      </c>
      <c r="BI274" s="19">
        <v>1937.6666666666699</v>
      </c>
      <c r="BJ274" s="19">
        <v>1989.5238095238101</v>
      </c>
      <c r="BK274" s="19">
        <v>1932.9523809523801</v>
      </c>
      <c r="BL274" s="19">
        <v>1857.5238095238101</v>
      </c>
      <c r="BM274" s="19">
        <v>1871.6666666666699</v>
      </c>
      <c r="BN274" s="19">
        <v>1838.6666666666699</v>
      </c>
      <c r="BO274" s="19">
        <v>1989.5238095238101</v>
      </c>
      <c r="BP274" s="19">
        <v>1838.6666666666699</v>
      </c>
      <c r="BQ274" s="19">
        <v>1838.6666666666699</v>
      </c>
      <c r="BR274" s="19">
        <v>1918.80952380953</v>
      </c>
      <c r="BS274" s="19">
        <v>1856.8952380952401</v>
      </c>
      <c r="BT274" s="19">
        <v>1848.80952380953</v>
      </c>
      <c r="BU274" s="19">
        <v>1840.7238095238099</v>
      </c>
      <c r="BV274" s="19">
        <v>1832.6380952381</v>
      </c>
      <c r="BW274" s="19">
        <v>1824.55238095238</v>
      </c>
      <c r="BX274" s="19">
        <v>1816.4666666666701</v>
      </c>
      <c r="BY274" s="19">
        <v>1808.38095238096</v>
      </c>
      <c r="BZ274" s="19">
        <v>1800.2952380952399</v>
      </c>
      <c r="CA274" s="19">
        <v>1792.2095238095301</v>
      </c>
      <c r="CB274" s="19">
        <v>1784.12380952381</v>
      </c>
      <c r="CC274" s="19">
        <v>1776.0380952380999</v>
      </c>
      <c r="CD274" s="19">
        <v>1767.9523809523901</v>
      </c>
      <c r="CE274" s="19">
        <v>1759.86666666667</v>
      </c>
      <c r="CF274" s="19">
        <v>1751.7809523809599</v>
      </c>
      <c r="CG274" s="19">
        <v>1838.6666666666699</v>
      </c>
      <c r="CH274" s="19">
        <v>1918.80952380953</v>
      </c>
      <c r="CI274" s="19">
        <v>1937.6666666666699</v>
      </c>
      <c r="CJ274" s="19">
        <v>1937.6666666666699</v>
      </c>
      <c r="CK274" s="19">
        <v>1838.6666666666699</v>
      </c>
      <c r="CL274" s="19">
        <v>1848.0952380952399</v>
      </c>
      <c r="CM274" s="19">
        <v>1824.05238095238</v>
      </c>
    </row>
    <row r="275" spans="2:91" x14ac:dyDescent="0.25">
      <c r="B275">
        <v>65</v>
      </c>
      <c r="C275" s="19">
        <v>1923.5238095238101</v>
      </c>
      <c r="D275" s="19">
        <v>1942.38095238095</v>
      </c>
      <c r="E275" s="19">
        <v>1843.38095238095</v>
      </c>
      <c r="F275" s="19">
        <v>1942.38095238095</v>
      </c>
      <c r="G275" s="19">
        <v>1942.38095238095</v>
      </c>
      <c r="H275" s="19">
        <v>1923.5238095238101</v>
      </c>
      <c r="I275" s="19">
        <v>1942.38095238095</v>
      </c>
      <c r="J275" s="19">
        <v>1947.0952380952399</v>
      </c>
      <c r="K275" s="19">
        <v>1942.38095238095</v>
      </c>
      <c r="L275" s="19">
        <v>1843.38095238095</v>
      </c>
      <c r="M275" s="19">
        <v>1942.38095238095</v>
      </c>
      <c r="N275" s="19">
        <v>1923.5238095238101</v>
      </c>
      <c r="O275" s="19">
        <v>1923.5238095238101</v>
      </c>
      <c r="P275" s="19">
        <v>1947.0952380952399</v>
      </c>
      <c r="Q275" s="19">
        <v>1843.38095238095</v>
      </c>
      <c r="R275" s="19">
        <v>1970</v>
      </c>
      <c r="S275" s="19">
        <v>2190</v>
      </c>
      <c r="T275" s="19">
        <v>1843.38095238095</v>
      </c>
      <c r="U275" s="19">
        <v>1923.5238095238101</v>
      </c>
      <c r="V275" s="19">
        <v>1923.5238095238101</v>
      </c>
      <c r="W275" s="19">
        <v>1947.0952380952399</v>
      </c>
      <c r="X275" s="19">
        <v>1843.38095238095</v>
      </c>
      <c r="Y275" s="19">
        <v>1970</v>
      </c>
      <c r="Z275" s="19">
        <v>2190</v>
      </c>
      <c r="AA275" s="19">
        <v>1843.38095238095</v>
      </c>
      <c r="AB275" s="19">
        <v>1923.5238095238101</v>
      </c>
      <c r="AC275" s="19">
        <v>1942.38095238095</v>
      </c>
      <c r="AD275" s="19">
        <v>1998.9523809523801</v>
      </c>
      <c r="AE275" s="19">
        <v>1994.2380952381</v>
      </c>
      <c r="AF275" s="19">
        <v>1843.38095238095</v>
      </c>
      <c r="AG275" s="19">
        <v>1843.38095238095</v>
      </c>
      <c r="AH275" s="19">
        <v>1923.5238095238101</v>
      </c>
      <c r="AI275" s="19">
        <v>1942.38095238095</v>
      </c>
      <c r="AJ275" s="19">
        <v>2112</v>
      </c>
      <c r="AK275" s="19">
        <v>1942.38095238095</v>
      </c>
      <c r="AL275" s="19">
        <v>1994.2380952381</v>
      </c>
      <c r="AM275" s="19">
        <v>1937.6666666666699</v>
      </c>
      <c r="AN275" s="19">
        <v>1862.2380952381</v>
      </c>
      <c r="AO275" s="19">
        <v>1876.38095238095</v>
      </c>
      <c r="AP275" s="19">
        <v>1843.38095238095</v>
      </c>
      <c r="AQ275" s="19">
        <v>1994.2380952381</v>
      </c>
      <c r="AR275" s="19">
        <v>1843.38095238095</v>
      </c>
      <c r="AS275" s="19">
        <v>1843.38095238095</v>
      </c>
      <c r="AT275" s="19">
        <v>1923.5238095238101</v>
      </c>
      <c r="AU275" s="19">
        <v>1861.6095238095199</v>
      </c>
      <c r="AV275" s="19">
        <v>1853.5238095238101</v>
      </c>
      <c r="AW275" s="19">
        <v>1845.43809523809</v>
      </c>
      <c r="AX275" s="19">
        <v>1837.3523809523799</v>
      </c>
      <c r="AY275" s="19">
        <v>1829.2666666666601</v>
      </c>
      <c r="AZ275" s="19">
        <v>1821.18095238095</v>
      </c>
      <c r="BA275" s="19">
        <v>1813.0952380952299</v>
      </c>
      <c r="BB275" s="19">
        <v>1805.00952380952</v>
      </c>
      <c r="BC275" s="19">
        <v>1796.9238095237999</v>
      </c>
      <c r="BD275" s="19">
        <v>1788.8380952380901</v>
      </c>
      <c r="BE275" s="19">
        <v>1780.75238095237</v>
      </c>
      <c r="BF275" s="19">
        <v>1772.6666666666599</v>
      </c>
      <c r="BG275" s="19">
        <v>1764.5809523809401</v>
      </c>
      <c r="BH275" s="19">
        <v>1756.49523809523</v>
      </c>
      <c r="BI275" s="19">
        <v>1942.38095238095</v>
      </c>
      <c r="BJ275" s="19">
        <v>1994.2380952381</v>
      </c>
      <c r="BK275" s="19">
        <v>1937.6666666666699</v>
      </c>
      <c r="BL275" s="19">
        <v>1862.2380952381</v>
      </c>
      <c r="BM275" s="19">
        <v>1876.38095238095</v>
      </c>
      <c r="BN275" s="19">
        <v>1843.38095238095</v>
      </c>
      <c r="BO275" s="19">
        <v>1994.2380952381</v>
      </c>
      <c r="BP275" s="19">
        <v>1843.38095238095</v>
      </c>
      <c r="BQ275" s="19">
        <v>1843.38095238095</v>
      </c>
      <c r="BR275" s="19">
        <v>1923.5238095238101</v>
      </c>
      <c r="BS275" s="19">
        <v>1861.6095238095199</v>
      </c>
      <c r="BT275" s="19">
        <v>1853.5238095238101</v>
      </c>
      <c r="BU275" s="19">
        <v>1845.43809523809</v>
      </c>
      <c r="BV275" s="19">
        <v>1837.3523809523799</v>
      </c>
      <c r="BW275" s="19">
        <v>1829.2666666666601</v>
      </c>
      <c r="BX275" s="19">
        <v>1821.18095238095</v>
      </c>
      <c r="BY275" s="19">
        <v>1813.0952380952299</v>
      </c>
      <c r="BZ275" s="19">
        <v>1805.00952380952</v>
      </c>
      <c r="CA275" s="19">
        <v>1796.9238095237999</v>
      </c>
      <c r="CB275" s="19">
        <v>1788.8380952380901</v>
      </c>
      <c r="CC275" s="19">
        <v>1780.75238095237</v>
      </c>
      <c r="CD275" s="19">
        <v>1772.6666666666599</v>
      </c>
      <c r="CE275" s="19">
        <v>1764.5809523809401</v>
      </c>
      <c r="CF275" s="19">
        <v>1756.49523809523</v>
      </c>
      <c r="CG275" s="19">
        <v>1843.38095238095</v>
      </c>
      <c r="CH275" s="19">
        <v>1923.5238095238101</v>
      </c>
      <c r="CI275" s="19">
        <v>1942.38095238095</v>
      </c>
      <c r="CJ275" s="19">
        <v>1942.38095238095</v>
      </c>
      <c r="CK275" s="19">
        <v>1843.38095238095</v>
      </c>
      <c r="CL275" s="19">
        <v>1852.80952380952</v>
      </c>
      <c r="CM275" s="19">
        <v>1828.7666666666601</v>
      </c>
    </row>
    <row r="276" spans="2:91" x14ac:dyDescent="0.25">
      <c r="B276">
        <v>66</v>
      </c>
      <c r="C276" s="19">
        <v>1928.2380952381</v>
      </c>
      <c r="D276" s="19">
        <v>1947.0952380952399</v>
      </c>
      <c r="E276" s="19">
        <v>1848.0952380952399</v>
      </c>
      <c r="F276" s="19">
        <v>1947.0952380952399</v>
      </c>
      <c r="G276" s="19">
        <v>1947.0952380952399</v>
      </c>
      <c r="H276" s="19">
        <v>1928.2380952381</v>
      </c>
      <c r="I276" s="19">
        <v>1947.0952380952399</v>
      </c>
      <c r="J276" s="19">
        <v>1951.80952380953</v>
      </c>
      <c r="K276" s="19">
        <v>1947.0952380952399</v>
      </c>
      <c r="L276" s="19">
        <v>1848.0952380952399</v>
      </c>
      <c r="M276" s="19">
        <v>1947.0952380952399</v>
      </c>
      <c r="N276" s="19">
        <v>1928.2380952381</v>
      </c>
      <c r="O276" s="19">
        <v>1928.2380952381</v>
      </c>
      <c r="P276" s="19">
        <v>1951.80952380953</v>
      </c>
      <c r="Q276" s="19">
        <v>1848.0952380952399</v>
      </c>
      <c r="R276" s="19">
        <v>1980</v>
      </c>
      <c r="S276" s="19">
        <v>2200</v>
      </c>
      <c r="T276" s="19">
        <v>1848.0952380952399</v>
      </c>
      <c r="U276" s="19">
        <v>1928.2380952381</v>
      </c>
      <c r="V276" s="19">
        <v>1928.2380952381</v>
      </c>
      <c r="W276" s="19">
        <v>1951.80952380953</v>
      </c>
      <c r="X276" s="19">
        <v>1848.0952380952399</v>
      </c>
      <c r="Y276" s="19">
        <v>1980</v>
      </c>
      <c r="Z276" s="19">
        <v>2200</v>
      </c>
      <c r="AA276" s="19">
        <v>1848.0952380952399</v>
      </c>
      <c r="AB276" s="19">
        <v>1928.2380952381</v>
      </c>
      <c r="AC276" s="19">
        <v>1947.0952380952399</v>
      </c>
      <c r="AD276" s="19">
        <v>2003.6666666666699</v>
      </c>
      <c r="AE276" s="19">
        <v>1998.9523809523801</v>
      </c>
      <c r="AF276" s="19">
        <v>1848.0952380952399</v>
      </c>
      <c r="AG276" s="19">
        <v>1848.0952380952399</v>
      </c>
      <c r="AH276" s="19">
        <v>1928.2380952381</v>
      </c>
      <c r="AI276" s="19">
        <v>1947.0952380952399</v>
      </c>
      <c r="AJ276" s="19">
        <v>2137</v>
      </c>
      <c r="AK276" s="19">
        <v>1947.0952380952399</v>
      </c>
      <c r="AL276" s="19">
        <v>1998.9523809523801</v>
      </c>
      <c r="AM276" s="19">
        <v>1942.38095238095</v>
      </c>
      <c r="AN276" s="19">
        <v>1866.9523809523801</v>
      </c>
      <c r="AO276" s="19">
        <v>1881.0952380952399</v>
      </c>
      <c r="AP276" s="19">
        <v>1848.0952380952399</v>
      </c>
      <c r="AQ276" s="19">
        <v>1998.9523809523801</v>
      </c>
      <c r="AR276" s="19">
        <v>1848.0952380952399</v>
      </c>
      <c r="AS276" s="19">
        <v>1848.0952380952399</v>
      </c>
      <c r="AT276" s="19">
        <v>1928.2380952381</v>
      </c>
      <c r="AU276" s="19">
        <v>1866.32380952381</v>
      </c>
      <c r="AV276" s="19">
        <v>1858.2380952381</v>
      </c>
      <c r="AW276" s="19">
        <v>1850.1523809523801</v>
      </c>
      <c r="AX276" s="19">
        <v>1842.06666666667</v>
      </c>
      <c r="AY276" s="19">
        <v>1833.9809523809499</v>
      </c>
      <c r="AZ276" s="19">
        <v>1825.8952380952401</v>
      </c>
      <c r="BA276" s="19">
        <v>1817.80952380952</v>
      </c>
      <c r="BB276" s="19">
        <v>1809.7238095238099</v>
      </c>
      <c r="BC276" s="19">
        <v>1801.6380952381</v>
      </c>
      <c r="BD276" s="19">
        <v>1793.55238095238</v>
      </c>
      <c r="BE276" s="19">
        <v>1785.4666666666701</v>
      </c>
      <c r="BF276" s="19">
        <v>1777.38095238095</v>
      </c>
      <c r="BG276" s="19">
        <v>1769.2952380952399</v>
      </c>
      <c r="BH276" s="19">
        <v>1761.2095238095201</v>
      </c>
      <c r="BI276" s="19">
        <v>1947.0952380952399</v>
      </c>
      <c r="BJ276" s="19">
        <v>1998.9523809523801</v>
      </c>
      <c r="BK276" s="19">
        <v>1942.38095238095</v>
      </c>
      <c r="BL276" s="19">
        <v>1866.9523809523801</v>
      </c>
      <c r="BM276" s="19">
        <v>1881.0952380952399</v>
      </c>
      <c r="BN276" s="19">
        <v>1848.0952380952399</v>
      </c>
      <c r="BO276" s="19">
        <v>1998.9523809523801</v>
      </c>
      <c r="BP276" s="19">
        <v>1848.0952380952399</v>
      </c>
      <c r="BQ276" s="19">
        <v>1848.0952380952399</v>
      </c>
      <c r="BR276" s="19">
        <v>1928.2380952381</v>
      </c>
      <c r="BS276" s="19">
        <v>1866.32380952381</v>
      </c>
      <c r="BT276" s="19">
        <v>1858.2380952381</v>
      </c>
      <c r="BU276" s="19">
        <v>1850.1523809523801</v>
      </c>
      <c r="BV276" s="19">
        <v>1842.06666666667</v>
      </c>
      <c r="BW276" s="19">
        <v>1833.9809523809499</v>
      </c>
      <c r="BX276" s="19">
        <v>1825.8952380952401</v>
      </c>
      <c r="BY276" s="19">
        <v>1817.80952380952</v>
      </c>
      <c r="BZ276" s="19">
        <v>1809.7238095238099</v>
      </c>
      <c r="CA276" s="19">
        <v>1801.6380952381</v>
      </c>
      <c r="CB276" s="19">
        <v>1793.55238095238</v>
      </c>
      <c r="CC276" s="19">
        <v>1785.4666666666701</v>
      </c>
      <c r="CD276" s="19">
        <v>1777.38095238095</v>
      </c>
      <c r="CE276" s="19">
        <v>1769.2952380952399</v>
      </c>
      <c r="CF276" s="19">
        <v>1761.2095238095201</v>
      </c>
      <c r="CG276" s="19">
        <v>1848.0952380952399</v>
      </c>
      <c r="CH276" s="19">
        <v>1928.2380952381</v>
      </c>
      <c r="CI276" s="19">
        <v>1947.0952380952399</v>
      </c>
      <c r="CJ276" s="19">
        <v>1947.0952380952399</v>
      </c>
      <c r="CK276" s="19">
        <v>1848.0952380952399</v>
      </c>
      <c r="CL276" s="19">
        <v>1857.5238095238101</v>
      </c>
      <c r="CM276" s="19">
        <v>1833.4809523809499</v>
      </c>
    </row>
    <row r="277" spans="2:91" x14ac:dyDescent="0.25">
      <c r="B277">
        <v>67</v>
      </c>
      <c r="C277" s="19">
        <v>1932.9523809523801</v>
      </c>
      <c r="D277" s="19">
        <v>1951.80952380953</v>
      </c>
      <c r="E277" s="19">
        <v>1852.80952380952</v>
      </c>
      <c r="F277" s="19">
        <v>1951.80952380953</v>
      </c>
      <c r="G277" s="19">
        <v>1951.80952380953</v>
      </c>
      <c r="H277" s="19">
        <v>1932.9523809523801</v>
      </c>
      <c r="I277" s="19">
        <v>1951.80952380953</v>
      </c>
      <c r="J277" s="19">
        <v>1956.5238095238101</v>
      </c>
      <c r="K277" s="19">
        <v>1951.80952380953</v>
      </c>
      <c r="L277" s="19">
        <v>1852.80952380952</v>
      </c>
      <c r="M277" s="19">
        <v>1951.80952380953</v>
      </c>
      <c r="N277" s="19">
        <v>1932.9523809523801</v>
      </c>
      <c r="O277" s="19">
        <v>1932.9523809523801</v>
      </c>
      <c r="P277" s="19">
        <v>1956.5238095238101</v>
      </c>
      <c r="Q277" s="19">
        <v>1852.80952380952</v>
      </c>
      <c r="R277" s="19">
        <v>1990</v>
      </c>
      <c r="S277" s="19">
        <v>2210</v>
      </c>
      <c r="T277" s="19">
        <v>1852.80952380952</v>
      </c>
      <c r="U277" s="19">
        <v>1932.9523809523801</v>
      </c>
      <c r="V277" s="19">
        <v>1932.9523809523801</v>
      </c>
      <c r="W277" s="19">
        <v>1956.5238095238101</v>
      </c>
      <c r="X277" s="19">
        <v>1852.80952380952</v>
      </c>
      <c r="Y277" s="19">
        <v>1990</v>
      </c>
      <c r="Z277" s="19">
        <v>2210</v>
      </c>
      <c r="AA277" s="19">
        <v>1852.80952380952</v>
      </c>
      <c r="AB277" s="19">
        <v>1932.9523809523801</v>
      </c>
      <c r="AC277" s="19">
        <v>1951.80952380953</v>
      </c>
      <c r="AD277" s="19">
        <v>2008.38095238095</v>
      </c>
      <c r="AE277" s="19">
        <v>2003.6666666666699</v>
      </c>
      <c r="AF277" s="19">
        <v>1852.80952380952</v>
      </c>
      <c r="AG277" s="19">
        <v>1852.80952380952</v>
      </c>
      <c r="AH277" s="19">
        <v>1932.9523809523801</v>
      </c>
      <c r="AI277" s="19">
        <v>1951.80952380953</v>
      </c>
      <c r="AJ277" s="19">
        <v>2162</v>
      </c>
      <c r="AK277" s="19">
        <v>1951.80952380953</v>
      </c>
      <c r="AL277" s="19">
        <v>2003.6666666666699</v>
      </c>
      <c r="AM277" s="19">
        <v>1947.0952380952399</v>
      </c>
      <c r="AN277" s="19">
        <v>1871.6666666666699</v>
      </c>
      <c r="AO277" s="19">
        <v>1885.80952380953</v>
      </c>
      <c r="AP277" s="19">
        <v>1852.80952380952</v>
      </c>
      <c r="AQ277" s="19">
        <v>2003.6666666666699</v>
      </c>
      <c r="AR277" s="19">
        <v>1852.80952380952</v>
      </c>
      <c r="AS277" s="19">
        <v>1852.80952380952</v>
      </c>
      <c r="AT277" s="19">
        <v>1932.9523809523801</v>
      </c>
      <c r="AU277" s="19">
        <v>1871.0380952380899</v>
      </c>
      <c r="AV277" s="19">
        <v>1862.9523809523801</v>
      </c>
      <c r="AW277" s="19">
        <v>1854.86666666666</v>
      </c>
      <c r="AX277" s="19">
        <v>1846.7809523809501</v>
      </c>
      <c r="AY277" s="19">
        <v>1838.69523809523</v>
      </c>
      <c r="AZ277" s="19">
        <v>1830.6095238095199</v>
      </c>
      <c r="BA277" s="19">
        <v>1822.5238095238001</v>
      </c>
      <c r="BB277" s="19">
        <v>1814.43809523809</v>
      </c>
      <c r="BC277" s="19">
        <v>1806.3523809523699</v>
      </c>
      <c r="BD277" s="19">
        <v>1798.2666666666601</v>
      </c>
      <c r="BE277" s="19">
        <v>1790.18095238094</v>
      </c>
      <c r="BF277" s="19">
        <v>1782.0952380952299</v>
      </c>
      <c r="BG277" s="19">
        <v>1774.00952380951</v>
      </c>
      <c r="BH277" s="19">
        <v>1765.9238095237999</v>
      </c>
      <c r="BI277" s="19">
        <v>1951.80952380953</v>
      </c>
      <c r="BJ277" s="19">
        <v>2003.6666666666699</v>
      </c>
      <c r="BK277" s="19">
        <v>1947.0952380952399</v>
      </c>
      <c r="BL277" s="19">
        <v>1871.6666666666699</v>
      </c>
      <c r="BM277" s="19">
        <v>1885.80952380953</v>
      </c>
      <c r="BN277" s="19">
        <v>1852.80952380952</v>
      </c>
      <c r="BO277" s="19">
        <v>2003.6666666666699</v>
      </c>
      <c r="BP277" s="19">
        <v>1852.80952380952</v>
      </c>
      <c r="BQ277" s="19">
        <v>1852.80952380952</v>
      </c>
      <c r="BR277" s="19">
        <v>1932.9523809523801</v>
      </c>
      <c r="BS277" s="19">
        <v>1871.0380952380899</v>
      </c>
      <c r="BT277" s="19">
        <v>1862.9523809523801</v>
      </c>
      <c r="BU277" s="19">
        <v>1854.86666666666</v>
      </c>
      <c r="BV277" s="19">
        <v>1846.7809523809501</v>
      </c>
      <c r="BW277" s="19">
        <v>1838.69523809523</v>
      </c>
      <c r="BX277" s="19">
        <v>1830.6095238095199</v>
      </c>
      <c r="BY277" s="19">
        <v>1822.5238095238001</v>
      </c>
      <c r="BZ277" s="19">
        <v>1814.43809523809</v>
      </c>
      <c r="CA277" s="19">
        <v>1806.3523809523699</v>
      </c>
      <c r="CB277" s="19">
        <v>1798.2666666666601</v>
      </c>
      <c r="CC277" s="19">
        <v>1790.18095238094</v>
      </c>
      <c r="CD277" s="19">
        <v>1782.0952380952299</v>
      </c>
      <c r="CE277" s="19">
        <v>1774.00952380951</v>
      </c>
      <c r="CF277" s="19">
        <v>1765.9238095237999</v>
      </c>
      <c r="CG277" s="19">
        <v>1852.80952380952</v>
      </c>
      <c r="CH277" s="19">
        <v>1932.9523809523801</v>
      </c>
      <c r="CI277" s="19">
        <v>1951.80952380953</v>
      </c>
      <c r="CJ277" s="19">
        <v>1951.80952380953</v>
      </c>
      <c r="CK277" s="19">
        <v>1852.80952380952</v>
      </c>
      <c r="CL277" s="19">
        <v>1862.23809523809</v>
      </c>
      <c r="CM277" s="19">
        <v>1838.19523809524</v>
      </c>
    </row>
    <row r="278" spans="2:91" x14ac:dyDescent="0.25">
      <c r="B278">
        <v>68</v>
      </c>
      <c r="C278" s="19">
        <v>1937.6666666666699</v>
      </c>
      <c r="D278" s="19">
        <v>1956.5238095238101</v>
      </c>
      <c r="E278" s="19">
        <v>1857.5238095238101</v>
      </c>
      <c r="F278" s="19">
        <v>1956.5238095238101</v>
      </c>
      <c r="G278" s="19">
        <v>1956.5238095238101</v>
      </c>
      <c r="H278" s="19">
        <v>1937.6666666666699</v>
      </c>
      <c r="I278" s="19">
        <v>1956.5238095238101</v>
      </c>
      <c r="J278" s="19">
        <v>1961.2380952381</v>
      </c>
      <c r="K278" s="19">
        <v>1956.5238095238101</v>
      </c>
      <c r="L278" s="19">
        <v>1857.5238095238101</v>
      </c>
      <c r="M278" s="19">
        <v>1956.5238095238101</v>
      </c>
      <c r="N278" s="19">
        <v>1937.6666666666699</v>
      </c>
      <c r="O278" s="19">
        <v>1937.6666666666699</v>
      </c>
      <c r="P278" s="19">
        <v>1961.2380952381</v>
      </c>
      <c r="Q278" s="19">
        <v>1857.5238095238101</v>
      </c>
      <c r="R278" s="19">
        <v>2000</v>
      </c>
      <c r="S278" s="19">
        <v>2220</v>
      </c>
      <c r="T278" s="19">
        <v>1857.5238095238101</v>
      </c>
      <c r="U278" s="19">
        <v>1937.6666666666699</v>
      </c>
      <c r="V278" s="19">
        <v>1937.6666666666699</v>
      </c>
      <c r="W278" s="19">
        <v>1961.2380952381</v>
      </c>
      <c r="X278" s="19">
        <v>1857.5238095238101</v>
      </c>
      <c r="Y278" s="19">
        <v>2000</v>
      </c>
      <c r="Z278" s="19">
        <v>2220</v>
      </c>
      <c r="AA278" s="19">
        <v>1857.5238095238101</v>
      </c>
      <c r="AB278" s="19">
        <v>1937.6666666666699</v>
      </c>
      <c r="AC278" s="19">
        <v>1956.5238095238101</v>
      </c>
      <c r="AD278" s="19">
        <v>1705</v>
      </c>
      <c r="AE278" s="19">
        <v>2008.38095238095</v>
      </c>
      <c r="AF278" s="19">
        <v>1857.5238095238101</v>
      </c>
      <c r="AG278" s="19">
        <v>1857.5238095238101</v>
      </c>
      <c r="AH278" s="19">
        <v>1937.6666666666699</v>
      </c>
      <c r="AI278" s="19">
        <v>1956.5238095238101</v>
      </c>
      <c r="AJ278" s="19">
        <v>2187</v>
      </c>
      <c r="AK278" s="19">
        <v>1956.5238095238101</v>
      </c>
      <c r="AL278" s="19">
        <v>2008.38095238095</v>
      </c>
      <c r="AM278" s="19">
        <v>1951.80952380953</v>
      </c>
      <c r="AN278" s="19">
        <v>1876.38095238095</v>
      </c>
      <c r="AO278" s="19">
        <v>1890.5238095238101</v>
      </c>
      <c r="AP278" s="19">
        <v>1857.5238095238101</v>
      </c>
      <c r="AQ278" s="19">
        <v>2008.38095238095</v>
      </c>
      <c r="AR278" s="19">
        <v>1857.5238095238101</v>
      </c>
      <c r="AS278" s="19">
        <v>1857.5238095238101</v>
      </c>
      <c r="AT278" s="19">
        <v>1937.6666666666699</v>
      </c>
      <c r="AU278" s="19">
        <v>1875.75238095238</v>
      </c>
      <c r="AV278" s="19">
        <v>1867.6666666666699</v>
      </c>
      <c r="AW278" s="19">
        <v>1859.5809523809501</v>
      </c>
      <c r="AX278" s="19">
        <v>1851.49523809524</v>
      </c>
      <c r="AY278" s="19">
        <v>1843.4095238095299</v>
      </c>
      <c r="AZ278" s="19">
        <v>1835.32380952381</v>
      </c>
      <c r="BA278" s="19">
        <v>1827.2380952381</v>
      </c>
      <c r="BB278" s="19">
        <v>1819.1523809523801</v>
      </c>
      <c r="BC278" s="19">
        <v>1811.06666666667</v>
      </c>
      <c r="BD278" s="19">
        <v>1802.9809523809499</v>
      </c>
      <c r="BE278" s="19">
        <v>1794.8952380952401</v>
      </c>
      <c r="BF278" s="19">
        <v>1786.80952380953</v>
      </c>
      <c r="BG278" s="19">
        <v>1778.7238095238099</v>
      </c>
      <c r="BH278" s="19">
        <v>1770.6380952381</v>
      </c>
      <c r="BI278" s="19">
        <v>1956.5238095238101</v>
      </c>
      <c r="BJ278" s="19">
        <v>2008.38095238095</v>
      </c>
      <c r="BK278" s="19">
        <v>1951.80952380953</v>
      </c>
      <c r="BL278" s="19">
        <v>1876.38095238095</v>
      </c>
      <c r="BM278" s="19">
        <v>1890.5238095238101</v>
      </c>
      <c r="BN278" s="19">
        <v>1857.5238095238101</v>
      </c>
      <c r="BO278" s="19">
        <v>2008.38095238095</v>
      </c>
      <c r="BP278" s="19">
        <v>1857.5238095238101</v>
      </c>
      <c r="BQ278" s="19">
        <v>1857.5238095238101</v>
      </c>
      <c r="BR278" s="19">
        <v>1937.6666666666699</v>
      </c>
      <c r="BS278" s="19">
        <v>1875.75238095238</v>
      </c>
      <c r="BT278" s="19">
        <v>1867.6666666666699</v>
      </c>
      <c r="BU278" s="19">
        <v>1859.5809523809501</v>
      </c>
      <c r="BV278" s="19">
        <v>1851.49523809524</v>
      </c>
      <c r="BW278" s="19">
        <v>1843.4095238095299</v>
      </c>
      <c r="BX278" s="19">
        <v>1835.32380952381</v>
      </c>
      <c r="BY278" s="19">
        <v>1827.2380952381</v>
      </c>
      <c r="BZ278" s="19">
        <v>1819.1523809523801</v>
      </c>
      <c r="CA278" s="19">
        <v>1811.06666666667</v>
      </c>
      <c r="CB278" s="19">
        <v>1802.9809523809499</v>
      </c>
      <c r="CC278" s="19">
        <v>1794.8952380952401</v>
      </c>
      <c r="CD278" s="19">
        <v>1786.80952380953</v>
      </c>
      <c r="CE278" s="19">
        <v>1778.7238095238099</v>
      </c>
      <c r="CF278" s="19">
        <v>1770.6380952381</v>
      </c>
      <c r="CG278" s="19">
        <v>1857.5238095238101</v>
      </c>
      <c r="CH278" s="19">
        <v>1937.6666666666699</v>
      </c>
      <c r="CI278" s="19">
        <v>1956.5238095238101</v>
      </c>
      <c r="CJ278" s="19">
        <v>1956.5238095238101</v>
      </c>
      <c r="CK278" s="19">
        <v>1857.5238095238101</v>
      </c>
      <c r="CL278" s="19">
        <v>1866.9523809523801</v>
      </c>
      <c r="CM278" s="19">
        <v>1842.9095238095199</v>
      </c>
    </row>
    <row r="279" spans="2:91" x14ac:dyDescent="0.25">
      <c r="B279">
        <v>69</v>
      </c>
      <c r="C279" s="19">
        <v>1942.38095238095</v>
      </c>
      <c r="D279" s="19">
        <v>1961.2380952381</v>
      </c>
      <c r="E279" s="19">
        <v>1862.2380952381</v>
      </c>
      <c r="F279" s="19">
        <v>1961.2380952381</v>
      </c>
      <c r="G279" s="19">
        <v>1961.2380952381</v>
      </c>
      <c r="H279" s="19">
        <v>1942.38095238095</v>
      </c>
      <c r="I279" s="19">
        <v>1961.2380952381</v>
      </c>
      <c r="J279" s="19">
        <v>1965.9523809523801</v>
      </c>
      <c r="K279" s="19">
        <v>1961.2380952381</v>
      </c>
      <c r="L279" s="19">
        <v>1862.2380952381</v>
      </c>
      <c r="M279" s="19">
        <v>1961.2380952381</v>
      </c>
      <c r="N279" s="19">
        <v>1942.38095238095</v>
      </c>
      <c r="O279" s="19">
        <v>1942.38095238095</v>
      </c>
      <c r="P279" s="19">
        <v>1965.9523809523801</v>
      </c>
      <c r="Q279" s="19">
        <v>1862.2380952381</v>
      </c>
      <c r="R279" s="19">
        <v>2010</v>
      </c>
      <c r="S279" s="19">
        <v>2230</v>
      </c>
      <c r="T279" s="19">
        <v>1862.2380952381</v>
      </c>
      <c r="U279" s="19">
        <v>1942.38095238095</v>
      </c>
      <c r="V279" s="19">
        <v>1942.38095238095</v>
      </c>
      <c r="W279" s="19">
        <v>1965.9523809523801</v>
      </c>
      <c r="X279" s="19">
        <v>1862.2380952381</v>
      </c>
      <c r="Y279" s="19">
        <v>2010</v>
      </c>
      <c r="Z279" s="19">
        <v>2230</v>
      </c>
      <c r="AA279" s="19">
        <v>1862.2380952381</v>
      </c>
      <c r="AB279" s="19">
        <v>1942.38095238095</v>
      </c>
      <c r="AC279" s="19">
        <v>1961.2380952381</v>
      </c>
      <c r="AD279" s="19">
        <v>1710</v>
      </c>
      <c r="AE279" s="19">
        <v>1932.9523809523801</v>
      </c>
      <c r="AF279" s="19">
        <v>1862.2380952381</v>
      </c>
      <c r="AG279" s="19">
        <v>1862.2380952381</v>
      </c>
      <c r="AH279" s="19">
        <v>1942.38095238095</v>
      </c>
      <c r="AI279" s="19">
        <v>1961.2380952381</v>
      </c>
      <c r="AJ279" s="19">
        <v>2212</v>
      </c>
      <c r="AK279" s="19">
        <v>1961.2380952381</v>
      </c>
      <c r="AL279" s="19">
        <v>1932.9523809523801</v>
      </c>
      <c r="AM279" s="19">
        <v>1956.5238095238101</v>
      </c>
      <c r="AN279" s="19">
        <v>1881.0952380952399</v>
      </c>
      <c r="AO279" s="19">
        <v>1895.2380952381</v>
      </c>
      <c r="AP279" s="19">
        <v>1862.2380952381</v>
      </c>
      <c r="AQ279" s="19">
        <v>1932.9523809523801</v>
      </c>
      <c r="AR279" s="19">
        <v>1862.2380952381</v>
      </c>
      <c r="AS279" s="19">
        <v>1862.2380952381</v>
      </c>
      <c r="AT279" s="19">
        <v>1942.38095238095</v>
      </c>
      <c r="AU279" s="19">
        <v>1875.12380952381</v>
      </c>
      <c r="AV279" s="19">
        <v>1868.9809523809499</v>
      </c>
      <c r="AW279" s="19">
        <v>1862.8380952381001</v>
      </c>
      <c r="AX279" s="19">
        <v>1856.69523809524</v>
      </c>
      <c r="AY279" s="19">
        <v>1850.55238095238</v>
      </c>
      <c r="AZ279" s="19">
        <v>1844.4095238095199</v>
      </c>
      <c r="BA279" s="19">
        <v>1838.2666666666701</v>
      </c>
      <c r="BB279" s="19">
        <v>1832.12380952381</v>
      </c>
      <c r="BC279" s="19">
        <v>1825.9809523809499</v>
      </c>
      <c r="BD279" s="19">
        <v>1819.8380952381001</v>
      </c>
      <c r="BE279" s="19">
        <v>1813.69523809524</v>
      </c>
      <c r="BF279" s="19">
        <v>1807.55238095238</v>
      </c>
      <c r="BG279" s="19">
        <v>1801.4095238095199</v>
      </c>
      <c r="BH279" s="19">
        <v>1795.2666666666701</v>
      </c>
      <c r="BI279" s="19">
        <v>1961.2380952381</v>
      </c>
      <c r="BJ279" s="19">
        <v>1932.9523809523801</v>
      </c>
      <c r="BK279" s="19">
        <v>1956.5238095238101</v>
      </c>
      <c r="BL279" s="19">
        <v>1881.0952380952399</v>
      </c>
      <c r="BM279" s="19">
        <v>1895.2380952381</v>
      </c>
      <c r="BN279" s="19">
        <v>1862.2380952381</v>
      </c>
      <c r="BO279" s="19">
        <v>1932.9523809523801</v>
      </c>
      <c r="BP279" s="19">
        <v>1862.2380952381</v>
      </c>
      <c r="BQ279" s="19">
        <v>1862.2380952381</v>
      </c>
      <c r="BR279" s="19">
        <v>1942.38095238095</v>
      </c>
      <c r="BS279" s="19">
        <v>1875.12380952381</v>
      </c>
      <c r="BT279" s="19">
        <v>1868.9809523809499</v>
      </c>
      <c r="BU279" s="19">
        <v>1862.8380952381001</v>
      </c>
      <c r="BV279" s="19">
        <v>1856.69523809524</v>
      </c>
      <c r="BW279" s="19">
        <v>1850.55238095238</v>
      </c>
      <c r="BX279" s="19">
        <v>1844.4095238095199</v>
      </c>
      <c r="BY279" s="19">
        <v>1838.2666666666701</v>
      </c>
      <c r="BZ279" s="19">
        <v>1832.12380952381</v>
      </c>
      <c r="CA279" s="19">
        <v>1825.9809523809499</v>
      </c>
      <c r="CB279" s="19">
        <v>1819.8380952381001</v>
      </c>
      <c r="CC279" s="19">
        <v>1813.69523809524</v>
      </c>
      <c r="CD279" s="19">
        <v>1807.55238095238</v>
      </c>
      <c r="CE279" s="19">
        <v>1801.4095238095199</v>
      </c>
      <c r="CF279" s="19">
        <v>1795.2666666666701</v>
      </c>
      <c r="CG279" s="19">
        <v>1862.2380952381</v>
      </c>
      <c r="CH279" s="19">
        <v>1942.38095238095</v>
      </c>
      <c r="CI279" s="19">
        <v>1961.2380952381</v>
      </c>
      <c r="CJ279" s="19">
        <v>1961.2380952381</v>
      </c>
      <c r="CK279" s="19">
        <v>1862.2380952381</v>
      </c>
      <c r="CL279" s="19">
        <v>1871.6666666666699</v>
      </c>
      <c r="CM279" s="19">
        <v>1847.62380952382</v>
      </c>
    </row>
    <row r="280" spans="2:91" x14ac:dyDescent="0.25">
      <c r="B280">
        <v>70</v>
      </c>
      <c r="C280" s="19">
        <v>1947.0952380952399</v>
      </c>
      <c r="D280" s="19">
        <v>1838.6666666666699</v>
      </c>
      <c r="E280" s="19">
        <v>1866.9523809523801</v>
      </c>
      <c r="F280" s="19">
        <v>1838.6666666666699</v>
      </c>
      <c r="G280" s="19">
        <v>1965.9523809523801</v>
      </c>
      <c r="H280" s="19">
        <v>1947.0952380952399</v>
      </c>
      <c r="I280" s="19">
        <v>1838.6666666666699</v>
      </c>
      <c r="J280" s="19">
        <v>1970.6666666666699</v>
      </c>
      <c r="K280" s="19">
        <v>1965.9523809523801</v>
      </c>
      <c r="L280" s="19">
        <v>1866.9523809523801</v>
      </c>
      <c r="M280" s="19">
        <v>1838.6666666666699</v>
      </c>
      <c r="N280" s="19">
        <v>1947.0952380952399</v>
      </c>
      <c r="O280" s="19">
        <v>1947.0952380952399</v>
      </c>
      <c r="P280" s="19">
        <v>1970.6666666666699</v>
      </c>
      <c r="Q280" s="19">
        <v>1866.9523809523801</v>
      </c>
      <c r="R280" s="19">
        <v>2020</v>
      </c>
      <c r="S280" s="19">
        <v>2240</v>
      </c>
      <c r="T280" s="19">
        <v>1866.9523809523801</v>
      </c>
      <c r="U280" s="19">
        <v>1947.0952380952399</v>
      </c>
      <c r="V280" s="19">
        <v>1947.0952380952399</v>
      </c>
      <c r="W280" s="19">
        <v>1970.6666666666699</v>
      </c>
      <c r="X280" s="19">
        <v>1866.9523809523801</v>
      </c>
      <c r="Y280" s="19">
        <v>2020</v>
      </c>
      <c r="Z280" s="19">
        <v>2240</v>
      </c>
      <c r="AA280" s="19">
        <v>1866.9523809523801</v>
      </c>
      <c r="AB280" s="19">
        <v>1947.0952380952399</v>
      </c>
      <c r="AC280" s="19">
        <v>1965.9523809523801</v>
      </c>
      <c r="AD280" s="19">
        <v>1940</v>
      </c>
      <c r="AE280" s="19">
        <v>1937.6666666666699</v>
      </c>
      <c r="AF280" s="19">
        <v>1866.9523809523801</v>
      </c>
      <c r="AG280" s="19">
        <v>1866.9523809523801</v>
      </c>
      <c r="AH280" s="19">
        <v>1947.0952380952399</v>
      </c>
      <c r="AI280" s="19">
        <v>1965.9523809523801</v>
      </c>
      <c r="AJ280" s="19">
        <v>2237</v>
      </c>
      <c r="AK280" s="19">
        <v>1838.6666666666699</v>
      </c>
      <c r="AL280" s="19">
        <v>1937.6666666666699</v>
      </c>
      <c r="AM280" s="19">
        <v>1961.2380952381</v>
      </c>
      <c r="AN280" s="19">
        <v>1885.80952380953</v>
      </c>
      <c r="AO280" s="19">
        <v>1899.9523809523801</v>
      </c>
      <c r="AP280" s="19">
        <v>1866.9523809523801</v>
      </c>
      <c r="AQ280" s="19">
        <v>1937.6666666666699</v>
      </c>
      <c r="AR280" s="19">
        <v>1866.9523809523801</v>
      </c>
      <c r="AS280" s="19">
        <v>1866.9523809523801</v>
      </c>
      <c r="AT280" s="19">
        <v>1947.0952380952399</v>
      </c>
      <c r="AU280" s="19">
        <v>1905.2952380952399</v>
      </c>
      <c r="AV280" s="19">
        <v>1906.0952380952399</v>
      </c>
      <c r="AW280" s="19">
        <v>1906.8952380952401</v>
      </c>
      <c r="AX280" s="19">
        <v>1907.69523809524</v>
      </c>
      <c r="AY280" s="19">
        <v>1908.49523809524</v>
      </c>
      <c r="AZ280" s="19">
        <v>1909.2952380952399</v>
      </c>
      <c r="BA280" s="19">
        <v>1910.0952380952399</v>
      </c>
      <c r="BB280" s="19">
        <v>1910.8952380952401</v>
      </c>
      <c r="BC280" s="19">
        <v>1911.69523809524</v>
      </c>
      <c r="BD280" s="19">
        <v>1912.49523809524</v>
      </c>
      <c r="BE280" s="19">
        <v>1913.2952380952399</v>
      </c>
      <c r="BF280" s="19">
        <v>1914.0952380952399</v>
      </c>
      <c r="BG280" s="19">
        <v>1914.8952380952401</v>
      </c>
      <c r="BH280" s="19">
        <v>1915.69523809524</v>
      </c>
      <c r="BI280" s="19">
        <v>1838.6666666666699</v>
      </c>
      <c r="BJ280" s="19">
        <v>1937.6666666666699</v>
      </c>
      <c r="BK280" s="19">
        <v>1961.2380952381</v>
      </c>
      <c r="BL280" s="19">
        <v>1885.80952380953</v>
      </c>
      <c r="BM280" s="19">
        <v>1899.9523809523801</v>
      </c>
      <c r="BN280" s="19">
        <v>1866.9523809523801</v>
      </c>
      <c r="BO280" s="19">
        <v>1937.6666666666699</v>
      </c>
      <c r="BP280" s="19">
        <v>1866.9523809523801</v>
      </c>
      <c r="BQ280" s="19">
        <v>1866.9523809523801</v>
      </c>
      <c r="BR280" s="19">
        <v>1947.0952380952399</v>
      </c>
      <c r="BS280" s="19">
        <v>1905.2952380952399</v>
      </c>
      <c r="BT280" s="19">
        <v>1906.0952380952399</v>
      </c>
      <c r="BU280" s="19">
        <v>1906.8952380952401</v>
      </c>
      <c r="BV280" s="19">
        <v>1907.69523809524</v>
      </c>
      <c r="BW280" s="19">
        <v>1908.49523809524</v>
      </c>
      <c r="BX280" s="19">
        <v>1909.2952380952399</v>
      </c>
      <c r="BY280" s="19">
        <v>1910.0952380952399</v>
      </c>
      <c r="BZ280" s="19">
        <v>1910.8952380952401</v>
      </c>
      <c r="CA280" s="19">
        <v>1911.69523809524</v>
      </c>
      <c r="CB280" s="19">
        <v>1912.49523809524</v>
      </c>
      <c r="CC280" s="19">
        <v>1913.2952380952399</v>
      </c>
      <c r="CD280" s="19">
        <v>1914.0952380952399</v>
      </c>
      <c r="CE280" s="19">
        <v>1914.8952380952401</v>
      </c>
      <c r="CF280" s="19">
        <v>1915.69523809524</v>
      </c>
      <c r="CG280" s="19">
        <v>1866.9523809523801</v>
      </c>
      <c r="CH280" s="19">
        <v>1947.0952380952399</v>
      </c>
      <c r="CI280" s="19">
        <v>1965.9523809523801</v>
      </c>
      <c r="CJ280" s="19">
        <v>1838.6666666666699</v>
      </c>
      <c r="CK280" s="19">
        <v>1866.9523809523801</v>
      </c>
      <c r="CL280" s="19">
        <v>1812.73809523809</v>
      </c>
      <c r="CM280" s="19">
        <v>1775.9666666666701</v>
      </c>
    </row>
    <row r="281" spans="2:91" x14ac:dyDescent="0.25">
      <c r="B281">
        <v>71</v>
      </c>
      <c r="C281" s="19">
        <v>1951.80952380953</v>
      </c>
      <c r="D281" s="19">
        <v>1843.38095238095</v>
      </c>
      <c r="E281" s="19">
        <v>1871.6666666666699</v>
      </c>
      <c r="F281" s="19">
        <v>1843.38095238095</v>
      </c>
      <c r="G281" s="19">
        <v>1970.6666666666699</v>
      </c>
      <c r="H281" s="19">
        <v>1951.80952380953</v>
      </c>
      <c r="I281" s="19">
        <v>1843.38095238095</v>
      </c>
      <c r="J281" s="19">
        <v>1975.38095238095</v>
      </c>
      <c r="K281" s="19">
        <v>1970.6666666666699</v>
      </c>
      <c r="L281" s="19">
        <v>1871.6666666666699</v>
      </c>
      <c r="M281" s="19">
        <v>1843.38095238095</v>
      </c>
      <c r="N281" s="19">
        <v>1951.80952380953</v>
      </c>
      <c r="O281" s="19">
        <v>1951.80952380953</v>
      </c>
      <c r="P281" s="19">
        <v>1975.38095238095</v>
      </c>
      <c r="Q281" s="19">
        <v>1871.6666666666699</v>
      </c>
      <c r="R281" s="19">
        <v>2030</v>
      </c>
      <c r="S281" s="19">
        <v>2250</v>
      </c>
      <c r="T281" s="19">
        <v>1871.6666666666699</v>
      </c>
      <c r="U281" s="19">
        <v>1951.80952380953</v>
      </c>
      <c r="V281" s="19">
        <v>1951.80952380953</v>
      </c>
      <c r="W281" s="19">
        <v>1975.38095238095</v>
      </c>
      <c r="X281" s="19">
        <v>1871.6666666666699</v>
      </c>
      <c r="Y281" s="19">
        <v>2030</v>
      </c>
      <c r="Z281" s="19">
        <v>2250</v>
      </c>
      <c r="AA281" s="19">
        <v>1871.6666666666699</v>
      </c>
      <c r="AB281" s="19">
        <v>1951.80952380953</v>
      </c>
      <c r="AC281" s="19">
        <v>1970.6666666666699</v>
      </c>
      <c r="AD281" s="19">
        <v>1890</v>
      </c>
      <c r="AE281" s="19">
        <v>1942.38095238095</v>
      </c>
      <c r="AF281" s="19">
        <v>1871.6666666666699</v>
      </c>
      <c r="AG281" s="19">
        <v>1871.6666666666699</v>
      </c>
      <c r="AH281" s="19">
        <v>1951.80952380953</v>
      </c>
      <c r="AI281" s="19">
        <v>1970.6666666666699</v>
      </c>
      <c r="AJ281" s="19">
        <v>2262</v>
      </c>
      <c r="AK281" s="19">
        <v>1843.38095238095</v>
      </c>
      <c r="AL281" s="19">
        <v>1942.38095238095</v>
      </c>
      <c r="AM281" s="19">
        <v>1965.9523809523801</v>
      </c>
      <c r="AN281" s="19">
        <v>1890.5238095238101</v>
      </c>
      <c r="AO281" s="19">
        <v>1904.6666666666699</v>
      </c>
      <c r="AP281" s="19">
        <v>1871.6666666666699</v>
      </c>
      <c r="AQ281" s="19">
        <v>1942.38095238095</v>
      </c>
      <c r="AR281" s="19">
        <v>1871.6666666666699</v>
      </c>
      <c r="AS281" s="19">
        <v>1871.6666666666699</v>
      </c>
      <c r="AT281" s="19">
        <v>1951.80952380953</v>
      </c>
      <c r="AU281" s="19">
        <v>1910.00952380953</v>
      </c>
      <c r="AV281" s="19">
        <v>1910.80952380953</v>
      </c>
      <c r="AW281" s="19">
        <v>1911.6095238095299</v>
      </c>
      <c r="AX281" s="19">
        <v>1912.4095238095299</v>
      </c>
      <c r="AY281" s="19">
        <v>1913.2095238095301</v>
      </c>
      <c r="AZ281" s="19">
        <v>1914.00952380953</v>
      </c>
      <c r="BA281" s="19">
        <v>1914.80952380953</v>
      </c>
      <c r="BB281" s="19">
        <v>1915.6095238095299</v>
      </c>
      <c r="BC281" s="19">
        <v>1916.4095238095299</v>
      </c>
      <c r="BD281" s="19">
        <v>1917.2095238095301</v>
      </c>
      <c r="BE281" s="19">
        <v>1918.00952380953</v>
      </c>
      <c r="BF281" s="19">
        <v>1918.80952380953</v>
      </c>
      <c r="BG281" s="19">
        <v>1919.6095238095299</v>
      </c>
      <c r="BH281" s="19">
        <v>1920.4095238095299</v>
      </c>
      <c r="BI281" s="19">
        <v>1843.38095238095</v>
      </c>
      <c r="BJ281" s="19">
        <v>1942.38095238095</v>
      </c>
      <c r="BK281" s="19">
        <v>1965.9523809523801</v>
      </c>
      <c r="BL281" s="19">
        <v>1890.5238095238101</v>
      </c>
      <c r="BM281" s="19">
        <v>1904.6666666666699</v>
      </c>
      <c r="BN281" s="19">
        <v>1871.6666666666699</v>
      </c>
      <c r="BO281" s="19">
        <v>1942.38095238095</v>
      </c>
      <c r="BP281" s="19">
        <v>1871.6666666666699</v>
      </c>
      <c r="BQ281" s="19">
        <v>1871.6666666666699</v>
      </c>
      <c r="BR281" s="19">
        <v>1951.80952380953</v>
      </c>
      <c r="BS281" s="19">
        <v>1910.00952380953</v>
      </c>
      <c r="BT281" s="19">
        <v>1910.80952380953</v>
      </c>
      <c r="BU281" s="19">
        <v>1911.6095238095299</v>
      </c>
      <c r="BV281" s="19">
        <v>1912.4095238095299</v>
      </c>
      <c r="BW281" s="19">
        <v>1913.2095238095301</v>
      </c>
      <c r="BX281" s="19">
        <v>1914.00952380953</v>
      </c>
      <c r="BY281" s="19">
        <v>1914.80952380953</v>
      </c>
      <c r="BZ281" s="19">
        <v>1915.6095238095299</v>
      </c>
      <c r="CA281" s="19">
        <v>1916.4095238095299</v>
      </c>
      <c r="CB281" s="19">
        <v>1917.2095238095301</v>
      </c>
      <c r="CC281" s="19">
        <v>1918.00952380953</v>
      </c>
      <c r="CD281" s="19">
        <v>1918.80952380953</v>
      </c>
      <c r="CE281" s="19">
        <v>1919.6095238095299</v>
      </c>
      <c r="CF281" s="19">
        <v>1920.4095238095299</v>
      </c>
      <c r="CG281" s="19">
        <v>1871.6666666666699</v>
      </c>
      <c r="CH281" s="19">
        <v>1951.80952380953</v>
      </c>
      <c r="CI281" s="19">
        <v>1970.6666666666699</v>
      </c>
      <c r="CJ281" s="19">
        <v>1843.38095238095</v>
      </c>
      <c r="CK281" s="19">
        <v>1871.6666666666699</v>
      </c>
      <c r="CL281" s="19">
        <v>1817.4523809523801</v>
      </c>
      <c r="CM281" s="19">
        <v>1780.68095238095</v>
      </c>
    </row>
    <row r="282" spans="2:91" x14ac:dyDescent="0.25">
      <c r="B282">
        <v>72</v>
      </c>
      <c r="C282" s="19">
        <v>1956.5238095238101</v>
      </c>
      <c r="D282" s="19">
        <v>1848.0952380952399</v>
      </c>
      <c r="E282" s="19">
        <v>1876.38095238095</v>
      </c>
      <c r="F282" s="19">
        <v>1848.0952380952399</v>
      </c>
      <c r="G282" s="19">
        <v>1975.38095238095</v>
      </c>
      <c r="H282" s="19">
        <v>1956.5238095238101</v>
      </c>
      <c r="I282" s="19">
        <v>1848.0952380952399</v>
      </c>
      <c r="J282" s="19">
        <v>1980.0952380952399</v>
      </c>
      <c r="K282" s="19">
        <v>1975.38095238095</v>
      </c>
      <c r="L282" s="19">
        <v>1876.38095238095</v>
      </c>
      <c r="M282" s="19">
        <v>1848.0952380952399</v>
      </c>
      <c r="N282" s="19">
        <v>1956.5238095238101</v>
      </c>
      <c r="O282" s="19">
        <v>1956.5238095238101</v>
      </c>
      <c r="P282" s="19">
        <v>1980.0952380952399</v>
      </c>
      <c r="Q282" s="19">
        <v>1876.38095238095</v>
      </c>
      <c r="R282" s="19">
        <v>2040</v>
      </c>
      <c r="S282" s="19">
        <v>2260</v>
      </c>
      <c r="T282" s="19">
        <v>1876.38095238095</v>
      </c>
      <c r="U282" s="19">
        <v>1956.5238095238101</v>
      </c>
      <c r="V282" s="19">
        <v>1956.5238095238101</v>
      </c>
      <c r="W282" s="19">
        <v>1980.0952380952399</v>
      </c>
      <c r="X282" s="19">
        <v>1876.38095238095</v>
      </c>
      <c r="Y282" s="19">
        <v>2040</v>
      </c>
      <c r="Z282" s="19">
        <v>2260</v>
      </c>
      <c r="AA282" s="19">
        <v>1876.38095238095</v>
      </c>
      <c r="AB282" s="19">
        <v>1956.5238095238101</v>
      </c>
      <c r="AC282" s="19">
        <v>1975.38095238095</v>
      </c>
      <c r="AD282" s="19">
        <v>1790</v>
      </c>
      <c r="AE282" s="19">
        <v>1947.0952380952399</v>
      </c>
      <c r="AF282" s="19">
        <v>1876.38095238095</v>
      </c>
      <c r="AG282" s="19">
        <v>1876.38095238095</v>
      </c>
      <c r="AH282" s="19">
        <v>1956.5238095238101</v>
      </c>
      <c r="AI282" s="19">
        <v>1975.38095238095</v>
      </c>
      <c r="AJ282" s="19">
        <v>2287</v>
      </c>
      <c r="AK282" s="19">
        <v>1848.0952380952399</v>
      </c>
      <c r="AL282" s="19">
        <v>1947.0952380952399</v>
      </c>
      <c r="AM282" s="19">
        <v>1970.6666666666699</v>
      </c>
      <c r="AN282" s="19">
        <v>1895.2380952381</v>
      </c>
      <c r="AO282" s="19">
        <v>1909.38095238095</v>
      </c>
      <c r="AP282" s="19">
        <v>1876.38095238095</v>
      </c>
      <c r="AQ282" s="19">
        <v>1947.0952380952399</v>
      </c>
      <c r="AR282" s="19">
        <v>1876.38095238095</v>
      </c>
      <c r="AS282" s="19">
        <v>1876.38095238095</v>
      </c>
      <c r="AT282" s="19">
        <v>1956.5238095238101</v>
      </c>
      <c r="AU282" s="19">
        <v>1914.7238095238099</v>
      </c>
      <c r="AV282" s="19">
        <v>1915.5238095238101</v>
      </c>
      <c r="AW282" s="19">
        <v>1916.32380952381</v>
      </c>
      <c r="AX282" s="19">
        <v>1917.12380952381</v>
      </c>
      <c r="AY282" s="19">
        <v>1917.92380952381</v>
      </c>
      <c r="AZ282" s="19">
        <v>1918.7238095238099</v>
      </c>
      <c r="BA282" s="19">
        <v>1919.5238095238101</v>
      </c>
      <c r="BB282" s="19">
        <v>1920.32380952381</v>
      </c>
      <c r="BC282" s="19">
        <v>1921.12380952381</v>
      </c>
      <c r="BD282" s="19">
        <v>1921.92380952381</v>
      </c>
      <c r="BE282" s="19">
        <v>1922.7238095238099</v>
      </c>
      <c r="BF282" s="19">
        <v>1923.5238095238101</v>
      </c>
      <c r="BG282" s="19">
        <v>1924.32380952381</v>
      </c>
      <c r="BH282" s="19">
        <v>1925.12380952381</v>
      </c>
      <c r="BI282" s="19">
        <v>1848.0952380952399</v>
      </c>
      <c r="BJ282" s="19">
        <v>1947.0952380952399</v>
      </c>
      <c r="BK282" s="19">
        <v>1970.6666666666699</v>
      </c>
      <c r="BL282" s="19">
        <v>1895.2380952381</v>
      </c>
      <c r="BM282" s="19">
        <v>1909.38095238095</v>
      </c>
      <c r="BN282" s="19">
        <v>1876.38095238095</v>
      </c>
      <c r="BO282" s="19">
        <v>1947.0952380952399</v>
      </c>
      <c r="BP282" s="19">
        <v>1876.38095238095</v>
      </c>
      <c r="BQ282" s="19">
        <v>1876.38095238095</v>
      </c>
      <c r="BR282" s="19">
        <v>1956.5238095238101</v>
      </c>
      <c r="BS282" s="19">
        <v>1914.7238095238099</v>
      </c>
      <c r="BT282" s="19">
        <v>1915.5238095238101</v>
      </c>
      <c r="BU282" s="19">
        <v>1916.32380952381</v>
      </c>
      <c r="BV282" s="19">
        <v>1917.12380952381</v>
      </c>
      <c r="BW282" s="19">
        <v>1917.92380952381</v>
      </c>
      <c r="BX282" s="19">
        <v>1918.7238095238099</v>
      </c>
      <c r="BY282" s="19">
        <v>1919.5238095238101</v>
      </c>
      <c r="BZ282" s="19">
        <v>1920.32380952381</v>
      </c>
      <c r="CA282" s="19">
        <v>1921.12380952381</v>
      </c>
      <c r="CB282" s="19">
        <v>1921.92380952381</v>
      </c>
      <c r="CC282" s="19">
        <v>1922.7238095238099</v>
      </c>
      <c r="CD282" s="19">
        <v>1923.5238095238101</v>
      </c>
      <c r="CE282" s="19">
        <v>1924.32380952381</v>
      </c>
      <c r="CF282" s="19">
        <v>1925.12380952381</v>
      </c>
      <c r="CG282" s="19">
        <v>1876.38095238095</v>
      </c>
      <c r="CH282" s="19">
        <v>1956.5238095238101</v>
      </c>
      <c r="CI282" s="19">
        <v>1975.38095238095</v>
      </c>
      <c r="CJ282" s="19">
        <v>1848.0952380952399</v>
      </c>
      <c r="CK282" s="19">
        <v>1876.38095238095</v>
      </c>
      <c r="CL282" s="19">
        <v>1822.1666666666699</v>
      </c>
      <c r="CM282" s="19">
        <v>1785.3952380952401</v>
      </c>
    </row>
    <row r="283" spans="2:91" x14ac:dyDescent="0.25">
      <c r="B283">
        <v>73</v>
      </c>
      <c r="C283" s="19">
        <v>1961.2380952381</v>
      </c>
      <c r="D283" s="19">
        <v>1852.80952380952</v>
      </c>
      <c r="E283" s="19">
        <v>1881.0952380952399</v>
      </c>
      <c r="F283" s="19">
        <v>1852.80952380952</v>
      </c>
      <c r="G283" s="19">
        <v>1980.0952380952399</v>
      </c>
      <c r="H283" s="19">
        <v>1961.2380952381</v>
      </c>
      <c r="I283" s="19">
        <v>1852.80952380952</v>
      </c>
      <c r="J283" s="19">
        <v>1984.80952380953</v>
      </c>
      <c r="K283" s="19">
        <v>1980.0952380952399</v>
      </c>
      <c r="L283" s="19">
        <v>1881.0952380952399</v>
      </c>
      <c r="M283" s="19">
        <v>1852.80952380952</v>
      </c>
      <c r="N283" s="19">
        <v>1961.2380952381</v>
      </c>
      <c r="O283" s="19">
        <v>1961.2380952381</v>
      </c>
      <c r="P283" s="19">
        <v>1984.80952380953</v>
      </c>
      <c r="Q283" s="19">
        <v>1881.0952380952399</v>
      </c>
      <c r="R283" s="19">
        <v>1440</v>
      </c>
      <c r="S283" s="19">
        <v>2270</v>
      </c>
      <c r="T283" s="19">
        <v>1881.0952380952399</v>
      </c>
      <c r="U283" s="19">
        <v>1961.2380952381</v>
      </c>
      <c r="V283" s="19">
        <v>1961.2380952381</v>
      </c>
      <c r="W283" s="19">
        <v>1984.80952380953</v>
      </c>
      <c r="X283" s="19">
        <v>1881.0952380952399</v>
      </c>
      <c r="Y283" s="19">
        <v>1440</v>
      </c>
      <c r="Z283" s="19">
        <v>2270</v>
      </c>
      <c r="AA283" s="19">
        <v>1881.0952380952399</v>
      </c>
      <c r="AB283" s="19">
        <v>1961.2380952381</v>
      </c>
      <c r="AC283" s="19">
        <v>1980.0952380952399</v>
      </c>
      <c r="AD283" s="19">
        <v>1700</v>
      </c>
      <c r="AE283" s="19">
        <v>1951.80952380953</v>
      </c>
      <c r="AF283" s="19">
        <v>1881.0952380952399</v>
      </c>
      <c r="AG283" s="19">
        <v>1881.0952380952399</v>
      </c>
      <c r="AH283" s="19">
        <v>1961.2380952381</v>
      </c>
      <c r="AI283" s="19">
        <v>1980.0952380952399</v>
      </c>
      <c r="AJ283" s="19">
        <v>1500</v>
      </c>
      <c r="AK283" s="19">
        <v>1852.80952380952</v>
      </c>
      <c r="AL283" s="19">
        <v>1951.80952380953</v>
      </c>
      <c r="AM283" s="19">
        <v>1975.38095238095</v>
      </c>
      <c r="AN283" s="19">
        <v>1899.9523809523801</v>
      </c>
      <c r="AO283" s="19">
        <v>1914.0952380952399</v>
      </c>
      <c r="AP283" s="19">
        <v>1881.0952380952399</v>
      </c>
      <c r="AQ283" s="19">
        <v>1951.80952380953</v>
      </c>
      <c r="AR283" s="19">
        <v>1881.0952380952399</v>
      </c>
      <c r="AS283" s="19">
        <v>1881.0952380952399</v>
      </c>
      <c r="AT283" s="19">
        <v>1961.2380952381</v>
      </c>
      <c r="AU283" s="19">
        <v>1919.4380952381</v>
      </c>
      <c r="AV283" s="19">
        <v>1920.2380952381</v>
      </c>
      <c r="AW283" s="19">
        <v>1921.0380952380999</v>
      </c>
      <c r="AX283" s="19">
        <v>1921.8380952381001</v>
      </c>
      <c r="AY283" s="19">
        <v>1922.6380952381</v>
      </c>
      <c r="AZ283" s="19">
        <v>1923.4380952381</v>
      </c>
      <c r="BA283" s="19">
        <v>1924.2380952381</v>
      </c>
      <c r="BB283" s="19">
        <v>1925.0380952380999</v>
      </c>
      <c r="BC283" s="19">
        <v>1925.8380952381001</v>
      </c>
      <c r="BD283" s="19">
        <v>1926.6380952381</v>
      </c>
      <c r="BE283" s="19">
        <v>1927.4380952381</v>
      </c>
      <c r="BF283" s="19">
        <v>1928.2380952381</v>
      </c>
      <c r="BG283" s="19">
        <v>1929.0380952380999</v>
      </c>
      <c r="BH283" s="19">
        <v>1929.8380952381001</v>
      </c>
      <c r="BI283" s="19">
        <v>1852.80952380952</v>
      </c>
      <c r="BJ283" s="19">
        <v>1951.80952380953</v>
      </c>
      <c r="BK283" s="19">
        <v>1975.38095238095</v>
      </c>
      <c r="BL283" s="19">
        <v>1899.9523809523801</v>
      </c>
      <c r="BM283" s="19">
        <v>1914.0952380952399</v>
      </c>
      <c r="BN283" s="19">
        <v>1881.0952380952399</v>
      </c>
      <c r="BO283" s="19">
        <v>1951.80952380953</v>
      </c>
      <c r="BP283" s="19">
        <v>1881.0952380952399</v>
      </c>
      <c r="BQ283" s="19">
        <v>1881.0952380952399</v>
      </c>
      <c r="BR283" s="19">
        <v>1961.2380952381</v>
      </c>
      <c r="BS283" s="19">
        <v>1919.4380952381</v>
      </c>
      <c r="BT283" s="19">
        <v>1920.2380952381</v>
      </c>
      <c r="BU283" s="19">
        <v>1921.0380952380999</v>
      </c>
      <c r="BV283" s="19">
        <v>1921.8380952381001</v>
      </c>
      <c r="BW283" s="19">
        <v>1922.6380952381</v>
      </c>
      <c r="BX283" s="19">
        <v>1923.4380952381</v>
      </c>
      <c r="BY283" s="19">
        <v>1924.2380952381</v>
      </c>
      <c r="BZ283" s="19">
        <v>1925.0380952380999</v>
      </c>
      <c r="CA283" s="19">
        <v>1925.8380952381001</v>
      </c>
      <c r="CB283" s="19">
        <v>1926.6380952381</v>
      </c>
      <c r="CC283" s="19">
        <v>1927.4380952381</v>
      </c>
      <c r="CD283" s="19">
        <v>1928.2380952381</v>
      </c>
      <c r="CE283" s="19">
        <v>1929.0380952380999</v>
      </c>
      <c r="CF283" s="19">
        <v>1929.8380952381001</v>
      </c>
      <c r="CG283" s="19">
        <v>1881.0952380952399</v>
      </c>
      <c r="CH283" s="19">
        <v>1961.2380952381</v>
      </c>
      <c r="CI283" s="19">
        <v>1980.0952380952399</v>
      </c>
      <c r="CJ283" s="19">
        <v>1852.80952380952</v>
      </c>
      <c r="CK283" s="19">
        <v>1881.0952380952399</v>
      </c>
      <c r="CL283" s="19">
        <v>1826.88095238095</v>
      </c>
      <c r="CM283" s="19">
        <v>1790.1095238095199</v>
      </c>
    </row>
    <row r="284" spans="2:91" x14ac:dyDescent="0.25">
      <c r="B284">
        <v>74</v>
      </c>
      <c r="C284" s="19">
        <v>1965.9523809523801</v>
      </c>
      <c r="D284" s="19">
        <v>1857.5238095238101</v>
      </c>
      <c r="E284" s="19">
        <v>1885.80952380953</v>
      </c>
      <c r="F284" s="19">
        <v>1857.5238095238101</v>
      </c>
      <c r="G284" s="19">
        <v>1984.80952380953</v>
      </c>
      <c r="H284" s="19">
        <v>1965.9523809523801</v>
      </c>
      <c r="I284" s="19">
        <v>1857.5238095238101</v>
      </c>
      <c r="J284" s="19">
        <v>1989.5238095238101</v>
      </c>
      <c r="K284" s="19">
        <v>1984.80952380953</v>
      </c>
      <c r="L284" s="19">
        <v>1885.80952380953</v>
      </c>
      <c r="M284" s="19">
        <v>1857.5238095238101</v>
      </c>
      <c r="N284" s="19">
        <v>1965.9523809523801</v>
      </c>
      <c r="O284" s="19">
        <v>1965.9523809523801</v>
      </c>
      <c r="P284" s="19">
        <v>1989.5238095238101</v>
      </c>
      <c r="Q284" s="19">
        <v>1885.80952380953</v>
      </c>
      <c r="R284" s="19">
        <v>1450</v>
      </c>
      <c r="S284" s="19">
        <v>2280</v>
      </c>
      <c r="T284" s="19">
        <v>1885.80952380953</v>
      </c>
      <c r="U284" s="19">
        <v>1965.9523809523801</v>
      </c>
      <c r="V284" s="19">
        <v>1965.9523809523801</v>
      </c>
      <c r="W284" s="19">
        <v>1989.5238095238101</v>
      </c>
      <c r="X284" s="19">
        <v>1885.80952380953</v>
      </c>
      <c r="Y284" s="19">
        <v>1450</v>
      </c>
      <c r="Z284" s="19">
        <v>2280</v>
      </c>
      <c r="AA284" s="19">
        <v>1885.80952380953</v>
      </c>
      <c r="AB284" s="19">
        <v>1965.9523809523801</v>
      </c>
      <c r="AC284" s="19">
        <v>1984.80952380953</v>
      </c>
      <c r="AD284" s="19">
        <v>1805.6666666666699</v>
      </c>
      <c r="AE284" s="19">
        <v>1956.5238095238101</v>
      </c>
      <c r="AF284" s="19">
        <v>1885.80952380953</v>
      </c>
      <c r="AG284" s="19">
        <v>1885.80952380953</v>
      </c>
      <c r="AH284" s="19">
        <v>1965.9523809523801</v>
      </c>
      <c r="AI284" s="19">
        <v>1984.80952380953</v>
      </c>
      <c r="AJ284" s="19">
        <v>1861</v>
      </c>
      <c r="AK284" s="19">
        <v>1857.5238095238101</v>
      </c>
      <c r="AL284" s="19">
        <v>1956.5238095238101</v>
      </c>
      <c r="AM284" s="19">
        <v>1942.38095238095</v>
      </c>
      <c r="AN284" s="19">
        <v>1904.6666666666699</v>
      </c>
      <c r="AO284" s="19">
        <v>1918.80952380953</v>
      </c>
      <c r="AP284" s="19">
        <v>1885.80952380953</v>
      </c>
      <c r="AQ284" s="19">
        <v>1956.5238095238101</v>
      </c>
      <c r="AR284" s="19">
        <v>1885.80952380953</v>
      </c>
      <c r="AS284" s="19">
        <v>1885.80952380953</v>
      </c>
      <c r="AT284" s="19">
        <v>1965.9523809523801</v>
      </c>
      <c r="AU284" s="19">
        <v>1926.6666666666699</v>
      </c>
      <c r="AV284" s="19">
        <v>1928.6095238095299</v>
      </c>
      <c r="AW284" s="19">
        <v>1930.55238095239</v>
      </c>
      <c r="AX284" s="19">
        <v>1932.49523809524</v>
      </c>
      <c r="AY284" s="19">
        <v>1934.4380952381</v>
      </c>
      <c r="AZ284" s="19">
        <v>1936.38095238096</v>
      </c>
      <c r="BA284" s="19">
        <v>1938.32380952382</v>
      </c>
      <c r="BB284" s="19">
        <v>1940.2666666666701</v>
      </c>
      <c r="BC284" s="19">
        <v>1942.2095238095301</v>
      </c>
      <c r="BD284" s="19">
        <v>1944.1523809523901</v>
      </c>
      <c r="BE284" s="19">
        <v>1946.0952380952499</v>
      </c>
      <c r="BF284" s="19">
        <v>1948.0380952380999</v>
      </c>
      <c r="BG284" s="19">
        <v>1949.9809523809599</v>
      </c>
      <c r="BH284" s="19">
        <v>1951.92380952382</v>
      </c>
      <c r="BI284" s="19">
        <v>1857.5238095238101</v>
      </c>
      <c r="BJ284" s="19">
        <v>1956.5238095238101</v>
      </c>
      <c r="BK284" s="19">
        <v>1942.38095238095</v>
      </c>
      <c r="BL284" s="19">
        <v>1904.6666666666699</v>
      </c>
      <c r="BM284" s="19">
        <v>1918.80952380953</v>
      </c>
      <c r="BN284" s="19">
        <v>1885.80952380953</v>
      </c>
      <c r="BO284" s="19">
        <v>1956.5238095238101</v>
      </c>
      <c r="BP284" s="19">
        <v>1885.80952380953</v>
      </c>
      <c r="BQ284" s="19">
        <v>1885.80952380953</v>
      </c>
      <c r="BR284" s="19">
        <v>1965.9523809523801</v>
      </c>
      <c r="BS284" s="19">
        <v>1926.6666666666699</v>
      </c>
      <c r="BT284" s="19">
        <v>1928.6095238095299</v>
      </c>
      <c r="BU284" s="19">
        <v>1930.55238095239</v>
      </c>
      <c r="BV284" s="19">
        <v>1932.49523809524</v>
      </c>
      <c r="BW284" s="19">
        <v>1934.4380952381</v>
      </c>
      <c r="BX284" s="19">
        <v>1936.38095238096</v>
      </c>
      <c r="BY284" s="19">
        <v>1938.32380952382</v>
      </c>
      <c r="BZ284" s="19">
        <v>1940.2666666666701</v>
      </c>
      <c r="CA284" s="19">
        <v>1942.2095238095301</v>
      </c>
      <c r="CB284" s="19">
        <v>1944.1523809523901</v>
      </c>
      <c r="CC284" s="19">
        <v>1946.0952380952499</v>
      </c>
      <c r="CD284" s="19">
        <v>1948.0380952380999</v>
      </c>
      <c r="CE284" s="19">
        <v>1949.9809523809599</v>
      </c>
      <c r="CF284" s="19">
        <v>1951.92380952382</v>
      </c>
      <c r="CG284" s="19">
        <v>1885.80952380953</v>
      </c>
      <c r="CH284" s="19">
        <v>1965.9523809523801</v>
      </c>
      <c r="CI284" s="19">
        <v>1984.80952380953</v>
      </c>
      <c r="CJ284" s="19">
        <v>1857.5238095238101</v>
      </c>
      <c r="CK284" s="19">
        <v>1885.80952380953</v>
      </c>
      <c r="CL284" s="19">
        <v>1831.5952380952399</v>
      </c>
      <c r="CM284" s="19">
        <v>1794.82380952382</v>
      </c>
    </row>
    <row r="285" spans="2:91" x14ac:dyDescent="0.25">
      <c r="B285">
        <v>75</v>
      </c>
      <c r="C285" s="19">
        <v>1970.6666666666699</v>
      </c>
      <c r="D285" s="19">
        <v>1862.2380952381</v>
      </c>
      <c r="E285" s="19">
        <v>1890.5238095238101</v>
      </c>
      <c r="F285" s="19">
        <v>1862.2380952381</v>
      </c>
      <c r="G285" s="19">
        <v>1989.5238095238101</v>
      </c>
      <c r="H285" s="19">
        <v>1970.6666666666699</v>
      </c>
      <c r="I285" s="19">
        <v>1862.2380952381</v>
      </c>
      <c r="J285" s="19">
        <v>1994.2380952381</v>
      </c>
      <c r="K285" s="19">
        <v>1989.5238095238101</v>
      </c>
      <c r="L285" s="19">
        <v>1890.5238095238101</v>
      </c>
      <c r="M285" s="19">
        <v>1862.2380952381</v>
      </c>
      <c r="N285" s="19">
        <v>1970.6666666666699</v>
      </c>
      <c r="O285" s="19">
        <v>1970.6666666666699</v>
      </c>
      <c r="P285" s="19">
        <v>1994.2380952381</v>
      </c>
      <c r="Q285" s="19">
        <v>1890.5238095238101</v>
      </c>
      <c r="R285" s="19">
        <v>1460</v>
      </c>
      <c r="S285" s="19">
        <v>2290</v>
      </c>
      <c r="T285" s="19">
        <v>1890.5238095238101</v>
      </c>
      <c r="U285" s="19">
        <v>1970.6666666666699</v>
      </c>
      <c r="V285" s="19">
        <v>1970.6666666666699</v>
      </c>
      <c r="W285" s="19">
        <v>1994.2380952381</v>
      </c>
      <c r="X285" s="19">
        <v>1890.5238095238101</v>
      </c>
      <c r="Y285" s="19">
        <v>1460</v>
      </c>
      <c r="Z285" s="19">
        <v>2290</v>
      </c>
      <c r="AA285" s="19">
        <v>1890.5238095238101</v>
      </c>
      <c r="AB285" s="19">
        <v>1970.6666666666699</v>
      </c>
      <c r="AC285" s="19">
        <v>1989.5238095238101</v>
      </c>
      <c r="AD285" s="19">
        <v>1810.38095238095</v>
      </c>
      <c r="AE285" s="19">
        <v>1705</v>
      </c>
      <c r="AF285" s="19">
        <v>1890.5238095238101</v>
      </c>
      <c r="AG285" s="19">
        <v>1890.5238095238101</v>
      </c>
      <c r="AH285" s="19">
        <v>1970.6666666666699</v>
      </c>
      <c r="AI285" s="19">
        <v>1989.5238095238101</v>
      </c>
      <c r="AJ285" s="19">
        <v>1550</v>
      </c>
      <c r="AK285" s="19">
        <v>1862.2380952381</v>
      </c>
      <c r="AL285" s="19">
        <v>1705</v>
      </c>
      <c r="AM285" s="19">
        <v>1947.0952380952399</v>
      </c>
      <c r="AN285" s="19">
        <v>1909.38095238095</v>
      </c>
      <c r="AO285" s="19">
        <v>1923.5238095238101</v>
      </c>
      <c r="AP285" s="19">
        <v>1890.5238095238101</v>
      </c>
      <c r="AQ285" s="19">
        <v>1705</v>
      </c>
      <c r="AR285" s="19">
        <v>1890.5238095238101</v>
      </c>
      <c r="AS285" s="19">
        <v>1890.5238095238101</v>
      </c>
      <c r="AT285" s="19">
        <v>1970.6666666666699</v>
      </c>
      <c r="AU285" s="19">
        <v>1914.2984126984099</v>
      </c>
      <c r="AV285" s="19">
        <v>1922.4531024531</v>
      </c>
      <c r="AW285" s="19">
        <v>1930.60779220779</v>
      </c>
      <c r="AX285" s="19">
        <v>1938.76248196248</v>
      </c>
      <c r="AY285" s="19">
        <v>1946.91717171717</v>
      </c>
      <c r="AZ285" s="19">
        <v>1955.0718614718601</v>
      </c>
      <c r="BA285" s="19">
        <v>1963.2265512265501</v>
      </c>
      <c r="BB285" s="19">
        <v>1971.3812409812399</v>
      </c>
      <c r="BC285" s="19">
        <v>1979.5359307359299</v>
      </c>
      <c r="BD285" s="19">
        <v>1987.6906204906199</v>
      </c>
      <c r="BE285" s="19">
        <v>1995.84531024531</v>
      </c>
      <c r="BF285" s="19">
        <v>2004</v>
      </c>
      <c r="BG285" s="19">
        <v>2012.15468975469</v>
      </c>
      <c r="BH285" s="19">
        <v>2020.3093795093801</v>
      </c>
      <c r="BI285" s="19">
        <v>1862.2380952381</v>
      </c>
      <c r="BJ285" s="19">
        <v>1705</v>
      </c>
      <c r="BK285" s="19">
        <v>1947.0952380952399</v>
      </c>
      <c r="BL285" s="19">
        <v>1909.38095238095</v>
      </c>
      <c r="BM285" s="19">
        <v>1923.5238095238101</v>
      </c>
      <c r="BN285" s="19">
        <v>1890.5238095238101</v>
      </c>
      <c r="BO285" s="19">
        <v>1705</v>
      </c>
      <c r="BP285" s="19">
        <v>1890.5238095238101</v>
      </c>
      <c r="BQ285" s="19">
        <v>1890.5238095238101</v>
      </c>
      <c r="BR285" s="19">
        <v>1970.6666666666699</v>
      </c>
      <c r="BS285" s="19">
        <v>1914.2984126984099</v>
      </c>
      <c r="BT285" s="19">
        <v>1922.4531024531</v>
      </c>
      <c r="BU285" s="19">
        <v>1930.60779220779</v>
      </c>
      <c r="BV285" s="19">
        <v>1938.76248196248</v>
      </c>
      <c r="BW285" s="19">
        <v>1946.91717171717</v>
      </c>
      <c r="BX285" s="19">
        <v>1955.0718614718601</v>
      </c>
      <c r="BY285" s="19">
        <v>1963.2265512265501</v>
      </c>
      <c r="BZ285" s="19">
        <v>1971.3812409812399</v>
      </c>
      <c r="CA285" s="19">
        <v>1979.5359307359299</v>
      </c>
      <c r="CB285" s="19">
        <v>1987.6906204906199</v>
      </c>
      <c r="CC285" s="19">
        <v>1995.84531024531</v>
      </c>
      <c r="CD285" s="19">
        <v>2004</v>
      </c>
      <c r="CE285" s="19">
        <v>2012.15468975469</v>
      </c>
      <c r="CF285" s="19">
        <v>2020.3093795093801</v>
      </c>
      <c r="CG285" s="19">
        <v>1890.5238095238101</v>
      </c>
      <c r="CH285" s="19">
        <v>1970.6666666666699</v>
      </c>
      <c r="CI285" s="19">
        <v>1989.5238095238101</v>
      </c>
      <c r="CJ285" s="19">
        <v>1862.2380952381</v>
      </c>
      <c r="CK285" s="19">
        <v>1890.5238095238101</v>
      </c>
      <c r="CL285" s="19">
        <v>1836.30952380952</v>
      </c>
      <c r="CM285" s="19">
        <v>1799.5380952380999</v>
      </c>
    </row>
    <row r="286" spans="2:91" x14ac:dyDescent="0.25">
      <c r="B286">
        <v>76</v>
      </c>
      <c r="C286" s="19">
        <v>1975.38095238095</v>
      </c>
      <c r="D286" s="19">
        <v>1866.9523809523801</v>
      </c>
      <c r="E286" s="19">
        <v>1895.2380952381</v>
      </c>
      <c r="F286" s="19">
        <v>1866.9523809523801</v>
      </c>
      <c r="G286" s="19">
        <v>1994.2380952381</v>
      </c>
      <c r="H286" s="19">
        <v>1975.38095238095</v>
      </c>
      <c r="I286" s="19">
        <v>1866.9523809523801</v>
      </c>
      <c r="J286" s="19">
        <v>1998.9523809523801</v>
      </c>
      <c r="K286" s="19">
        <v>1994.2380952381</v>
      </c>
      <c r="L286" s="19">
        <v>1895.2380952381</v>
      </c>
      <c r="M286" s="19">
        <v>1866.9523809523801</v>
      </c>
      <c r="N286" s="19">
        <v>1975.38095238095</v>
      </c>
      <c r="O286" s="19">
        <v>1975.38095238095</v>
      </c>
      <c r="P286" s="19">
        <v>1998.9523809523801</v>
      </c>
      <c r="Q286" s="19">
        <v>1895.2380952381</v>
      </c>
      <c r="R286" s="19">
        <v>1470</v>
      </c>
      <c r="S286" s="19">
        <v>2300</v>
      </c>
      <c r="T286" s="19">
        <v>1895.2380952381</v>
      </c>
      <c r="U286" s="19">
        <v>1975.38095238095</v>
      </c>
      <c r="V286" s="19">
        <v>1975.38095238095</v>
      </c>
      <c r="W286" s="19">
        <v>1998.9523809523801</v>
      </c>
      <c r="X286" s="19">
        <v>1895.2380952381</v>
      </c>
      <c r="Y286" s="19">
        <v>1470</v>
      </c>
      <c r="Z286" s="19">
        <v>2300</v>
      </c>
      <c r="AA286" s="19">
        <v>1895.2380952381</v>
      </c>
      <c r="AB286" s="19">
        <v>1975.38095238095</v>
      </c>
      <c r="AC286" s="19">
        <v>1994.2380952381</v>
      </c>
      <c r="AD286" s="19">
        <v>1815.0952380952399</v>
      </c>
      <c r="AE286" s="19">
        <v>1710</v>
      </c>
      <c r="AF286" s="19">
        <v>1895.2380952381</v>
      </c>
      <c r="AG286" s="19">
        <v>1895.2380952381</v>
      </c>
      <c r="AH286" s="19">
        <v>1975.38095238095</v>
      </c>
      <c r="AI286" s="19">
        <v>1994.2380952381</v>
      </c>
      <c r="AJ286" s="19">
        <v>1687</v>
      </c>
      <c r="AK286" s="19">
        <v>1866.9523809523801</v>
      </c>
      <c r="AL286" s="19">
        <v>1710</v>
      </c>
      <c r="AM286" s="19">
        <v>1951.80952380953</v>
      </c>
      <c r="AN286" s="19">
        <v>1914.0952380952399</v>
      </c>
      <c r="AO286" s="19">
        <v>1928.2380952381</v>
      </c>
      <c r="AP286" s="19">
        <v>1895.2380952381</v>
      </c>
      <c r="AQ286" s="19">
        <v>1710</v>
      </c>
      <c r="AR286" s="19">
        <v>1895.2380952381</v>
      </c>
      <c r="AS286" s="19">
        <v>1895.2380952381</v>
      </c>
      <c r="AT286" s="19">
        <v>1975.38095238095</v>
      </c>
      <c r="AU286" s="19">
        <v>1919.0317460317499</v>
      </c>
      <c r="AV286" s="19">
        <v>1927.1795093795099</v>
      </c>
      <c r="AW286" s="19">
        <v>1935.3272727272699</v>
      </c>
      <c r="AX286" s="19">
        <v>1943.47503607504</v>
      </c>
      <c r="AY286" s="19">
        <v>1951.6227994228</v>
      </c>
      <c r="AZ286" s="19">
        <v>1959.77056277056</v>
      </c>
      <c r="BA286" s="19">
        <v>1967.91832611833</v>
      </c>
      <c r="BB286" s="19">
        <v>1976.06608946609</v>
      </c>
      <c r="BC286" s="19">
        <v>1984.2138528138501</v>
      </c>
      <c r="BD286" s="19">
        <v>1992.3616161616201</v>
      </c>
      <c r="BE286" s="19">
        <v>2000.5093795093801</v>
      </c>
      <c r="BF286" s="19">
        <v>2008.6571428571399</v>
      </c>
      <c r="BG286" s="19">
        <v>2016.8049062049099</v>
      </c>
      <c r="BH286" s="19">
        <v>2024.9526695526699</v>
      </c>
      <c r="BI286" s="19">
        <v>1866.9523809523801</v>
      </c>
      <c r="BJ286" s="19">
        <v>1710</v>
      </c>
      <c r="BK286" s="19">
        <v>1951.80952380953</v>
      </c>
      <c r="BL286" s="19">
        <v>1914.0952380952399</v>
      </c>
      <c r="BM286" s="19">
        <v>1928.2380952381</v>
      </c>
      <c r="BN286" s="19">
        <v>1895.2380952381</v>
      </c>
      <c r="BO286" s="19">
        <v>1710</v>
      </c>
      <c r="BP286" s="19">
        <v>1895.2380952381</v>
      </c>
      <c r="BQ286" s="19">
        <v>1895.2380952381</v>
      </c>
      <c r="BR286" s="19">
        <v>1975.38095238095</v>
      </c>
      <c r="BS286" s="19">
        <v>1919.0317460317499</v>
      </c>
      <c r="BT286" s="19">
        <v>1927.1795093795099</v>
      </c>
      <c r="BU286" s="19">
        <v>1935.3272727272699</v>
      </c>
      <c r="BV286" s="19">
        <v>1943.47503607504</v>
      </c>
      <c r="BW286" s="19">
        <v>1951.6227994228</v>
      </c>
      <c r="BX286" s="19">
        <v>1959.77056277056</v>
      </c>
      <c r="BY286" s="19">
        <v>1967.91832611833</v>
      </c>
      <c r="BZ286" s="19">
        <v>1976.06608946609</v>
      </c>
      <c r="CA286" s="19">
        <v>1984.2138528138501</v>
      </c>
      <c r="CB286" s="19">
        <v>1992.3616161616201</v>
      </c>
      <c r="CC286" s="19">
        <v>2000.5093795093801</v>
      </c>
      <c r="CD286" s="19">
        <v>2008.6571428571399</v>
      </c>
      <c r="CE286" s="19">
        <v>2016.8049062049099</v>
      </c>
      <c r="CF286" s="19">
        <v>2024.9526695526699</v>
      </c>
      <c r="CG286" s="19">
        <v>1895.2380952381</v>
      </c>
      <c r="CH286" s="19">
        <v>1975.38095238095</v>
      </c>
      <c r="CI286" s="19">
        <v>1994.2380952381</v>
      </c>
      <c r="CJ286" s="19">
        <v>1866.9523809523801</v>
      </c>
      <c r="CK286" s="19">
        <v>1895.2380952381</v>
      </c>
      <c r="CL286" s="19">
        <v>1841.0238095238201</v>
      </c>
      <c r="CM286" s="19">
        <v>1804.25238095239</v>
      </c>
    </row>
    <row r="287" spans="2:91" x14ac:dyDescent="0.25">
      <c r="B287">
        <v>77</v>
      </c>
      <c r="C287" s="19">
        <v>1942.38095238095</v>
      </c>
      <c r="D287" s="19">
        <v>1871.6666666666699</v>
      </c>
      <c r="E287" s="19">
        <v>1899.9523809523801</v>
      </c>
      <c r="F287" s="19">
        <v>1871.6666666666699</v>
      </c>
      <c r="G287" s="19">
        <v>1998.9523809523801</v>
      </c>
      <c r="H287" s="19">
        <v>1942.38095238095</v>
      </c>
      <c r="I287" s="19">
        <v>1871.6666666666699</v>
      </c>
      <c r="J287" s="19">
        <v>2003.6666666666699</v>
      </c>
      <c r="K287" s="19">
        <v>1998.9523809523801</v>
      </c>
      <c r="L287" s="19">
        <v>1899.9523809523801</v>
      </c>
      <c r="M287" s="19">
        <v>1871.6666666666699</v>
      </c>
      <c r="N287" s="19">
        <v>1942.38095238095</v>
      </c>
      <c r="O287" s="19">
        <v>1942.38095238095</v>
      </c>
      <c r="P287" s="19">
        <v>2003.6666666666699</v>
      </c>
      <c r="Q287" s="19">
        <v>1899.9523809523801</v>
      </c>
      <c r="R287" s="19">
        <v>1480</v>
      </c>
      <c r="S287" s="19">
        <v>2310</v>
      </c>
      <c r="T287" s="19">
        <v>1899.9523809523801</v>
      </c>
      <c r="U287" s="19">
        <v>1942.38095238095</v>
      </c>
      <c r="V287" s="19">
        <v>1942.38095238095</v>
      </c>
      <c r="W287" s="19">
        <v>2003.6666666666699</v>
      </c>
      <c r="X287" s="19">
        <v>1899.9523809523801</v>
      </c>
      <c r="Y287" s="19">
        <v>1480</v>
      </c>
      <c r="Z287" s="19">
        <v>2310</v>
      </c>
      <c r="AA287" s="19">
        <v>1899.9523809523801</v>
      </c>
      <c r="AB287" s="19">
        <v>1942.38095238095</v>
      </c>
      <c r="AC287" s="19">
        <v>1998.9523809523801</v>
      </c>
      <c r="AD287" s="19">
        <v>1819.80952380952</v>
      </c>
      <c r="AE287" s="19">
        <v>1940</v>
      </c>
      <c r="AF287" s="19">
        <v>1899.9523809523801</v>
      </c>
      <c r="AG287" s="19">
        <v>1899.9523809523801</v>
      </c>
      <c r="AH287" s="19">
        <v>1942.38095238095</v>
      </c>
      <c r="AI287" s="19">
        <v>1998.9523809523801</v>
      </c>
      <c r="AJ287" s="19">
        <v>1712</v>
      </c>
      <c r="AK287" s="19">
        <v>1871.6666666666699</v>
      </c>
      <c r="AL287" s="19">
        <v>1940</v>
      </c>
      <c r="AM287" s="19">
        <v>1956.5238095238101</v>
      </c>
      <c r="AN287" s="19">
        <v>1918.80952380953</v>
      </c>
      <c r="AO287" s="19">
        <v>1932.9523809523801</v>
      </c>
      <c r="AP287" s="19">
        <v>1899.9523809523801</v>
      </c>
      <c r="AQ287" s="19">
        <v>1940</v>
      </c>
      <c r="AR287" s="19">
        <v>1899.9523809523801</v>
      </c>
      <c r="AS287" s="19">
        <v>1899.9523809523801</v>
      </c>
      <c r="AT287" s="19">
        <v>1942.38095238095</v>
      </c>
      <c r="AU287" s="19">
        <v>1923.67936507936</v>
      </c>
      <c r="AV287" s="19">
        <v>1924.30851370851</v>
      </c>
      <c r="AW287" s="19">
        <v>1924.93766233766</v>
      </c>
      <c r="AX287" s="19">
        <v>1925.56681096681</v>
      </c>
      <c r="AY287" s="19">
        <v>1926.1959595959599</v>
      </c>
      <c r="AZ287" s="19">
        <v>1926.8251082250999</v>
      </c>
      <c r="BA287" s="19">
        <v>1927.4542568542499</v>
      </c>
      <c r="BB287" s="19">
        <v>1928.0834054833999</v>
      </c>
      <c r="BC287" s="19">
        <v>1928.7125541125499</v>
      </c>
      <c r="BD287" s="19">
        <v>1929.3417027416999</v>
      </c>
      <c r="BE287" s="19">
        <v>1929.9708513708499</v>
      </c>
      <c r="BF287" s="19">
        <v>1930.5999999999899</v>
      </c>
      <c r="BG287" s="19">
        <v>1931.2291486291399</v>
      </c>
      <c r="BH287" s="19">
        <v>1931.8582972582899</v>
      </c>
      <c r="BI287" s="19">
        <v>1871.6666666666699</v>
      </c>
      <c r="BJ287" s="19">
        <v>1940</v>
      </c>
      <c r="BK287" s="19">
        <v>1956.5238095238101</v>
      </c>
      <c r="BL287" s="19">
        <v>1918.80952380953</v>
      </c>
      <c r="BM287" s="19">
        <v>1932.9523809523801</v>
      </c>
      <c r="BN287" s="19">
        <v>1899.9523809523801</v>
      </c>
      <c r="BO287" s="19">
        <v>1940</v>
      </c>
      <c r="BP287" s="19">
        <v>1899.9523809523801</v>
      </c>
      <c r="BQ287" s="19">
        <v>1899.9523809523801</v>
      </c>
      <c r="BR287" s="19">
        <v>1942.38095238095</v>
      </c>
      <c r="BS287" s="19">
        <v>1923.67936507936</v>
      </c>
      <c r="BT287" s="19">
        <v>1924.30851370851</v>
      </c>
      <c r="BU287" s="19">
        <v>1924.93766233766</v>
      </c>
      <c r="BV287" s="19">
        <v>1925.56681096681</v>
      </c>
      <c r="BW287" s="19">
        <v>1926.1959595959599</v>
      </c>
      <c r="BX287" s="19">
        <v>1926.8251082250999</v>
      </c>
      <c r="BY287" s="19">
        <v>1927.4542568542499</v>
      </c>
      <c r="BZ287" s="19">
        <v>1928.0834054833999</v>
      </c>
      <c r="CA287" s="19">
        <v>1928.7125541125499</v>
      </c>
      <c r="CB287" s="19">
        <v>1929.3417027416999</v>
      </c>
      <c r="CC287" s="19">
        <v>1929.9708513708499</v>
      </c>
      <c r="CD287" s="19">
        <v>1930.5999999999899</v>
      </c>
      <c r="CE287" s="19">
        <v>1931.2291486291399</v>
      </c>
      <c r="CF287" s="19">
        <v>1931.8582972582899</v>
      </c>
      <c r="CG287" s="19">
        <v>1899.9523809523801</v>
      </c>
      <c r="CH287" s="19">
        <v>1942.38095238095</v>
      </c>
      <c r="CI287" s="19">
        <v>1998.9523809523801</v>
      </c>
      <c r="CJ287" s="19">
        <v>1871.6666666666699</v>
      </c>
      <c r="CK287" s="19">
        <v>1899.9523809523801</v>
      </c>
      <c r="CL287" s="19">
        <v>1864.5952380952399</v>
      </c>
      <c r="CM287" s="19">
        <v>1839.1380952381</v>
      </c>
    </row>
    <row r="288" spans="2:91" x14ac:dyDescent="0.25">
      <c r="B288">
        <v>78</v>
      </c>
      <c r="C288" s="19">
        <v>1947.0952380952399</v>
      </c>
      <c r="D288" s="19">
        <v>1876.38095238095</v>
      </c>
      <c r="E288" s="19">
        <v>1904.6666666666699</v>
      </c>
      <c r="F288" s="19">
        <v>1876.38095238095</v>
      </c>
      <c r="G288" s="19">
        <v>2003.6666666666699</v>
      </c>
      <c r="H288" s="19">
        <v>1947.0952380952399</v>
      </c>
      <c r="I288" s="19">
        <v>1876.38095238095</v>
      </c>
      <c r="J288" s="19">
        <v>2008.38095238095</v>
      </c>
      <c r="K288" s="19">
        <v>2003.6666666666699</v>
      </c>
      <c r="L288" s="19">
        <v>1904.6666666666699</v>
      </c>
      <c r="M288" s="19">
        <v>1876.38095238095</v>
      </c>
      <c r="N288" s="19">
        <v>1947.0952380952399</v>
      </c>
      <c r="O288" s="19">
        <v>1947.0952380952399</v>
      </c>
      <c r="P288" s="19">
        <v>2008.38095238095</v>
      </c>
      <c r="Q288" s="19">
        <v>1904.6666666666699</v>
      </c>
      <c r="R288" s="19">
        <v>1490</v>
      </c>
      <c r="S288" s="19">
        <v>2320</v>
      </c>
      <c r="T288" s="19">
        <v>1904.6666666666699</v>
      </c>
      <c r="U288" s="19">
        <v>1947.0952380952399</v>
      </c>
      <c r="V288" s="19">
        <v>1947.0952380952399</v>
      </c>
      <c r="W288" s="19">
        <v>2008.38095238095</v>
      </c>
      <c r="X288" s="19">
        <v>1904.6666666666699</v>
      </c>
      <c r="Y288" s="19">
        <v>1490</v>
      </c>
      <c r="Z288" s="19">
        <v>2320</v>
      </c>
      <c r="AA288" s="19">
        <v>1904.6666666666699</v>
      </c>
      <c r="AB288" s="19">
        <v>1947.0952380952399</v>
      </c>
      <c r="AC288" s="19">
        <v>2003.6666666666699</v>
      </c>
      <c r="AD288" s="19">
        <v>1824.5238095238101</v>
      </c>
      <c r="AE288" s="19">
        <v>1890</v>
      </c>
      <c r="AF288" s="19">
        <v>1904.6666666666699</v>
      </c>
      <c r="AG288" s="19">
        <v>1904.6666666666699</v>
      </c>
      <c r="AH288" s="19">
        <v>1947.0952380952399</v>
      </c>
      <c r="AI288" s="19">
        <v>2003.6666666666699</v>
      </c>
      <c r="AJ288" s="19">
        <v>1737</v>
      </c>
      <c r="AK288" s="19">
        <v>1876.38095238095</v>
      </c>
      <c r="AL288" s="19">
        <v>1890</v>
      </c>
      <c r="AM288" s="19">
        <v>1961.2380952381</v>
      </c>
      <c r="AN288" s="19">
        <v>1923.5238095238101</v>
      </c>
      <c r="AO288" s="19">
        <v>1937.6666666666699</v>
      </c>
      <c r="AP288" s="19">
        <v>1904.6666666666699</v>
      </c>
      <c r="AQ288" s="19">
        <v>1890</v>
      </c>
      <c r="AR288" s="19">
        <v>1904.6666666666699</v>
      </c>
      <c r="AS288" s="19">
        <v>1904.6666666666699</v>
      </c>
      <c r="AT288" s="19">
        <v>1947.0952380952399</v>
      </c>
      <c r="AU288" s="19">
        <v>1924.74603174604</v>
      </c>
      <c r="AV288" s="19">
        <v>1926.7015873015901</v>
      </c>
      <c r="AW288" s="19">
        <v>1928.6571428571499</v>
      </c>
      <c r="AX288" s="19">
        <v>1930.6126984127</v>
      </c>
      <c r="AY288" s="19">
        <v>1932.56825396826</v>
      </c>
      <c r="AZ288" s="19">
        <v>1934.5238095238201</v>
      </c>
      <c r="BA288" s="19">
        <v>1936.4793650793699</v>
      </c>
      <c r="BB288" s="19">
        <v>1938.43492063493</v>
      </c>
      <c r="BC288" s="19">
        <v>1940.3904761904801</v>
      </c>
      <c r="BD288" s="19">
        <v>1942.3460317460399</v>
      </c>
      <c r="BE288" s="19">
        <v>1944.3015873016</v>
      </c>
      <c r="BF288" s="19">
        <v>1946.25714285715</v>
      </c>
      <c r="BG288" s="19">
        <v>1948.2126984127101</v>
      </c>
      <c r="BH288" s="19">
        <v>1950.1682539682599</v>
      </c>
      <c r="BI288" s="19">
        <v>1876.38095238095</v>
      </c>
      <c r="BJ288" s="19">
        <v>1890</v>
      </c>
      <c r="BK288" s="19">
        <v>1961.2380952381</v>
      </c>
      <c r="BL288" s="19">
        <v>1923.5238095238101</v>
      </c>
      <c r="BM288" s="19">
        <v>1937.6666666666699</v>
      </c>
      <c r="BN288" s="19">
        <v>1904.6666666666699</v>
      </c>
      <c r="BO288" s="19">
        <v>1890</v>
      </c>
      <c r="BP288" s="19">
        <v>1904.6666666666699</v>
      </c>
      <c r="BQ288" s="19">
        <v>1904.6666666666699</v>
      </c>
      <c r="BR288" s="19">
        <v>1947.0952380952399</v>
      </c>
      <c r="BS288" s="19">
        <v>1924.74603174604</v>
      </c>
      <c r="BT288" s="19">
        <v>1926.7015873015901</v>
      </c>
      <c r="BU288" s="19">
        <v>1928.6571428571499</v>
      </c>
      <c r="BV288" s="19">
        <v>1930.6126984127</v>
      </c>
      <c r="BW288" s="19">
        <v>1932.56825396826</v>
      </c>
      <c r="BX288" s="19">
        <v>1934.5238095238201</v>
      </c>
      <c r="BY288" s="19">
        <v>1936.4793650793699</v>
      </c>
      <c r="BZ288" s="19">
        <v>1938.43492063493</v>
      </c>
      <c r="CA288" s="19">
        <v>1940.3904761904801</v>
      </c>
      <c r="CB288" s="19">
        <v>1942.3460317460399</v>
      </c>
      <c r="CC288" s="19">
        <v>1944.3015873016</v>
      </c>
      <c r="CD288" s="19">
        <v>1946.25714285715</v>
      </c>
      <c r="CE288" s="19">
        <v>1948.2126984127101</v>
      </c>
      <c r="CF288" s="19">
        <v>1950.1682539682599</v>
      </c>
      <c r="CG288" s="19">
        <v>1904.6666666666699</v>
      </c>
      <c r="CH288" s="19">
        <v>1947.0952380952399</v>
      </c>
      <c r="CI288" s="19">
        <v>2003.6666666666699</v>
      </c>
      <c r="CJ288" s="19">
        <v>1876.38095238095</v>
      </c>
      <c r="CK288" s="19">
        <v>1904.6666666666699</v>
      </c>
      <c r="CL288" s="19">
        <v>1869.30952380952</v>
      </c>
      <c r="CM288" s="19">
        <v>1843.8523809523799</v>
      </c>
    </row>
    <row r="289" spans="2:91" x14ac:dyDescent="0.25">
      <c r="B289">
        <v>79</v>
      </c>
      <c r="C289" s="19">
        <v>1951.80952380953</v>
      </c>
      <c r="D289" s="19">
        <v>1881.0952380952399</v>
      </c>
      <c r="E289" s="19">
        <v>1909.38095238095</v>
      </c>
      <c r="F289" s="19">
        <v>1881.0952380952399</v>
      </c>
      <c r="G289" s="19">
        <v>2008.38095238095</v>
      </c>
      <c r="H289" s="19">
        <v>1951.80952380953</v>
      </c>
      <c r="I289" s="19">
        <v>1881.0952380952399</v>
      </c>
      <c r="J289" s="19">
        <v>1705</v>
      </c>
      <c r="K289" s="19">
        <v>2008.38095238095</v>
      </c>
      <c r="L289" s="19">
        <v>1909.38095238095</v>
      </c>
      <c r="M289" s="19">
        <v>1881.0952380952399</v>
      </c>
      <c r="N289" s="19">
        <v>1951.80952380953</v>
      </c>
      <c r="O289" s="19">
        <v>1951.80952380953</v>
      </c>
      <c r="P289" s="19">
        <v>1705</v>
      </c>
      <c r="Q289" s="19">
        <v>1909.38095238095</v>
      </c>
      <c r="R289" s="19">
        <v>1500</v>
      </c>
      <c r="S289" s="19">
        <v>2330</v>
      </c>
      <c r="T289" s="19">
        <v>1909.38095238095</v>
      </c>
      <c r="U289" s="19">
        <v>1951.80952380953</v>
      </c>
      <c r="V289" s="19">
        <v>1951.80952380953</v>
      </c>
      <c r="W289" s="19">
        <v>1705</v>
      </c>
      <c r="X289" s="19">
        <v>1909.38095238095</v>
      </c>
      <c r="Y289" s="19">
        <v>1500</v>
      </c>
      <c r="Z289" s="19">
        <v>2330</v>
      </c>
      <c r="AA289" s="19">
        <v>1909.38095238095</v>
      </c>
      <c r="AB289" s="19">
        <v>1951.80952380953</v>
      </c>
      <c r="AC289" s="19">
        <v>2008.38095238095</v>
      </c>
      <c r="AD289" s="19">
        <v>1829.2380952381</v>
      </c>
      <c r="AE289" s="19">
        <v>1790</v>
      </c>
      <c r="AF289" s="19">
        <v>1909.38095238095</v>
      </c>
      <c r="AG289" s="19">
        <v>1909.38095238095</v>
      </c>
      <c r="AH289" s="19">
        <v>1951.80952380953</v>
      </c>
      <c r="AI289" s="19">
        <v>2008.38095238095</v>
      </c>
      <c r="AJ289" s="19">
        <v>1762</v>
      </c>
      <c r="AK289" s="19">
        <v>1881.0952380952399</v>
      </c>
      <c r="AL289" s="19">
        <v>1790</v>
      </c>
      <c r="AM289" s="19">
        <v>1838.6666666666699</v>
      </c>
      <c r="AN289" s="19">
        <v>1928.2380952381</v>
      </c>
      <c r="AO289" s="19">
        <v>1942.38095238095</v>
      </c>
      <c r="AP289" s="19">
        <v>1909.38095238095</v>
      </c>
      <c r="AQ289" s="19">
        <v>1790</v>
      </c>
      <c r="AR289" s="19">
        <v>1909.38095238095</v>
      </c>
      <c r="AS289" s="19">
        <v>1909.38095238095</v>
      </c>
      <c r="AT289" s="19">
        <v>1951.80952380953</v>
      </c>
      <c r="AU289" s="19">
        <v>1930.9650793650801</v>
      </c>
      <c r="AV289" s="19">
        <v>1939.3163059163101</v>
      </c>
      <c r="AW289" s="19">
        <v>1947.66753246753</v>
      </c>
      <c r="AX289" s="19">
        <v>1956.01875901876</v>
      </c>
      <c r="AY289" s="19">
        <v>1964.3699855699899</v>
      </c>
      <c r="AZ289" s="19">
        <v>1972.7212121212101</v>
      </c>
      <c r="BA289" s="19">
        <v>1981.0724386724401</v>
      </c>
      <c r="BB289" s="19">
        <v>1989.42366522367</v>
      </c>
      <c r="BC289" s="19">
        <v>1997.77489177489</v>
      </c>
      <c r="BD289" s="19">
        <v>2006.1261183261199</v>
      </c>
      <c r="BE289" s="19">
        <v>2014.4773448773501</v>
      </c>
      <c r="BF289" s="19">
        <v>2022.8285714285701</v>
      </c>
      <c r="BG289" s="19">
        <v>2031.1797979798</v>
      </c>
      <c r="BH289" s="19">
        <v>2039.53102453103</v>
      </c>
      <c r="BI289" s="19">
        <v>1881.0952380952399</v>
      </c>
      <c r="BJ289" s="19">
        <v>1790</v>
      </c>
      <c r="BK289" s="19">
        <v>1838.6666666666699</v>
      </c>
      <c r="BL289" s="19">
        <v>1928.2380952381</v>
      </c>
      <c r="BM289" s="19">
        <v>1942.38095238095</v>
      </c>
      <c r="BN289" s="19">
        <v>1909.38095238095</v>
      </c>
      <c r="BO289" s="19">
        <v>1790</v>
      </c>
      <c r="BP289" s="19">
        <v>1909.38095238095</v>
      </c>
      <c r="BQ289" s="19">
        <v>1909.38095238095</v>
      </c>
      <c r="BR289" s="19">
        <v>1951.80952380953</v>
      </c>
      <c r="BS289" s="19">
        <v>1930.9650793650801</v>
      </c>
      <c r="BT289" s="19">
        <v>1939.3163059163101</v>
      </c>
      <c r="BU289" s="19">
        <v>1947.66753246753</v>
      </c>
      <c r="BV289" s="19">
        <v>1956.01875901876</v>
      </c>
      <c r="BW289" s="19">
        <v>1964.3699855699899</v>
      </c>
      <c r="BX289" s="19">
        <v>1972.7212121212101</v>
      </c>
      <c r="BY289" s="19">
        <v>1981.0724386724401</v>
      </c>
      <c r="BZ289" s="19">
        <v>1989.42366522367</v>
      </c>
      <c r="CA289" s="19">
        <v>1997.77489177489</v>
      </c>
      <c r="CB289" s="19">
        <v>2006.1261183261199</v>
      </c>
      <c r="CC289" s="19">
        <v>2014.4773448773501</v>
      </c>
      <c r="CD289" s="19">
        <v>2022.8285714285701</v>
      </c>
      <c r="CE289" s="19">
        <v>2031.1797979798</v>
      </c>
      <c r="CF289" s="19">
        <v>2039.53102453103</v>
      </c>
      <c r="CG289" s="19">
        <v>1909.38095238095</v>
      </c>
      <c r="CH289" s="19">
        <v>1951.80952380953</v>
      </c>
      <c r="CI289" s="19">
        <v>2008.38095238095</v>
      </c>
      <c r="CJ289" s="19">
        <v>1881.0952380952399</v>
      </c>
      <c r="CK289" s="19">
        <v>1909.38095238095</v>
      </c>
      <c r="CL289" s="19">
        <v>1874.0238095238001</v>
      </c>
      <c r="CM289" s="19">
        <v>1848.56666666666</v>
      </c>
    </row>
    <row r="290" spans="2:91" x14ac:dyDescent="0.25">
      <c r="B290">
        <v>80</v>
      </c>
      <c r="C290" s="19">
        <v>1956.5238095238101</v>
      </c>
      <c r="D290" s="19">
        <v>1885.80952380953</v>
      </c>
      <c r="E290" s="19">
        <v>1914.0952380952399</v>
      </c>
      <c r="F290" s="19">
        <v>1885.80952380953</v>
      </c>
      <c r="G290" s="19">
        <v>1705</v>
      </c>
      <c r="H290" s="19">
        <v>1956.5238095238101</v>
      </c>
      <c r="I290" s="19">
        <v>1885.80952380953</v>
      </c>
      <c r="J290" s="19">
        <v>1710</v>
      </c>
      <c r="K290" s="19">
        <v>1705</v>
      </c>
      <c r="L290" s="19">
        <v>1914.0952380952399</v>
      </c>
      <c r="M290" s="19">
        <v>1885.80952380953</v>
      </c>
      <c r="N290" s="19">
        <v>1956.5238095238101</v>
      </c>
      <c r="O290" s="19">
        <v>1956.5238095238101</v>
      </c>
      <c r="P290" s="19">
        <v>1710</v>
      </c>
      <c r="Q290" s="19">
        <v>1914.0952380952399</v>
      </c>
      <c r="R290" s="19">
        <v>1510</v>
      </c>
      <c r="S290" s="19">
        <v>2340</v>
      </c>
      <c r="T290" s="19">
        <v>1914.0952380952399</v>
      </c>
      <c r="U290" s="19">
        <v>1956.5238095238101</v>
      </c>
      <c r="V290" s="19">
        <v>1956.5238095238101</v>
      </c>
      <c r="W290" s="19">
        <v>1710</v>
      </c>
      <c r="X290" s="19">
        <v>1914.0952380952399</v>
      </c>
      <c r="Y290" s="19">
        <v>1510</v>
      </c>
      <c r="Z290" s="19">
        <v>2340</v>
      </c>
      <c r="AA290" s="19">
        <v>1914.0952380952399</v>
      </c>
      <c r="AB290" s="19">
        <v>1956.5238095238101</v>
      </c>
      <c r="AC290" s="19">
        <v>1705</v>
      </c>
      <c r="AD290" s="19">
        <v>1833.9523809523801</v>
      </c>
      <c r="AE290" s="19">
        <v>1700</v>
      </c>
      <c r="AF290" s="19">
        <v>1914.0952380952399</v>
      </c>
      <c r="AG290" s="19">
        <v>1914.0952380952399</v>
      </c>
      <c r="AH290" s="19">
        <v>1956.5238095238101</v>
      </c>
      <c r="AI290" s="19">
        <v>1705</v>
      </c>
      <c r="AJ290" s="19">
        <v>1787</v>
      </c>
      <c r="AK290" s="19">
        <v>1885.80952380953</v>
      </c>
      <c r="AL290" s="19">
        <v>1700</v>
      </c>
      <c r="AM290" s="19">
        <v>1843.38095238095</v>
      </c>
      <c r="AN290" s="19">
        <v>1932.9523809523801</v>
      </c>
      <c r="AO290" s="19">
        <v>1947.0952380952399</v>
      </c>
      <c r="AP290" s="19">
        <v>1914.0952380952399</v>
      </c>
      <c r="AQ290" s="19">
        <v>1700</v>
      </c>
      <c r="AR290" s="19">
        <v>1914.0952380952399</v>
      </c>
      <c r="AS290" s="19">
        <v>1914.0952380952399</v>
      </c>
      <c r="AT290" s="19">
        <v>1956.5238095238101</v>
      </c>
      <c r="AU290" s="19">
        <v>1929.36507936508</v>
      </c>
      <c r="AV290" s="19">
        <v>1940.0124098124099</v>
      </c>
      <c r="AW290" s="19">
        <v>1950.6597402597399</v>
      </c>
      <c r="AX290" s="19">
        <v>1961.3070707070699</v>
      </c>
      <c r="AY290" s="19">
        <v>1971.9544011544001</v>
      </c>
      <c r="AZ290" s="19">
        <v>1982.6017316017301</v>
      </c>
      <c r="BA290" s="19">
        <v>1993.2490620490601</v>
      </c>
      <c r="BB290" s="19">
        <v>2003.89639249639</v>
      </c>
      <c r="BC290" s="19">
        <v>2014.54372294372</v>
      </c>
      <c r="BD290" s="19">
        <v>2025.19105339105</v>
      </c>
      <c r="BE290" s="19">
        <v>2035.83838383838</v>
      </c>
      <c r="BF290" s="19">
        <v>2046.4857142857099</v>
      </c>
      <c r="BG290" s="19">
        <v>2057.1330447330402</v>
      </c>
      <c r="BH290" s="19">
        <v>2067.7803751803699</v>
      </c>
      <c r="BI290" s="19">
        <v>1885.80952380953</v>
      </c>
      <c r="BJ290" s="19">
        <v>1700</v>
      </c>
      <c r="BK290" s="19">
        <v>1843.38095238095</v>
      </c>
      <c r="BL290" s="19">
        <v>1932.9523809523801</v>
      </c>
      <c r="BM290" s="19">
        <v>1947.0952380952399</v>
      </c>
      <c r="BN290" s="19">
        <v>1914.0952380952399</v>
      </c>
      <c r="BO290" s="19">
        <v>1700</v>
      </c>
      <c r="BP290" s="19">
        <v>1914.0952380952399</v>
      </c>
      <c r="BQ290" s="19">
        <v>1914.0952380952399</v>
      </c>
      <c r="BR290" s="19">
        <v>1956.5238095238101</v>
      </c>
      <c r="BS290" s="19">
        <v>1929.36507936508</v>
      </c>
      <c r="BT290" s="19">
        <v>1940.0124098124099</v>
      </c>
      <c r="BU290" s="19">
        <v>1950.6597402597399</v>
      </c>
      <c r="BV290" s="19">
        <v>1961.3070707070699</v>
      </c>
      <c r="BW290" s="19">
        <v>1971.9544011544001</v>
      </c>
      <c r="BX290" s="19">
        <v>1982.6017316017301</v>
      </c>
      <c r="BY290" s="19">
        <v>1993.2490620490601</v>
      </c>
      <c r="BZ290" s="19">
        <v>2003.89639249639</v>
      </c>
      <c r="CA290" s="19">
        <v>2014.54372294372</v>
      </c>
      <c r="CB290" s="19">
        <v>2025.19105339105</v>
      </c>
      <c r="CC290" s="19">
        <v>2035.83838383838</v>
      </c>
      <c r="CD290" s="19">
        <v>2046.4857142857099</v>
      </c>
      <c r="CE290" s="19">
        <v>2057.1330447330402</v>
      </c>
      <c r="CF290" s="19">
        <v>2067.7803751803699</v>
      </c>
      <c r="CG290" s="19">
        <v>1914.0952380952399</v>
      </c>
      <c r="CH290" s="19">
        <v>1956.5238095238101</v>
      </c>
      <c r="CI290" s="19">
        <v>1705</v>
      </c>
      <c r="CJ290" s="19">
        <v>1885.80952380953</v>
      </c>
      <c r="CK290" s="19">
        <v>1914.0952380952399</v>
      </c>
      <c r="CL290" s="19">
        <v>1878.7380952381</v>
      </c>
      <c r="CM290" s="19">
        <v>1884.0904761904801</v>
      </c>
    </row>
    <row r="291" spans="2:91" x14ac:dyDescent="0.25">
      <c r="B291">
        <v>81</v>
      </c>
      <c r="C291" s="19">
        <v>1961.2380952381</v>
      </c>
      <c r="D291" s="19">
        <v>1890.5238095238101</v>
      </c>
      <c r="E291" s="19">
        <v>1918.80952380953</v>
      </c>
      <c r="F291" s="19">
        <v>1890.5238095238101</v>
      </c>
      <c r="G291" s="19">
        <v>1710</v>
      </c>
      <c r="H291" s="19">
        <v>1961.2380952381</v>
      </c>
      <c r="I291" s="19">
        <v>1890.5238095238101</v>
      </c>
      <c r="J291" s="19">
        <v>1940</v>
      </c>
      <c r="K291" s="19">
        <v>1710</v>
      </c>
      <c r="L291" s="19">
        <v>1918.80952380953</v>
      </c>
      <c r="M291" s="19">
        <v>1890.5238095238101</v>
      </c>
      <c r="N291" s="19">
        <v>1961.2380952381</v>
      </c>
      <c r="O291" s="19">
        <v>1961.2380952381</v>
      </c>
      <c r="P291" s="19">
        <v>1940</v>
      </c>
      <c r="Q291" s="19">
        <v>1918.80952380953</v>
      </c>
      <c r="R291" s="19">
        <v>1520</v>
      </c>
      <c r="S291" s="19">
        <v>2350</v>
      </c>
      <c r="T291" s="19">
        <v>1918.80952380953</v>
      </c>
      <c r="U291" s="19">
        <v>1961.2380952381</v>
      </c>
      <c r="V291" s="19">
        <v>1961.2380952381</v>
      </c>
      <c r="W291" s="19">
        <v>1940</v>
      </c>
      <c r="X291" s="19">
        <v>1918.80952380953</v>
      </c>
      <c r="Y291" s="19">
        <v>1520</v>
      </c>
      <c r="Z291" s="19">
        <v>2350</v>
      </c>
      <c r="AA291" s="19">
        <v>1918.80952380953</v>
      </c>
      <c r="AB291" s="19">
        <v>1961.2380952381</v>
      </c>
      <c r="AC291" s="19">
        <v>1710</v>
      </c>
      <c r="AD291" s="19">
        <v>1838.6666666666699</v>
      </c>
      <c r="AE291" s="19">
        <v>1805.6666666666699</v>
      </c>
      <c r="AF291" s="19">
        <v>1918.80952380953</v>
      </c>
      <c r="AG291" s="19">
        <v>1918.80952380953</v>
      </c>
      <c r="AH291" s="19">
        <v>1961.2380952381</v>
      </c>
      <c r="AI291" s="19">
        <v>1710</v>
      </c>
      <c r="AJ291" s="19">
        <v>1812</v>
      </c>
      <c r="AK291" s="19">
        <v>1890.5238095238101</v>
      </c>
      <c r="AL291" s="19">
        <v>1805.6666666666699</v>
      </c>
      <c r="AM291" s="19">
        <v>1848.0952380952399</v>
      </c>
      <c r="AN291" s="19">
        <v>1852.80952380952</v>
      </c>
      <c r="AO291" s="19">
        <v>1951.80952380953</v>
      </c>
      <c r="AP291" s="19">
        <v>1918.80952380953</v>
      </c>
      <c r="AQ291" s="19">
        <v>1805.6666666666699</v>
      </c>
      <c r="AR291" s="19">
        <v>1918.80952380953</v>
      </c>
      <c r="AS291" s="19">
        <v>1918.80952380953</v>
      </c>
      <c r="AT291" s="19">
        <v>1961.2380952381</v>
      </c>
      <c r="AU291" s="19">
        <v>1940.80952380953</v>
      </c>
      <c r="AV291" s="19">
        <v>1950.55238095239</v>
      </c>
      <c r="AW291" s="19">
        <v>1960.2952380952499</v>
      </c>
      <c r="AX291" s="19">
        <v>1970.0380952380999</v>
      </c>
      <c r="AY291" s="19">
        <v>1979.7809523809599</v>
      </c>
      <c r="AZ291" s="19">
        <v>1989.5238095238201</v>
      </c>
      <c r="BA291" s="19">
        <v>1999.2666666666801</v>
      </c>
      <c r="BB291" s="19">
        <v>2009.00952380953</v>
      </c>
      <c r="BC291" s="19">
        <v>2018.75238095239</v>
      </c>
      <c r="BD291" s="19">
        <v>2028.49523809525</v>
      </c>
      <c r="BE291" s="19">
        <v>2038.23809523811</v>
      </c>
      <c r="BF291" s="19">
        <v>2047.9809523809599</v>
      </c>
      <c r="BG291" s="19">
        <v>2057.7238095238199</v>
      </c>
      <c r="BH291" s="19">
        <v>2067.4666666666799</v>
      </c>
      <c r="BI291" s="19">
        <v>1890.5238095238101</v>
      </c>
      <c r="BJ291" s="19">
        <v>1805.6666666666699</v>
      </c>
      <c r="BK291" s="19">
        <v>1848.0952380952399</v>
      </c>
      <c r="BL291" s="19">
        <v>1852.80952380952</v>
      </c>
      <c r="BM291" s="19">
        <v>1951.80952380953</v>
      </c>
      <c r="BN291" s="19">
        <v>1918.80952380953</v>
      </c>
      <c r="BO291" s="19">
        <v>1805.6666666666699</v>
      </c>
      <c r="BP291" s="19">
        <v>1918.80952380953</v>
      </c>
      <c r="BQ291" s="19">
        <v>1918.80952380953</v>
      </c>
      <c r="BR291" s="19">
        <v>1961.2380952381</v>
      </c>
      <c r="BS291" s="19">
        <v>1940.80952380953</v>
      </c>
      <c r="BT291" s="19">
        <v>1950.55238095239</v>
      </c>
      <c r="BU291" s="19">
        <v>1960.2952380952499</v>
      </c>
      <c r="BV291" s="19">
        <v>1970.0380952380999</v>
      </c>
      <c r="BW291" s="19">
        <v>1979.7809523809599</v>
      </c>
      <c r="BX291" s="19">
        <v>1989.5238095238201</v>
      </c>
      <c r="BY291" s="19">
        <v>1999.2666666666801</v>
      </c>
      <c r="BZ291" s="19">
        <v>2009.00952380953</v>
      </c>
      <c r="CA291" s="19">
        <v>2018.75238095239</v>
      </c>
      <c r="CB291" s="19">
        <v>2028.49523809525</v>
      </c>
      <c r="CC291" s="19">
        <v>2038.23809523811</v>
      </c>
      <c r="CD291" s="19">
        <v>2047.9809523809599</v>
      </c>
      <c r="CE291" s="19">
        <v>2057.7238095238199</v>
      </c>
      <c r="CF291" s="19">
        <v>2067.4666666666799</v>
      </c>
      <c r="CG291" s="19">
        <v>1918.80952380953</v>
      </c>
      <c r="CH291" s="19">
        <v>1961.2380952381</v>
      </c>
      <c r="CI291" s="19">
        <v>1710</v>
      </c>
      <c r="CJ291" s="19">
        <v>1890.5238095238101</v>
      </c>
      <c r="CK291" s="19">
        <v>1918.80952380953</v>
      </c>
      <c r="CL291" s="19">
        <v>1883.4523809523901</v>
      </c>
      <c r="CM291" s="19">
        <v>1888.7761904762001</v>
      </c>
    </row>
    <row r="292" spans="2:91" x14ac:dyDescent="0.25">
      <c r="B292">
        <v>82</v>
      </c>
      <c r="C292" s="19">
        <v>1965.9523809523801</v>
      </c>
      <c r="D292" s="19">
        <v>1895.2380952381</v>
      </c>
      <c r="E292" s="19">
        <v>1923.5238095238101</v>
      </c>
      <c r="F292" s="19">
        <v>1895.2380952381</v>
      </c>
      <c r="G292" s="19">
        <v>1940</v>
      </c>
      <c r="H292" s="19">
        <v>1965.9523809523801</v>
      </c>
      <c r="I292" s="19">
        <v>1895.2380952381</v>
      </c>
      <c r="J292" s="19">
        <v>1890</v>
      </c>
      <c r="K292" s="19">
        <v>1940</v>
      </c>
      <c r="L292" s="19">
        <v>1923.5238095238101</v>
      </c>
      <c r="M292" s="19">
        <v>1895.2380952381</v>
      </c>
      <c r="N292" s="19">
        <v>1965.9523809523801</v>
      </c>
      <c r="O292" s="19">
        <v>1965.9523809523801</v>
      </c>
      <c r="P292" s="19">
        <v>1890</v>
      </c>
      <c r="Q292" s="19">
        <v>1923.5238095238101</v>
      </c>
      <c r="R292" s="19">
        <v>1530</v>
      </c>
      <c r="S292" s="19">
        <v>2360</v>
      </c>
      <c r="T292" s="19">
        <v>1838.6666666666699</v>
      </c>
      <c r="U292" s="19">
        <v>1965.9523809523801</v>
      </c>
      <c r="V292" s="19">
        <v>1965.9523809523801</v>
      </c>
      <c r="W292" s="19">
        <v>1890</v>
      </c>
      <c r="X292" s="19">
        <v>1923.5238095238101</v>
      </c>
      <c r="Y292" s="19">
        <v>1530</v>
      </c>
      <c r="Z292" s="19">
        <v>2360</v>
      </c>
      <c r="AA292" s="19">
        <v>1838.6666666666699</v>
      </c>
      <c r="AB292" s="19">
        <v>1965.9523809523801</v>
      </c>
      <c r="AC292" s="19">
        <v>1940</v>
      </c>
      <c r="AD292" s="19">
        <v>1843.38095238095</v>
      </c>
      <c r="AE292" s="19">
        <v>1810.38095238095</v>
      </c>
      <c r="AF292" s="19">
        <v>1923.5238095238101</v>
      </c>
      <c r="AG292" s="19">
        <v>1923.5238095238101</v>
      </c>
      <c r="AH292" s="19">
        <v>1965.9523809523801</v>
      </c>
      <c r="AI292" s="19">
        <v>1940</v>
      </c>
      <c r="AJ292" s="19">
        <v>1837</v>
      </c>
      <c r="AK292" s="19">
        <v>1895.2380952381</v>
      </c>
      <c r="AL292" s="19">
        <v>1810.38095238095</v>
      </c>
      <c r="AM292" s="19">
        <v>1852.80952380952</v>
      </c>
      <c r="AN292" s="19">
        <v>1857.5238095238101</v>
      </c>
      <c r="AO292" s="19">
        <v>1956.5238095238101</v>
      </c>
      <c r="AP292" s="19">
        <v>1923.5238095238101</v>
      </c>
      <c r="AQ292" s="19">
        <v>1810.38095238095</v>
      </c>
      <c r="AR292" s="19">
        <v>1923.5238095238101</v>
      </c>
      <c r="AS292" s="19">
        <v>1923.5238095238101</v>
      </c>
      <c r="AT292" s="19">
        <v>1965.9523809523801</v>
      </c>
      <c r="AU292" s="19">
        <v>1945.5238095238101</v>
      </c>
      <c r="AV292" s="19">
        <v>1955.2666666666701</v>
      </c>
      <c r="AW292" s="19">
        <v>1965.00952380952</v>
      </c>
      <c r="AX292" s="19">
        <v>1974.75238095238</v>
      </c>
      <c r="AY292" s="19">
        <v>1984.49523809524</v>
      </c>
      <c r="AZ292" s="19">
        <v>1994.2380952381</v>
      </c>
      <c r="BA292" s="19">
        <v>2003.9809523809499</v>
      </c>
      <c r="BB292" s="19">
        <v>2013.7238095238099</v>
      </c>
      <c r="BC292" s="19">
        <v>2023.4666666666701</v>
      </c>
      <c r="BD292" s="19">
        <v>2033.2095238095201</v>
      </c>
      <c r="BE292" s="19">
        <v>2042.9523809523801</v>
      </c>
      <c r="BF292" s="19">
        <v>2052.6952380952398</v>
      </c>
      <c r="BG292" s="19">
        <v>2062.4380952380998</v>
      </c>
      <c r="BH292" s="19">
        <v>2072.1809523809502</v>
      </c>
      <c r="BI292" s="19">
        <v>1895.2380952381</v>
      </c>
      <c r="BJ292" s="19">
        <v>1810.38095238095</v>
      </c>
      <c r="BK292" s="19">
        <v>1852.80952380952</v>
      </c>
      <c r="BL292" s="19">
        <v>1857.5238095238101</v>
      </c>
      <c r="BM292" s="19">
        <v>1956.5238095238101</v>
      </c>
      <c r="BN292" s="19">
        <v>1923.5238095238101</v>
      </c>
      <c r="BO292" s="19">
        <v>1810.38095238095</v>
      </c>
      <c r="BP292" s="19">
        <v>1923.5238095238101</v>
      </c>
      <c r="BQ292" s="19">
        <v>1923.5238095238101</v>
      </c>
      <c r="BR292" s="19">
        <v>1965.9523809523801</v>
      </c>
      <c r="BS292" s="19">
        <v>1945.5238095238101</v>
      </c>
      <c r="BT292" s="19">
        <v>1955.2666666666701</v>
      </c>
      <c r="BU292" s="19">
        <v>1965.00952380952</v>
      </c>
      <c r="BV292" s="19">
        <v>1974.75238095238</v>
      </c>
      <c r="BW292" s="19">
        <v>1984.49523809524</v>
      </c>
      <c r="BX292" s="19">
        <v>1994.2380952381</v>
      </c>
      <c r="BY292" s="19">
        <v>2003.9809523809499</v>
      </c>
      <c r="BZ292" s="19">
        <v>2013.7238095238099</v>
      </c>
      <c r="CA292" s="19">
        <v>2023.4666666666701</v>
      </c>
      <c r="CB292" s="19">
        <v>2033.2095238095201</v>
      </c>
      <c r="CC292" s="19">
        <v>2042.9523809523801</v>
      </c>
      <c r="CD292" s="19">
        <v>2052.6952380952398</v>
      </c>
      <c r="CE292" s="19">
        <v>2062.4380952380998</v>
      </c>
      <c r="CF292" s="19">
        <v>2072.1809523809502</v>
      </c>
      <c r="CG292" s="19">
        <v>1923.5238095238101</v>
      </c>
      <c r="CH292" s="19">
        <v>1965.9523809523801</v>
      </c>
      <c r="CI292" s="19">
        <v>1940</v>
      </c>
      <c r="CJ292" s="19">
        <v>1895.2380952381</v>
      </c>
      <c r="CK292" s="19">
        <v>1923.5238095238101</v>
      </c>
      <c r="CL292" s="19">
        <v>1888.1666666666699</v>
      </c>
      <c r="CM292" s="19">
        <v>1870.9619047619101</v>
      </c>
    </row>
    <row r="293" spans="2:91" x14ac:dyDescent="0.25">
      <c r="B293">
        <v>83</v>
      </c>
      <c r="C293" s="19">
        <v>1970.6666666666699</v>
      </c>
      <c r="D293" s="19">
        <v>1899.9523809523801</v>
      </c>
      <c r="E293" s="19">
        <v>1928.2380952381</v>
      </c>
      <c r="F293" s="19">
        <v>1899.9523809523801</v>
      </c>
      <c r="G293" s="19">
        <v>1890</v>
      </c>
      <c r="H293" s="19">
        <v>1970.6666666666699</v>
      </c>
      <c r="I293" s="19">
        <v>1899.9523809523801</v>
      </c>
      <c r="J293" s="19">
        <v>1790</v>
      </c>
      <c r="K293" s="19">
        <v>1890</v>
      </c>
      <c r="L293" s="19">
        <v>1928.2380952381</v>
      </c>
      <c r="M293" s="19">
        <v>1899.9523809523801</v>
      </c>
      <c r="N293" s="19">
        <v>1970.6666666666699</v>
      </c>
      <c r="O293" s="19">
        <v>1970.6666666666699</v>
      </c>
      <c r="P293" s="19">
        <v>1790</v>
      </c>
      <c r="Q293" s="19">
        <v>1928.2380952381</v>
      </c>
      <c r="R293" s="19">
        <v>1540</v>
      </c>
      <c r="S293" s="19">
        <v>2370</v>
      </c>
      <c r="T293" s="19">
        <v>1843.38095238095</v>
      </c>
      <c r="U293" s="19">
        <v>1970.6666666666699</v>
      </c>
      <c r="V293" s="19">
        <v>1970.6666666666699</v>
      </c>
      <c r="W293" s="19">
        <v>1790</v>
      </c>
      <c r="X293" s="19">
        <v>1928.2380952381</v>
      </c>
      <c r="Y293" s="19">
        <v>1540</v>
      </c>
      <c r="Z293" s="19">
        <v>2370</v>
      </c>
      <c r="AA293" s="19">
        <v>1843.38095238095</v>
      </c>
      <c r="AB293" s="19">
        <v>1970.6666666666699</v>
      </c>
      <c r="AC293" s="19">
        <v>1890</v>
      </c>
      <c r="AD293" s="19">
        <v>1848.0952380952399</v>
      </c>
      <c r="AE293" s="19">
        <v>1815.0952380952399</v>
      </c>
      <c r="AF293" s="19">
        <v>1928.2380952381</v>
      </c>
      <c r="AG293" s="19">
        <v>1928.2380952381</v>
      </c>
      <c r="AH293" s="19">
        <v>1970.6666666666699</v>
      </c>
      <c r="AI293" s="19">
        <v>1890</v>
      </c>
      <c r="AJ293" s="19">
        <v>1862</v>
      </c>
      <c r="AK293" s="19">
        <v>1899.9523809523801</v>
      </c>
      <c r="AL293" s="19">
        <v>1815.0952380952399</v>
      </c>
      <c r="AM293" s="19">
        <v>1857.5238095238101</v>
      </c>
      <c r="AN293" s="19">
        <v>1862.2380952381</v>
      </c>
      <c r="AO293" s="19">
        <v>1961.2380952381</v>
      </c>
      <c r="AP293" s="19">
        <v>1928.2380952381</v>
      </c>
      <c r="AQ293" s="19">
        <v>1815.0952380952399</v>
      </c>
      <c r="AR293" s="19">
        <v>1928.2380952381</v>
      </c>
      <c r="AS293" s="19">
        <v>1928.2380952381</v>
      </c>
      <c r="AT293" s="19">
        <v>1970.6666666666699</v>
      </c>
      <c r="AU293" s="19">
        <v>1950.2380952381</v>
      </c>
      <c r="AV293" s="19">
        <v>1959.9809523809599</v>
      </c>
      <c r="AW293" s="19">
        <v>1969.7238095238199</v>
      </c>
      <c r="AX293" s="19">
        <v>1979.4666666666701</v>
      </c>
      <c r="AY293" s="19">
        <v>1989.2095238095301</v>
      </c>
      <c r="AZ293" s="19">
        <v>1998.9523809523901</v>
      </c>
      <c r="BA293" s="19">
        <v>2008.69523809525</v>
      </c>
      <c r="BB293" s="19">
        <v>2018.4380952381</v>
      </c>
      <c r="BC293" s="19">
        <v>2028.18095238096</v>
      </c>
      <c r="BD293" s="19">
        <v>2037.92380952382</v>
      </c>
      <c r="BE293" s="19">
        <v>2047.6666666666799</v>
      </c>
      <c r="BF293" s="19">
        <v>2057.4095238095301</v>
      </c>
      <c r="BG293" s="19">
        <v>2067.1523809523901</v>
      </c>
      <c r="BH293" s="19">
        <v>2076.8952380952501</v>
      </c>
      <c r="BI293" s="19">
        <v>1899.9523809523801</v>
      </c>
      <c r="BJ293" s="19">
        <v>1815.0952380952399</v>
      </c>
      <c r="BK293" s="19">
        <v>1857.5238095238101</v>
      </c>
      <c r="BL293" s="19">
        <v>1862.2380952381</v>
      </c>
      <c r="BM293" s="19">
        <v>1961.2380952381</v>
      </c>
      <c r="BN293" s="19">
        <v>1928.2380952381</v>
      </c>
      <c r="BO293" s="19">
        <v>1815.0952380952399</v>
      </c>
      <c r="BP293" s="19">
        <v>1928.2380952381</v>
      </c>
      <c r="BQ293" s="19">
        <v>1928.2380952381</v>
      </c>
      <c r="BR293" s="19">
        <v>1970.6666666666699</v>
      </c>
      <c r="BS293" s="19">
        <v>1950.2380952381</v>
      </c>
      <c r="BT293" s="19">
        <v>1959.9809523809599</v>
      </c>
      <c r="BU293" s="19">
        <v>1969.7238095238199</v>
      </c>
      <c r="BV293" s="19">
        <v>1979.4666666666701</v>
      </c>
      <c r="BW293" s="19">
        <v>1989.2095238095301</v>
      </c>
      <c r="BX293" s="19">
        <v>1998.9523809523901</v>
      </c>
      <c r="BY293" s="19">
        <v>2008.69523809525</v>
      </c>
      <c r="BZ293" s="19">
        <v>2018.4380952381</v>
      </c>
      <c r="CA293" s="19">
        <v>2028.18095238096</v>
      </c>
      <c r="CB293" s="19">
        <v>2037.92380952382</v>
      </c>
      <c r="CC293" s="19">
        <v>2047.6666666666799</v>
      </c>
      <c r="CD293" s="19">
        <v>2057.4095238095301</v>
      </c>
      <c r="CE293" s="19">
        <v>2067.1523809523901</v>
      </c>
      <c r="CF293" s="19">
        <v>2076.8952380952501</v>
      </c>
      <c r="CG293" s="19">
        <v>1928.2380952381</v>
      </c>
      <c r="CH293" s="19">
        <v>1970.6666666666699</v>
      </c>
      <c r="CI293" s="19">
        <v>1890</v>
      </c>
      <c r="CJ293" s="19">
        <v>1899.9523809523801</v>
      </c>
      <c r="CK293" s="19">
        <v>1928.2380952381</v>
      </c>
      <c r="CL293" s="19">
        <v>1892.88095238096</v>
      </c>
      <c r="CM293" s="19">
        <v>1881.1476190476201</v>
      </c>
    </row>
    <row r="294" spans="2:91" x14ac:dyDescent="0.25">
      <c r="B294">
        <v>84</v>
      </c>
      <c r="C294" s="19">
        <v>1975.38095238095</v>
      </c>
      <c r="D294" s="19">
        <v>1904.6666666666699</v>
      </c>
      <c r="E294" s="19">
        <v>1932.9523809523801</v>
      </c>
      <c r="F294" s="19">
        <v>1904.6666666666699</v>
      </c>
      <c r="G294" s="19">
        <v>1790</v>
      </c>
      <c r="H294" s="19">
        <v>1975.38095238095</v>
      </c>
      <c r="I294" s="19">
        <v>1904.6666666666699</v>
      </c>
      <c r="J294" s="19">
        <v>1700</v>
      </c>
      <c r="K294" s="19">
        <v>1790</v>
      </c>
      <c r="L294" s="19">
        <v>1932.9523809523801</v>
      </c>
      <c r="M294" s="19">
        <v>1904.6666666666699</v>
      </c>
      <c r="N294" s="19">
        <v>1975.38095238095</v>
      </c>
      <c r="O294" s="19">
        <v>1975.38095238095</v>
      </c>
      <c r="P294" s="19">
        <v>1700</v>
      </c>
      <c r="Q294" s="19">
        <v>1932.9523809523801</v>
      </c>
      <c r="R294" s="19">
        <v>1550</v>
      </c>
      <c r="S294" s="19">
        <v>2380</v>
      </c>
      <c r="T294" s="19">
        <v>1848.0952380952399</v>
      </c>
      <c r="U294" s="19">
        <v>1975.38095238095</v>
      </c>
      <c r="V294" s="19">
        <v>1975.38095238095</v>
      </c>
      <c r="W294" s="19">
        <v>1700</v>
      </c>
      <c r="X294" s="19">
        <v>1932.9523809523801</v>
      </c>
      <c r="Y294" s="19">
        <v>1550</v>
      </c>
      <c r="Z294" s="19">
        <v>2380</v>
      </c>
      <c r="AA294" s="19">
        <v>1848.0952380952399</v>
      </c>
      <c r="AB294" s="19">
        <v>1975.38095238095</v>
      </c>
      <c r="AC294" s="19">
        <v>1790</v>
      </c>
      <c r="AD294" s="19">
        <v>1852.80952380952</v>
      </c>
      <c r="AE294" s="19">
        <v>1819.80952380952</v>
      </c>
      <c r="AF294" s="19">
        <v>1932.9523809523801</v>
      </c>
      <c r="AG294" s="19">
        <v>1932.9523809523801</v>
      </c>
      <c r="AH294" s="19">
        <v>1975.38095238095</v>
      </c>
      <c r="AI294" s="19">
        <v>1790</v>
      </c>
      <c r="AJ294" s="19">
        <v>1887</v>
      </c>
      <c r="AK294" s="19">
        <v>1904.6666666666699</v>
      </c>
      <c r="AL294" s="19">
        <v>1819.80952380952</v>
      </c>
      <c r="AM294" s="19">
        <v>1862.2380952381</v>
      </c>
      <c r="AN294" s="19">
        <v>1866.9523809523801</v>
      </c>
      <c r="AO294" s="19">
        <v>1965.9523809523801</v>
      </c>
      <c r="AP294" s="19">
        <v>1932.9523809523801</v>
      </c>
      <c r="AQ294" s="19">
        <v>1819.80952380952</v>
      </c>
      <c r="AR294" s="19">
        <v>1932.9523809523801</v>
      </c>
      <c r="AS294" s="19">
        <v>1932.9523809523801</v>
      </c>
      <c r="AT294" s="19">
        <v>1975.38095238095</v>
      </c>
      <c r="AU294" s="19">
        <v>1954.9523809523801</v>
      </c>
      <c r="AV294" s="19">
        <v>1964.69523809523</v>
      </c>
      <c r="AW294" s="19">
        <v>1974.43809523809</v>
      </c>
      <c r="AX294" s="19">
        <v>1984.18095238095</v>
      </c>
      <c r="AY294" s="19">
        <v>1993.9238095237999</v>
      </c>
      <c r="AZ294" s="19">
        <v>2003.6666666666599</v>
      </c>
      <c r="BA294" s="19">
        <v>2013.4095238095199</v>
      </c>
      <c r="BB294" s="19">
        <v>2023.1523809523701</v>
      </c>
      <c r="BC294" s="19">
        <v>2032.8952380952301</v>
      </c>
      <c r="BD294" s="19">
        <v>2042.63809523809</v>
      </c>
      <c r="BE294" s="19">
        <v>2052.38095238094</v>
      </c>
      <c r="BF294" s="19">
        <v>2062.1238095238</v>
      </c>
      <c r="BG294" s="19">
        <v>2071.86666666666</v>
      </c>
      <c r="BH294" s="19">
        <v>2081.6095238095099</v>
      </c>
      <c r="BI294" s="19">
        <v>1904.6666666666699</v>
      </c>
      <c r="BJ294" s="19">
        <v>1819.80952380952</v>
      </c>
      <c r="BK294" s="19">
        <v>1862.2380952381</v>
      </c>
      <c r="BL294" s="19">
        <v>1866.9523809523801</v>
      </c>
      <c r="BM294" s="19">
        <v>1965.9523809523801</v>
      </c>
      <c r="BN294" s="19">
        <v>1932.9523809523801</v>
      </c>
      <c r="BO294" s="19">
        <v>1819.80952380952</v>
      </c>
      <c r="BP294" s="19">
        <v>1932.9523809523801</v>
      </c>
      <c r="BQ294" s="19">
        <v>1932.9523809523801</v>
      </c>
      <c r="BR294" s="19">
        <v>1975.38095238095</v>
      </c>
      <c r="BS294" s="19">
        <v>1954.9523809523801</v>
      </c>
      <c r="BT294" s="19">
        <v>1964.69523809523</v>
      </c>
      <c r="BU294" s="19">
        <v>1974.43809523809</v>
      </c>
      <c r="BV294" s="19">
        <v>1984.18095238095</v>
      </c>
      <c r="BW294" s="19">
        <v>1993.9238095237999</v>
      </c>
      <c r="BX294" s="19">
        <v>2003.6666666666599</v>
      </c>
      <c r="BY294" s="19">
        <v>2013.4095238095199</v>
      </c>
      <c r="BZ294" s="19">
        <v>2023.1523809523701</v>
      </c>
      <c r="CA294" s="19">
        <v>2032.8952380952301</v>
      </c>
      <c r="CB294" s="19">
        <v>2042.63809523809</v>
      </c>
      <c r="CC294" s="19">
        <v>2052.38095238094</v>
      </c>
      <c r="CD294" s="19">
        <v>2062.1238095238</v>
      </c>
      <c r="CE294" s="19">
        <v>2071.86666666666</v>
      </c>
      <c r="CF294" s="19">
        <v>2081.6095238095099</v>
      </c>
      <c r="CG294" s="19">
        <v>1932.9523809523801</v>
      </c>
      <c r="CH294" s="19">
        <v>1975.38095238095</v>
      </c>
      <c r="CI294" s="19">
        <v>1790</v>
      </c>
      <c r="CJ294" s="19">
        <v>1904.6666666666699</v>
      </c>
      <c r="CK294" s="19">
        <v>1932.9523809523801</v>
      </c>
      <c r="CL294" s="19">
        <v>1897.5952380952399</v>
      </c>
      <c r="CM294" s="19">
        <v>1896.3333333333401</v>
      </c>
    </row>
    <row r="295" spans="2:91" x14ac:dyDescent="0.25">
      <c r="B295">
        <v>85</v>
      </c>
      <c r="C295" s="19">
        <v>1942.38095238095</v>
      </c>
      <c r="D295" s="19">
        <v>1909.38095238095</v>
      </c>
      <c r="E295" s="19">
        <v>1937.6666666666699</v>
      </c>
      <c r="F295" s="19">
        <v>1909.38095238095</v>
      </c>
      <c r="G295" s="19">
        <v>1700</v>
      </c>
      <c r="H295" s="19">
        <v>1942.38095238095</v>
      </c>
      <c r="I295" s="19">
        <v>1909.38095238095</v>
      </c>
      <c r="J295" s="19">
        <v>1805.6666666666699</v>
      </c>
      <c r="K295" s="19">
        <v>1700</v>
      </c>
      <c r="L295" s="19">
        <v>1937.6666666666699</v>
      </c>
      <c r="M295" s="19">
        <v>1909.38095238095</v>
      </c>
      <c r="N295" s="19">
        <v>1942.38095238095</v>
      </c>
      <c r="O295" s="19">
        <v>1942.38095238095</v>
      </c>
      <c r="P295" s="19">
        <v>1805.6666666666699</v>
      </c>
      <c r="Q295" s="19">
        <v>1937.6666666666699</v>
      </c>
      <c r="R295" s="19">
        <v>1560</v>
      </c>
      <c r="S295" s="19">
        <v>2390</v>
      </c>
      <c r="T295" s="19">
        <v>1852.80952380952</v>
      </c>
      <c r="U295" s="19">
        <v>1942.38095238095</v>
      </c>
      <c r="V295" s="19">
        <v>1942.38095238095</v>
      </c>
      <c r="W295" s="19">
        <v>1805.6666666666699</v>
      </c>
      <c r="X295" s="19">
        <v>1937.6666666666699</v>
      </c>
      <c r="Y295" s="19">
        <v>1560</v>
      </c>
      <c r="Z295" s="19">
        <v>2390</v>
      </c>
      <c r="AA295" s="19">
        <v>1852.80952380952</v>
      </c>
      <c r="AB295" s="19">
        <v>1942.38095238095</v>
      </c>
      <c r="AC295" s="19">
        <v>1700</v>
      </c>
      <c r="AD295" s="19">
        <v>1857.5238095238101</v>
      </c>
      <c r="AE295" s="19">
        <v>1932.9523809523801</v>
      </c>
      <c r="AF295" s="19">
        <v>1937.6666666666699</v>
      </c>
      <c r="AG295" s="19">
        <v>1937.6666666666699</v>
      </c>
      <c r="AH295" s="19">
        <v>1942.38095238095</v>
      </c>
      <c r="AI295" s="19">
        <v>1700</v>
      </c>
      <c r="AJ295" s="19">
        <v>1912</v>
      </c>
      <c r="AK295" s="19">
        <v>1909.38095238095</v>
      </c>
      <c r="AL295" s="19">
        <v>1932.9523809523801</v>
      </c>
      <c r="AM295" s="19">
        <v>1866.9523809523801</v>
      </c>
      <c r="AN295" s="19">
        <v>1871.6666666666699</v>
      </c>
      <c r="AO295" s="19">
        <v>1970.6666666666699</v>
      </c>
      <c r="AP295" s="19">
        <v>1937.6666666666699</v>
      </c>
      <c r="AQ295" s="19">
        <v>1932.9523809523801</v>
      </c>
      <c r="AR295" s="19">
        <v>1937.6666666666699</v>
      </c>
      <c r="AS295" s="19">
        <v>1937.6666666666699</v>
      </c>
      <c r="AT295" s="19">
        <v>1942.38095238095</v>
      </c>
      <c r="AU295" s="19">
        <v>1951.80952380953</v>
      </c>
      <c r="AV295" s="19">
        <v>1956.86666666667</v>
      </c>
      <c r="AW295" s="19">
        <v>1961.92380952381</v>
      </c>
      <c r="AX295" s="19">
        <v>1966.9809523809599</v>
      </c>
      <c r="AY295" s="19">
        <v>1972.0380952380999</v>
      </c>
      <c r="AZ295" s="19">
        <v>1977.0952380952399</v>
      </c>
      <c r="BA295" s="19">
        <v>1982.1523809523901</v>
      </c>
      <c r="BB295" s="19">
        <v>1987.2095238095301</v>
      </c>
      <c r="BC295" s="19">
        <v>1992.2666666666701</v>
      </c>
      <c r="BD295" s="19">
        <v>1997.32380952382</v>
      </c>
      <c r="BE295" s="19">
        <v>2002.38095238096</v>
      </c>
      <c r="BF295" s="19">
        <v>2007.4380952381</v>
      </c>
      <c r="BG295" s="19">
        <v>2012.49523809525</v>
      </c>
      <c r="BH295" s="19">
        <v>2017.55238095239</v>
      </c>
      <c r="BI295" s="19">
        <v>1909.38095238095</v>
      </c>
      <c r="BJ295" s="19">
        <v>1932.9523809523801</v>
      </c>
      <c r="BK295" s="19">
        <v>1866.9523809523801</v>
      </c>
      <c r="BL295" s="19">
        <v>1871.6666666666699</v>
      </c>
      <c r="BM295" s="19">
        <v>1970.6666666666699</v>
      </c>
      <c r="BN295" s="19">
        <v>1937.6666666666699</v>
      </c>
      <c r="BO295" s="19">
        <v>1932.9523809523801</v>
      </c>
      <c r="BP295" s="19">
        <v>1937.6666666666699</v>
      </c>
      <c r="BQ295" s="19">
        <v>1937.6666666666699</v>
      </c>
      <c r="BR295" s="19">
        <v>1942.38095238095</v>
      </c>
      <c r="BS295" s="19">
        <v>1951.80952380953</v>
      </c>
      <c r="BT295" s="19">
        <v>1956.86666666667</v>
      </c>
      <c r="BU295" s="19">
        <v>1961.92380952381</v>
      </c>
      <c r="BV295" s="19">
        <v>1966.9809523809599</v>
      </c>
      <c r="BW295" s="19">
        <v>1972.0380952380999</v>
      </c>
      <c r="BX295" s="19">
        <v>1977.0952380952399</v>
      </c>
      <c r="BY295" s="19">
        <v>1982.1523809523901</v>
      </c>
      <c r="BZ295" s="19">
        <v>1987.2095238095301</v>
      </c>
      <c r="CA295" s="19">
        <v>1992.2666666666701</v>
      </c>
      <c r="CB295" s="19">
        <v>1997.32380952382</v>
      </c>
      <c r="CC295" s="19">
        <v>2002.38095238096</v>
      </c>
      <c r="CD295" s="19">
        <v>2007.4380952381</v>
      </c>
      <c r="CE295" s="19">
        <v>2012.49523809525</v>
      </c>
      <c r="CF295" s="19">
        <v>2017.55238095239</v>
      </c>
      <c r="CG295" s="19">
        <v>1937.6666666666699</v>
      </c>
      <c r="CH295" s="19">
        <v>1942.38095238095</v>
      </c>
      <c r="CI295" s="19">
        <v>1700</v>
      </c>
      <c r="CJ295" s="19">
        <v>1909.38095238095</v>
      </c>
      <c r="CK295" s="19">
        <v>1937.6666666666699</v>
      </c>
      <c r="CL295" s="19">
        <v>1921.1666666666699</v>
      </c>
      <c r="CM295" s="19">
        <v>1940.69047619048</v>
      </c>
    </row>
    <row r="296" spans="2:91" x14ac:dyDescent="0.25">
      <c r="B296">
        <v>86</v>
      </c>
      <c r="C296" s="19">
        <v>1947.0952380952399</v>
      </c>
      <c r="D296" s="19">
        <v>1914.0952380952399</v>
      </c>
      <c r="E296" s="19">
        <v>1942.38095238095</v>
      </c>
      <c r="F296" s="19">
        <v>1914.0952380952399</v>
      </c>
      <c r="G296" s="19">
        <v>1805.6666666666699</v>
      </c>
      <c r="H296" s="19">
        <v>1947.0952380952399</v>
      </c>
      <c r="I296" s="19">
        <v>1914.0952380952399</v>
      </c>
      <c r="J296" s="19">
        <v>1810.38095238095</v>
      </c>
      <c r="K296" s="19">
        <v>1805.6666666666699</v>
      </c>
      <c r="L296" s="19">
        <v>1942.38095238095</v>
      </c>
      <c r="M296" s="19">
        <v>1914.0952380952399</v>
      </c>
      <c r="N296" s="19">
        <v>1947.0952380952399</v>
      </c>
      <c r="O296" s="19">
        <v>1947.0952380952399</v>
      </c>
      <c r="P296" s="19">
        <v>1810.38095238095</v>
      </c>
      <c r="Q296" s="19">
        <v>1942.38095238095</v>
      </c>
      <c r="R296" s="19">
        <v>1570</v>
      </c>
      <c r="S296" s="19">
        <v>2400</v>
      </c>
      <c r="T296" s="19">
        <v>1857.5238095238101</v>
      </c>
      <c r="U296" s="19">
        <v>1947.0952380952399</v>
      </c>
      <c r="V296" s="19">
        <v>1947.0952380952399</v>
      </c>
      <c r="W296" s="19">
        <v>1810.38095238095</v>
      </c>
      <c r="X296" s="19">
        <v>1942.38095238095</v>
      </c>
      <c r="Y296" s="19">
        <v>1570</v>
      </c>
      <c r="Z296" s="19">
        <v>2400</v>
      </c>
      <c r="AA296" s="19">
        <v>1857.5238095238101</v>
      </c>
      <c r="AB296" s="19">
        <v>1947.0952380952399</v>
      </c>
      <c r="AC296" s="19">
        <v>1805.6666666666699</v>
      </c>
      <c r="AD296" s="19">
        <v>1862.2380952381</v>
      </c>
      <c r="AE296" s="19">
        <v>1937.6666666666699</v>
      </c>
      <c r="AF296" s="19">
        <v>1942.38095238095</v>
      </c>
      <c r="AG296" s="19">
        <v>1942.38095238095</v>
      </c>
      <c r="AH296" s="19">
        <v>1947.0952380952399</v>
      </c>
      <c r="AI296" s="19">
        <v>1805.6666666666699</v>
      </c>
      <c r="AJ296" s="19">
        <v>1937</v>
      </c>
      <c r="AK296" s="19">
        <v>1914.0952380952399</v>
      </c>
      <c r="AL296" s="19">
        <v>1937.6666666666699</v>
      </c>
      <c r="AM296" s="19">
        <v>1871.6666666666699</v>
      </c>
      <c r="AN296" s="19">
        <v>1876.38095238095</v>
      </c>
      <c r="AO296" s="19">
        <v>2008.38095238095</v>
      </c>
      <c r="AP296" s="19">
        <v>1942.38095238095</v>
      </c>
      <c r="AQ296" s="19">
        <v>1937.6666666666699</v>
      </c>
      <c r="AR296" s="19">
        <v>1942.38095238095</v>
      </c>
      <c r="AS296" s="19">
        <v>1942.38095238095</v>
      </c>
      <c r="AT296" s="19">
        <v>1947.0952380952399</v>
      </c>
      <c r="AU296" s="19">
        <v>1958.7238095238099</v>
      </c>
      <c r="AV296" s="19">
        <v>1963.5809523809501</v>
      </c>
      <c r="AW296" s="19">
        <v>1968.43809523809</v>
      </c>
      <c r="AX296" s="19">
        <v>1973.2952380952399</v>
      </c>
      <c r="AY296" s="19">
        <v>1978.1523809523801</v>
      </c>
      <c r="AZ296" s="19">
        <v>1983.00952380952</v>
      </c>
      <c r="BA296" s="19">
        <v>1987.86666666666</v>
      </c>
      <c r="BB296" s="19">
        <v>1992.7238095238099</v>
      </c>
      <c r="BC296" s="19">
        <v>1997.5809523809501</v>
      </c>
      <c r="BD296" s="19">
        <v>2002.43809523809</v>
      </c>
      <c r="BE296" s="19">
        <v>2007.2952380952299</v>
      </c>
      <c r="BF296" s="19">
        <v>2012.1523809523801</v>
      </c>
      <c r="BG296" s="19">
        <v>2017.00952380952</v>
      </c>
      <c r="BH296" s="19">
        <v>2021.86666666666</v>
      </c>
      <c r="BI296" s="19">
        <v>1914.0952380952399</v>
      </c>
      <c r="BJ296" s="19">
        <v>1937.6666666666699</v>
      </c>
      <c r="BK296" s="19">
        <v>1871.6666666666699</v>
      </c>
      <c r="BL296" s="19">
        <v>1876.38095238095</v>
      </c>
      <c r="BM296" s="19">
        <v>2008.38095238095</v>
      </c>
      <c r="BN296" s="19">
        <v>1942.38095238095</v>
      </c>
      <c r="BO296" s="19">
        <v>1937.6666666666699</v>
      </c>
      <c r="BP296" s="19">
        <v>1942.38095238095</v>
      </c>
      <c r="BQ296" s="19">
        <v>1942.38095238095</v>
      </c>
      <c r="BR296" s="19">
        <v>1947.0952380952399</v>
      </c>
      <c r="BS296" s="19">
        <v>1958.7238095238099</v>
      </c>
      <c r="BT296" s="19">
        <v>1963.5809523809501</v>
      </c>
      <c r="BU296" s="19">
        <v>1968.43809523809</v>
      </c>
      <c r="BV296" s="19">
        <v>1973.2952380952399</v>
      </c>
      <c r="BW296" s="19">
        <v>1978.1523809523801</v>
      </c>
      <c r="BX296" s="19">
        <v>1983.00952380952</v>
      </c>
      <c r="BY296" s="19">
        <v>1987.86666666666</v>
      </c>
      <c r="BZ296" s="19">
        <v>1992.7238095238099</v>
      </c>
      <c r="CA296" s="19">
        <v>1997.5809523809501</v>
      </c>
      <c r="CB296" s="19">
        <v>2002.43809523809</v>
      </c>
      <c r="CC296" s="19">
        <v>2007.2952380952299</v>
      </c>
      <c r="CD296" s="19">
        <v>2012.1523809523801</v>
      </c>
      <c r="CE296" s="19">
        <v>2017.00952380952</v>
      </c>
      <c r="CF296" s="19">
        <v>2021.86666666666</v>
      </c>
      <c r="CG296" s="19">
        <v>1942.38095238095</v>
      </c>
      <c r="CH296" s="19">
        <v>1947.0952380952399</v>
      </c>
      <c r="CI296" s="19">
        <v>1805.6666666666699</v>
      </c>
      <c r="CJ296" s="19">
        <v>1914.0952380952399</v>
      </c>
      <c r="CK296" s="19">
        <v>1942.38095238095</v>
      </c>
      <c r="CL296" s="19">
        <v>1925.88095238095</v>
      </c>
      <c r="CM296" s="19">
        <v>1935.30952380952</v>
      </c>
    </row>
    <row r="297" spans="2:91" x14ac:dyDescent="0.25">
      <c r="B297">
        <v>87</v>
      </c>
      <c r="C297" s="19">
        <v>1951.80952380953</v>
      </c>
      <c r="D297" s="19">
        <v>1838.6666666666699</v>
      </c>
      <c r="E297" s="19">
        <v>1947.0952380952399</v>
      </c>
      <c r="F297" s="19">
        <v>1838.6666666666699</v>
      </c>
      <c r="G297" s="19">
        <v>1810.38095238095</v>
      </c>
      <c r="H297" s="19">
        <v>1951.80952380953</v>
      </c>
      <c r="I297" s="19">
        <v>1838.6666666666699</v>
      </c>
      <c r="J297" s="19">
        <v>1815.0952380952399</v>
      </c>
      <c r="K297" s="19">
        <v>1810.38095238095</v>
      </c>
      <c r="L297" s="19">
        <v>1947.0952380952399</v>
      </c>
      <c r="M297" s="19">
        <v>1838.6666666666699</v>
      </c>
      <c r="N297" s="19">
        <v>1951.80952380953</v>
      </c>
      <c r="O297" s="19">
        <v>1951.80952380953</v>
      </c>
      <c r="P297" s="19">
        <v>1815.0952380952399</v>
      </c>
      <c r="Q297" s="19">
        <v>1947.0952380952399</v>
      </c>
      <c r="R297" s="19">
        <v>1580</v>
      </c>
      <c r="S297" s="19">
        <v>2410</v>
      </c>
      <c r="T297" s="19">
        <v>1862.2380952381</v>
      </c>
      <c r="U297" s="19">
        <v>1951.80952380953</v>
      </c>
      <c r="V297" s="19">
        <v>1951.80952380953</v>
      </c>
      <c r="W297" s="19">
        <v>1815.0952380952399</v>
      </c>
      <c r="X297" s="19">
        <v>1947.0952380952399</v>
      </c>
      <c r="Y297" s="19">
        <v>1580</v>
      </c>
      <c r="Z297" s="19">
        <v>2410</v>
      </c>
      <c r="AA297" s="19">
        <v>1862.2380952381</v>
      </c>
      <c r="AB297" s="19">
        <v>1951.80952380953</v>
      </c>
      <c r="AC297" s="19">
        <v>1810.38095238095</v>
      </c>
      <c r="AD297" s="19">
        <v>1866.9523809523801</v>
      </c>
      <c r="AE297" s="19">
        <v>1942.38095238095</v>
      </c>
      <c r="AF297" s="19">
        <v>1947.0952380952399</v>
      </c>
      <c r="AG297" s="19">
        <v>1947.0952380952399</v>
      </c>
      <c r="AH297" s="19">
        <v>1951.80952380953</v>
      </c>
      <c r="AI297" s="19">
        <v>1810.38095238095</v>
      </c>
      <c r="AJ297" s="19">
        <v>1962</v>
      </c>
      <c r="AK297" s="19">
        <v>1838.6666666666699</v>
      </c>
      <c r="AL297" s="19">
        <v>1942.38095238095</v>
      </c>
      <c r="AM297" s="19">
        <v>1876.38095238095</v>
      </c>
      <c r="AN297" s="19">
        <v>1881.0952380952399</v>
      </c>
      <c r="AO297" s="19">
        <v>1932.9523809523801</v>
      </c>
      <c r="AP297" s="19">
        <v>1947.0952380952399</v>
      </c>
      <c r="AQ297" s="19">
        <v>1942.38095238095</v>
      </c>
      <c r="AR297" s="19">
        <v>1947.0952380952399</v>
      </c>
      <c r="AS297" s="19">
        <v>1947.0952380952399</v>
      </c>
      <c r="AT297" s="19">
        <v>1951.80952380953</v>
      </c>
      <c r="AU297" s="19">
        <v>1974.12380952381</v>
      </c>
      <c r="AV297" s="19">
        <v>1983.8380952381001</v>
      </c>
      <c r="AW297" s="19">
        <v>1993.55238095238</v>
      </c>
      <c r="AX297" s="19">
        <v>2003.2666666666701</v>
      </c>
      <c r="AY297" s="19">
        <v>2012.9809523809599</v>
      </c>
      <c r="AZ297" s="19">
        <v>2022.69523809524</v>
      </c>
      <c r="BA297" s="19">
        <v>2032.4095238095299</v>
      </c>
      <c r="BB297" s="19">
        <v>2042.12380952381</v>
      </c>
      <c r="BC297" s="19">
        <v>2051.8380952380999</v>
      </c>
      <c r="BD297" s="19">
        <v>2061.5523809523902</v>
      </c>
      <c r="BE297" s="19">
        <v>2071.2666666666701</v>
      </c>
      <c r="BF297" s="19">
        <v>2080.9809523809599</v>
      </c>
      <c r="BG297" s="19">
        <v>2090.6952380952398</v>
      </c>
      <c r="BH297" s="19">
        <v>2100.4095238095301</v>
      </c>
      <c r="BI297" s="19">
        <v>1838.6666666666699</v>
      </c>
      <c r="BJ297" s="19">
        <v>1942.38095238095</v>
      </c>
      <c r="BK297" s="19">
        <v>1876.38095238095</v>
      </c>
      <c r="BL297" s="19">
        <v>1881.0952380952399</v>
      </c>
      <c r="BM297" s="19">
        <v>1932.9523809523801</v>
      </c>
      <c r="BN297" s="19">
        <v>1947.0952380952399</v>
      </c>
      <c r="BO297" s="19">
        <v>1942.38095238095</v>
      </c>
      <c r="BP297" s="19">
        <v>1947.0952380952399</v>
      </c>
      <c r="BQ297" s="19">
        <v>1947.0952380952399</v>
      </c>
      <c r="BR297" s="19">
        <v>1951.80952380953</v>
      </c>
      <c r="BS297" s="19">
        <v>1974.12380952381</v>
      </c>
      <c r="BT297" s="19">
        <v>1983.8380952381001</v>
      </c>
      <c r="BU297" s="19">
        <v>1993.55238095238</v>
      </c>
      <c r="BV297" s="19">
        <v>2003.2666666666701</v>
      </c>
      <c r="BW297" s="19">
        <v>2012.9809523809599</v>
      </c>
      <c r="BX297" s="19">
        <v>2022.69523809524</v>
      </c>
      <c r="BY297" s="19">
        <v>2032.4095238095299</v>
      </c>
      <c r="BZ297" s="19">
        <v>2042.12380952381</v>
      </c>
      <c r="CA297" s="19">
        <v>2051.8380952380999</v>
      </c>
      <c r="CB297" s="19">
        <v>2061.5523809523902</v>
      </c>
      <c r="CC297" s="19">
        <v>2071.2666666666701</v>
      </c>
      <c r="CD297" s="19">
        <v>2080.9809523809599</v>
      </c>
      <c r="CE297" s="19">
        <v>2090.6952380952398</v>
      </c>
      <c r="CF297" s="19">
        <v>2100.4095238095301</v>
      </c>
      <c r="CG297" s="19">
        <v>1947.0952380952399</v>
      </c>
      <c r="CH297" s="19">
        <v>1951.80952380953</v>
      </c>
      <c r="CI297" s="19">
        <v>1810.38095238095</v>
      </c>
      <c r="CJ297" s="19">
        <v>1838.6666666666699</v>
      </c>
      <c r="CK297" s="19">
        <v>1947.0952380952399</v>
      </c>
      <c r="CL297" s="19">
        <v>1890.5238095238101</v>
      </c>
      <c r="CM297" s="19">
        <v>1891.93809523809</v>
      </c>
    </row>
    <row r="298" spans="2:91" x14ac:dyDescent="0.25">
      <c r="B298">
        <v>88</v>
      </c>
      <c r="C298" s="19">
        <v>1956.5238095238101</v>
      </c>
      <c r="D298" s="19">
        <v>1843.38095238095</v>
      </c>
      <c r="E298" s="19">
        <v>1951.80952380953</v>
      </c>
      <c r="F298" s="19">
        <v>1843.38095238095</v>
      </c>
      <c r="G298" s="19">
        <v>1815.0952380952399</v>
      </c>
      <c r="H298" s="19">
        <v>1956.5238095238101</v>
      </c>
      <c r="I298" s="19">
        <v>1843.38095238095</v>
      </c>
      <c r="J298" s="19">
        <v>1819.80952380952</v>
      </c>
      <c r="K298" s="19">
        <v>1815.0952380952399</v>
      </c>
      <c r="L298" s="19">
        <v>1951.80952380953</v>
      </c>
      <c r="M298" s="19">
        <v>1843.38095238095</v>
      </c>
      <c r="N298" s="19">
        <v>1956.5238095238101</v>
      </c>
      <c r="O298" s="19">
        <v>1956.5238095238101</v>
      </c>
      <c r="P298" s="19">
        <v>1819.80952380952</v>
      </c>
      <c r="Q298" s="19">
        <v>1951.80952380953</v>
      </c>
      <c r="R298" s="19">
        <v>1590</v>
      </c>
      <c r="S298" s="19">
        <v>2420</v>
      </c>
      <c r="T298" s="19">
        <v>1866.9523809523801</v>
      </c>
      <c r="U298" s="19">
        <v>1956.5238095238101</v>
      </c>
      <c r="V298" s="19">
        <v>1956.5238095238101</v>
      </c>
      <c r="W298" s="19">
        <v>1819.80952380952</v>
      </c>
      <c r="X298" s="19">
        <v>1951.80952380953</v>
      </c>
      <c r="Y298" s="19">
        <v>1590</v>
      </c>
      <c r="Z298" s="19">
        <v>2420</v>
      </c>
      <c r="AA298" s="19">
        <v>1866.9523809523801</v>
      </c>
      <c r="AB298" s="19">
        <v>1956.5238095238101</v>
      </c>
      <c r="AC298" s="19">
        <v>1815.0952380952399</v>
      </c>
      <c r="AD298" s="19">
        <v>1871.6666666666699</v>
      </c>
      <c r="AE298" s="19">
        <v>1947.0952380952399</v>
      </c>
      <c r="AF298" s="19">
        <v>1951.80952380953</v>
      </c>
      <c r="AG298" s="19">
        <v>1951.80952380953</v>
      </c>
      <c r="AH298" s="19">
        <v>1956.5238095238101</v>
      </c>
      <c r="AI298" s="19">
        <v>1815.0952380952399</v>
      </c>
      <c r="AJ298" s="19">
        <v>1987</v>
      </c>
      <c r="AK298" s="19">
        <v>1843.38095238095</v>
      </c>
      <c r="AL298" s="19">
        <v>1947.0952380952399</v>
      </c>
      <c r="AM298" s="19">
        <v>1881.0952380952399</v>
      </c>
      <c r="AN298" s="19">
        <v>1885.80952380953</v>
      </c>
      <c r="AO298" s="19">
        <v>1937.6666666666699</v>
      </c>
      <c r="AP298" s="19">
        <v>1951.80952380953</v>
      </c>
      <c r="AQ298" s="19">
        <v>1947.0952380952399</v>
      </c>
      <c r="AR298" s="19">
        <v>1951.80952380953</v>
      </c>
      <c r="AS298" s="19">
        <v>1951.80952380953</v>
      </c>
      <c r="AT298" s="19">
        <v>1956.5238095238101</v>
      </c>
      <c r="AU298" s="19">
        <v>1978.8380952381001</v>
      </c>
      <c r="AV298" s="19">
        <v>1988.55238095239</v>
      </c>
      <c r="AW298" s="19">
        <v>1998.2666666666701</v>
      </c>
      <c r="AX298" s="19">
        <v>2007.9809523809599</v>
      </c>
      <c r="AY298" s="19">
        <v>2017.69523809525</v>
      </c>
      <c r="AZ298" s="19">
        <v>2027.4095238095299</v>
      </c>
      <c r="BA298" s="19">
        <v>2037.12380952382</v>
      </c>
      <c r="BB298" s="19">
        <v>2046.8380952381101</v>
      </c>
      <c r="BC298" s="19">
        <v>2056.5523809523902</v>
      </c>
      <c r="BD298" s="19">
        <v>2066.2666666666801</v>
      </c>
      <c r="BE298" s="19">
        <v>2075.9809523809599</v>
      </c>
      <c r="BF298" s="19">
        <v>2085.6952380952498</v>
      </c>
      <c r="BG298" s="19">
        <v>2095.4095238095401</v>
      </c>
      <c r="BH298" s="19">
        <v>2105.12380952382</v>
      </c>
      <c r="BI298" s="19">
        <v>1843.38095238095</v>
      </c>
      <c r="BJ298" s="19">
        <v>1947.0952380952399</v>
      </c>
      <c r="BK298" s="19">
        <v>1881.0952380952399</v>
      </c>
      <c r="BL298" s="19">
        <v>1885.80952380953</v>
      </c>
      <c r="BM298" s="19">
        <v>1937.6666666666699</v>
      </c>
      <c r="BN298" s="19">
        <v>1951.80952380953</v>
      </c>
      <c r="BO298" s="19">
        <v>1947.0952380952399</v>
      </c>
      <c r="BP298" s="19">
        <v>1951.80952380953</v>
      </c>
      <c r="BQ298" s="19">
        <v>1951.80952380953</v>
      </c>
      <c r="BR298" s="19">
        <v>1956.5238095238101</v>
      </c>
      <c r="BS298" s="19">
        <v>1978.8380952381001</v>
      </c>
      <c r="BT298" s="19">
        <v>1988.55238095239</v>
      </c>
      <c r="BU298" s="19">
        <v>1998.2666666666701</v>
      </c>
      <c r="BV298" s="19">
        <v>2007.9809523809599</v>
      </c>
      <c r="BW298" s="19">
        <v>2017.69523809525</v>
      </c>
      <c r="BX298" s="19">
        <v>2027.4095238095299</v>
      </c>
      <c r="BY298" s="19">
        <v>2037.12380952382</v>
      </c>
      <c r="BZ298" s="19">
        <v>2046.8380952381101</v>
      </c>
      <c r="CA298" s="19">
        <v>2056.5523809523902</v>
      </c>
      <c r="CB298" s="19">
        <v>2066.2666666666801</v>
      </c>
      <c r="CC298" s="19">
        <v>2075.9809523809599</v>
      </c>
      <c r="CD298" s="19">
        <v>2085.6952380952498</v>
      </c>
      <c r="CE298" s="19">
        <v>2095.4095238095401</v>
      </c>
      <c r="CF298" s="19">
        <v>2105.12380952382</v>
      </c>
      <c r="CG298" s="19">
        <v>1951.80952380953</v>
      </c>
      <c r="CH298" s="19">
        <v>1956.5238095238101</v>
      </c>
      <c r="CI298" s="19">
        <v>1815.0952380952399</v>
      </c>
      <c r="CJ298" s="19">
        <v>1843.38095238095</v>
      </c>
      <c r="CK298" s="19">
        <v>1951.80952380953</v>
      </c>
      <c r="CL298" s="19">
        <v>1895.2380952381</v>
      </c>
      <c r="CM298" s="19">
        <v>1896.6523809523901</v>
      </c>
    </row>
    <row r="299" spans="2:91" x14ac:dyDescent="0.25">
      <c r="B299">
        <v>89</v>
      </c>
      <c r="C299" s="19">
        <v>1961.2380952381</v>
      </c>
      <c r="D299" s="19">
        <v>1848.0952380952399</v>
      </c>
      <c r="E299" s="19">
        <v>1956.5238095238101</v>
      </c>
      <c r="F299" s="19">
        <v>1848.0952380952399</v>
      </c>
      <c r="G299" s="19">
        <v>1819.80952380952</v>
      </c>
      <c r="H299" s="19">
        <v>1961.2380952381</v>
      </c>
      <c r="I299" s="19">
        <v>1848.0952380952399</v>
      </c>
      <c r="J299" s="19">
        <v>1824.5238095238101</v>
      </c>
      <c r="K299" s="19">
        <v>1819.80952380952</v>
      </c>
      <c r="L299" s="19">
        <v>1956.5238095238101</v>
      </c>
      <c r="M299" s="19">
        <v>1848.0952380952399</v>
      </c>
      <c r="N299" s="19">
        <v>1961.2380952381</v>
      </c>
      <c r="O299" s="19">
        <v>1961.2380952381</v>
      </c>
      <c r="P299" s="19">
        <v>1824.5238095238101</v>
      </c>
      <c r="Q299" s="19">
        <v>1956.5238095238101</v>
      </c>
      <c r="R299" s="19">
        <v>1600</v>
      </c>
      <c r="S299" s="19">
        <v>2430</v>
      </c>
      <c r="T299" s="19">
        <v>1871.6666666666699</v>
      </c>
      <c r="U299" s="19">
        <v>1961.2380952381</v>
      </c>
      <c r="V299" s="19">
        <v>1961.2380952381</v>
      </c>
      <c r="W299" s="19">
        <v>1824.5238095238101</v>
      </c>
      <c r="X299" s="19">
        <v>1956.5238095238101</v>
      </c>
      <c r="Y299" s="19">
        <v>1600</v>
      </c>
      <c r="Z299" s="19">
        <v>2430</v>
      </c>
      <c r="AA299" s="19">
        <v>1871.6666666666699</v>
      </c>
      <c r="AB299" s="19">
        <v>1961.2380952381</v>
      </c>
      <c r="AC299" s="19">
        <v>1819.80952380952</v>
      </c>
      <c r="AD299" s="19">
        <v>1876.38095238095</v>
      </c>
      <c r="AE299" s="19">
        <v>1951.80952380953</v>
      </c>
      <c r="AF299" s="19">
        <v>1956.5238095238101</v>
      </c>
      <c r="AG299" s="19">
        <v>1956.5238095238101</v>
      </c>
      <c r="AH299" s="19">
        <v>1961.2380952381</v>
      </c>
      <c r="AI299" s="19">
        <v>1819.80952380952</v>
      </c>
      <c r="AJ299" s="19">
        <v>2012</v>
      </c>
      <c r="AK299" s="19">
        <v>1848.0952380952399</v>
      </c>
      <c r="AL299" s="19">
        <v>1951.80952380953</v>
      </c>
      <c r="AM299" s="19">
        <v>1885.80952380953</v>
      </c>
      <c r="AN299" s="19">
        <v>1890.5238095238101</v>
      </c>
      <c r="AO299" s="19">
        <v>1942.38095238095</v>
      </c>
      <c r="AP299" s="19">
        <v>1956.5238095238101</v>
      </c>
      <c r="AQ299" s="19">
        <v>1951.80952380953</v>
      </c>
      <c r="AR299" s="19">
        <v>1956.5238095238101</v>
      </c>
      <c r="AS299" s="19">
        <v>1956.5238095238101</v>
      </c>
      <c r="AT299" s="19">
        <v>1961.2380952381</v>
      </c>
      <c r="AU299" s="19">
        <v>1983.55238095238</v>
      </c>
      <c r="AV299" s="19">
        <v>1993.2666666666701</v>
      </c>
      <c r="AW299" s="19">
        <v>2002.9809523809499</v>
      </c>
      <c r="AX299" s="19">
        <v>2012.69523809524</v>
      </c>
      <c r="AY299" s="19">
        <v>2022.4095238095199</v>
      </c>
      <c r="AZ299" s="19">
        <v>2032.12380952381</v>
      </c>
      <c r="BA299" s="19">
        <v>2041.8380952380901</v>
      </c>
      <c r="BB299" s="19">
        <v>2051.5523809523802</v>
      </c>
      <c r="BC299" s="19">
        <v>2061.2666666666601</v>
      </c>
      <c r="BD299" s="19">
        <v>2070.9809523809499</v>
      </c>
      <c r="BE299" s="19">
        <v>2080.6952380952298</v>
      </c>
      <c r="BF299" s="19">
        <v>2090.4095238095201</v>
      </c>
      <c r="BG299" s="19">
        <v>2100.1238095238</v>
      </c>
      <c r="BH299" s="19">
        <v>2109.8380952380899</v>
      </c>
      <c r="BI299" s="19">
        <v>1848.0952380952399</v>
      </c>
      <c r="BJ299" s="19">
        <v>1951.80952380953</v>
      </c>
      <c r="BK299" s="19">
        <v>1885.80952380953</v>
      </c>
      <c r="BL299" s="19">
        <v>1890.5238095238101</v>
      </c>
      <c r="BM299" s="19">
        <v>1942.38095238095</v>
      </c>
      <c r="BN299" s="19">
        <v>1956.5238095238101</v>
      </c>
      <c r="BO299" s="19">
        <v>1951.80952380953</v>
      </c>
      <c r="BP299" s="19">
        <v>1956.5238095238101</v>
      </c>
      <c r="BQ299" s="19">
        <v>1956.5238095238101</v>
      </c>
      <c r="BR299" s="19">
        <v>1961.2380952381</v>
      </c>
      <c r="BS299" s="19">
        <v>1983.55238095238</v>
      </c>
      <c r="BT299" s="19">
        <v>1993.2666666666701</v>
      </c>
      <c r="BU299" s="19">
        <v>2002.9809523809499</v>
      </c>
      <c r="BV299" s="19">
        <v>2012.69523809524</v>
      </c>
      <c r="BW299" s="19">
        <v>2022.4095238095199</v>
      </c>
      <c r="BX299" s="19">
        <v>2032.12380952381</v>
      </c>
      <c r="BY299" s="19">
        <v>2041.8380952380901</v>
      </c>
      <c r="BZ299" s="19">
        <v>2051.5523809523802</v>
      </c>
      <c r="CA299" s="19">
        <v>2061.2666666666601</v>
      </c>
      <c r="CB299" s="19">
        <v>2070.9809523809499</v>
      </c>
      <c r="CC299" s="19">
        <v>2080.6952380952298</v>
      </c>
      <c r="CD299" s="19">
        <v>2090.4095238095201</v>
      </c>
      <c r="CE299" s="19">
        <v>2100.1238095238</v>
      </c>
      <c r="CF299" s="19">
        <v>2109.8380952380899</v>
      </c>
      <c r="CG299" s="19">
        <v>1956.5238095238101</v>
      </c>
      <c r="CH299" s="19">
        <v>1961.2380952381</v>
      </c>
      <c r="CI299" s="19">
        <v>1819.80952380952</v>
      </c>
      <c r="CJ299" s="19">
        <v>1848.0952380952399</v>
      </c>
      <c r="CK299" s="19">
        <v>1956.5238095238101</v>
      </c>
      <c r="CL299" s="19">
        <v>1899.9523809523801</v>
      </c>
      <c r="CM299" s="19">
        <v>1901.36666666667</v>
      </c>
    </row>
    <row r="300" spans="2:91" x14ac:dyDescent="0.25">
      <c r="B300">
        <v>90</v>
      </c>
      <c r="C300" s="19">
        <v>1838.6666666666699</v>
      </c>
      <c r="D300" s="19">
        <v>1852.80952380952</v>
      </c>
      <c r="E300" s="19">
        <v>1961.2380952381</v>
      </c>
      <c r="F300" s="19">
        <v>1852.80952380952</v>
      </c>
      <c r="G300" s="19">
        <v>1824.5238095238101</v>
      </c>
      <c r="H300" s="19">
        <v>1838.6666666666699</v>
      </c>
      <c r="I300" s="19">
        <v>1852.80952380952</v>
      </c>
      <c r="J300" s="19">
        <v>1829.2380952381</v>
      </c>
      <c r="K300" s="19">
        <v>1824.5238095238101</v>
      </c>
      <c r="L300" s="19">
        <v>1961.2380952381</v>
      </c>
      <c r="M300" s="19">
        <v>1852.80952380952</v>
      </c>
      <c r="N300" s="19">
        <v>1838.6666666666699</v>
      </c>
      <c r="O300" s="19">
        <v>1838.6666666666699</v>
      </c>
      <c r="P300" s="19">
        <v>1829.2380952381</v>
      </c>
      <c r="Q300" s="19">
        <v>1961.2380952381</v>
      </c>
      <c r="R300" s="19">
        <v>1610</v>
      </c>
      <c r="S300" s="19">
        <v>2440</v>
      </c>
      <c r="T300" s="19">
        <v>1876.38095238095</v>
      </c>
      <c r="U300" s="19">
        <v>1838.6666666666699</v>
      </c>
      <c r="V300" s="19">
        <v>1838.6666666666699</v>
      </c>
      <c r="W300" s="19">
        <v>1829.2380952381</v>
      </c>
      <c r="X300" s="19">
        <v>1961.2380952381</v>
      </c>
      <c r="Y300" s="19">
        <v>1610</v>
      </c>
      <c r="Z300" s="19">
        <v>2440</v>
      </c>
      <c r="AA300" s="19">
        <v>1876.38095238095</v>
      </c>
      <c r="AB300" s="19">
        <v>1838.6666666666699</v>
      </c>
      <c r="AC300" s="19">
        <v>1824.5238095238101</v>
      </c>
      <c r="AD300" s="19">
        <v>1881.0952380952399</v>
      </c>
      <c r="AE300" s="19">
        <v>1956.5238095238101</v>
      </c>
      <c r="AF300" s="19">
        <v>1961.2380952381</v>
      </c>
      <c r="AG300" s="19">
        <v>1961.2380952381</v>
      </c>
      <c r="AH300" s="19">
        <v>1838.6666666666699</v>
      </c>
      <c r="AI300" s="19">
        <v>1824.5238095238101</v>
      </c>
      <c r="AJ300" s="19">
        <v>2037</v>
      </c>
      <c r="AK300" s="19">
        <v>1852.80952380952</v>
      </c>
      <c r="AL300" s="19">
        <v>1956.5238095238101</v>
      </c>
      <c r="AM300" s="19">
        <v>1890.5238095238101</v>
      </c>
      <c r="AN300" s="19">
        <v>1895.2380952381</v>
      </c>
      <c r="AO300" s="19">
        <v>1947.0952380952399</v>
      </c>
      <c r="AP300" s="19">
        <v>1961.2380952381</v>
      </c>
      <c r="AQ300" s="19">
        <v>1956.5238095238101</v>
      </c>
      <c r="AR300" s="19">
        <v>1961.2380952381</v>
      </c>
      <c r="AS300" s="19">
        <v>1961.2380952381</v>
      </c>
      <c r="AT300" s="19">
        <v>1838.6666666666699</v>
      </c>
      <c r="AU300" s="19">
        <v>1937.3523809523899</v>
      </c>
      <c r="AV300" s="19">
        <v>1940.12380952382</v>
      </c>
      <c r="AW300" s="19">
        <v>1942.8952380952501</v>
      </c>
      <c r="AX300" s="19">
        <v>1945.6666666666799</v>
      </c>
      <c r="AY300" s="19">
        <v>1948.43809523811</v>
      </c>
      <c r="AZ300" s="19">
        <v>1951.2095238095401</v>
      </c>
      <c r="BA300" s="19">
        <v>1953.9809523809699</v>
      </c>
      <c r="BB300" s="19">
        <v>1956.7523809524</v>
      </c>
      <c r="BC300" s="19">
        <v>1959.5238095238301</v>
      </c>
      <c r="BD300" s="19">
        <v>1962.2952380952599</v>
      </c>
      <c r="BE300" s="19">
        <v>1965.06666666669</v>
      </c>
      <c r="BF300" s="19">
        <v>1967.8380952381201</v>
      </c>
      <c r="BG300" s="19">
        <v>1970.60952380955</v>
      </c>
      <c r="BH300" s="19">
        <v>1973.38095238098</v>
      </c>
      <c r="BI300" s="19">
        <v>1852.80952380952</v>
      </c>
      <c r="BJ300" s="19">
        <v>1956.5238095238101</v>
      </c>
      <c r="BK300" s="19">
        <v>1890.5238095238101</v>
      </c>
      <c r="BL300" s="19">
        <v>1895.2380952381</v>
      </c>
      <c r="BM300" s="19">
        <v>1947.0952380952399</v>
      </c>
      <c r="BN300" s="19">
        <v>1961.2380952381</v>
      </c>
      <c r="BO300" s="19">
        <v>1956.5238095238101</v>
      </c>
      <c r="BP300" s="19">
        <v>1961.2380952381</v>
      </c>
      <c r="BQ300" s="19">
        <v>1961.2380952381</v>
      </c>
      <c r="BR300" s="19">
        <v>1838.6666666666699</v>
      </c>
      <c r="BS300" s="19">
        <v>1937.3523809523899</v>
      </c>
      <c r="BT300" s="19">
        <v>1940.12380952382</v>
      </c>
      <c r="BU300" s="19">
        <v>1942.8952380952501</v>
      </c>
      <c r="BV300" s="19">
        <v>1945.6666666666799</v>
      </c>
      <c r="BW300" s="19">
        <v>1948.43809523811</v>
      </c>
      <c r="BX300" s="19">
        <v>1951.2095238095401</v>
      </c>
      <c r="BY300" s="19">
        <v>1953.9809523809699</v>
      </c>
      <c r="BZ300" s="19">
        <v>1956.7523809524</v>
      </c>
      <c r="CA300" s="19">
        <v>1959.5238095238301</v>
      </c>
      <c r="CB300" s="19">
        <v>1962.2952380952599</v>
      </c>
      <c r="CC300" s="19">
        <v>1965.06666666669</v>
      </c>
      <c r="CD300" s="19">
        <v>1967.8380952381201</v>
      </c>
      <c r="CE300" s="19">
        <v>1970.60952380955</v>
      </c>
      <c r="CF300" s="19">
        <v>1973.38095238098</v>
      </c>
      <c r="CG300" s="19">
        <v>1961.2380952381</v>
      </c>
      <c r="CH300" s="19">
        <v>1838.6666666666699</v>
      </c>
      <c r="CI300" s="19">
        <v>1824.5238095238101</v>
      </c>
      <c r="CJ300" s="19">
        <v>1852.80952380952</v>
      </c>
      <c r="CK300" s="19">
        <v>1961.2380952381</v>
      </c>
      <c r="CL300" s="19">
        <v>1968.30952380952</v>
      </c>
      <c r="CM300" s="19">
        <v>2007.9095238095199</v>
      </c>
    </row>
    <row r="301" spans="2:91" x14ac:dyDescent="0.25">
      <c r="B301">
        <v>91</v>
      </c>
      <c r="C301" s="19">
        <v>1843.38095238095</v>
      </c>
      <c r="D301" s="19">
        <v>1857.5238095238101</v>
      </c>
      <c r="E301" s="19">
        <v>1965.9523809523801</v>
      </c>
      <c r="F301" s="19">
        <v>1857.5238095238101</v>
      </c>
      <c r="G301" s="19">
        <v>1829.2380952381</v>
      </c>
      <c r="H301" s="19">
        <v>1843.38095238095</v>
      </c>
      <c r="I301" s="19">
        <v>1857.5238095238101</v>
      </c>
      <c r="J301" s="19">
        <v>1833.9523809523801</v>
      </c>
      <c r="K301" s="19">
        <v>1829.2380952381</v>
      </c>
      <c r="L301" s="19">
        <v>1965.9523809523801</v>
      </c>
      <c r="M301" s="19">
        <v>1857.5238095238101</v>
      </c>
      <c r="N301" s="19">
        <v>1843.38095238095</v>
      </c>
      <c r="O301" s="19">
        <v>1843.38095238095</v>
      </c>
      <c r="P301" s="19">
        <v>1833.9523809523801</v>
      </c>
      <c r="Q301" s="19">
        <v>1965.9523809523801</v>
      </c>
      <c r="R301" s="19">
        <v>1620</v>
      </c>
      <c r="S301" s="19">
        <v>2450</v>
      </c>
      <c r="T301" s="19">
        <v>1881.0952380952399</v>
      </c>
      <c r="U301" s="19">
        <v>1843.38095238095</v>
      </c>
      <c r="V301" s="19">
        <v>1843.38095238095</v>
      </c>
      <c r="W301" s="19">
        <v>1833.9523809523801</v>
      </c>
      <c r="X301" s="19">
        <v>1965.9523809523801</v>
      </c>
      <c r="Y301" s="19">
        <v>1620</v>
      </c>
      <c r="Z301" s="19">
        <v>2450</v>
      </c>
      <c r="AA301" s="19">
        <v>1881.0952380952399</v>
      </c>
      <c r="AB301" s="19">
        <v>1843.38095238095</v>
      </c>
      <c r="AC301" s="19">
        <v>1829.2380952381</v>
      </c>
      <c r="AD301" s="19">
        <v>1885.80952380953</v>
      </c>
      <c r="AE301" s="19">
        <v>1705</v>
      </c>
      <c r="AF301" s="19">
        <v>1965.9523809523801</v>
      </c>
      <c r="AG301" s="19">
        <v>1965.9523809523801</v>
      </c>
      <c r="AH301" s="19">
        <v>1843.38095238095</v>
      </c>
      <c r="AI301" s="19">
        <v>1829.2380952381</v>
      </c>
      <c r="AJ301" s="19">
        <v>2062</v>
      </c>
      <c r="AK301" s="19">
        <v>1857.5238095238101</v>
      </c>
      <c r="AL301" s="19">
        <v>1705</v>
      </c>
      <c r="AM301" s="19">
        <v>1895.2380952381</v>
      </c>
      <c r="AN301" s="19">
        <v>1899.9523809523801</v>
      </c>
      <c r="AO301" s="19">
        <v>1951.80952380953</v>
      </c>
      <c r="AP301" s="19">
        <v>1965.9523809523801</v>
      </c>
      <c r="AQ301" s="19">
        <v>1705</v>
      </c>
      <c r="AR301" s="19">
        <v>1965.9523809523801</v>
      </c>
      <c r="AS301" s="19">
        <v>1965.9523809523801</v>
      </c>
      <c r="AT301" s="19">
        <v>1843.38095238095</v>
      </c>
      <c r="AU301" s="19">
        <v>1924.9841269841299</v>
      </c>
      <c r="AV301" s="19">
        <v>1933.96738816739</v>
      </c>
      <c r="AW301" s="19">
        <v>1942.9506493506501</v>
      </c>
      <c r="AX301" s="19">
        <v>1951.93391053391</v>
      </c>
      <c r="AY301" s="19">
        <v>1960.91717171717</v>
      </c>
      <c r="AZ301" s="19">
        <v>1969.9004329004299</v>
      </c>
      <c r="BA301" s="19">
        <v>1978.88369408369</v>
      </c>
      <c r="BB301" s="19">
        <v>1987.8669552669501</v>
      </c>
      <c r="BC301" s="19">
        <v>1996.8502164502099</v>
      </c>
      <c r="BD301" s="19">
        <v>2005.83347763347</v>
      </c>
      <c r="BE301" s="19">
        <v>2014.8167388167301</v>
      </c>
      <c r="BF301" s="19">
        <v>2023.79999999999</v>
      </c>
      <c r="BG301" s="19">
        <v>2032.78326118326</v>
      </c>
      <c r="BH301" s="19">
        <v>2041.7665223665199</v>
      </c>
      <c r="BI301" s="19">
        <v>1857.5238095238101</v>
      </c>
      <c r="BJ301" s="19">
        <v>1705</v>
      </c>
      <c r="BK301" s="19">
        <v>1895.2380952381</v>
      </c>
      <c r="BL301" s="19">
        <v>1899.9523809523801</v>
      </c>
      <c r="BM301" s="19">
        <v>1951.80952380953</v>
      </c>
      <c r="BN301" s="19">
        <v>1965.9523809523801</v>
      </c>
      <c r="BO301" s="19">
        <v>1705</v>
      </c>
      <c r="BP301" s="19">
        <v>1965.9523809523801</v>
      </c>
      <c r="BQ301" s="19">
        <v>1965.9523809523801</v>
      </c>
      <c r="BR301" s="19">
        <v>1843.38095238095</v>
      </c>
      <c r="BS301" s="19">
        <v>1924.9841269841299</v>
      </c>
      <c r="BT301" s="19">
        <v>1933.96738816739</v>
      </c>
      <c r="BU301" s="19">
        <v>1942.9506493506501</v>
      </c>
      <c r="BV301" s="19">
        <v>1951.93391053391</v>
      </c>
      <c r="BW301" s="19">
        <v>1960.91717171717</v>
      </c>
      <c r="BX301" s="19">
        <v>1969.9004329004299</v>
      </c>
      <c r="BY301" s="19">
        <v>1978.88369408369</v>
      </c>
      <c r="BZ301" s="19">
        <v>1987.8669552669501</v>
      </c>
      <c r="CA301" s="19">
        <v>1996.8502164502099</v>
      </c>
      <c r="CB301" s="19">
        <v>2005.83347763347</v>
      </c>
      <c r="CC301" s="19">
        <v>2014.8167388167301</v>
      </c>
      <c r="CD301" s="19">
        <v>2023.79999999999</v>
      </c>
      <c r="CE301" s="19">
        <v>2032.78326118326</v>
      </c>
      <c r="CF301" s="19">
        <v>2041.7665223665199</v>
      </c>
      <c r="CG301" s="19">
        <v>1965.9523809523801</v>
      </c>
      <c r="CH301" s="19">
        <v>1843.38095238095</v>
      </c>
      <c r="CI301" s="19">
        <v>1829.2380952381</v>
      </c>
      <c r="CJ301" s="19">
        <v>1857.5238095238101</v>
      </c>
      <c r="CK301" s="19">
        <v>1965.9523809523801</v>
      </c>
      <c r="CL301" s="19">
        <v>1973.0238095238101</v>
      </c>
      <c r="CM301" s="19">
        <v>2012.62380952381</v>
      </c>
    </row>
    <row r="302" spans="2:91" x14ac:dyDescent="0.25">
      <c r="B302">
        <v>92</v>
      </c>
      <c r="C302" s="19">
        <v>1848.0952380952399</v>
      </c>
      <c r="D302" s="19">
        <v>1862.2380952381</v>
      </c>
      <c r="E302" s="19">
        <v>1970.6666666666699</v>
      </c>
      <c r="F302" s="19">
        <v>1862.2380952381</v>
      </c>
      <c r="G302" s="19">
        <v>1833.9523809523801</v>
      </c>
      <c r="H302" s="19">
        <v>1848.0952380952399</v>
      </c>
      <c r="I302" s="19">
        <v>1862.2380952381</v>
      </c>
      <c r="J302" s="19">
        <v>1838.6666666666699</v>
      </c>
      <c r="K302" s="19">
        <v>1833.9523809523801</v>
      </c>
      <c r="L302" s="19">
        <v>1970.6666666666699</v>
      </c>
      <c r="M302" s="19">
        <v>1862.2380952381</v>
      </c>
      <c r="N302" s="19">
        <v>1848.0952380952399</v>
      </c>
      <c r="O302" s="19">
        <v>1848.0952380952399</v>
      </c>
      <c r="P302" s="19">
        <v>1838.6666666666699</v>
      </c>
      <c r="Q302" s="19">
        <v>1970.6666666666699</v>
      </c>
      <c r="R302" s="19">
        <v>1630</v>
      </c>
      <c r="S302" s="19">
        <v>2460</v>
      </c>
      <c r="T302" s="19">
        <v>1885.80952380953</v>
      </c>
      <c r="U302" s="19">
        <v>1848.0952380952399</v>
      </c>
      <c r="V302" s="19">
        <v>1848.0952380952399</v>
      </c>
      <c r="W302" s="19">
        <v>1838.6666666666699</v>
      </c>
      <c r="X302" s="19">
        <v>1970.6666666666699</v>
      </c>
      <c r="Y302" s="19">
        <v>1630</v>
      </c>
      <c r="Z302" s="19">
        <v>2460</v>
      </c>
      <c r="AA302" s="19">
        <v>1885.80952380953</v>
      </c>
      <c r="AB302" s="19">
        <v>1848.0952380952399</v>
      </c>
      <c r="AC302" s="19">
        <v>1833.9523809523801</v>
      </c>
      <c r="AD302" s="19">
        <v>1890.5238095238101</v>
      </c>
      <c r="AE302" s="19">
        <v>1710</v>
      </c>
      <c r="AF302" s="19">
        <v>1970.6666666666699</v>
      </c>
      <c r="AG302" s="19">
        <v>1970.6666666666699</v>
      </c>
      <c r="AH302" s="19">
        <v>1848.0952380952399</v>
      </c>
      <c r="AI302" s="19">
        <v>1833.9523809523801</v>
      </c>
      <c r="AJ302" s="19">
        <v>2087</v>
      </c>
      <c r="AK302" s="19">
        <v>1862.2380952381</v>
      </c>
      <c r="AL302" s="19">
        <v>1710</v>
      </c>
      <c r="AM302" s="19">
        <v>1899.9523809523801</v>
      </c>
      <c r="AN302" s="19">
        <v>1904.6666666666699</v>
      </c>
      <c r="AO302" s="19">
        <v>1956.5238095238101</v>
      </c>
      <c r="AP302" s="19">
        <v>1970.6666666666699</v>
      </c>
      <c r="AQ302" s="19">
        <v>1710</v>
      </c>
      <c r="AR302" s="19">
        <v>1970.6666666666699</v>
      </c>
      <c r="AS302" s="19">
        <v>1970.6666666666699</v>
      </c>
      <c r="AT302" s="19">
        <v>1848.0952380952399</v>
      </c>
      <c r="AU302" s="19">
        <v>1929.7174603174601</v>
      </c>
      <c r="AV302" s="19">
        <v>1938.6937950938</v>
      </c>
      <c r="AW302" s="19">
        <v>1947.67012987013</v>
      </c>
      <c r="AX302" s="19">
        <v>1956.6464646464699</v>
      </c>
      <c r="AY302" s="19">
        <v>1965.6227994228</v>
      </c>
      <c r="AZ302" s="19">
        <v>1974.5991341991401</v>
      </c>
      <c r="BA302" s="19">
        <v>1983.5754689754699</v>
      </c>
      <c r="BB302" s="19">
        <v>1992.55180375181</v>
      </c>
      <c r="BC302" s="19">
        <v>2001.5281385281401</v>
      </c>
      <c r="BD302" s="19">
        <v>2010.5044733044799</v>
      </c>
      <c r="BE302" s="19">
        <v>2019.48080808081</v>
      </c>
      <c r="BF302" s="19">
        <v>2028.4571428571501</v>
      </c>
      <c r="BG302" s="19">
        <v>2037.4334776334799</v>
      </c>
      <c r="BH302" s="19">
        <v>2046.40981240982</v>
      </c>
      <c r="BI302" s="19">
        <v>1862.2380952381</v>
      </c>
      <c r="BJ302" s="19">
        <v>1710</v>
      </c>
      <c r="BK302" s="19">
        <v>1899.9523809523801</v>
      </c>
      <c r="BL302" s="19">
        <v>1904.6666666666699</v>
      </c>
      <c r="BM302" s="19">
        <v>1956.5238095238101</v>
      </c>
      <c r="BN302" s="19">
        <v>1970.6666666666699</v>
      </c>
      <c r="BO302" s="19">
        <v>1710</v>
      </c>
      <c r="BP302" s="19">
        <v>1970.6666666666699</v>
      </c>
      <c r="BQ302" s="19">
        <v>1970.6666666666699</v>
      </c>
      <c r="BR302" s="19">
        <v>1848.0952380952399</v>
      </c>
      <c r="BS302" s="19">
        <v>1929.7174603174601</v>
      </c>
      <c r="BT302" s="19">
        <v>1938.6937950938</v>
      </c>
      <c r="BU302" s="19">
        <v>1947.67012987013</v>
      </c>
      <c r="BV302" s="19">
        <v>1956.6464646464699</v>
      </c>
      <c r="BW302" s="19">
        <v>1965.6227994228</v>
      </c>
      <c r="BX302" s="19">
        <v>1974.5991341991401</v>
      </c>
      <c r="BY302" s="19">
        <v>1983.5754689754699</v>
      </c>
      <c r="BZ302" s="19">
        <v>1992.55180375181</v>
      </c>
      <c r="CA302" s="19">
        <v>2001.5281385281401</v>
      </c>
      <c r="CB302" s="19">
        <v>2010.5044733044799</v>
      </c>
      <c r="CC302" s="19">
        <v>2019.48080808081</v>
      </c>
      <c r="CD302" s="19">
        <v>2028.4571428571501</v>
      </c>
      <c r="CE302" s="19">
        <v>2037.4334776334799</v>
      </c>
      <c r="CF302" s="19">
        <v>2046.40981240982</v>
      </c>
      <c r="CG302" s="19">
        <v>1970.6666666666699</v>
      </c>
      <c r="CH302" s="19">
        <v>1848.0952380952399</v>
      </c>
      <c r="CI302" s="19">
        <v>1833.9523809523801</v>
      </c>
      <c r="CJ302" s="19">
        <v>1862.2380952381</v>
      </c>
      <c r="CK302" s="19">
        <v>1970.6666666666699</v>
      </c>
      <c r="CL302" s="19">
        <v>1977.7380952381</v>
      </c>
      <c r="CM302" s="19">
        <v>2017.3380952381001</v>
      </c>
    </row>
    <row r="303" spans="2:91" x14ac:dyDescent="0.25">
      <c r="B303">
        <v>93</v>
      </c>
      <c r="C303" s="19">
        <v>1852.80952380952</v>
      </c>
      <c r="D303" s="19">
        <v>1866.9523809523801</v>
      </c>
      <c r="E303" s="19">
        <v>1975.38095238095</v>
      </c>
      <c r="F303" s="19">
        <v>1866.9523809523801</v>
      </c>
      <c r="G303" s="19">
        <v>1838.6666666666699</v>
      </c>
      <c r="H303" s="19">
        <v>1852.80952380952</v>
      </c>
      <c r="I303" s="19">
        <v>1866.9523809523801</v>
      </c>
      <c r="J303" s="19">
        <v>1843.38095238095</v>
      </c>
      <c r="K303" s="19">
        <v>1838.6666666666699</v>
      </c>
      <c r="L303" s="19">
        <v>1975.38095238095</v>
      </c>
      <c r="M303" s="19">
        <v>1866.9523809523801</v>
      </c>
      <c r="N303" s="19">
        <v>1852.80952380952</v>
      </c>
      <c r="O303" s="19">
        <v>1852.80952380952</v>
      </c>
      <c r="P303" s="19">
        <v>1843.38095238095</v>
      </c>
      <c r="Q303" s="19">
        <v>1975.38095238095</v>
      </c>
      <c r="R303" s="19">
        <v>1640</v>
      </c>
      <c r="S303" s="19">
        <v>2470</v>
      </c>
      <c r="T303" s="19">
        <v>1890.5238095238101</v>
      </c>
      <c r="U303" s="19">
        <v>1852.80952380952</v>
      </c>
      <c r="V303" s="19">
        <v>1852.80952380952</v>
      </c>
      <c r="W303" s="19">
        <v>1843.38095238095</v>
      </c>
      <c r="X303" s="19">
        <v>1975.38095238095</v>
      </c>
      <c r="Y303" s="19">
        <v>1640</v>
      </c>
      <c r="Z303" s="19">
        <v>2470</v>
      </c>
      <c r="AA303" s="19">
        <v>1890.5238095238101</v>
      </c>
      <c r="AB303" s="19">
        <v>1852.80952380952</v>
      </c>
      <c r="AC303" s="19">
        <v>1838.6666666666699</v>
      </c>
      <c r="AD303" s="19">
        <v>1895.2380952381</v>
      </c>
      <c r="AE303" s="19">
        <v>1940</v>
      </c>
      <c r="AF303" s="19">
        <v>1975.38095238095</v>
      </c>
      <c r="AG303" s="19">
        <v>1975.38095238095</v>
      </c>
      <c r="AH303" s="19">
        <v>1852.80952380952</v>
      </c>
      <c r="AI303" s="19">
        <v>1838.6666666666699</v>
      </c>
      <c r="AJ303" s="19">
        <v>2112</v>
      </c>
      <c r="AK303" s="19">
        <v>1866.9523809523801</v>
      </c>
      <c r="AL303" s="19">
        <v>1940</v>
      </c>
      <c r="AM303" s="19">
        <v>1904.6666666666699</v>
      </c>
      <c r="AN303" s="19">
        <v>1909.38095238095</v>
      </c>
      <c r="AO303" s="19">
        <v>1705</v>
      </c>
      <c r="AP303" s="19">
        <v>1975.38095238095</v>
      </c>
      <c r="AQ303" s="19">
        <v>1940</v>
      </c>
      <c r="AR303" s="19">
        <v>1975.38095238095</v>
      </c>
      <c r="AS303" s="19">
        <v>1975.38095238095</v>
      </c>
      <c r="AT303" s="19">
        <v>1852.80952380952</v>
      </c>
      <c r="AU303" s="19">
        <v>1932.36825396825</v>
      </c>
      <c r="AV303" s="19">
        <v>1937.43607503607</v>
      </c>
      <c r="AW303" s="19">
        <v>1942.5038961038899</v>
      </c>
      <c r="AX303" s="19">
        <v>1947.5717171717099</v>
      </c>
      <c r="AY303" s="19">
        <v>1952.6395382395301</v>
      </c>
      <c r="AZ303" s="19">
        <v>1957.7073593073501</v>
      </c>
      <c r="BA303" s="19">
        <v>1962.7751803751701</v>
      </c>
      <c r="BB303" s="19">
        <v>1967.84300144299</v>
      </c>
      <c r="BC303" s="19">
        <v>1972.91082251081</v>
      </c>
      <c r="BD303" s="19">
        <v>1977.97864357863</v>
      </c>
      <c r="BE303" s="19">
        <v>1983.04646464645</v>
      </c>
      <c r="BF303" s="19">
        <v>1988.11428571427</v>
      </c>
      <c r="BG303" s="19">
        <v>1993.1821067820899</v>
      </c>
      <c r="BH303" s="19">
        <v>1998.2499278499099</v>
      </c>
      <c r="BI303" s="19">
        <v>1866.9523809523801</v>
      </c>
      <c r="BJ303" s="19">
        <v>1940</v>
      </c>
      <c r="BK303" s="19">
        <v>1904.6666666666699</v>
      </c>
      <c r="BL303" s="19">
        <v>1909.38095238095</v>
      </c>
      <c r="BM303" s="19">
        <v>1705</v>
      </c>
      <c r="BN303" s="19">
        <v>1975.38095238095</v>
      </c>
      <c r="BO303" s="19">
        <v>1940</v>
      </c>
      <c r="BP303" s="19">
        <v>1975.38095238095</v>
      </c>
      <c r="BQ303" s="19">
        <v>1975.38095238095</v>
      </c>
      <c r="BR303" s="19">
        <v>1852.80952380952</v>
      </c>
      <c r="BS303" s="19">
        <v>1932.36825396825</v>
      </c>
      <c r="BT303" s="19">
        <v>1937.43607503607</v>
      </c>
      <c r="BU303" s="19">
        <v>1942.5038961038899</v>
      </c>
      <c r="BV303" s="19">
        <v>1947.5717171717099</v>
      </c>
      <c r="BW303" s="19">
        <v>1952.6395382395301</v>
      </c>
      <c r="BX303" s="19">
        <v>1957.7073593073501</v>
      </c>
      <c r="BY303" s="19">
        <v>1962.7751803751701</v>
      </c>
      <c r="BZ303" s="19">
        <v>1967.84300144299</v>
      </c>
      <c r="CA303" s="19">
        <v>1972.91082251081</v>
      </c>
      <c r="CB303" s="19">
        <v>1977.97864357863</v>
      </c>
      <c r="CC303" s="19">
        <v>1983.04646464645</v>
      </c>
      <c r="CD303" s="19">
        <v>1988.11428571427</v>
      </c>
      <c r="CE303" s="19">
        <v>1993.1821067820899</v>
      </c>
      <c r="CF303" s="19">
        <v>1998.2499278499099</v>
      </c>
      <c r="CG303" s="19">
        <v>1975.38095238095</v>
      </c>
      <c r="CH303" s="19">
        <v>1852.80952380952</v>
      </c>
      <c r="CI303" s="19">
        <v>1838.6666666666699</v>
      </c>
      <c r="CJ303" s="19">
        <v>1866.9523809523801</v>
      </c>
      <c r="CK303" s="19">
        <v>1975.38095238095</v>
      </c>
      <c r="CL303" s="19">
        <v>1982.4523809523801</v>
      </c>
      <c r="CM303" s="19">
        <v>2022.05238095238</v>
      </c>
    </row>
    <row r="304" spans="2:91" x14ac:dyDescent="0.25">
      <c r="B304">
        <v>94</v>
      </c>
      <c r="C304" s="19">
        <v>1857.5238095238101</v>
      </c>
      <c r="D304" s="19">
        <v>1871.6666666666699</v>
      </c>
      <c r="E304" s="19">
        <v>1980.0952380952399</v>
      </c>
      <c r="F304" s="19">
        <v>1871.6666666666699</v>
      </c>
      <c r="G304" s="19">
        <v>1843.38095238095</v>
      </c>
      <c r="H304" s="19">
        <v>1857.5238095238101</v>
      </c>
      <c r="I304" s="19">
        <v>1871.6666666666699</v>
      </c>
      <c r="J304" s="19">
        <v>1848.0952380952399</v>
      </c>
      <c r="K304" s="19">
        <v>1843.38095238095</v>
      </c>
      <c r="L304" s="19">
        <v>1980.0952380952399</v>
      </c>
      <c r="M304" s="19">
        <v>1871.6666666666699</v>
      </c>
      <c r="N304" s="19">
        <v>1857.5238095238101</v>
      </c>
      <c r="O304" s="19">
        <v>1857.5238095238101</v>
      </c>
      <c r="P304" s="19">
        <v>1848.0952380952399</v>
      </c>
      <c r="Q304" s="19">
        <v>1980.0952380952399</v>
      </c>
      <c r="R304" s="19">
        <v>1650</v>
      </c>
      <c r="S304" s="19">
        <v>2480</v>
      </c>
      <c r="T304" s="19">
        <v>1895.2380952381</v>
      </c>
      <c r="U304" s="19">
        <v>1857.5238095238101</v>
      </c>
      <c r="V304" s="19">
        <v>1857.5238095238101</v>
      </c>
      <c r="W304" s="19">
        <v>1848.0952380952399</v>
      </c>
      <c r="X304" s="19">
        <v>1980.0952380952399</v>
      </c>
      <c r="Y304" s="19">
        <v>1650</v>
      </c>
      <c r="Z304" s="19">
        <v>2480</v>
      </c>
      <c r="AA304" s="19">
        <v>1895.2380952381</v>
      </c>
      <c r="AB304" s="19">
        <v>1857.5238095238101</v>
      </c>
      <c r="AC304" s="19">
        <v>1843.38095238095</v>
      </c>
      <c r="AD304" s="19">
        <v>1899.9523809523801</v>
      </c>
      <c r="AE304" s="19">
        <v>1890</v>
      </c>
      <c r="AF304" s="19">
        <v>1980.0952380952399</v>
      </c>
      <c r="AG304" s="19">
        <v>1980.0952380952399</v>
      </c>
      <c r="AH304" s="19">
        <v>1857.5238095238101</v>
      </c>
      <c r="AI304" s="19">
        <v>1843.38095238095</v>
      </c>
      <c r="AJ304" s="19">
        <v>2137</v>
      </c>
      <c r="AK304" s="19">
        <v>1871.6666666666699</v>
      </c>
      <c r="AL304" s="19">
        <v>1890</v>
      </c>
      <c r="AM304" s="19">
        <v>1909.38095238095</v>
      </c>
      <c r="AN304" s="19">
        <v>1914.0952380952399</v>
      </c>
      <c r="AO304" s="19">
        <v>1710</v>
      </c>
      <c r="AP304" s="19">
        <v>1980.0952380952399</v>
      </c>
      <c r="AQ304" s="19">
        <v>1890</v>
      </c>
      <c r="AR304" s="19">
        <v>1980.0952380952399</v>
      </c>
      <c r="AS304" s="19">
        <v>1980.0952380952399</v>
      </c>
      <c r="AT304" s="19">
        <v>1857.5238095238101</v>
      </c>
      <c r="AU304" s="19">
        <v>1933.4539682539701</v>
      </c>
      <c r="AV304" s="19">
        <v>1939.8464646464699</v>
      </c>
      <c r="AW304" s="19">
        <v>1946.23896103896</v>
      </c>
      <c r="AX304" s="19">
        <v>1952.6314574314599</v>
      </c>
      <c r="AY304" s="19">
        <v>1959.02395382396</v>
      </c>
      <c r="AZ304" s="19">
        <v>1965.4164502164499</v>
      </c>
      <c r="BA304" s="19">
        <v>1971.80894660895</v>
      </c>
      <c r="BB304" s="19">
        <v>1978.2014430014499</v>
      </c>
      <c r="BC304" s="19">
        <v>1984.59393939394</v>
      </c>
      <c r="BD304" s="19">
        <v>1990.9864357864401</v>
      </c>
      <c r="BE304" s="19">
        <v>1997.37893217894</v>
      </c>
      <c r="BF304" s="19">
        <v>2003.7714285714301</v>
      </c>
      <c r="BG304" s="19">
        <v>2010.16392496393</v>
      </c>
      <c r="BH304" s="19">
        <v>2016.5564213564301</v>
      </c>
      <c r="BI304" s="19">
        <v>1871.6666666666699</v>
      </c>
      <c r="BJ304" s="19">
        <v>1890</v>
      </c>
      <c r="BK304" s="19">
        <v>1909.38095238095</v>
      </c>
      <c r="BL304" s="19">
        <v>1914.0952380952399</v>
      </c>
      <c r="BM304" s="19">
        <v>1710</v>
      </c>
      <c r="BN304" s="19">
        <v>1980.0952380952399</v>
      </c>
      <c r="BO304" s="19">
        <v>1890</v>
      </c>
      <c r="BP304" s="19">
        <v>1980.0952380952399</v>
      </c>
      <c r="BQ304" s="19">
        <v>1980.0952380952399</v>
      </c>
      <c r="BR304" s="19">
        <v>1857.5238095238101</v>
      </c>
      <c r="BS304" s="19">
        <v>1933.4539682539701</v>
      </c>
      <c r="BT304" s="19">
        <v>1939.8464646464699</v>
      </c>
      <c r="BU304" s="19">
        <v>1946.23896103896</v>
      </c>
      <c r="BV304" s="19">
        <v>1952.6314574314599</v>
      </c>
      <c r="BW304" s="19">
        <v>1959.02395382396</v>
      </c>
      <c r="BX304" s="19">
        <v>1965.4164502164499</v>
      </c>
      <c r="BY304" s="19">
        <v>1971.80894660895</v>
      </c>
      <c r="BZ304" s="19">
        <v>1978.2014430014499</v>
      </c>
      <c r="CA304" s="19">
        <v>1984.59393939394</v>
      </c>
      <c r="CB304" s="19">
        <v>1990.9864357864401</v>
      </c>
      <c r="CC304" s="19">
        <v>1997.37893217894</v>
      </c>
      <c r="CD304" s="19">
        <v>2003.7714285714301</v>
      </c>
      <c r="CE304" s="19">
        <v>2010.16392496393</v>
      </c>
      <c r="CF304" s="19">
        <v>2016.5564213564301</v>
      </c>
      <c r="CG304" s="19">
        <v>1980.0952380952399</v>
      </c>
      <c r="CH304" s="19">
        <v>1857.5238095238101</v>
      </c>
      <c r="CI304" s="19">
        <v>1843.38095238095</v>
      </c>
      <c r="CJ304" s="19">
        <v>1871.6666666666699</v>
      </c>
      <c r="CK304" s="19">
        <v>1980.0952380952399</v>
      </c>
      <c r="CL304" s="19">
        <v>1987.1666666666699</v>
      </c>
      <c r="CM304" s="19">
        <v>2026.7666666666701</v>
      </c>
    </row>
    <row r="305" spans="2:91" x14ac:dyDescent="0.25">
      <c r="B305">
        <v>95</v>
      </c>
      <c r="C305" s="19">
        <v>1862.2380952381</v>
      </c>
      <c r="D305" s="19">
        <v>1876.38095238095</v>
      </c>
      <c r="E305" s="19">
        <v>1984.80952380953</v>
      </c>
      <c r="F305" s="19">
        <v>1876.38095238095</v>
      </c>
      <c r="G305" s="19">
        <v>1848.0952380952399</v>
      </c>
      <c r="H305" s="19">
        <v>1862.2380952381</v>
      </c>
      <c r="I305" s="19">
        <v>1876.38095238095</v>
      </c>
      <c r="J305" s="19">
        <v>1852.80952380952</v>
      </c>
      <c r="K305" s="19">
        <v>1848.0952380952399</v>
      </c>
      <c r="L305" s="19">
        <v>1984.80952380953</v>
      </c>
      <c r="M305" s="19">
        <v>1876.38095238095</v>
      </c>
      <c r="N305" s="19">
        <v>1862.2380952381</v>
      </c>
      <c r="O305" s="19">
        <v>1862.2380952381</v>
      </c>
      <c r="P305" s="19">
        <v>1852.80952380952</v>
      </c>
      <c r="Q305" s="19">
        <v>1984.80952380953</v>
      </c>
      <c r="R305" s="19">
        <v>1660</v>
      </c>
      <c r="S305" s="19">
        <v>2490</v>
      </c>
      <c r="T305" s="19">
        <v>1899.9523809523801</v>
      </c>
      <c r="U305" s="19">
        <v>1862.2380952381</v>
      </c>
      <c r="V305" s="19">
        <v>1862.2380952381</v>
      </c>
      <c r="W305" s="19">
        <v>1852.80952380952</v>
      </c>
      <c r="X305" s="19">
        <v>1984.80952380953</v>
      </c>
      <c r="Y305" s="19">
        <v>1660</v>
      </c>
      <c r="Z305" s="19">
        <v>2490</v>
      </c>
      <c r="AA305" s="19">
        <v>1899.9523809523801</v>
      </c>
      <c r="AB305" s="19">
        <v>1862.2380952381</v>
      </c>
      <c r="AC305" s="19">
        <v>1848.0952380952399</v>
      </c>
      <c r="AD305" s="19">
        <v>1904.6666666666699</v>
      </c>
      <c r="AE305" s="19">
        <v>1790</v>
      </c>
      <c r="AF305" s="19">
        <v>1984.80952380953</v>
      </c>
      <c r="AG305" s="19">
        <v>1984.80952380953</v>
      </c>
      <c r="AH305" s="19">
        <v>1862.2380952381</v>
      </c>
      <c r="AI305" s="19">
        <v>1848.0952380952399</v>
      </c>
      <c r="AJ305" s="19">
        <v>2162</v>
      </c>
      <c r="AK305" s="19">
        <v>1876.38095238095</v>
      </c>
      <c r="AL305" s="19">
        <v>1790</v>
      </c>
      <c r="AM305" s="19">
        <v>1914.0952380952399</v>
      </c>
      <c r="AN305" s="19">
        <v>1918.80952380953</v>
      </c>
      <c r="AO305" s="19">
        <v>1940</v>
      </c>
      <c r="AP305" s="19">
        <v>1984.80952380953</v>
      </c>
      <c r="AQ305" s="19">
        <v>1790</v>
      </c>
      <c r="AR305" s="19">
        <v>1984.80952380953</v>
      </c>
      <c r="AS305" s="19">
        <v>1984.80952380953</v>
      </c>
      <c r="AT305" s="19">
        <v>1862.2380952381</v>
      </c>
      <c r="AU305" s="19">
        <v>1946.2063492063601</v>
      </c>
      <c r="AV305" s="19">
        <v>1953.7720057720101</v>
      </c>
      <c r="AW305" s="19">
        <v>1961.3376623376701</v>
      </c>
      <c r="AX305" s="19">
        <v>1968.90331890333</v>
      </c>
      <c r="AY305" s="19">
        <v>1976.46897546899</v>
      </c>
      <c r="AZ305" s="19">
        <v>1984.03463203464</v>
      </c>
      <c r="BA305" s="19">
        <v>1991.6002886003</v>
      </c>
      <c r="BB305" s="19">
        <v>1999.16594516596</v>
      </c>
      <c r="BC305" s="19">
        <v>2006.73160173162</v>
      </c>
      <c r="BD305" s="19">
        <v>2014.29725829727</v>
      </c>
      <c r="BE305" s="19">
        <v>2021.86291486293</v>
      </c>
      <c r="BF305" s="19">
        <v>2029.42857142859</v>
      </c>
      <c r="BG305" s="19">
        <v>2036.99422799424</v>
      </c>
      <c r="BH305" s="19">
        <v>2044.5598845599</v>
      </c>
      <c r="BI305" s="19">
        <v>1876.38095238095</v>
      </c>
      <c r="BJ305" s="19">
        <v>1790</v>
      </c>
      <c r="BK305" s="19">
        <v>1914.0952380952399</v>
      </c>
      <c r="BL305" s="19">
        <v>1918.80952380953</v>
      </c>
      <c r="BM305" s="19">
        <v>1940</v>
      </c>
      <c r="BN305" s="19">
        <v>1984.80952380953</v>
      </c>
      <c r="BO305" s="19">
        <v>1790</v>
      </c>
      <c r="BP305" s="19">
        <v>1984.80952380953</v>
      </c>
      <c r="BQ305" s="19">
        <v>1984.80952380953</v>
      </c>
      <c r="BR305" s="19">
        <v>1862.2380952381</v>
      </c>
      <c r="BS305" s="19">
        <v>1946.2063492063601</v>
      </c>
      <c r="BT305" s="19">
        <v>1953.7720057720101</v>
      </c>
      <c r="BU305" s="19">
        <v>1961.3376623376701</v>
      </c>
      <c r="BV305" s="19">
        <v>1968.90331890333</v>
      </c>
      <c r="BW305" s="19">
        <v>1976.46897546899</v>
      </c>
      <c r="BX305" s="19">
        <v>1984.03463203464</v>
      </c>
      <c r="BY305" s="19">
        <v>1991.6002886003</v>
      </c>
      <c r="BZ305" s="19">
        <v>1999.16594516596</v>
      </c>
      <c r="CA305" s="19">
        <v>2006.73160173162</v>
      </c>
      <c r="CB305" s="19">
        <v>2014.29725829727</v>
      </c>
      <c r="CC305" s="19">
        <v>2021.86291486293</v>
      </c>
      <c r="CD305" s="19">
        <v>2029.42857142859</v>
      </c>
      <c r="CE305" s="19">
        <v>2036.99422799424</v>
      </c>
      <c r="CF305" s="19">
        <v>2044.5598845599</v>
      </c>
      <c r="CG305" s="19">
        <v>1984.80952380953</v>
      </c>
      <c r="CH305" s="19">
        <v>1862.2380952381</v>
      </c>
      <c r="CI305" s="19">
        <v>1848.0952380952399</v>
      </c>
      <c r="CJ305" s="19">
        <v>1876.38095238095</v>
      </c>
      <c r="CK305" s="19">
        <v>1984.80952380953</v>
      </c>
      <c r="CL305" s="19">
        <v>1991.88095238096</v>
      </c>
      <c r="CM305" s="19">
        <v>2031.4809523809499</v>
      </c>
    </row>
    <row r="306" spans="2:91" x14ac:dyDescent="0.25">
      <c r="B306">
        <v>96</v>
      </c>
      <c r="C306" s="19">
        <v>1866.9523809523801</v>
      </c>
      <c r="D306" s="19">
        <v>1881.0952380952399</v>
      </c>
      <c r="E306" s="19">
        <v>1989.5238095238101</v>
      </c>
      <c r="F306" s="19">
        <v>1881.0952380952399</v>
      </c>
      <c r="G306" s="19">
        <v>1852.80952380952</v>
      </c>
      <c r="H306" s="19">
        <v>1866.9523809523801</v>
      </c>
      <c r="I306" s="19">
        <v>1881.0952380952399</v>
      </c>
      <c r="J306" s="19">
        <v>1857.5238095238101</v>
      </c>
      <c r="K306" s="19">
        <v>1852.80952380952</v>
      </c>
      <c r="L306" s="19">
        <v>1989.5238095238101</v>
      </c>
      <c r="M306" s="19">
        <v>1881.0952380952399</v>
      </c>
      <c r="N306" s="19">
        <v>1866.9523809523801</v>
      </c>
      <c r="O306" s="19">
        <v>1866.9523809523801</v>
      </c>
      <c r="P306" s="19">
        <v>1857.5238095238101</v>
      </c>
      <c r="Q306" s="19">
        <v>1989.5238095238101</v>
      </c>
      <c r="R306" s="19">
        <v>1670</v>
      </c>
      <c r="S306" s="19">
        <v>2500</v>
      </c>
      <c r="T306" s="19">
        <v>1904.6666666666699</v>
      </c>
      <c r="U306" s="19">
        <v>1866.9523809523801</v>
      </c>
      <c r="V306" s="19">
        <v>1866.9523809523801</v>
      </c>
      <c r="W306" s="19">
        <v>1857.5238095238101</v>
      </c>
      <c r="X306" s="19">
        <v>1989.5238095238101</v>
      </c>
      <c r="Y306" s="19">
        <v>1670</v>
      </c>
      <c r="Z306" s="19">
        <v>2500</v>
      </c>
      <c r="AA306" s="19">
        <v>1904.6666666666699</v>
      </c>
      <c r="AB306" s="19">
        <v>1866.9523809523801</v>
      </c>
      <c r="AC306" s="19">
        <v>1852.80952380952</v>
      </c>
      <c r="AD306" s="19">
        <v>1932.9523809523801</v>
      </c>
      <c r="AE306" s="19">
        <v>1956.5238095238101</v>
      </c>
      <c r="AF306" s="19">
        <v>1989.5238095238101</v>
      </c>
      <c r="AG306" s="19">
        <v>1989.5238095238101</v>
      </c>
      <c r="AH306" s="19">
        <v>1866.9523809523801</v>
      </c>
      <c r="AI306" s="19">
        <v>1852.80952380952</v>
      </c>
      <c r="AJ306" s="19">
        <v>2187</v>
      </c>
      <c r="AK306" s="19">
        <v>1881.0952380952399</v>
      </c>
      <c r="AL306" s="19">
        <v>1700</v>
      </c>
      <c r="AM306" s="19">
        <v>1838.6666666666699</v>
      </c>
      <c r="AN306" s="19">
        <v>1923.5238095238101</v>
      </c>
      <c r="AO306" s="19">
        <v>1890</v>
      </c>
      <c r="AP306" s="19">
        <v>1989.5238095238101</v>
      </c>
      <c r="AQ306" s="19">
        <v>1956.5238095238101</v>
      </c>
      <c r="AR306" s="19">
        <v>1989.5238095238101</v>
      </c>
      <c r="AS306" s="19">
        <v>1989.5238095238101</v>
      </c>
      <c r="AT306" s="19">
        <v>1866.9523809523801</v>
      </c>
      <c r="AU306" s="19">
        <v>1997.6063492063499</v>
      </c>
      <c r="AV306" s="19">
        <v>2014.8923520923499</v>
      </c>
      <c r="AW306" s="19">
        <v>2032.1783549783499</v>
      </c>
      <c r="AX306" s="19">
        <v>2049.46435786436</v>
      </c>
      <c r="AY306" s="19">
        <v>2066.75036075036</v>
      </c>
      <c r="AZ306" s="19">
        <v>2084.03636363636</v>
      </c>
      <c r="BA306" s="19">
        <v>2101.32236652236</v>
      </c>
      <c r="BB306" s="19">
        <v>2118.60836940837</v>
      </c>
      <c r="BC306" s="19">
        <v>2135.89437229437</v>
      </c>
      <c r="BD306" s="19">
        <v>2153.18037518037</v>
      </c>
      <c r="BE306" s="19">
        <v>2170.46637806637</v>
      </c>
      <c r="BF306" s="19">
        <v>2187.75238095238</v>
      </c>
      <c r="BG306" s="19">
        <v>2205.03838383838</v>
      </c>
      <c r="BH306" s="19">
        <v>2222.32438672438</v>
      </c>
      <c r="BI306" s="19">
        <v>1881.0952380952399</v>
      </c>
      <c r="BJ306" s="19">
        <v>1700</v>
      </c>
      <c r="BK306" s="19">
        <v>1838.6666666666699</v>
      </c>
      <c r="BL306" s="19">
        <v>1923.5238095238101</v>
      </c>
      <c r="BM306" s="19">
        <v>1890</v>
      </c>
      <c r="BN306" s="19">
        <v>1989.5238095238101</v>
      </c>
      <c r="BO306" s="19">
        <v>1956.5238095238101</v>
      </c>
      <c r="BP306" s="19">
        <v>1989.5238095238101</v>
      </c>
      <c r="BQ306" s="19">
        <v>1989.5238095238101</v>
      </c>
      <c r="BR306" s="19">
        <v>1866.9523809523801</v>
      </c>
      <c r="BS306" s="19">
        <v>1997.6063492063499</v>
      </c>
      <c r="BT306" s="19">
        <v>2014.8923520923499</v>
      </c>
      <c r="BU306" s="19">
        <v>2032.1783549783499</v>
      </c>
      <c r="BV306" s="19">
        <v>2049.46435786436</v>
      </c>
      <c r="BW306" s="19">
        <v>2066.75036075036</v>
      </c>
      <c r="BX306" s="19">
        <v>2084.03636363636</v>
      </c>
      <c r="BY306" s="19">
        <v>2101.32236652236</v>
      </c>
      <c r="BZ306" s="19">
        <v>2118.60836940837</v>
      </c>
      <c r="CA306" s="19">
        <v>2135.89437229437</v>
      </c>
      <c r="CB306" s="19">
        <v>2153.18037518037</v>
      </c>
      <c r="CC306" s="19">
        <v>2170.46637806637</v>
      </c>
      <c r="CD306" s="19">
        <v>2187.75238095238</v>
      </c>
      <c r="CE306" s="19">
        <v>2205.03838383838</v>
      </c>
      <c r="CF306" s="19">
        <v>2222.32438672438</v>
      </c>
      <c r="CG306" s="19">
        <v>1989.5238095238101</v>
      </c>
      <c r="CH306" s="19">
        <v>1866.9523809523801</v>
      </c>
      <c r="CI306" s="19">
        <v>1852.80952380952</v>
      </c>
      <c r="CJ306" s="19">
        <v>1881.0952380952399</v>
      </c>
      <c r="CK306" s="19">
        <v>1989.5238095238101</v>
      </c>
      <c r="CL306" s="19">
        <v>1996.5952380952399</v>
      </c>
      <c r="CM306" s="19">
        <v>2036.19523809524</v>
      </c>
    </row>
    <row r="307" spans="2:91" x14ac:dyDescent="0.25">
      <c r="B307">
        <v>97</v>
      </c>
      <c r="C307" s="19">
        <v>1871.6666666666699</v>
      </c>
      <c r="D307" s="19">
        <v>1885.80952380953</v>
      </c>
      <c r="E307" s="19">
        <v>1994.2380952381</v>
      </c>
      <c r="F307" s="19">
        <v>1885.80952380953</v>
      </c>
      <c r="G307" s="19">
        <v>1857.5238095238101</v>
      </c>
      <c r="H307" s="19">
        <v>1871.6666666666699</v>
      </c>
      <c r="I307" s="19">
        <v>1885.80952380953</v>
      </c>
      <c r="J307" s="19">
        <v>1862.2380952381</v>
      </c>
      <c r="K307" s="19">
        <v>1857.5238095238101</v>
      </c>
      <c r="L307" s="19">
        <v>1994.2380952381</v>
      </c>
      <c r="M307" s="19">
        <v>1885.80952380953</v>
      </c>
      <c r="N307" s="19">
        <v>1871.6666666666699</v>
      </c>
      <c r="O307" s="19">
        <v>1871.6666666666699</v>
      </c>
      <c r="P307" s="19">
        <v>1862.2380952381</v>
      </c>
      <c r="Q307" s="19">
        <v>1994.2380952381</v>
      </c>
      <c r="R307" s="19">
        <v>1680</v>
      </c>
      <c r="S307" s="19">
        <v>2510</v>
      </c>
      <c r="T307" s="19">
        <v>1909.38095238095</v>
      </c>
      <c r="U307" s="19">
        <v>1871.6666666666699</v>
      </c>
      <c r="V307" s="19">
        <v>1871.6666666666699</v>
      </c>
      <c r="W307" s="19">
        <v>1862.2380952381</v>
      </c>
      <c r="X307" s="19">
        <v>1994.2380952381</v>
      </c>
      <c r="Y307" s="19">
        <v>1680</v>
      </c>
      <c r="Z307" s="19">
        <v>2510</v>
      </c>
      <c r="AA307" s="19">
        <v>1909.38095238095</v>
      </c>
      <c r="AB307" s="19">
        <v>1871.6666666666699</v>
      </c>
      <c r="AC307" s="19">
        <v>1857.5238095238101</v>
      </c>
      <c r="AD307" s="19">
        <v>1937.6666666666699</v>
      </c>
      <c r="AE307" s="19">
        <v>1961.2380952381</v>
      </c>
      <c r="AF307" s="19">
        <v>1994.2380952381</v>
      </c>
      <c r="AG307" s="19">
        <v>1994.2380952381</v>
      </c>
      <c r="AH307" s="19">
        <v>1871.6666666666699</v>
      </c>
      <c r="AI307" s="19">
        <v>1857.5238095238101</v>
      </c>
      <c r="AJ307" s="19">
        <v>2212</v>
      </c>
      <c r="AK307" s="19">
        <v>1885.80952380953</v>
      </c>
      <c r="AL307" s="19">
        <v>1805.6666666666699</v>
      </c>
      <c r="AM307" s="19">
        <v>1843.38095238095</v>
      </c>
      <c r="AN307" s="19">
        <v>1928.2380952381</v>
      </c>
      <c r="AO307" s="19">
        <v>1790</v>
      </c>
      <c r="AP307" s="19">
        <v>1994.2380952381</v>
      </c>
      <c r="AQ307" s="19">
        <v>1961.2380952381</v>
      </c>
      <c r="AR307" s="19">
        <v>1994.2380952381</v>
      </c>
      <c r="AS307" s="19">
        <v>1994.2380952381</v>
      </c>
      <c r="AT307" s="19">
        <v>1871.6666666666699</v>
      </c>
      <c r="AU307" s="19">
        <v>1981.87936507937</v>
      </c>
      <c r="AV307" s="19">
        <v>1995.51717171718</v>
      </c>
      <c r="AW307" s="19">
        <v>2009.1549783549799</v>
      </c>
      <c r="AX307" s="19">
        <v>2022.7927849927901</v>
      </c>
      <c r="AY307" s="19">
        <v>2036.4305916306</v>
      </c>
      <c r="AZ307" s="19">
        <v>2050.0683982684</v>
      </c>
      <c r="BA307" s="19">
        <v>2063.7062049062101</v>
      </c>
      <c r="BB307" s="19">
        <v>2077.3440115440198</v>
      </c>
      <c r="BC307" s="19">
        <v>2090.98181818182</v>
      </c>
      <c r="BD307" s="19">
        <v>2104.6196248196302</v>
      </c>
      <c r="BE307" s="19">
        <v>2118.2574314574399</v>
      </c>
      <c r="BF307" s="19">
        <v>2131.8952380952401</v>
      </c>
      <c r="BG307" s="19">
        <v>2145.5330447330498</v>
      </c>
      <c r="BH307" s="19">
        <v>2159.17085137086</v>
      </c>
      <c r="BI307" s="19">
        <v>1885.80952380953</v>
      </c>
      <c r="BJ307" s="19">
        <v>1805.6666666666699</v>
      </c>
      <c r="BK307" s="19">
        <v>1843.38095238095</v>
      </c>
      <c r="BL307" s="19">
        <v>1928.2380952381</v>
      </c>
      <c r="BM307" s="19">
        <v>1790</v>
      </c>
      <c r="BN307" s="19">
        <v>1994.2380952381</v>
      </c>
      <c r="BO307" s="19">
        <v>1961.2380952381</v>
      </c>
      <c r="BP307" s="19">
        <v>1994.2380952381</v>
      </c>
      <c r="BQ307" s="19">
        <v>1994.2380952381</v>
      </c>
      <c r="BR307" s="19">
        <v>1871.6666666666699</v>
      </c>
      <c r="BS307" s="19">
        <v>1981.87936507937</v>
      </c>
      <c r="BT307" s="19">
        <v>1995.51717171718</v>
      </c>
      <c r="BU307" s="19">
        <v>2009.1549783549799</v>
      </c>
      <c r="BV307" s="19">
        <v>2022.7927849927901</v>
      </c>
      <c r="BW307" s="19">
        <v>2036.4305916306</v>
      </c>
      <c r="BX307" s="19">
        <v>2050.0683982684</v>
      </c>
      <c r="BY307" s="19">
        <v>2063.7062049062101</v>
      </c>
      <c r="BZ307" s="19">
        <v>2077.3440115440198</v>
      </c>
      <c r="CA307" s="19">
        <v>2090.98181818182</v>
      </c>
      <c r="CB307" s="19">
        <v>2104.6196248196302</v>
      </c>
      <c r="CC307" s="19">
        <v>2118.2574314574399</v>
      </c>
      <c r="CD307" s="19">
        <v>2131.8952380952401</v>
      </c>
      <c r="CE307" s="19">
        <v>2145.5330447330498</v>
      </c>
      <c r="CF307" s="19">
        <v>2159.17085137086</v>
      </c>
      <c r="CG307" s="19">
        <v>1994.2380952381</v>
      </c>
      <c r="CH307" s="19">
        <v>1871.6666666666699</v>
      </c>
      <c r="CI307" s="19">
        <v>1857.5238095238101</v>
      </c>
      <c r="CJ307" s="19">
        <v>1885.80952380953</v>
      </c>
      <c r="CK307" s="19">
        <v>1994.2380952381</v>
      </c>
      <c r="CL307" s="19">
        <v>2001.30952380953</v>
      </c>
      <c r="CM307" s="19">
        <v>2040.9095238095299</v>
      </c>
    </row>
    <row r="308" spans="2:91" x14ac:dyDescent="0.25">
      <c r="B308">
        <v>98</v>
      </c>
      <c r="C308" s="19">
        <v>1876.38095238092</v>
      </c>
      <c r="D308" s="19">
        <v>1890.5238095237801</v>
      </c>
      <c r="E308" s="19">
        <v>1998.95238095235</v>
      </c>
      <c r="F308" s="19">
        <v>1890.5238095237801</v>
      </c>
      <c r="G308" s="19">
        <v>1862.23809523812</v>
      </c>
      <c r="H308" s="19">
        <v>1876.38095238092</v>
      </c>
      <c r="I308" s="19">
        <v>1890.5238095237801</v>
      </c>
      <c r="J308" s="19">
        <v>1866.95238095235</v>
      </c>
      <c r="K308" s="19">
        <v>1862.23809523812</v>
      </c>
      <c r="L308" s="19">
        <v>1998.95238095235</v>
      </c>
      <c r="M308" s="19">
        <v>1890.5238095237801</v>
      </c>
      <c r="N308" s="19">
        <v>1876.38095238092</v>
      </c>
      <c r="O308" s="19">
        <v>1876.38095238092</v>
      </c>
      <c r="P308" s="19">
        <v>1866.95238095235</v>
      </c>
      <c r="Q308" s="19">
        <v>1998.95238095235</v>
      </c>
      <c r="R308" s="19">
        <v>1580</v>
      </c>
      <c r="S308" s="19">
        <v>2520</v>
      </c>
      <c r="T308" s="19">
        <v>1914.0952380952399</v>
      </c>
      <c r="U308" s="19">
        <v>1876.38095238092</v>
      </c>
      <c r="V308" s="19">
        <v>1876.38095238092</v>
      </c>
      <c r="W308" s="19">
        <v>1866.95238095235</v>
      </c>
      <c r="X308" s="19">
        <v>1998.95238095235</v>
      </c>
      <c r="Y308" s="19">
        <v>1580</v>
      </c>
      <c r="Z308" s="19">
        <v>2520</v>
      </c>
      <c r="AA308" s="19">
        <v>1914.0952380952399</v>
      </c>
      <c r="AB308" s="19">
        <v>1876.38095238092</v>
      </c>
      <c r="AC308" s="19">
        <v>1862.23809523812</v>
      </c>
      <c r="AD308" s="19">
        <v>1945.5238095238101</v>
      </c>
      <c r="AE308" s="19">
        <v>1995.2031746031801</v>
      </c>
      <c r="AF308" s="19">
        <v>1998.95238095235</v>
      </c>
      <c r="AG308" s="19">
        <v>1998.95238095235</v>
      </c>
      <c r="AH308" s="19">
        <v>1876.38095238092</v>
      </c>
      <c r="AI308" s="19">
        <v>1862.23809523812</v>
      </c>
      <c r="AJ308" s="19">
        <v>2237</v>
      </c>
      <c r="AK308" s="19">
        <v>1890.5238095237801</v>
      </c>
      <c r="AL308" s="19">
        <v>1771.7777777777801</v>
      </c>
      <c r="AM308" s="19">
        <v>1837.4095238095199</v>
      </c>
      <c r="AN308" s="19">
        <v>1932.95238095235</v>
      </c>
      <c r="AO308" s="19">
        <v>1827.1587301587299</v>
      </c>
      <c r="AP308" s="19">
        <v>1998.95238095235</v>
      </c>
      <c r="AQ308" s="19">
        <v>1995.2031746031801</v>
      </c>
      <c r="AR308" s="19">
        <v>1998.95238095235</v>
      </c>
      <c r="AS308" s="19">
        <v>1998.95238095235</v>
      </c>
      <c r="AT308" s="19">
        <v>1876.38095238092</v>
      </c>
      <c r="AU308" s="19">
        <v>2000.46624338621</v>
      </c>
      <c r="AV308" s="19">
        <v>2016.40076960074</v>
      </c>
      <c r="AW308" s="19">
        <v>2032.33529581526</v>
      </c>
      <c r="AX308" s="19">
        <v>2048.2698220297898</v>
      </c>
      <c r="AY308" s="19">
        <v>2064.20434824431</v>
      </c>
      <c r="AZ308" s="19">
        <v>2080.1388744588398</v>
      </c>
      <c r="BA308" s="19">
        <v>2096.0734006733601</v>
      </c>
      <c r="BB308" s="19">
        <v>2112.0079268878799</v>
      </c>
      <c r="BC308" s="19">
        <v>2127.9424531024101</v>
      </c>
      <c r="BD308" s="19">
        <v>2143.8769793169299</v>
      </c>
      <c r="BE308" s="19">
        <v>2159.8115055314602</v>
      </c>
      <c r="BF308" s="19">
        <v>2175.74603174598</v>
      </c>
      <c r="BG308" s="19">
        <v>2191.6805579605102</v>
      </c>
      <c r="BH308" s="19">
        <v>2207.61508417503</v>
      </c>
      <c r="BI308" s="19">
        <v>1890.5238095237801</v>
      </c>
      <c r="BJ308" s="19">
        <v>1771.7777777777801</v>
      </c>
      <c r="BK308" s="19">
        <v>1837.4095238095199</v>
      </c>
      <c r="BL308" s="19">
        <v>1932.95238095235</v>
      </c>
      <c r="BM308" s="19">
        <v>1827.1587301587299</v>
      </c>
      <c r="BN308" s="19">
        <v>1998.95238095235</v>
      </c>
      <c r="BO308" s="19">
        <v>1995.2031746031801</v>
      </c>
      <c r="BP308" s="19">
        <v>1998.95238095235</v>
      </c>
      <c r="BQ308" s="19">
        <v>1998.95238095235</v>
      </c>
      <c r="BR308" s="19">
        <v>1876.38095238092</v>
      </c>
      <c r="BS308" s="19">
        <v>2000.46624338621</v>
      </c>
      <c r="BT308" s="19">
        <v>2016.40076960074</v>
      </c>
      <c r="BU308" s="19">
        <v>2032.33529581526</v>
      </c>
      <c r="BV308" s="19">
        <v>2048.2698220297898</v>
      </c>
      <c r="BW308" s="19">
        <v>2064.20434824431</v>
      </c>
      <c r="BX308" s="19">
        <v>2080.1388744588398</v>
      </c>
      <c r="BY308" s="19">
        <v>2096.0734006733601</v>
      </c>
      <c r="BZ308" s="19">
        <v>2112.0079268878799</v>
      </c>
      <c r="CA308" s="19">
        <v>2127.9424531024101</v>
      </c>
      <c r="CB308" s="19">
        <v>2143.8769793169299</v>
      </c>
      <c r="CC308" s="19">
        <v>2159.8115055314602</v>
      </c>
      <c r="CD308" s="19">
        <v>2175.74603174598</v>
      </c>
      <c r="CE308" s="19">
        <v>2191.6805579605102</v>
      </c>
      <c r="CF308" s="19">
        <v>2207.61508417503</v>
      </c>
      <c r="CG308" s="19">
        <v>1998.95238095235</v>
      </c>
      <c r="CH308" s="19">
        <v>1876.38095238092</v>
      </c>
      <c r="CI308" s="19">
        <v>1862.23809523812</v>
      </c>
      <c r="CJ308" s="19">
        <v>1890.5238095237801</v>
      </c>
      <c r="CK308" s="19">
        <v>1998.95238095235</v>
      </c>
      <c r="CL308" s="19">
        <v>2006.0238095237801</v>
      </c>
      <c r="CM308" s="19">
        <v>2045.62380952377</v>
      </c>
    </row>
    <row r="309" spans="2:91" x14ac:dyDescent="0.25">
      <c r="B309">
        <v>99</v>
      </c>
      <c r="C309" s="19">
        <v>1881.0952380952001</v>
      </c>
      <c r="D309" s="19">
        <v>1895.2380952380599</v>
      </c>
      <c r="E309" s="19">
        <v>2003.6666666666299</v>
      </c>
      <c r="F309" s="19">
        <v>1895.2380952380599</v>
      </c>
      <c r="G309" s="19">
        <v>1866.9523809524101</v>
      </c>
      <c r="H309" s="19">
        <v>1881.0952380952001</v>
      </c>
      <c r="I309" s="19">
        <v>1895.2380952380599</v>
      </c>
      <c r="J309" s="19">
        <v>1871.6666666666299</v>
      </c>
      <c r="K309" s="19">
        <v>1866.9523809524101</v>
      </c>
      <c r="L309" s="19">
        <v>2003.6666666666299</v>
      </c>
      <c r="M309" s="19">
        <v>1895.2380952380599</v>
      </c>
      <c r="N309" s="19">
        <v>1881.0952380952001</v>
      </c>
      <c r="O309" s="19">
        <v>1881.0952380952001</v>
      </c>
      <c r="P309" s="19">
        <v>1871.6666666666299</v>
      </c>
      <c r="Q309" s="19">
        <v>2003.6666666666299</v>
      </c>
      <c r="R309" s="19">
        <v>1590</v>
      </c>
      <c r="S309" s="19">
        <v>2530</v>
      </c>
      <c r="T309" s="19">
        <v>1918.80952380953</v>
      </c>
      <c r="U309" s="19">
        <v>1881.0952380952001</v>
      </c>
      <c r="V309" s="19">
        <v>1881.0952380952001</v>
      </c>
      <c r="W309" s="19">
        <v>1871.6666666666299</v>
      </c>
      <c r="X309" s="19">
        <v>2003.6666666666299</v>
      </c>
      <c r="Y309" s="19">
        <v>1590</v>
      </c>
      <c r="Z309" s="19">
        <v>2530</v>
      </c>
      <c r="AA309" s="19">
        <v>1918.80952380953</v>
      </c>
      <c r="AB309" s="19">
        <v>1881.0952380952001</v>
      </c>
      <c r="AC309" s="19">
        <v>1866.9523809524101</v>
      </c>
      <c r="AD309" s="19">
        <v>1955.62585034014</v>
      </c>
      <c r="AE309" s="19">
        <v>2029.6535147392301</v>
      </c>
      <c r="AF309" s="19">
        <v>2003.6666666666299</v>
      </c>
      <c r="AG309" s="19">
        <v>2003.6666666666299</v>
      </c>
      <c r="AH309" s="19">
        <v>1881.0952380952001</v>
      </c>
      <c r="AI309" s="19">
        <v>1866.9523809524101</v>
      </c>
      <c r="AJ309" s="19">
        <v>2262</v>
      </c>
      <c r="AK309" s="19">
        <v>1895.2380952380599</v>
      </c>
      <c r="AL309" s="19">
        <v>1762.0158730158801</v>
      </c>
      <c r="AM309" s="19">
        <v>1823.80544217687</v>
      </c>
      <c r="AN309" s="19">
        <v>1937.6666666666299</v>
      </c>
      <c r="AO309" s="19">
        <v>1825.7981859410399</v>
      </c>
      <c r="AP309" s="19">
        <v>2003.6666666666299</v>
      </c>
      <c r="AQ309" s="19">
        <v>2029.6535147392301</v>
      </c>
      <c r="AR309" s="19">
        <v>2003.6666666666299</v>
      </c>
      <c r="AS309" s="19">
        <v>2003.6666666666299</v>
      </c>
      <c r="AT309" s="19">
        <v>1881.0952380952001</v>
      </c>
      <c r="AU309" s="19">
        <v>2013.8741345426699</v>
      </c>
      <c r="AV309" s="19">
        <v>2031.5553768981999</v>
      </c>
      <c r="AW309" s="19">
        <v>2049.2366192537202</v>
      </c>
      <c r="AX309" s="19">
        <v>2066.9178616092499</v>
      </c>
      <c r="AY309" s="19">
        <v>2084.5991039647702</v>
      </c>
      <c r="AZ309" s="19">
        <v>2102.2803463202999</v>
      </c>
      <c r="BA309" s="19">
        <v>2119.9615886758202</v>
      </c>
      <c r="BB309" s="19">
        <v>2137.6428310313499</v>
      </c>
      <c r="BC309" s="19">
        <v>2155.3240733868702</v>
      </c>
      <c r="BD309" s="19">
        <v>2173.0053157423999</v>
      </c>
      <c r="BE309" s="19">
        <v>2190.6865580979202</v>
      </c>
      <c r="BF309" s="19">
        <v>2208.3678004534499</v>
      </c>
      <c r="BG309" s="19">
        <v>2226.0490428089802</v>
      </c>
      <c r="BH309" s="19">
        <v>2243.7302851644999</v>
      </c>
      <c r="BI309" s="19">
        <v>1895.2380952380599</v>
      </c>
      <c r="BJ309" s="19">
        <v>1762.0158730158801</v>
      </c>
      <c r="BK309" s="19">
        <v>1823.80544217687</v>
      </c>
      <c r="BL309" s="19">
        <v>1937.6666666666299</v>
      </c>
      <c r="BM309" s="19">
        <v>1825.7981859410399</v>
      </c>
      <c r="BN309" s="19">
        <v>2003.6666666666299</v>
      </c>
      <c r="BO309" s="19">
        <v>2029.6535147392301</v>
      </c>
      <c r="BP309" s="19">
        <v>2003.6666666666299</v>
      </c>
      <c r="BQ309" s="19">
        <v>2003.6666666666299</v>
      </c>
      <c r="BR309" s="19">
        <v>1881.0952380952001</v>
      </c>
      <c r="BS309" s="19">
        <v>2013.8741345426699</v>
      </c>
      <c r="BT309" s="19">
        <v>2031.5553768981999</v>
      </c>
      <c r="BU309" s="19">
        <v>2049.2366192537202</v>
      </c>
      <c r="BV309" s="19">
        <v>2066.9178616092499</v>
      </c>
      <c r="BW309" s="19">
        <v>2084.5991039647702</v>
      </c>
      <c r="BX309" s="19">
        <v>2102.2803463202999</v>
      </c>
      <c r="BY309" s="19">
        <v>2119.9615886758202</v>
      </c>
      <c r="BZ309" s="19">
        <v>2137.6428310313499</v>
      </c>
      <c r="CA309" s="19">
        <v>2155.3240733868702</v>
      </c>
      <c r="CB309" s="19">
        <v>2173.0053157423999</v>
      </c>
      <c r="CC309" s="19">
        <v>2190.6865580979202</v>
      </c>
      <c r="CD309" s="19">
        <v>2208.3678004534499</v>
      </c>
      <c r="CE309" s="19">
        <v>2226.0490428089802</v>
      </c>
      <c r="CF309" s="19">
        <v>2243.7302851644999</v>
      </c>
      <c r="CG309" s="19">
        <v>2003.6666666666299</v>
      </c>
      <c r="CH309" s="19">
        <v>1881.0952380952001</v>
      </c>
      <c r="CI309" s="19">
        <v>1866.9523809524101</v>
      </c>
      <c r="CJ309" s="19">
        <v>1895.2380952380599</v>
      </c>
      <c r="CK309" s="19">
        <v>2003.6666666666299</v>
      </c>
      <c r="CL309" s="19">
        <v>2010.7380952380599</v>
      </c>
      <c r="CM309" s="19">
        <v>2050.3380952380498</v>
      </c>
    </row>
    <row r="310" spans="2:91" x14ac:dyDescent="0.25">
      <c r="B310">
        <v>100</v>
      </c>
      <c r="C310" s="19">
        <v>1885.80952380948</v>
      </c>
      <c r="D310" s="19">
        <v>1899.95238095234</v>
      </c>
      <c r="E310" s="19">
        <v>2008.38095238091</v>
      </c>
      <c r="F310" s="19">
        <v>1899.95238095234</v>
      </c>
      <c r="G310" s="19">
        <v>1871.6666666666999</v>
      </c>
      <c r="H310" s="19">
        <v>1885.80952380948</v>
      </c>
      <c r="I310" s="19">
        <v>1899.95238095234</v>
      </c>
      <c r="J310" s="19">
        <v>1876.38095238091</v>
      </c>
      <c r="K310" s="19">
        <v>1871.6666666666999</v>
      </c>
      <c r="L310" s="19">
        <v>2008.38095238091</v>
      </c>
      <c r="M310" s="19">
        <v>1899.95238095234</v>
      </c>
      <c r="N310" s="19">
        <v>1885.80952380948</v>
      </c>
      <c r="O310" s="19">
        <v>1885.80952380948</v>
      </c>
      <c r="P310" s="19">
        <v>1876.38095238091</v>
      </c>
      <c r="Q310" s="19">
        <v>2008.38095238091</v>
      </c>
      <c r="R310" s="19">
        <v>1600</v>
      </c>
      <c r="S310" s="19">
        <v>2540</v>
      </c>
      <c r="T310" s="19">
        <v>1923.5238095238201</v>
      </c>
      <c r="U310" s="19">
        <v>1885.80952380948</v>
      </c>
      <c r="V310" s="19">
        <v>1885.80952380948</v>
      </c>
      <c r="W310" s="19">
        <v>1876.38095238091</v>
      </c>
      <c r="X310" s="19">
        <v>2008.38095238091</v>
      </c>
      <c r="Y310" s="19">
        <v>1600</v>
      </c>
      <c r="Z310" s="19">
        <v>2540</v>
      </c>
      <c r="AA310" s="19">
        <v>1923.5238095238201</v>
      </c>
      <c r="AB310" s="19">
        <v>1885.80952380948</v>
      </c>
      <c r="AC310" s="19">
        <v>1871.6666666666999</v>
      </c>
      <c r="AD310" s="19">
        <v>1965.7278911564599</v>
      </c>
      <c r="AE310" s="19">
        <v>2064.1038548752899</v>
      </c>
      <c r="AF310" s="19">
        <v>2008.38095238091</v>
      </c>
      <c r="AG310" s="19">
        <v>2008.38095238091</v>
      </c>
      <c r="AH310" s="19">
        <v>1885.80952380948</v>
      </c>
      <c r="AI310" s="19">
        <v>1871.6666666666999</v>
      </c>
      <c r="AJ310" s="19">
        <v>2287</v>
      </c>
      <c r="AK310" s="19">
        <v>1899.95238095234</v>
      </c>
      <c r="AL310" s="19">
        <v>1752.25396825397</v>
      </c>
      <c r="AM310" s="19">
        <v>1810.2013605442201</v>
      </c>
      <c r="AN310" s="19">
        <v>1942.38095238091</v>
      </c>
      <c r="AO310" s="19">
        <v>1824.43764172336</v>
      </c>
      <c r="AP310" s="19">
        <v>2008.38095238091</v>
      </c>
      <c r="AQ310" s="19">
        <v>2064.1038548752899</v>
      </c>
      <c r="AR310" s="19">
        <v>2008.38095238091</v>
      </c>
      <c r="AS310" s="19">
        <v>2008.38095238091</v>
      </c>
      <c r="AT310" s="19">
        <v>1885.80952380948</v>
      </c>
      <c r="AU310" s="19">
        <v>2027.2820256991299</v>
      </c>
      <c r="AV310" s="19">
        <v>2046.7099841956599</v>
      </c>
      <c r="AW310" s="19">
        <v>2066.1379426921799</v>
      </c>
      <c r="AX310" s="19">
        <v>2085.5659011887101</v>
      </c>
      <c r="AY310" s="19">
        <v>2104.9938596852398</v>
      </c>
      <c r="AZ310" s="19">
        <v>2124.42181818177</v>
      </c>
      <c r="BA310" s="19">
        <v>2143.8497766782898</v>
      </c>
      <c r="BB310" s="19">
        <v>2163.27773517482</v>
      </c>
      <c r="BC310" s="19">
        <v>2182.7056936713502</v>
      </c>
      <c r="BD310" s="19">
        <v>2202.13365216788</v>
      </c>
      <c r="BE310" s="19">
        <v>2221.5616106644002</v>
      </c>
      <c r="BF310" s="19">
        <v>2240.9895691609299</v>
      </c>
      <c r="BG310" s="19">
        <v>2260.4175276574601</v>
      </c>
      <c r="BH310" s="19">
        <v>2279.8454861539799</v>
      </c>
      <c r="BI310" s="19">
        <v>1899.95238095234</v>
      </c>
      <c r="BJ310" s="19">
        <v>1752.25396825397</v>
      </c>
      <c r="BK310" s="19">
        <v>1810.2013605442201</v>
      </c>
      <c r="BL310" s="19">
        <v>1942.38095238091</v>
      </c>
      <c r="BM310" s="19">
        <v>1824.43764172336</v>
      </c>
      <c r="BN310" s="19">
        <v>2008.38095238091</v>
      </c>
      <c r="BO310" s="19">
        <v>2064.1038548752899</v>
      </c>
      <c r="BP310" s="19">
        <v>2008.38095238091</v>
      </c>
      <c r="BQ310" s="19">
        <v>2008.38095238091</v>
      </c>
      <c r="BR310" s="19">
        <v>1885.80952380948</v>
      </c>
      <c r="BS310" s="19">
        <v>2027.2820256991299</v>
      </c>
      <c r="BT310" s="19">
        <v>2046.7099841956599</v>
      </c>
      <c r="BU310" s="19">
        <v>2066.1379426921799</v>
      </c>
      <c r="BV310" s="19">
        <v>2085.5659011887101</v>
      </c>
      <c r="BW310" s="19">
        <v>2104.9938596852398</v>
      </c>
      <c r="BX310" s="19">
        <v>2124.42181818177</v>
      </c>
      <c r="BY310" s="19">
        <v>2143.8497766782898</v>
      </c>
      <c r="BZ310" s="19">
        <v>2163.27773517482</v>
      </c>
      <c r="CA310" s="19">
        <v>2182.7056936713502</v>
      </c>
      <c r="CB310" s="19">
        <v>2202.13365216788</v>
      </c>
      <c r="CC310" s="19">
        <v>2221.5616106644002</v>
      </c>
      <c r="CD310" s="19">
        <v>2240.9895691609299</v>
      </c>
      <c r="CE310" s="19">
        <v>2260.4175276574601</v>
      </c>
      <c r="CF310" s="19">
        <v>2279.8454861539799</v>
      </c>
      <c r="CG310" s="19">
        <v>2008.38095238091</v>
      </c>
      <c r="CH310" s="19">
        <v>1885.80952380948</v>
      </c>
      <c r="CI310" s="19">
        <v>1871.6666666666999</v>
      </c>
      <c r="CJ310" s="19">
        <v>1899.95238095234</v>
      </c>
      <c r="CK310" s="19">
        <v>2008.38095238091</v>
      </c>
      <c r="CL310" s="19">
        <v>2015.45238095234</v>
      </c>
      <c r="CM310" s="19">
        <v>2055.0523809523302</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ABEF8-D742-4F36-A91D-36788D4B21A8}">
  <dimension ref="A1:AL742"/>
  <sheetViews>
    <sheetView showGridLines="0" topLeftCell="B1" workbookViewId="0">
      <selection activeCell="H37" sqref="H37"/>
    </sheetView>
  </sheetViews>
  <sheetFormatPr defaultRowHeight="15" x14ac:dyDescent="0.25"/>
  <cols>
    <col min="2" max="2" width="11.5703125" style="3" customWidth="1"/>
    <col min="3" max="3" width="6.85546875" style="3" customWidth="1"/>
    <col min="4" max="4" width="7" style="3" customWidth="1"/>
    <col min="5" max="5" width="5" style="3" customWidth="1"/>
    <col min="6" max="6" width="9.140625" style="3"/>
    <col min="7" max="7" width="8.5703125" style="3" customWidth="1"/>
    <col min="8" max="8" width="12.42578125" style="3" customWidth="1"/>
    <col min="9" max="9" width="10.42578125" style="3" customWidth="1"/>
    <col min="10" max="10" width="9.140625" style="3"/>
    <col min="11" max="11" width="9" style="3" customWidth="1"/>
    <col min="12" max="12" width="10.7109375" style="44" customWidth="1"/>
    <col min="13" max="13" width="9.140625" style="3"/>
    <col min="14" max="14" width="7.7109375" style="3" customWidth="1"/>
    <col min="15" max="15" width="10.85546875" style="3" customWidth="1"/>
    <col min="16" max="16" width="11.7109375" style="3" customWidth="1"/>
    <col min="17" max="17" width="12.140625" style="3" customWidth="1"/>
    <col min="18" max="18" width="13.42578125" style="3" customWidth="1"/>
    <col min="19" max="19" width="12.28515625" style="3" customWidth="1"/>
    <col min="20" max="20" width="16" style="51" customWidth="1"/>
    <col min="21" max="21" width="15.5703125" style="3" customWidth="1"/>
    <col min="22" max="22" width="11.42578125" style="3" customWidth="1"/>
    <col min="23" max="23" width="5.85546875" style="3" customWidth="1"/>
    <col min="24" max="24" width="11.7109375" style="3" customWidth="1"/>
    <col min="28" max="28" width="20" customWidth="1"/>
    <col min="29" max="29" width="15.5703125" customWidth="1"/>
    <col min="32" max="32" width="26.28515625" customWidth="1"/>
    <col min="33" max="33" width="11.5703125" bestFit="1" customWidth="1"/>
    <col min="36" max="36" width="15.140625" customWidth="1"/>
    <col min="38" max="38" width="17.42578125" customWidth="1"/>
  </cols>
  <sheetData>
    <row r="1" spans="1:38" ht="30.75" customHeight="1" x14ac:dyDescent="0.25">
      <c r="A1" s="1"/>
      <c r="B1" s="5" t="s">
        <v>0</v>
      </c>
      <c r="C1" s="6" t="s">
        <v>1</v>
      </c>
      <c r="D1" s="6" t="s">
        <v>2</v>
      </c>
      <c r="E1" s="6" t="s">
        <v>3</v>
      </c>
      <c r="F1" s="7" t="s">
        <v>4</v>
      </c>
      <c r="G1" s="7" t="s">
        <v>5</v>
      </c>
      <c r="H1" s="7" t="s">
        <v>6</v>
      </c>
      <c r="I1" s="7" t="s">
        <v>7</v>
      </c>
      <c r="J1" s="7" t="s">
        <v>8</v>
      </c>
      <c r="K1" s="7" t="s">
        <v>9</v>
      </c>
      <c r="L1" s="10" t="s">
        <v>10</v>
      </c>
      <c r="M1" s="7" t="s">
        <v>11</v>
      </c>
      <c r="N1" s="7" t="s">
        <v>12</v>
      </c>
      <c r="O1" s="7" t="s">
        <v>37</v>
      </c>
      <c r="P1" s="7" t="s">
        <v>13</v>
      </c>
      <c r="Q1" s="7" t="s">
        <v>14</v>
      </c>
      <c r="R1" s="7" t="s">
        <v>15</v>
      </c>
      <c r="S1" s="7" t="s">
        <v>16</v>
      </c>
      <c r="T1" s="49" t="s">
        <v>17</v>
      </c>
      <c r="U1" s="7" t="s">
        <v>18</v>
      </c>
      <c r="V1" s="7" t="s">
        <v>19</v>
      </c>
      <c r="W1" s="7" t="s">
        <v>20</v>
      </c>
      <c r="X1" s="7" t="s">
        <v>21</v>
      </c>
      <c r="AA1" s="4" t="s">
        <v>38</v>
      </c>
      <c r="AB1" s="4" t="s">
        <v>39</v>
      </c>
      <c r="AC1" s="4" t="s">
        <v>40</v>
      </c>
      <c r="AF1" s="4" t="s">
        <v>47</v>
      </c>
      <c r="AG1" s="4" t="s">
        <v>48</v>
      </c>
      <c r="AJ1" s="2" t="s">
        <v>56</v>
      </c>
      <c r="AK1" s="2" t="s">
        <v>57</v>
      </c>
      <c r="AL1" s="2" t="s">
        <v>58</v>
      </c>
    </row>
    <row r="2" spans="1:38" x14ac:dyDescent="0.25">
      <c r="A2" s="1"/>
      <c r="B2" s="41">
        <v>43831</v>
      </c>
      <c r="C2" s="3">
        <f>YEAR(B2)</f>
        <v>2020</v>
      </c>
      <c r="D2" s="3" t="str">
        <f t="shared" ref="D2:D32" si="0">TEXT(MONTH(B2),"mmm")</f>
        <v>Jan</v>
      </c>
      <c r="E2" s="3">
        <f t="shared" ref="E2:E33" si="1">DAY(B2)</f>
        <v>1</v>
      </c>
      <c r="F2" s="3" t="s">
        <v>34</v>
      </c>
      <c r="G2" s="3">
        <v>2</v>
      </c>
      <c r="H2" s="3" t="str">
        <f>CONCATENATE(IF(G2=2,"Sussex",""),IF(G2=3,"Leghorn",""),IF(G2=1,"Plymouth Rock",""))</f>
        <v>Sussex</v>
      </c>
      <c r="I2" s="42">
        <v>43739</v>
      </c>
      <c r="J2" s="3">
        <f t="shared" ref="J2:J33" si="2">B2-I2</f>
        <v>92</v>
      </c>
      <c r="K2" s="43">
        <f>J2/7</f>
        <v>13.142857142857142</v>
      </c>
      <c r="L2" s="44">
        <v>16800</v>
      </c>
      <c r="M2" s="3">
        <v>15</v>
      </c>
      <c r="N2" s="45">
        <f>L2-M2</f>
        <v>16785</v>
      </c>
      <c r="O2" s="45">
        <f>M2</f>
        <v>15</v>
      </c>
      <c r="P2" s="45">
        <f>L2-500</f>
        <v>16300</v>
      </c>
      <c r="Q2" s="46">
        <f>P2/30</f>
        <v>543.33333333333337</v>
      </c>
      <c r="R2" s="47">
        <f>P2/N2</f>
        <v>0.97110515341078341</v>
      </c>
      <c r="S2" s="19">
        <v>1993</v>
      </c>
      <c r="T2" s="50">
        <f>S2*100/P2</f>
        <v>12.226993865030675</v>
      </c>
      <c r="U2" s="48">
        <f>4.3*T2</f>
        <v>52.576073619631899</v>
      </c>
      <c r="V2" s="45">
        <f>N2/30</f>
        <v>559.5</v>
      </c>
      <c r="W2" s="45">
        <f>V2-100</f>
        <v>459.5</v>
      </c>
      <c r="X2" s="45">
        <f>V2-W2</f>
        <v>100</v>
      </c>
      <c r="AA2" t="s">
        <v>41</v>
      </c>
      <c r="AB2" t="s">
        <v>43</v>
      </c>
      <c r="AC2" s="14">
        <v>705558000</v>
      </c>
      <c r="AF2" s="3" t="s">
        <v>49</v>
      </c>
      <c r="AG2" s="15">
        <v>72000</v>
      </c>
      <c r="AJ2" t="s">
        <v>59</v>
      </c>
      <c r="AK2" s="16">
        <v>4228</v>
      </c>
      <c r="AL2">
        <v>5000</v>
      </c>
    </row>
    <row r="3" spans="1:38" x14ac:dyDescent="0.25">
      <c r="A3" s="1"/>
      <c r="B3" s="41">
        <v>43832</v>
      </c>
      <c r="C3" s="3">
        <f t="shared" ref="C3:C66" si="3">YEAR(B3)</f>
        <v>2020</v>
      </c>
      <c r="D3" s="3" t="str">
        <f t="shared" si="0"/>
        <v>Jan</v>
      </c>
      <c r="E3" s="3">
        <f t="shared" si="1"/>
        <v>2</v>
      </c>
      <c r="F3" s="3" t="s">
        <v>35</v>
      </c>
      <c r="G3" s="3">
        <v>3</v>
      </c>
      <c r="H3" s="3" t="str">
        <f>CONCATENATE(IF(G3=2,"Sussex",""),IF(G3=3,"Leghorn",""),IF(G3=1,"Plymouth Rock",""))</f>
        <v>Leghorn</v>
      </c>
      <c r="I3" s="42">
        <v>43740</v>
      </c>
      <c r="J3" s="3">
        <f t="shared" si="2"/>
        <v>92</v>
      </c>
      <c r="K3" s="43">
        <f t="shared" ref="K3:K66" si="4">J3/7</f>
        <v>13.142857142857142</v>
      </c>
      <c r="L3" s="44">
        <v>15500</v>
      </c>
      <c r="M3" s="3">
        <v>16</v>
      </c>
      <c r="N3" s="45">
        <f t="shared" ref="N3:N66" si="5">L3-M3</f>
        <v>15484</v>
      </c>
      <c r="O3" s="45">
        <f>M3+O2</f>
        <v>31</v>
      </c>
      <c r="P3" s="45">
        <f>N3-400</f>
        <v>15084</v>
      </c>
      <c r="Q3" s="46">
        <f t="shared" ref="Q3:Q66" si="6">P3/30</f>
        <v>502.8</v>
      </c>
      <c r="R3" s="47">
        <f t="shared" ref="R3:R66" si="7">P3/N3</f>
        <v>0.97416688194265044</v>
      </c>
      <c r="S3" s="19">
        <v>1719</v>
      </c>
      <c r="T3" s="50">
        <f t="shared" ref="T3:T66" si="8">S3*100/P3</f>
        <v>11.39618138424821</v>
      </c>
      <c r="U3" s="48">
        <f t="shared" ref="U3:U66" si="9">4.3*T3</f>
        <v>49.003579952267302</v>
      </c>
      <c r="V3" s="45">
        <f t="shared" ref="V3:V66" si="10">N3/30</f>
        <v>516.13333333333333</v>
      </c>
      <c r="W3" s="45">
        <f>V3-150</f>
        <v>366.13333333333333</v>
      </c>
      <c r="X3" s="45">
        <f t="shared" ref="X3:X66" si="11">V3-W3</f>
        <v>150</v>
      </c>
      <c r="AA3" t="s">
        <v>42</v>
      </c>
      <c r="AB3" t="s">
        <v>43</v>
      </c>
      <c r="AC3" s="14">
        <v>58999000</v>
      </c>
      <c r="AF3" s="3" t="s">
        <v>50</v>
      </c>
      <c r="AG3" s="15">
        <v>56000</v>
      </c>
      <c r="AJ3" t="s">
        <v>60</v>
      </c>
      <c r="AK3" s="16">
        <v>3218</v>
      </c>
      <c r="AL3">
        <v>1000</v>
      </c>
    </row>
    <row r="4" spans="1:38" x14ac:dyDescent="0.25">
      <c r="A4" s="1"/>
      <c r="B4" s="41">
        <v>43833</v>
      </c>
      <c r="C4" s="3">
        <f t="shared" si="3"/>
        <v>2020</v>
      </c>
      <c r="D4" s="3" t="str">
        <f t="shared" si="0"/>
        <v>Jan</v>
      </c>
      <c r="E4" s="3">
        <f t="shared" si="1"/>
        <v>3</v>
      </c>
      <c r="F4" s="3" t="s">
        <v>36</v>
      </c>
      <c r="G4" s="3">
        <v>1</v>
      </c>
      <c r="H4" s="3" t="str">
        <f t="shared" ref="H4:H67" si="12">CONCATENATE(IF(G4=2,"Sussex",""),IF(G4=3,"Leghorn",""),IF(G4=1,"Plymouth Rock",""))</f>
        <v>Plymouth Rock</v>
      </c>
      <c r="I4" s="42">
        <v>43741</v>
      </c>
      <c r="J4" s="3">
        <f t="shared" si="2"/>
        <v>92</v>
      </c>
      <c r="K4" s="43">
        <f t="shared" si="4"/>
        <v>13.142857142857142</v>
      </c>
      <c r="L4" s="44">
        <v>12000</v>
      </c>
      <c r="M4" s="3">
        <v>5</v>
      </c>
      <c r="N4" s="45">
        <f t="shared" si="5"/>
        <v>11995</v>
      </c>
      <c r="O4" s="45">
        <f>M4+O3</f>
        <v>36</v>
      </c>
      <c r="P4" s="45">
        <f>N4-500</f>
        <v>11495</v>
      </c>
      <c r="Q4" s="46">
        <f t="shared" si="6"/>
        <v>383.16666666666669</v>
      </c>
      <c r="R4" s="47">
        <f t="shared" si="7"/>
        <v>0.95831596498541061</v>
      </c>
      <c r="S4" s="19">
        <v>1946</v>
      </c>
      <c r="T4" s="50">
        <f t="shared" si="8"/>
        <v>16.929099608525444</v>
      </c>
      <c r="U4" s="48">
        <f t="shared" si="9"/>
        <v>72.795128316659401</v>
      </c>
      <c r="V4" s="45">
        <f t="shared" si="10"/>
        <v>399.83333333333331</v>
      </c>
      <c r="W4" s="45">
        <f>V4-50</f>
        <v>349.83333333333331</v>
      </c>
      <c r="X4" s="45">
        <f t="shared" si="11"/>
        <v>50</v>
      </c>
      <c r="AA4" t="s">
        <v>41</v>
      </c>
      <c r="AB4" t="s">
        <v>44</v>
      </c>
      <c r="AC4" s="14">
        <v>142253000</v>
      </c>
      <c r="AF4" s="3" t="s">
        <v>51</v>
      </c>
      <c r="AG4" s="15">
        <v>74000</v>
      </c>
      <c r="AJ4" t="s">
        <v>61</v>
      </c>
      <c r="AK4" s="16">
        <v>3010</v>
      </c>
      <c r="AL4">
        <v>560</v>
      </c>
    </row>
    <row r="5" spans="1:38" x14ac:dyDescent="0.25">
      <c r="A5" s="1"/>
      <c r="B5" s="41">
        <v>43834</v>
      </c>
      <c r="C5" s="3">
        <f t="shared" si="3"/>
        <v>2020</v>
      </c>
      <c r="D5" s="3" t="str">
        <f t="shared" si="0"/>
        <v>Jan</v>
      </c>
      <c r="E5" s="3">
        <f t="shared" si="1"/>
        <v>4</v>
      </c>
      <c r="F5" s="3" t="s">
        <v>34</v>
      </c>
      <c r="G5" s="3">
        <v>2</v>
      </c>
      <c r="H5" s="3" t="str">
        <f t="shared" si="12"/>
        <v>Sussex</v>
      </c>
      <c r="I5" s="42">
        <v>43742</v>
      </c>
      <c r="J5" s="3">
        <f t="shared" si="2"/>
        <v>92</v>
      </c>
      <c r="K5" s="43">
        <f t="shared" si="4"/>
        <v>13.142857142857142</v>
      </c>
      <c r="L5" s="44">
        <v>10000</v>
      </c>
      <c r="M5" s="3">
        <v>8</v>
      </c>
      <c r="N5" s="45">
        <f t="shared" si="5"/>
        <v>9992</v>
      </c>
      <c r="O5" s="45">
        <f>M5+O4</f>
        <v>44</v>
      </c>
      <c r="P5" s="45">
        <f>N5-300</f>
        <v>9692</v>
      </c>
      <c r="Q5" s="46">
        <f t="shared" si="6"/>
        <v>323.06666666666666</v>
      </c>
      <c r="R5" s="47">
        <f t="shared" si="7"/>
        <v>0.96997598078462766</v>
      </c>
      <c r="S5" s="19">
        <v>1840</v>
      </c>
      <c r="T5" s="50">
        <f t="shared" si="8"/>
        <v>18.984729673957904</v>
      </c>
      <c r="U5" s="48">
        <f t="shared" si="9"/>
        <v>81.634337598018988</v>
      </c>
      <c r="V5" s="45">
        <f t="shared" si="10"/>
        <v>333.06666666666666</v>
      </c>
      <c r="W5" s="45">
        <f>V5-55</f>
        <v>278.06666666666666</v>
      </c>
      <c r="X5" s="45">
        <f t="shared" si="11"/>
        <v>55</v>
      </c>
      <c r="AA5" t="s">
        <v>42</v>
      </c>
      <c r="AB5" t="s">
        <v>44</v>
      </c>
      <c r="AC5" s="14">
        <v>11456000</v>
      </c>
      <c r="AF5" s="3" t="s">
        <v>52</v>
      </c>
      <c r="AG5" s="15">
        <v>35400</v>
      </c>
      <c r="AJ5" t="s">
        <v>62</v>
      </c>
      <c r="AK5" s="16">
        <v>2990</v>
      </c>
      <c r="AL5">
        <v>750</v>
      </c>
    </row>
    <row r="6" spans="1:38" x14ac:dyDescent="0.25">
      <c r="A6" s="1"/>
      <c r="B6" s="41">
        <v>43835</v>
      </c>
      <c r="C6" s="3">
        <f t="shared" si="3"/>
        <v>2020</v>
      </c>
      <c r="D6" s="3" t="str">
        <f>TEXT(MONTH(B6),"mmm")</f>
        <v>Jan</v>
      </c>
      <c r="E6" s="3">
        <f t="shared" si="1"/>
        <v>5</v>
      </c>
      <c r="F6" s="3" t="s">
        <v>35</v>
      </c>
      <c r="G6" s="3">
        <v>3</v>
      </c>
      <c r="H6" s="3" t="str">
        <f t="shared" si="12"/>
        <v>Leghorn</v>
      </c>
      <c r="I6" s="42">
        <v>43743</v>
      </c>
      <c r="J6" s="3">
        <f t="shared" si="2"/>
        <v>92</v>
      </c>
      <c r="K6" s="43">
        <f t="shared" si="4"/>
        <v>13.142857142857142</v>
      </c>
      <c r="L6" s="44">
        <v>19000</v>
      </c>
      <c r="M6" s="3">
        <v>9</v>
      </c>
      <c r="N6" s="45">
        <f t="shared" si="5"/>
        <v>18991</v>
      </c>
      <c r="O6" s="45">
        <f t="shared" ref="O6:O12" si="13">O5+M6</f>
        <v>53</v>
      </c>
      <c r="P6" s="45">
        <f>N6-200</f>
        <v>18791</v>
      </c>
      <c r="Q6" s="46">
        <f t="shared" si="6"/>
        <v>626.36666666666667</v>
      </c>
      <c r="R6" s="47">
        <f t="shared" si="7"/>
        <v>0.98946869569796214</v>
      </c>
      <c r="S6" s="19">
        <v>1900</v>
      </c>
      <c r="T6" s="50">
        <f t="shared" si="8"/>
        <v>10.111223458038422</v>
      </c>
      <c r="U6" s="48">
        <f t="shared" si="9"/>
        <v>43.478260869565212</v>
      </c>
      <c r="V6" s="45">
        <f t="shared" si="10"/>
        <v>633.0333333333333</v>
      </c>
      <c r="W6" s="45">
        <f>V6-19</f>
        <v>614.0333333333333</v>
      </c>
      <c r="X6" s="45">
        <f t="shared" si="11"/>
        <v>19</v>
      </c>
      <c r="AA6" t="s">
        <v>41</v>
      </c>
      <c r="AB6" t="s">
        <v>45</v>
      </c>
      <c r="AC6" s="14">
        <v>567000000</v>
      </c>
      <c r="AF6" s="3" t="s">
        <v>53</v>
      </c>
      <c r="AG6" s="15">
        <v>35000</v>
      </c>
      <c r="AK6" s="16">
        <f>SUM(AK2:AK5)</f>
        <v>13446</v>
      </c>
      <c r="AL6">
        <f>SUM(AL2:AL5)</f>
        <v>7310</v>
      </c>
    </row>
    <row r="7" spans="1:38" x14ac:dyDescent="0.25">
      <c r="A7" s="1"/>
      <c r="B7" s="41">
        <v>43836</v>
      </c>
      <c r="C7" s="3">
        <f t="shared" si="3"/>
        <v>2020</v>
      </c>
      <c r="D7" s="3" t="str">
        <f t="shared" si="0"/>
        <v>Jan</v>
      </c>
      <c r="E7" s="3">
        <f t="shared" si="1"/>
        <v>6</v>
      </c>
      <c r="F7" s="3" t="s">
        <v>36</v>
      </c>
      <c r="G7" s="3">
        <v>1</v>
      </c>
      <c r="H7" s="3" t="str">
        <f t="shared" si="12"/>
        <v>Plymouth Rock</v>
      </c>
      <c r="I7" s="42">
        <v>43739</v>
      </c>
      <c r="J7" s="3">
        <f t="shared" si="2"/>
        <v>97</v>
      </c>
      <c r="K7" s="43">
        <f t="shared" si="4"/>
        <v>13.857142857142858</v>
      </c>
      <c r="L7" s="44">
        <v>14330</v>
      </c>
      <c r="M7" s="3">
        <v>3</v>
      </c>
      <c r="N7" s="45">
        <f t="shared" si="5"/>
        <v>14327</v>
      </c>
      <c r="O7" s="45">
        <f t="shared" si="13"/>
        <v>56</v>
      </c>
      <c r="P7" s="45">
        <f>N7-600</f>
        <v>13727</v>
      </c>
      <c r="Q7" s="46">
        <f t="shared" si="6"/>
        <v>457.56666666666666</v>
      </c>
      <c r="R7" s="47">
        <f t="shared" si="7"/>
        <v>0.95812103022265649</v>
      </c>
      <c r="S7" s="19">
        <v>1800</v>
      </c>
      <c r="T7" s="50">
        <f t="shared" si="8"/>
        <v>13.112843301522547</v>
      </c>
      <c r="U7" s="48">
        <f t="shared" si="9"/>
        <v>56.385226196546952</v>
      </c>
      <c r="V7" s="45">
        <f t="shared" si="10"/>
        <v>477.56666666666666</v>
      </c>
      <c r="W7" s="45">
        <f>V7-100</f>
        <v>377.56666666666666</v>
      </c>
      <c r="X7" s="45">
        <f t="shared" si="11"/>
        <v>100</v>
      </c>
      <c r="AA7" t="s">
        <v>42</v>
      </c>
      <c r="AB7" t="s">
        <v>45</v>
      </c>
      <c r="AC7" s="14">
        <v>47024000</v>
      </c>
      <c r="AF7" s="3" t="s">
        <v>54</v>
      </c>
      <c r="AG7" s="15">
        <v>88000</v>
      </c>
    </row>
    <row r="8" spans="1:38" x14ac:dyDescent="0.25">
      <c r="A8" s="1"/>
      <c r="B8" s="41">
        <v>43837</v>
      </c>
      <c r="C8" s="3">
        <f t="shared" si="3"/>
        <v>2020</v>
      </c>
      <c r="D8" s="3" t="str">
        <f t="shared" si="0"/>
        <v>Jan</v>
      </c>
      <c r="E8" s="3">
        <f t="shared" si="1"/>
        <v>7</v>
      </c>
      <c r="F8" s="3" t="s">
        <v>34</v>
      </c>
      <c r="G8" s="3">
        <v>2</v>
      </c>
      <c r="H8" s="3" t="str">
        <f t="shared" si="12"/>
        <v>Sussex</v>
      </c>
      <c r="I8" s="42">
        <v>43741</v>
      </c>
      <c r="J8" s="3">
        <f t="shared" si="2"/>
        <v>96</v>
      </c>
      <c r="K8" s="43">
        <f t="shared" si="4"/>
        <v>13.714285714285714</v>
      </c>
      <c r="L8" s="44">
        <v>14220</v>
      </c>
      <c r="M8" s="3">
        <v>2</v>
      </c>
      <c r="N8" s="45">
        <f t="shared" si="5"/>
        <v>14218</v>
      </c>
      <c r="O8" s="45">
        <f t="shared" si="13"/>
        <v>58</v>
      </c>
      <c r="P8" s="45">
        <f>N8-500</f>
        <v>13718</v>
      </c>
      <c r="Q8" s="46">
        <f t="shared" si="6"/>
        <v>457.26666666666665</v>
      </c>
      <c r="R8" s="47">
        <f t="shared" si="7"/>
        <v>0.96483330988887328</v>
      </c>
      <c r="S8" s="19">
        <v>1800</v>
      </c>
      <c r="T8" s="50">
        <f t="shared" si="8"/>
        <v>13.121446274967196</v>
      </c>
      <c r="U8" s="48">
        <f t="shared" si="9"/>
        <v>56.422218982358942</v>
      </c>
      <c r="V8" s="45">
        <f t="shared" si="10"/>
        <v>473.93333333333334</v>
      </c>
      <c r="W8" s="45">
        <f>V8-120</f>
        <v>353.93333333333334</v>
      </c>
      <c r="X8" s="45">
        <f t="shared" si="11"/>
        <v>120</v>
      </c>
      <c r="AA8" t="s">
        <v>41</v>
      </c>
      <c r="AB8" t="s">
        <v>46</v>
      </c>
      <c r="AC8" s="14">
        <v>139700000</v>
      </c>
      <c r="AF8" s="3" t="s">
        <v>55</v>
      </c>
      <c r="AG8" s="15">
        <v>45000</v>
      </c>
    </row>
    <row r="9" spans="1:38" x14ac:dyDescent="0.25">
      <c r="A9" s="1"/>
      <c r="B9" s="41">
        <v>43838</v>
      </c>
      <c r="C9" s="3">
        <f t="shared" si="3"/>
        <v>2020</v>
      </c>
      <c r="D9" s="3" t="str">
        <f t="shared" si="0"/>
        <v>Jan</v>
      </c>
      <c r="E9" s="3">
        <f t="shared" si="1"/>
        <v>8</v>
      </c>
      <c r="F9" s="3" t="s">
        <v>35</v>
      </c>
      <c r="G9" s="3">
        <v>3</v>
      </c>
      <c r="H9" s="3" t="str">
        <f t="shared" si="12"/>
        <v>Leghorn</v>
      </c>
      <c r="I9" s="42">
        <v>43746</v>
      </c>
      <c r="J9" s="3">
        <f t="shared" si="2"/>
        <v>92</v>
      </c>
      <c r="K9" s="43">
        <f t="shared" si="4"/>
        <v>13.142857142857142</v>
      </c>
      <c r="L9" s="44">
        <v>14110</v>
      </c>
      <c r="M9" s="3">
        <v>2</v>
      </c>
      <c r="N9" s="45">
        <f t="shared" si="5"/>
        <v>14108</v>
      </c>
      <c r="O9" s="45">
        <f t="shared" si="13"/>
        <v>60</v>
      </c>
      <c r="P9" s="45">
        <f>L9-500</f>
        <v>13610</v>
      </c>
      <c r="Q9" s="46">
        <f t="shared" si="6"/>
        <v>453.66666666666669</v>
      </c>
      <c r="R9" s="47">
        <f t="shared" si="7"/>
        <v>0.96470087893393819</v>
      </c>
      <c r="S9" s="19">
        <v>1700</v>
      </c>
      <c r="T9" s="50">
        <f t="shared" si="8"/>
        <v>12.490815576781777</v>
      </c>
      <c r="U9" s="48">
        <f t="shared" si="9"/>
        <v>53.710506980161639</v>
      </c>
      <c r="V9" s="45">
        <f t="shared" si="10"/>
        <v>470.26666666666665</v>
      </c>
      <c r="W9" s="45">
        <f>V9-88</f>
        <v>382.26666666666665</v>
      </c>
      <c r="X9" s="45">
        <f t="shared" si="11"/>
        <v>88</v>
      </c>
      <c r="AA9" t="s">
        <v>42</v>
      </c>
      <c r="AB9" t="s">
        <v>46</v>
      </c>
      <c r="AC9" s="14">
        <v>11919000</v>
      </c>
      <c r="AF9" s="3"/>
    </row>
    <row r="10" spans="1:38" x14ac:dyDescent="0.25">
      <c r="A10" s="1"/>
      <c r="B10" s="41">
        <v>43839</v>
      </c>
      <c r="C10" s="3">
        <f t="shared" si="3"/>
        <v>2020</v>
      </c>
      <c r="D10" s="3" t="str">
        <f t="shared" si="0"/>
        <v>Jan</v>
      </c>
      <c r="E10" s="3">
        <f t="shared" si="1"/>
        <v>9</v>
      </c>
      <c r="F10" s="3" t="s">
        <v>36</v>
      </c>
      <c r="G10" s="3">
        <v>1</v>
      </c>
      <c r="H10" s="3" t="str">
        <f t="shared" si="12"/>
        <v>Plymouth Rock</v>
      </c>
      <c r="I10" s="42">
        <v>43747</v>
      </c>
      <c r="J10" s="3">
        <f t="shared" si="2"/>
        <v>92</v>
      </c>
      <c r="K10" s="43">
        <f t="shared" si="4"/>
        <v>13.142857142857142</v>
      </c>
      <c r="L10" s="44">
        <v>14000</v>
      </c>
      <c r="M10" s="3">
        <v>2</v>
      </c>
      <c r="N10" s="45">
        <f t="shared" si="5"/>
        <v>13998</v>
      </c>
      <c r="O10" s="45">
        <f t="shared" si="13"/>
        <v>62</v>
      </c>
      <c r="P10" s="45">
        <f>N10-400</f>
        <v>13598</v>
      </c>
      <c r="Q10" s="46">
        <f t="shared" si="6"/>
        <v>453.26666666666665</v>
      </c>
      <c r="R10" s="47">
        <f t="shared" si="7"/>
        <v>0.97142448921274471</v>
      </c>
      <c r="S10" s="19">
        <v>1705.9642857142901</v>
      </c>
      <c r="T10" s="50">
        <f t="shared" si="8"/>
        <v>12.545699997898883</v>
      </c>
      <c r="U10" s="48">
        <f t="shared" si="9"/>
        <v>53.94650999096519</v>
      </c>
      <c r="V10" s="45">
        <f t="shared" si="10"/>
        <v>466.6</v>
      </c>
      <c r="W10" s="45">
        <f>V10-77</f>
        <v>389.6</v>
      </c>
      <c r="X10" s="45">
        <f t="shared" si="11"/>
        <v>77</v>
      </c>
      <c r="AA10" t="s">
        <v>66</v>
      </c>
      <c r="AC10" s="16">
        <f>SUM(AC2:AC9)</f>
        <v>1683909000</v>
      </c>
    </row>
    <row r="11" spans="1:38" x14ac:dyDescent="0.25">
      <c r="A11" s="1"/>
      <c r="B11" s="41">
        <v>43840</v>
      </c>
      <c r="C11" s="3">
        <f t="shared" si="3"/>
        <v>2020</v>
      </c>
      <c r="D11" s="3" t="str">
        <f t="shared" si="0"/>
        <v>Jan</v>
      </c>
      <c r="E11" s="3">
        <f t="shared" si="1"/>
        <v>10</v>
      </c>
      <c r="F11" s="3" t="s">
        <v>34</v>
      </c>
      <c r="G11" s="3">
        <v>2</v>
      </c>
      <c r="H11" s="3" t="str">
        <f t="shared" si="12"/>
        <v>Sussex</v>
      </c>
      <c r="I11" s="42">
        <v>43748</v>
      </c>
      <c r="J11" s="3">
        <f t="shared" si="2"/>
        <v>92</v>
      </c>
      <c r="K11" s="43">
        <f t="shared" si="4"/>
        <v>13.142857142857142</v>
      </c>
      <c r="L11" s="44">
        <v>13890</v>
      </c>
      <c r="M11" s="3">
        <v>2</v>
      </c>
      <c r="N11" s="45">
        <f t="shared" si="5"/>
        <v>13888</v>
      </c>
      <c r="O11" s="45">
        <f t="shared" si="13"/>
        <v>64</v>
      </c>
      <c r="P11" s="45">
        <f>N11-500</f>
        <v>13388</v>
      </c>
      <c r="Q11" s="46">
        <f t="shared" si="6"/>
        <v>446.26666666666665</v>
      </c>
      <c r="R11" s="47">
        <f t="shared" si="7"/>
        <v>0.96399769585253459</v>
      </c>
      <c r="S11" s="19">
        <v>1852.3452380952399</v>
      </c>
      <c r="T11" s="50">
        <f t="shared" si="8"/>
        <v>13.835862250487301</v>
      </c>
      <c r="U11" s="48">
        <f t="shared" si="9"/>
        <v>59.494207677095389</v>
      </c>
      <c r="V11" s="45">
        <f t="shared" si="10"/>
        <v>462.93333333333334</v>
      </c>
      <c r="W11" s="45">
        <f>V11-90</f>
        <v>372.93333333333334</v>
      </c>
      <c r="X11" s="45">
        <f t="shared" si="11"/>
        <v>90</v>
      </c>
    </row>
    <row r="12" spans="1:38" x14ac:dyDescent="0.25">
      <c r="A12" s="1"/>
      <c r="B12" s="41">
        <v>43841</v>
      </c>
      <c r="C12" s="3">
        <f t="shared" si="3"/>
        <v>2020</v>
      </c>
      <c r="D12" s="3" t="str">
        <f t="shared" si="0"/>
        <v>Jan</v>
      </c>
      <c r="E12" s="3">
        <f t="shared" si="1"/>
        <v>11</v>
      </c>
      <c r="F12" s="3" t="s">
        <v>34</v>
      </c>
      <c r="G12" s="3">
        <v>3</v>
      </c>
      <c r="H12" s="3" t="str">
        <f t="shared" si="12"/>
        <v>Leghorn</v>
      </c>
      <c r="I12" s="42">
        <v>43739</v>
      </c>
      <c r="J12" s="3">
        <f t="shared" si="2"/>
        <v>102</v>
      </c>
      <c r="K12" s="43">
        <f t="shared" si="4"/>
        <v>14.571428571428571</v>
      </c>
      <c r="L12" s="44">
        <v>13780</v>
      </c>
      <c r="M12" s="3">
        <v>2</v>
      </c>
      <c r="N12" s="45">
        <f t="shared" si="5"/>
        <v>13778</v>
      </c>
      <c r="O12" s="45">
        <f t="shared" si="13"/>
        <v>66</v>
      </c>
      <c r="P12" s="45">
        <f>L12-3000</f>
        <v>10780</v>
      </c>
      <c r="Q12" s="46">
        <f t="shared" si="6"/>
        <v>359.33333333333331</v>
      </c>
      <c r="R12" s="47">
        <f t="shared" si="7"/>
        <v>0.78240673537523586</v>
      </c>
      <c r="S12" s="19">
        <v>1918.7261904761899</v>
      </c>
      <c r="T12" s="50">
        <f t="shared" si="8"/>
        <v>17.79894425302588</v>
      </c>
      <c r="U12" s="48">
        <f t="shared" si="9"/>
        <v>76.535460288011279</v>
      </c>
      <c r="V12" s="45">
        <f t="shared" si="10"/>
        <v>459.26666666666665</v>
      </c>
      <c r="W12" s="45">
        <f>V12-189</f>
        <v>270.26666666666665</v>
      </c>
      <c r="X12" s="45">
        <f t="shared" si="11"/>
        <v>189</v>
      </c>
    </row>
    <row r="13" spans="1:38" x14ac:dyDescent="0.25">
      <c r="A13" s="1"/>
      <c r="B13" s="41">
        <v>43842</v>
      </c>
      <c r="C13" s="3">
        <f t="shared" si="3"/>
        <v>2020</v>
      </c>
      <c r="D13" s="3" t="str">
        <f t="shared" si="0"/>
        <v>Jan</v>
      </c>
      <c r="E13" s="3">
        <f t="shared" si="1"/>
        <v>12</v>
      </c>
      <c r="F13" s="3" t="s">
        <v>35</v>
      </c>
      <c r="G13" s="3">
        <v>1</v>
      </c>
      <c r="H13" s="3" t="str">
        <f t="shared" si="12"/>
        <v>Plymouth Rock</v>
      </c>
      <c r="I13" s="42">
        <v>43750</v>
      </c>
      <c r="J13" s="3">
        <f t="shared" si="2"/>
        <v>92</v>
      </c>
      <c r="K13" s="43">
        <f t="shared" si="4"/>
        <v>13.142857142857142</v>
      </c>
      <c r="L13" s="44">
        <v>13670</v>
      </c>
      <c r="M13" s="3">
        <v>2</v>
      </c>
      <c r="N13" s="45">
        <f t="shared" si="5"/>
        <v>13668</v>
      </c>
      <c r="O13" s="45">
        <f t="shared" ref="O13:O17" si="14">O12+M13</f>
        <v>68</v>
      </c>
      <c r="P13" s="45">
        <f t="shared" ref="P13" si="15">N13-400</f>
        <v>13268</v>
      </c>
      <c r="Q13" s="46">
        <f t="shared" si="6"/>
        <v>442.26666666666665</v>
      </c>
      <c r="R13" s="47">
        <f t="shared" si="7"/>
        <v>0.97073456248170908</v>
      </c>
      <c r="S13" s="19">
        <v>1885.1071428571399</v>
      </c>
      <c r="T13" s="50">
        <f t="shared" si="8"/>
        <v>14.207922391145161</v>
      </c>
      <c r="U13" s="48">
        <f t="shared" si="9"/>
        <v>61.094066281924185</v>
      </c>
      <c r="V13" s="45">
        <f t="shared" si="10"/>
        <v>455.6</v>
      </c>
      <c r="W13" s="45">
        <f>V13-32</f>
        <v>423.6</v>
      </c>
      <c r="X13" s="45">
        <f t="shared" si="11"/>
        <v>32</v>
      </c>
    </row>
    <row r="14" spans="1:38" x14ac:dyDescent="0.25">
      <c r="A14" s="1"/>
      <c r="B14" s="41">
        <v>43843</v>
      </c>
      <c r="C14" s="3">
        <f t="shared" si="3"/>
        <v>2020</v>
      </c>
      <c r="D14" s="3" t="str">
        <f t="shared" si="0"/>
        <v>Jan</v>
      </c>
      <c r="E14" s="3">
        <f t="shared" si="1"/>
        <v>13</v>
      </c>
      <c r="F14" s="3" t="s">
        <v>36</v>
      </c>
      <c r="G14" s="3">
        <v>2</v>
      </c>
      <c r="H14" s="3" t="str">
        <f t="shared" si="12"/>
        <v>Sussex</v>
      </c>
      <c r="I14" s="42">
        <v>43751</v>
      </c>
      <c r="J14" s="3">
        <f t="shared" si="2"/>
        <v>92</v>
      </c>
      <c r="K14" s="43">
        <f t="shared" si="4"/>
        <v>13.142857142857142</v>
      </c>
      <c r="L14" s="44">
        <v>13560</v>
      </c>
      <c r="M14" s="3">
        <v>5</v>
      </c>
      <c r="N14" s="45">
        <f t="shared" si="5"/>
        <v>13555</v>
      </c>
      <c r="O14" s="45">
        <f t="shared" si="14"/>
        <v>73</v>
      </c>
      <c r="P14" s="45">
        <f t="shared" ref="P14" si="16">N14-500</f>
        <v>13055</v>
      </c>
      <c r="Q14" s="46">
        <f t="shared" si="6"/>
        <v>435.16666666666669</v>
      </c>
      <c r="R14" s="47">
        <f t="shared" si="7"/>
        <v>0.96311324234599782</v>
      </c>
      <c r="S14" s="19">
        <v>1751.4880952381</v>
      </c>
      <c r="T14" s="50">
        <f t="shared" si="8"/>
        <v>13.416224398606664</v>
      </c>
      <c r="U14" s="48">
        <f t="shared" si="9"/>
        <v>57.689764914008649</v>
      </c>
      <c r="V14" s="45">
        <f t="shared" si="10"/>
        <v>451.83333333333331</v>
      </c>
      <c r="W14" s="45">
        <f>V14-115</f>
        <v>336.83333333333331</v>
      </c>
      <c r="X14" s="45">
        <f t="shared" si="11"/>
        <v>115</v>
      </c>
    </row>
    <row r="15" spans="1:38" x14ac:dyDescent="0.25">
      <c r="A15" s="1"/>
      <c r="B15" s="41">
        <v>43844</v>
      </c>
      <c r="C15" s="3">
        <f t="shared" si="3"/>
        <v>2020</v>
      </c>
      <c r="D15" s="3" t="str">
        <f t="shared" si="0"/>
        <v>Jan</v>
      </c>
      <c r="E15" s="3">
        <f t="shared" si="1"/>
        <v>14</v>
      </c>
      <c r="F15" s="3" t="s">
        <v>34</v>
      </c>
      <c r="G15" s="3">
        <v>3</v>
      </c>
      <c r="H15" s="3" t="str">
        <f t="shared" si="12"/>
        <v>Leghorn</v>
      </c>
      <c r="I15" s="42">
        <v>43752</v>
      </c>
      <c r="J15" s="3">
        <f t="shared" si="2"/>
        <v>92</v>
      </c>
      <c r="K15" s="43">
        <f t="shared" si="4"/>
        <v>13.142857142857142</v>
      </c>
      <c r="L15" s="44">
        <v>13450</v>
      </c>
      <c r="M15" s="3">
        <v>8</v>
      </c>
      <c r="N15" s="45">
        <f t="shared" si="5"/>
        <v>13442</v>
      </c>
      <c r="O15" s="45">
        <f t="shared" si="14"/>
        <v>81</v>
      </c>
      <c r="P15" s="45">
        <f t="shared" ref="P15" si="17">N15-300</f>
        <v>13142</v>
      </c>
      <c r="Q15" s="46">
        <f t="shared" si="6"/>
        <v>438.06666666666666</v>
      </c>
      <c r="R15" s="47">
        <f t="shared" si="7"/>
        <v>0.97768189257550964</v>
      </c>
      <c r="S15" s="19">
        <v>1817.86904761905</v>
      </c>
      <c r="T15" s="50">
        <f t="shared" si="8"/>
        <v>13.832514439347511</v>
      </c>
      <c r="U15" s="48">
        <f t="shared" si="9"/>
        <v>59.479812089194297</v>
      </c>
      <c r="V15" s="45">
        <f t="shared" si="10"/>
        <v>448.06666666666666</v>
      </c>
      <c r="W15" s="45">
        <f>V15-77</f>
        <v>371.06666666666666</v>
      </c>
      <c r="X15" s="45">
        <f t="shared" si="11"/>
        <v>77</v>
      </c>
    </row>
    <row r="16" spans="1:38" x14ac:dyDescent="0.25">
      <c r="A16" s="1"/>
      <c r="B16" s="41">
        <v>43845</v>
      </c>
      <c r="C16" s="3">
        <f t="shared" si="3"/>
        <v>2020</v>
      </c>
      <c r="D16" s="3" t="str">
        <f t="shared" si="0"/>
        <v>Jan</v>
      </c>
      <c r="E16" s="3">
        <f t="shared" si="1"/>
        <v>15</v>
      </c>
      <c r="F16" s="3" t="s">
        <v>35</v>
      </c>
      <c r="G16" s="3">
        <v>1</v>
      </c>
      <c r="H16" s="3" t="str">
        <f t="shared" si="12"/>
        <v>Plymouth Rock</v>
      </c>
      <c r="I16" s="42">
        <v>43743</v>
      </c>
      <c r="J16" s="3">
        <f t="shared" si="2"/>
        <v>102</v>
      </c>
      <c r="K16" s="43">
        <f t="shared" si="4"/>
        <v>14.571428571428571</v>
      </c>
      <c r="L16" s="44">
        <v>13340</v>
      </c>
      <c r="M16" s="3">
        <v>6</v>
      </c>
      <c r="N16" s="45">
        <f t="shared" si="5"/>
        <v>13334</v>
      </c>
      <c r="O16" s="45">
        <f t="shared" si="14"/>
        <v>87</v>
      </c>
      <c r="P16" s="45">
        <f t="shared" ref="P16" si="18">N16-200</f>
        <v>13134</v>
      </c>
      <c r="Q16" s="46">
        <f t="shared" si="6"/>
        <v>437.8</v>
      </c>
      <c r="R16" s="47">
        <f t="shared" si="7"/>
        <v>0.98500074996250186</v>
      </c>
      <c r="S16" s="19">
        <v>1884.25</v>
      </c>
      <c r="T16" s="50">
        <f t="shared" si="8"/>
        <v>14.346352977006243</v>
      </c>
      <c r="U16" s="48">
        <f t="shared" si="9"/>
        <v>61.68931780112684</v>
      </c>
      <c r="V16" s="45">
        <f t="shared" si="10"/>
        <v>444.46666666666664</v>
      </c>
      <c r="W16" s="45">
        <f>V16-88</f>
        <v>356.46666666666664</v>
      </c>
      <c r="X16" s="45">
        <f t="shared" si="11"/>
        <v>88</v>
      </c>
    </row>
    <row r="17" spans="1:24" x14ac:dyDescent="0.25">
      <c r="A17" s="1"/>
      <c r="B17" s="41">
        <v>43846</v>
      </c>
      <c r="C17" s="3">
        <f t="shared" si="3"/>
        <v>2020</v>
      </c>
      <c r="D17" s="3" t="str">
        <f t="shared" si="0"/>
        <v>Jan</v>
      </c>
      <c r="E17" s="3">
        <f t="shared" si="1"/>
        <v>16</v>
      </c>
      <c r="F17" s="3" t="s">
        <v>36</v>
      </c>
      <c r="G17" s="3">
        <v>2</v>
      </c>
      <c r="H17" s="3" t="str">
        <f t="shared" si="12"/>
        <v>Sussex</v>
      </c>
      <c r="I17" s="42">
        <v>43754</v>
      </c>
      <c r="J17" s="3">
        <f t="shared" si="2"/>
        <v>92</v>
      </c>
      <c r="K17" s="43">
        <f t="shared" si="4"/>
        <v>13.142857142857142</v>
      </c>
      <c r="L17" s="44">
        <v>13230</v>
      </c>
      <c r="M17" s="3">
        <v>6</v>
      </c>
      <c r="N17" s="45">
        <f t="shared" si="5"/>
        <v>13224</v>
      </c>
      <c r="O17" s="45">
        <f t="shared" si="14"/>
        <v>93</v>
      </c>
      <c r="P17" s="45">
        <f t="shared" ref="P17" si="19">N17-600</f>
        <v>12624</v>
      </c>
      <c r="Q17" s="46">
        <f t="shared" si="6"/>
        <v>420.8</v>
      </c>
      <c r="R17" s="47">
        <f t="shared" si="7"/>
        <v>0.95462794918330307</v>
      </c>
      <c r="S17" s="19">
        <v>1950.63095238095</v>
      </c>
      <c r="T17" s="50">
        <f t="shared" si="8"/>
        <v>15.451766099342127</v>
      </c>
      <c r="U17" s="48">
        <f t="shared" si="9"/>
        <v>66.442594227171142</v>
      </c>
      <c r="V17" s="45">
        <f t="shared" si="10"/>
        <v>440.8</v>
      </c>
      <c r="W17" s="45">
        <f>V17-99</f>
        <v>341.8</v>
      </c>
      <c r="X17" s="45">
        <f t="shared" si="11"/>
        <v>99</v>
      </c>
    </row>
    <row r="18" spans="1:24" x14ac:dyDescent="0.25">
      <c r="A18" s="1"/>
      <c r="B18" s="41">
        <v>43847</v>
      </c>
      <c r="C18" s="3">
        <f t="shared" si="3"/>
        <v>2020</v>
      </c>
      <c r="D18" s="3" t="str">
        <f t="shared" si="0"/>
        <v>Jan</v>
      </c>
      <c r="E18" s="3">
        <f t="shared" si="1"/>
        <v>17</v>
      </c>
      <c r="F18" s="3" t="s">
        <v>34</v>
      </c>
      <c r="G18" s="3">
        <v>3</v>
      </c>
      <c r="H18" s="3" t="str">
        <f t="shared" si="12"/>
        <v>Leghorn</v>
      </c>
      <c r="I18" s="42">
        <v>43755</v>
      </c>
      <c r="J18" s="3">
        <f t="shared" si="2"/>
        <v>92</v>
      </c>
      <c r="K18" s="43">
        <f t="shared" si="4"/>
        <v>13.142857142857142</v>
      </c>
      <c r="L18" s="44">
        <v>13120</v>
      </c>
      <c r="M18" s="3">
        <v>8</v>
      </c>
      <c r="N18" s="45">
        <f t="shared" si="5"/>
        <v>13112</v>
      </c>
      <c r="O18" s="45">
        <f>O17+M18</f>
        <v>101</v>
      </c>
      <c r="P18" s="45">
        <f t="shared" ref="P18" si="20">N18-500</f>
        <v>12612</v>
      </c>
      <c r="Q18" s="46">
        <f t="shared" si="6"/>
        <v>420.4</v>
      </c>
      <c r="R18" s="47">
        <f t="shared" si="7"/>
        <v>0.96186699206833437</v>
      </c>
      <c r="S18" s="19">
        <v>1717.0119047619</v>
      </c>
      <c r="T18" s="50">
        <f t="shared" si="8"/>
        <v>13.61411278751903</v>
      </c>
      <c r="U18" s="48">
        <f t="shared" si="9"/>
        <v>58.540684986331826</v>
      </c>
      <c r="V18" s="45">
        <f t="shared" si="10"/>
        <v>437.06666666666666</v>
      </c>
      <c r="W18" s="45">
        <f>V18-70</f>
        <v>367.06666666666666</v>
      </c>
      <c r="X18" s="45">
        <f t="shared" si="11"/>
        <v>70</v>
      </c>
    </row>
    <row r="19" spans="1:24" x14ac:dyDescent="0.25">
      <c r="A19" s="1"/>
      <c r="B19" s="41">
        <v>43848</v>
      </c>
      <c r="C19" s="3">
        <f t="shared" si="3"/>
        <v>2020</v>
      </c>
      <c r="D19" s="3" t="str">
        <f t="shared" si="0"/>
        <v>Jan</v>
      </c>
      <c r="E19" s="3">
        <f t="shared" si="1"/>
        <v>18</v>
      </c>
      <c r="F19" s="3" t="s">
        <v>35</v>
      </c>
      <c r="G19" s="3">
        <v>1</v>
      </c>
      <c r="H19" s="3" t="str">
        <f t="shared" si="12"/>
        <v>Plymouth Rock</v>
      </c>
      <c r="I19" s="42">
        <v>43746</v>
      </c>
      <c r="J19" s="3">
        <f t="shared" si="2"/>
        <v>102</v>
      </c>
      <c r="K19" s="43">
        <f t="shared" si="4"/>
        <v>14.571428571428571</v>
      </c>
      <c r="L19" s="44">
        <v>13010</v>
      </c>
      <c r="M19" s="3">
        <v>1</v>
      </c>
      <c r="N19" s="45">
        <f t="shared" si="5"/>
        <v>13009</v>
      </c>
      <c r="O19" s="45">
        <f>O18+M19</f>
        <v>102</v>
      </c>
      <c r="P19" s="45">
        <f t="shared" ref="P19" si="21">L19-500</f>
        <v>12510</v>
      </c>
      <c r="Q19" s="46">
        <f t="shared" si="6"/>
        <v>417</v>
      </c>
      <c r="R19" s="47">
        <f t="shared" si="7"/>
        <v>0.9616419401952494</v>
      </c>
      <c r="S19" s="19">
        <v>1983.3928571428501</v>
      </c>
      <c r="T19" s="50">
        <f t="shared" si="8"/>
        <v>15.854459289711032</v>
      </c>
      <c r="U19" s="48">
        <f t="shared" si="9"/>
        <v>68.174174945757443</v>
      </c>
      <c r="V19" s="45">
        <f t="shared" si="10"/>
        <v>433.63333333333333</v>
      </c>
      <c r="W19" s="45">
        <f>V19-61</f>
        <v>372.63333333333333</v>
      </c>
      <c r="X19" s="45">
        <f t="shared" si="11"/>
        <v>61</v>
      </c>
    </row>
    <row r="20" spans="1:24" x14ac:dyDescent="0.25">
      <c r="A20" s="1"/>
      <c r="B20" s="41">
        <v>43849</v>
      </c>
      <c r="C20" s="3">
        <f t="shared" si="3"/>
        <v>2020</v>
      </c>
      <c r="D20" s="3" t="str">
        <f t="shared" si="0"/>
        <v>Jan</v>
      </c>
      <c r="E20" s="3">
        <f t="shared" si="1"/>
        <v>19</v>
      </c>
      <c r="F20" s="3" t="s">
        <v>36</v>
      </c>
      <c r="G20" s="3">
        <v>2</v>
      </c>
      <c r="H20" s="3" t="str">
        <f t="shared" si="12"/>
        <v>Sussex</v>
      </c>
      <c r="I20" s="42">
        <v>43757</v>
      </c>
      <c r="J20" s="3">
        <f t="shared" si="2"/>
        <v>92</v>
      </c>
      <c r="K20" s="43">
        <f t="shared" si="4"/>
        <v>13.142857142857142</v>
      </c>
      <c r="L20" s="44">
        <v>12900</v>
      </c>
      <c r="M20" s="3">
        <v>0</v>
      </c>
      <c r="N20" s="45">
        <f t="shared" si="5"/>
        <v>12900</v>
      </c>
      <c r="O20" s="45">
        <f>O19+M20</f>
        <v>102</v>
      </c>
      <c r="P20" s="45">
        <f t="shared" ref="P20" si="22">N20-400</f>
        <v>12500</v>
      </c>
      <c r="Q20" s="46">
        <f t="shared" si="6"/>
        <v>416.66666666666669</v>
      </c>
      <c r="R20" s="47">
        <f>P20/N20</f>
        <v>0.96899224806201545</v>
      </c>
      <c r="S20" s="19">
        <v>1949.7738095238001</v>
      </c>
      <c r="T20" s="50">
        <f t="shared" si="8"/>
        <v>15.598190476190402</v>
      </c>
      <c r="U20" s="48">
        <f t="shared" si="9"/>
        <v>67.072219047618731</v>
      </c>
      <c r="V20" s="45">
        <f t="shared" si="10"/>
        <v>430</v>
      </c>
      <c r="W20" s="45">
        <f>V20-61</f>
        <v>369</v>
      </c>
      <c r="X20" s="45">
        <f t="shared" si="11"/>
        <v>61</v>
      </c>
    </row>
    <row r="21" spans="1:24" x14ac:dyDescent="0.25">
      <c r="A21" s="1"/>
      <c r="B21" s="41">
        <v>43850</v>
      </c>
      <c r="C21" s="3">
        <f t="shared" si="3"/>
        <v>2020</v>
      </c>
      <c r="D21" s="3" t="str">
        <f t="shared" si="0"/>
        <v>Jan</v>
      </c>
      <c r="E21" s="3">
        <f t="shared" si="1"/>
        <v>20</v>
      </c>
      <c r="F21" s="3" t="s">
        <v>34</v>
      </c>
      <c r="G21" s="3">
        <v>3</v>
      </c>
      <c r="H21" s="3" t="str">
        <f t="shared" si="12"/>
        <v>Leghorn</v>
      </c>
      <c r="I21" s="42">
        <v>43758</v>
      </c>
      <c r="J21" s="3">
        <f t="shared" si="2"/>
        <v>92</v>
      </c>
      <c r="K21" s="43">
        <f t="shared" si="4"/>
        <v>13.142857142857142</v>
      </c>
      <c r="L21" s="44">
        <v>12790</v>
      </c>
      <c r="M21" s="3">
        <v>0</v>
      </c>
      <c r="N21" s="45">
        <f t="shared" si="5"/>
        <v>12790</v>
      </c>
      <c r="O21" s="45">
        <f t="shared" ref="O21:O84" si="23">O20+M21</f>
        <v>102</v>
      </c>
      <c r="P21" s="45">
        <f t="shared" ref="P21" si="24">N21-500</f>
        <v>12290</v>
      </c>
      <c r="Q21" s="46">
        <f t="shared" si="6"/>
        <v>409.66666666666669</v>
      </c>
      <c r="R21" s="47">
        <f t="shared" si="7"/>
        <v>0.96090695856137609</v>
      </c>
      <c r="S21" s="19">
        <v>1916.1547619047601</v>
      </c>
      <c r="T21" s="50">
        <f t="shared" si="8"/>
        <v>15.59116974698747</v>
      </c>
      <c r="U21" s="48">
        <f t="shared" si="9"/>
        <v>67.042029912046118</v>
      </c>
      <c r="V21" s="45">
        <f t="shared" si="10"/>
        <v>426.33333333333331</v>
      </c>
      <c r="W21" s="45">
        <f>V21-88</f>
        <v>338.33333333333331</v>
      </c>
      <c r="X21" s="45">
        <f t="shared" si="11"/>
        <v>88</v>
      </c>
    </row>
    <row r="22" spans="1:24" x14ac:dyDescent="0.25">
      <c r="A22" s="1"/>
      <c r="B22" s="41">
        <v>43851</v>
      </c>
      <c r="C22" s="3">
        <f t="shared" si="3"/>
        <v>2020</v>
      </c>
      <c r="D22" s="3" t="str">
        <f t="shared" si="0"/>
        <v>Jan</v>
      </c>
      <c r="E22" s="3">
        <f t="shared" si="1"/>
        <v>21</v>
      </c>
      <c r="F22" s="3" t="s">
        <v>34</v>
      </c>
      <c r="G22" s="3">
        <v>1</v>
      </c>
      <c r="H22" s="3" t="str">
        <f t="shared" si="12"/>
        <v>Plymouth Rock</v>
      </c>
      <c r="I22" s="42">
        <v>43759</v>
      </c>
      <c r="J22" s="3">
        <f t="shared" si="2"/>
        <v>92</v>
      </c>
      <c r="K22" s="43">
        <f t="shared" si="4"/>
        <v>13.142857142857142</v>
      </c>
      <c r="L22" s="44">
        <v>12680</v>
      </c>
      <c r="M22" s="3">
        <v>0</v>
      </c>
      <c r="N22" s="45">
        <f t="shared" si="5"/>
        <v>12680</v>
      </c>
      <c r="O22" s="45">
        <f t="shared" si="23"/>
        <v>102</v>
      </c>
      <c r="P22" s="45">
        <f t="shared" ref="P22" si="25">L22-500</f>
        <v>12180</v>
      </c>
      <c r="Q22" s="46">
        <f t="shared" si="6"/>
        <v>406</v>
      </c>
      <c r="R22" s="47">
        <f t="shared" si="7"/>
        <v>0.9605678233438486</v>
      </c>
      <c r="S22" s="19">
        <v>1882.5357142857099</v>
      </c>
      <c r="T22" s="50">
        <f t="shared" si="8"/>
        <v>15.455958245367075</v>
      </c>
      <c r="U22" s="48">
        <f t="shared" si="9"/>
        <v>66.460620455078413</v>
      </c>
      <c r="V22" s="45">
        <f t="shared" si="10"/>
        <v>422.66666666666669</v>
      </c>
      <c r="W22" s="45">
        <f>V22-150</f>
        <v>272.66666666666669</v>
      </c>
      <c r="X22" s="45">
        <f t="shared" si="11"/>
        <v>150</v>
      </c>
    </row>
    <row r="23" spans="1:24" x14ac:dyDescent="0.25">
      <c r="A23" s="1"/>
      <c r="B23" s="41">
        <v>43852</v>
      </c>
      <c r="C23" s="3">
        <f t="shared" si="3"/>
        <v>2020</v>
      </c>
      <c r="D23" s="3" t="str">
        <f t="shared" si="0"/>
        <v>Jan</v>
      </c>
      <c r="E23" s="3">
        <f t="shared" si="1"/>
        <v>22</v>
      </c>
      <c r="F23" s="3" t="s">
        <v>35</v>
      </c>
      <c r="G23" s="3">
        <v>2</v>
      </c>
      <c r="H23" s="3" t="str">
        <f t="shared" si="12"/>
        <v>Sussex</v>
      </c>
      <c r="I23" s="42">
        <v>43760</v>
      </c>
      <c r="J23" s="3">
        <f t="shared" si="2"/>
        <v>92</v>
      </c>
      <c r="K23" s="43">
        <f t="shared" si="4"/>
        <v>13.142857142857142</v>
      </c>
      <c r="L23" s="44">
        <v>12570</v>
      </c>
      <c r="M23" s="3">
        <v>0</v>
      </c>
      <c r="N23" s="45">
        <f t="shared" si="5"/>
        <v>12570</v>
      </c>
      <c r="O23" s="45">
        <f t="shared" si="23"/>
        <v>102</v>
      </c>
      <c r="P23" s="45">
        <f t="shared" ref="P23" si="26">N23-400</f>
        <v>12170</v>
      </c>
      <c r="Q23" s="46">
        <f t="shared" si="6"/>
        <v>405.66666666666669</v>
      </c>
      <c r="R23" s="47">
        <f t="shared" si="7"/>
        <v>0.96817820206841687</v>
      </c>
      <c r="S23" s="19">
        <v>1884.05952380952</v>
      </c>
      <c r="T23" s="50">
        <f t="shared" si="8"/>
        <v>15.481179324646835</v>
      </c>
      <c r="U23" s="48">
        <f t="shared" si="9"/>
        <v>66.569071095981386</v>
      </c>
      <c r="V23" s="45">
        <f t="shared" si="10"/>
        <v>419</v>
      </c>
      <c r="W23" s="45">
        <f>V23-20</f>
        <v>399</v>
      </c>
      <c r="X23" s="45">
        <f t="shared" si="11"/>
        <v>20</v>
      </c>
    </row>
    <row r="24" spans="1:24" x14ac:dyDescent="0.25">
      <c r="A24" s="1"/>
      <c r="B24" s="41">
        <v>43853</v>
      </c>
      <c r="C24" s="3">
        <f t="shared" si="3"/>
        <v>2020</v>
      </c>
      <c r="D24" s="3" t="str">
        <f t="shared" si="0"/>
        <v>Jan</v>
      </c>
      <c r="E24" s="3">
        <f t="shared" si="1"/>
        <v>23</v>
      </c>
      <c r="F24" s="3" t="s">
        <v>36</v>
      </c>
      <c r="G24" s="3">
        <v>3</v>
      </c>
      <c r="H24" s="3" t="str">
        <f t="shared" si="12"/>
        <v>Leghorn</v>
      </c>
      <c r="I24" s="42">
        <v>43750</v>
      </c>
      <c r="J24" s="3">
        <f t="shared" si="2"/>
        <v>103</v>
      </c>
      <c r="K24" s="43">
        <f t="shared" si="4"/>
        <v>14.714285714285714</v>
      </c>
      <c r="L24" s="44">
        <v>12460</v>
      </c>
      <c r="M24" s="3">
        <v>9</v>
      </c>
      <c r="N24" s="45">
        <f t="shared" si="5"/>
        <v>12451</v>
      </c>
      <c r="O24" s="45">
        <f t="shared" si="23"/>
        <v>111</v>
      </c>
      <c r="P24" s="45">
        <f t="shared" ref="P24" si="27">N24-500</f>
        <v>11951</v>
      </c>
      <c r="Q24" s="46">
        <f t="shared" si="6"/>
        <v>398.36666666666667</v>
      </c>
      <c r="R24" s="47">
        <f t="shared" si="7"/>
        <v>0.9598425829250663</v>
      </c>
      <c r="S24" s="19">
        <v>1886.8820346320299</v>
      </c>
      <c r="T24" s="50">
        <f t="shared" si="8"/>
        <v>15.788486608920005</v>
      </c>
      <c r="U24" s="48">
        <f t="shared" si="9"/>
        <v>67.890492418356018</v>
      </c>
      <c r="V24" s="45">
        <f t="shared" si="10"/>
        <v>415.03333333333336</v>
      </c>
      <c r="W24" s="45">
        <f>V24-15</f>
        <v>400.03333333333336</v>
      </c>
      <c r="X24" s="45">
        <f t="shared" si="11"/>
        <v>15</v>
      </c>
    </row>
    <row r="25" spans="1:24" x14ac:dyDescent="0.25">
      <c r="A25" s="1"/>
      <c r="B25" s="41">
        <v>43854</v>
      </c>
      <c r="C25" s="3">
        <f t="shared" si="3"/>
        <v>2020</v>
      </c>
      <c r="D25" s="3" t="str">
        <f t="shared" si="0"/>
        <v>Jan</v>
      </c>
      <c r="E25" s="3">
        <f t="shared" si="1"/>
        <v>24</v>
      </c>
      <c r="F25" s="3" t="s">
        <v>34</v>
      </c>
      <c r="G25" s="3">
        <v>1</v>
      </c>
      <c r="H25" s="3" t="str">
        <f t="shared" si="12"/>
        <v>Plymouth Rock</v>
      </c>
      <c r="I25" s="42">
        <v>43762</v>
      </c>
      <c r="J25" s="3">
        <f t="shared" si="2"/>
        <v>92</v>
      </c>
      <c r="K25" s="43">
        <f t="shared" si="4"/>
        <v>13.142857142857142</v>
      </c>
      <c r="L25" s="44">
        <v>12350</v>
      </c>
      <c r="M25" s="3">
        <v>11</v>
      </c>
      <c r="N25" s="45">
        <f t="shared" si="5"/>
        <v>12339</v>
      </c>
      <c r="O25" s="45">
        <f t="shared" si="23"/>
        <v>122</v>
      </c>
      <c r="P25" s="45">
        <f t="shared" ref="P25" si="28">N25-300</f>
        <v>12039</v>
      </c>
      <c r="Q25" s="46">
        <f t="shared" si="6"/>
        <v>401.3</v>
      </c>
      <c r="R25" s="47">
        <f t="shared" si="7"/>
        <v>0.97568684658400195</v>
      </c>
      <c r="S25" s="19">
        <v>1889.70454545454</v>
      </c>
      <c r="T25" s="50">
        <f t="shared" si="8"/>
        <v>15.696524175218373</v>
      </c>
      <c r="U25" s="48">
        <f t="shared" si="9"/>
        <v>67.495053953438997</v>
      </c>
      <c r="V25" s="45">
        <f t="shared" si="10"/>
        <v>411.3</v>
      </c>
      <c r="W25" s="45">
        <f>V25-18</f>
        <v>393.3</v>
      </c>
      <c r="X25" s="45">
        <f t="shared" si="11"/>
        <v>18</v>
      </c>
    </row>
    <row r="26" spans="1:24" x14ac:dyDescent="0.25">
      <c r="A26" s="1"/>
      <c r="B26" s="41">
        <v>43855</v>
      </c>
      <c r="C26" s="3">
        <f t="shared" si="3"/>
        <v>2020</v>
      </c>
      <c r="D26" s="3" t="str">
        <f t="shared" si="0"/>
        <v>Jan</v>
      </c>
      <c r="E26" s="3">
        <f t="shared" si="1"/>
        <v>25</v>
      </c>
      <c r="F26" s="3" t="s">
        <v>35</v>
      </c>
      <c r="G26" s="3">
        <v>2</v>
      </c>
      <c r="H26" s="3" t="str">
        <f t="shared" si="12"/>
        <v>Sussex</v>
      </c>
      <c r="I26" s="42">
        <v>43763</v>
      </c>
      <c r="J26" s="3">
        <f t="shared" si="2"/>
        <v>92</v>
      </c>
      <c r="K26" s="43">
        <f t="shared" si="4"/>
        <v>13.142857142857142</v>
      </c>
      <c r="L26" s="44">
        <v>12240</v>
      </c>
      <c r="M26" s="3">
        <v>15</v>
      </c>
      <c r="N26" s="45">
        <f t="shared" si="5"/>
        <v>12225</v>
      </c>
      <c r="O26" s="45">
        <f t="shared" si="23"/>
        <v>137</v>
      </c>
      <c r="P26" s="45">
        <f t="shared" ref="P26" si="29">L26-500</f>
        <v>11740</v>
      </c>
      <c r="Q26" s="46">
        <f t="shared" si="6"/>
        <v>391.33333333333331</v>
      </c>
      <c r="R26" s="47">
        <f t="shared" si="7"/>
        <v>0.96032719836400815</v>
      </c>
      <c r="S26" s="19">
        <v>1892.52705627705</v>
      </c>
      <c r="T26" s="50">
        <f t="shared" si="8"/>
        <v>16.120332676976577</v>
      </c>
      <c r="U26" s="48">
        <f t="shared" si="9"/>
        <v>69.317430510999273</v>
      </c>
      <c r="V26" s="45">
        <f t="shared" si="10"/>
        <v>407.5</v>
      </c>
      <c r="W26" s="45">
        <f>V26-8</f>
        <v>399.5</v>
      </c>
      <c r="X26" s="45">
        <f t="shared" si="11"/>
        <v>8</v>
      </c>
    </row>
    <row r="27" spans="1:24" x14ac:dyDescent="0.25">
      <c r="A27" s="1"/>
      <c r="B27" s="41">
        <v>43856</v>
      </c>
      <c r="C27" s="3">
        <f t="shared" si="3"/>
        <v>2020</v>
      </c>
      <c r="D27" s="3" t="str">
        <f t="shared" si="0"/>
        <v>Jan</v>
      </c>
      <c r="E27" s="3">
        <f t="shared" si="1"/>
        <v>26</v>
      </c>
      <c r="F27" s="3" t="s">
        <v>36</v>
      </c>
      <c r="G27" s="3">
        <v>3</v>
      </c>
      <c r="H27" s="3" t="str">
        <f t="shared" si="12"/>
        <v>Leghorn</v>
      </c>
      <c r="I27" s="42">
        <v>43764</v>
      </c>
      <c r="J27" s="3">
        <f t="shared" si="2"/>
        <v>92</v>
      </c>
      <c r="K27" s="43">
        <f t="shared" si="4"/>
        <v>13.142857142857142</v>
      </c>
      <c r="L27" s="44">
        <v>12130</v>
      </c>
      <c r="M27" s="3">
        <v>10</v>
      </c>
      <c r="N27" s="45">
        <f t="shared" si="5"/>
        <v>12120</v>
      </c>
      <c r="O27" s="45">
        <f t="shared" si="23"/>
        <v>147</v>
      </c>
      <c r="P27" s="45">
        <f t="shared" ref="P27" si="30">N27-400</f>
        <v>11720</v>
      </c>
      <c r="Q27" s="46">
        <f t="shared" si="6"/>
        <v>390.66666666666669</v>
      </c>
      <c r="R27" s="47">
        <f t="shared" si="7"/>
        <v>0.96699669966996704</v>
      </c>
      <c r="S27" s="19">
        <v>1895.3495670995601</v>
      </c>
      <c r="T27" s="50">
        <f t="shared" si="8"/>
        <v>16.171924633955292</v>
      </c>
      <c r="U27" s="48">
        <f t="shared" si="9"/>
        <v>69.539275926007761</v>
      </c>
      <c r="V27" s="45">
        <f t="shared" si="10"/>
        <v>404</v>
      </c>
      <c r="W27" s="45">
        <f>V27-52</f>
        <v>352</v>
      </c>
      <c r="X27" s="45">
        <f t="shared" si="11"/>
        <v>52</v>
      </c>
    </row>
    <row r="28" spans="1:24" x14ac:dyDescent="0.25">
      <c r="A28" s="1"/>
      <c r="B28" s="41">
        <v>43857</v>
      </c>
      <c r="C28" s="3">
        <f t="shared" si="3"/>
        <v>2020</v>
      </c>
      <c r="D28" s="3" t="str">
        <f t="shared" si="0"/>
        <v>Jan</v>
      </c>
      <c r="E28" s="3">
        <f t="shared" si="1"/>
        <v>27</v>
      </c>
      <c r="F28" s="3" t="s">
        <v>34</v>
      </c>
      <c r="G28" s="3">
        <v>1</v>
      </c>
      <c r="H28" s="3" t="str">
        <f t="shared" si="12"/>
        <v>Plymouth Rock</v>
      </c>
      <c r="I28" s="42">
        <v>43745</v>
      </c>
      <c r="J28" s="3">
        <f t="shared" si="2"/>
        <v>112</v>
      </c>
      <c r="K28" s="43">
        <f t="shared" si="4"/>
        <v>16</v>
      </c>
      <c r="L28" s="44">
        <v>12020</v>
      </c>
      <c r="M28" s="3">
        <v>15</v>
      </c>
      <c r="N28" s="45">
        <f t="shared" si="5"/>
        <v>12005</v>
      </c>
      <c r="O28" s="45">
        <f t="shared" si="23"/>
        <v>162</v>
      </c>
      <c r="P28" s="45">
        <f t="shared" ref="P28" si="31">N28-500</f>
        <v>11505</v>
      </c>
      <c r="Q28" s="46">
        <f t="shared" si="6"/>
        <v>383.5</v>
      </c>
      <c r="R28" s="47">
        <f t="shared" si="7"/>
        <v>0.95835068721366101</v>
      </c>
      <c r="S28" s="19">
        <v>1898.17207792207</v>
      </c>
      <c r="T28" s="50">
        <f t="shared" si="8"/>
        <v>16.49867082070465</v>
      </c>
      <c r="U28" s="48">
        <f t="shared" si="9"/>
        <v>70.944284529029986</v>
      </c>
      <c r="V28" s="45">
        <f t="shared" si="10"/>
        <v>400.16666666666669</v>
      </c>
      <c r="W28" s="45">
        <f>V28-55</f>
        <v>345.16666666666669</v>
      </c>
      <c r="X28" s="45">
        <f t="shared" si="11"/>
        <v>55</v>
      </c>
    </row>
    <row r="29" spans="1:24" x14ac:dyDescent="0.25">
      <c r="A29" s="1"/>
      <c r="B29" s="41">
        <v>43858</v>
      </c>
      <c r="C29" s="3">
        <f t="shared" si="3"/>
        <v>2020</v>
      </c>
      <c r="D29" s="3" t="str">
        <f t="shared" si="0"/>
        <v>Jan</v>
      </c>
      <c r="E29" s="3">
        <f t="shared" si="1"/>
        <v>28</v>
      </c>
      <c r="F29" s="3" t="s">
        <v>35</v>
      </c>
      <c r="G29" s="3">
        <v>2</v>
      </c>
      <c r="H29" s="3" t="str">
        <f t="shared" si="12"/>
        <v>Sussex</v>
      </c>
      <c r="I29" s="42">
        <v>43766</v>
      </c>
      <c r="J29" s="3">
        <f t="shared" si="2"/>
        <v>92</v>
      </c>
      <c r="K29" s="43">
        <f t="shared" si="4"/>
        <v>13.142857142857142</v>
      </c>
      <c r="L29" s="44">
        <v>11910</v>
      </c>
      <c r="M29" s="3">
        <v>16</v>
      </c>
      <c r="N29" s="45">
        <f t="shared" si="5"/>
        <v>11894</v>
      </c>
      <c r="O29" s="45">
        <f t="shared" si="23"/>
        <v>178</v>
      </c>
      <c r="P29" s="45">
        <f t="shared" ref="P29" si="32">N29-300</f>
        <v>11594</v>
      </c>
      <c r="Q29" s="46">
        <f t="shared" si="6"/>
        <v>386.46666666666664</v>
      </c>
      <c r="R29" s="47">
        <f t="shared" si="7"/>
        <v>0.9747771985875231</v>
      </c>
      <c r="S29" s="19">
        <v>1900.9945887445799</v>
      </c>
      <c r="T29" s="50">
        <f t="shared" si="8"/>
        <v>16.396365264314127</v>
      </c>
      <c r="U29" s="48">
        <f t="shared" si="9"/>
        <v>70.504370636550746</v>
      </c>
      <c r="V29" s="45">
        <f t="shared" si="10"/>
        <v>396.46666666666664</v>
      </c>
      <c r="W29" s="45">
        <f>V29-100</f>
        <v>296.46666666666664</v>
      </c>
      <c r="X29" s="45">
        <f t="shared" si="11"/>
        <v>100</v>
      </c>
    </row>
    <row r="30" spans="1:24" x14ac:dyDescent="0.25">
      <c r="A30" s="1"/>
      <c r="B30" s="41">
        <v>43859</v>
      </c>
      <c r="C30" s="3">
        <f t="shared" si="3"/>
        <v>2020</v>
      </c>
      <c r="D30" s="3" t="str">
        <f t="shared" si="0"/>
        <v>Jan</v>
      </c>
      <c r="E30" s="3">
        <f t="shared" si="1"/>
        <v>29</v>
      </c>
      <c r="F30" s="3" t="s">
        <v>34</v>
      </c>
      <c r="G30" s="3">
        <v>3</v>
      </c>
      <c r="H30" s="3" t="str">
        <f t="shared" si="12"/>
        <v>Leghorn</v>
      </c>
      <c r="I30" s="42">
        <v>43767</v>
      </c>
      <c r="J30" s="3">
        <f t="shared" si="2"/>
        <v>92</v>
      </c>
      <c r="K30" s="43">
        <f t="shared" si="4"/>
        <v>13.142857142857142</v>
      </c>
      <c r="L30" s="44">
        <v>11800</v>
      </c>
      <c r="M30" s="3">
        <v>5</v>
      </c>
      <c r="N30" s="45">
        <f t="shared" si="5"/>
        <v>11795</v>
      </c>
      <c r="O30" s="45">
        <f t="shared" si="23"/>
        <v>183</v>
      </c>
      <c r="P30" s="45">
        <f t="shared" ref="P30" si="33">N30-200</f>
        <v>11595</v>
      </c>
      <c r="Q30" s="46">
        <f t="shared" si="6"/>
        <v>386.5</v>
      </c>
      <c r="R30" s="47">
        <f t="shared" si="7"/>
        <v>0.98304366256888509</v>
      </c>
      <c r="S30" s="19">
        <v>1903.8170995670901</v>
      </c>
      <c r="T30" s="50">
        <f t="shared" si="8"/>
        <v>16.419293657327209</v>
      </c>
      <c r="U30" s="48">
        <f t="shared" si="9"/>
        <v>70.602962726507002</v>
      </c>
      <c r="V30" s="45">
        <f t="shared" si="10"/>
        <v>393.16666666666669</v>
      </c>
      <c r="W30" s="45">
        <f>V30-150</f>
        <v>243.16666666666669</v>
      </c>
      <c r="X30" s="45">
        <f t="shared" si="11"/>
        <v>150</v>
      </c>
    </row>
    <row r="31" spans="1:24" x14ac:dyDescent="0.25">
      <c r="A31" s="1"/>
      <c r="B31" s="41">
        <v>43860</v>
      </c>
      <c r="C31" s="3">
        <f t="shared" si="3"/>
        <v>2020</v>
      </c>
      <c r="D31" s="3" t="str">
        <f t="shared" si="0"/>
        <v>Jan</v>
      </c>
      <c r="E31" s="3">
        <f t="shared" si="1"/>
        <v>30</v>
      </c>
      <c r="F31" s="3" t="s">
        <v>35</v>
      </c>
      <c r="G31" s="3">
        <v>1</v>
      </c>
      <c r="H31" s="3" t="str">
        <f t="shared" si="12"/>
        <v>Plymouth Rock</v>
      </c>
      <c r="I31" s="42">
        <v>43768</v>
      </c>
      <c r="J31" s="3">
        <f t="shared" si="2"/>
        <v>92</v>
      </c>
      <c r="K31" s="43">
        <f t="shared" si="4"/>
        <v>13.142857142857142</v>
      </c>
      <c r="L31" s="44">
        <v>11690</v>
      </c>
      <c r="M31" s="3">
        <v>8</v>
      </c>
      <c r="N31" s="45">
        <f t="shared" si="5"/>
        <v>11682</v>
      </c>
      <c r="O31" s="45">
        <f t="shared" si="23"/>
        <v>191</v>
      </c>
      <c r="P31" s="45">
        <f t="shared" ref="P31" si="34">N31-600</f>
        <v>11082</v>
      </c>
      <c r="Q31" s="46">
        <f t="shared" si="6"/>
        <v>369.4</v>
      </c>
      <c r="R31" s="47">
        <f>P31/N31</f>
        <v>0.9486389316897792</v>
      </c>
      <c r="S31" s="19">
        <v>1906.6396103896</v>
      </c>
      <c r="T31" s="50">
        <f t="shared" si="8"/>
        <v>17.204833156376104</v>
      </c>
      <c r="U31" s="48">
        <f t="shared" si="9"/>
        <v>73.98078257241724</v>
      </c>
      <c r="V31" s="45">
        <f t="shared" si="10"/>
        <v>389.4</v>
      </c>
      <c r="W31" s="45">
        <f>V31-100</f>
        <v>289.39999999999998</v>
      </c>
      <c r="X31" s="45">
        <f t="shared" si="11"/>
        <v>100</v>
      </c>
    </row>
    <row r="32" spans="1:24" x14ac:dyDescent="0.25">
      <c r="A32" s="1"/>
      <c r="B32" s="41">
        <v>43861</v>
      </c>
      <c r="C32" s="3">
        <f t="shared" si="3"/>
        <v>2020</v>
      </c>
      <c r="D32" s="3" t="str">
        <f t="shared" si="0"/>
        <v>Jan</v>
      </c>
      <c r="E32" s="3">
        <f t="shared" si="1"/>
        <v>31</v>
      </c>
      <c r="F32" s="3" t="s">
        <v>36</v>
      </c>
      <c r="G32" s="3">
        <v>2</v>
      </c>
      <c r="H32" s="3" t="str">
        <f t="shared" si="12"/>
        <v>Sussex</v>
      </c>
      <c r="I32" s="42">
        <v>43769</v>
      </c>
      <c r="J32" s="3">
        <f t="shared" si="2"/>
        <v>92</v>
      </c>
      <c r="K32" s="43">
        <f t="shared" si="4"/>
        <v>13.142857142857142</v>
      </c>
      <c r="L32" s="44">
        <v>11580</v>
      </c>
      <c r="M32" s="3">
        <v>9</v>
      </c>
      <c r="N32" s="45">
        <f t="shared" si="5"/>
        <v>11571</v>
      </c>
      <c r="O32" s="45">
        <f t="shared" si="23"/>
        <v>200</v>
      </c>
      <c r="P32" s="45">
        <f t="shared" ref="P32" si="35">N32-500</f>
        <v>11071</v>
      </c>
      <c r="Q32" s="46">
        <f t="shared" si="6"/>
        <v>369.03333333333336</v>
      </c>
      <c r="R32" s="47">
        <f t="shared" si="7"/>
        <v>0.95678852303171724</v>
      </c>
      <c r="S32" s="19">
        <v>1909.4621212121101</v>
      </c>
      <c r="T32" s="50">
        <f t="shared" si="8"/>
        <v>17.247422285359139</v>
      </c>
      <c r="U32" s="48">
        <f t="shared" si="9"/>
        <v>74.163915827044292</v>
      </c>
      <c r="V32" s="45">
        <f t="shared" si="10"/>
        <v>385.7</v>
      </c>
      <c r="W32" s="45">
        <f t="shared" ref="W32" si="36">V32-100</f>
        <v>285.7</v>
      </c>
      <c r="X32" s="45">
        <f t="shared" si="11"/>
        <v>100</v>
      </c>
    </row>
    <row r="33" spans="1:24" x14ac:dyDescent="0.25">
      <c r="A33" s="1"/>
      <c r="B33" s="41">
        <v>43862</v>
      </c>
      <c r="C33" s="3">
        <f t="shared" si="3"/>
        <v>2020</v>
      </c>
      <c r="D33" s="3" t="s">
        <v>22</v>
      </c>
      <c r="E33" s="3">
        <f t="shared" si="1"/>
        <v>1</v>
      </c>
      <c r="F33" s="3" t="s">
        <v>34</v>
      </c>
      <c r="G33" s="3">
        <v>3</v>
      </c>
      <c r="H33" s="3" t="str">
        <f t="shared" si="12"/>
        <v>Leghorn</v>
      </c>
      <c r="I33" s="42">
        <v>43770</v>
      </c>
      <c r="J33" s="3">
        <f t="shared" si="2"/>
        <v>92</v>
      </c>
      <c r="K33" s="43">
        <f t="shared" si="4"/>
        <v>13.142857142857142</v>
      </c>
      <c r="L33" s="44">
        <v>11470</v>
      </c>
      <c r="M33" s="3">
        <v>3</v>
      </c>
      <c r="N33" s="45">
        <f t="shared" si="5"/>
        <v>11467</v>
      </c>
      <c r="O33" s="45">
        <f t="shared" si="23"/>
        <v>203</v>
      </c>
      <c r="P33" s="45">
        <f t="shared" ref="P33" si="37">L33-500</f>
        <v>10970</v>
      </c>
      <c r="Q33" s="46">
        <f t="shared" si="6"/>
        <v>365.66666666666669</v>
      </c>
      <c r="R33" s="47">
        <f t="shared" si="7"/>
        <v>0.95665823667916627</v>
      </c>
      <c r="S33" s="19">
        <v>1912.28463203462</v>
      </c>
      <c r="T33" s="50">
        <f t="shared" si="8"/>
        <v>17.4319474205526</v>
      </c>
      <c r="U33" s="48">
        <f t="shared" si="9"/>
        <v>74.957373908376184</v>
      </c>
      <c r="V33" s="45">
        <f t="shared" si="10"/>
        <v>382.23333333333335</v>
      </c>
      <c r="W33" s="45">
        <f t="shared" ref="W33" si="38">V33-150</f>
        <v>232.23333333333335</v>
      </c>
      <c r="X33" s="45">
        <f t="shared" si="11"/>
        <v>150</v>
      </c>
    </row>
    <row r="34" spans="1:24" x14ac:dyDescent="0.25">
      <c r="A34" s="1"/>
      <c r="B34" s="41">
        <v>43863</v>
      </c>
      <c r="C34" s="3">
        <f t="shared" si="3"/>
        <v>2020</v>
      </c>
      <c r="D34" s="3" t="s">
        <v>22</v>
      </c>
      <c r="E34" s="3">
        <f t="shared" ref="E34:E65" si="39">DAY(B34)</f>
        <v>2</v>
      </c>
      <c r="F34" s="3" t="s">
        <v>35</v>
      </c>
      <c r="G34" s="3">
        <v>1</v>
      </c>
      <c r="H34" s="3" t="str">
        <f t="shared" si="12"/>
        <v>Plymouth Rock</v>
      </c>
      <c r="I34" s="42">
        <v>43771</v>
      </c>
      <c r="J34" s="3">
        <f t="shared" ref="J34:J65" si="40">B34-I34</f>
        <v>92</v>
      </c>
      <c r="K34" s="43">
        <f t="shared" si="4"/>
        <v>13.142857142857142</v>
      </c>
      <c r="L34" s="44">
        <v>11360</v>
      </c>
      <c r="M34" s="3">
        <v>2</v>
      </c>
      <c r="N34" s="45">
        <f t="shared" si="5"/>
        <v>11358</v>
      </c>
      <c r="O34" s="45">
        <f t="shared" si="23"/>
        <v>205</v>
      </c>
      <c r="P34" s="45">
        <f t="shared" ref="P34" si="41">N34-400</f>
        <v>10958</v>
      </c>
      <c r="Q34" s="46">
        <f t="shared" si="6"/>
        <v>365.26666666666665</v>
      </c>
      <c r="R34" s="47">
        <f t="shared" si="7"/>
        <v>0.96478253213593945</v>
      </c>
      <c r="S34" s="19">
        <v>1915.1071428571299</v>
      </c>
      <c r="T34" s="50">
        <f t="shared" si="8"/>
        <v>17.476794514118723</v>
      </c>
      <c r="U34" s="48">
        <f t="shared" si="9"/>
        <v>75.150216410710499</v>
      </c>
      <c r="V34" s="45">
        <f t="shared" si="10"/>
        <v>378.6</v>
      </c>
      <c r="W34" s="45">
        <f t="shared" ref="W34" si="42">V34-50</f>
        <v>328.6</v>
      </c>
      <c r="X34" s="45">
        <f t="shared" si="11"/>
        <v>50</v>
      </c>
    </row>
    <row r="35" spans="1:24" x14ac:dyDescent="0.25">
      <c r="A35" s="1"/>
      <c r="B35" s="41">
        <v>43864</v>
      </c>
      <c r="C35" s="3">
        <f t="shared" si="3"/>
        <v>2020</v>
      </c>
      <c r="D35" s="3" t="s">
        <v>22</v>
      </c>
      <c r="E35" s="3">
        <f t="shared" si="39"/>
        <v>3</v>
      </c>
      <c r="F35" s="3" t="s">
        <v>36</v>
      </c>
      <c r="G35" s="3">
        <v>2</v>
      </c>
      <c r="H35" s="3" t="str">
        <f t="shared" si="12"/>
        <v>Sussex</v>
      </c>
      <c r="I35" s="42">
        <v>43772</v>
      </c>
      <c r="J35" s="3">
        <f t="shared" si="40"/>
        <v>92</v>
      </c>
      <c r="K35" s="43">
        <f t="shared" si="4"/>
        <v>13.142857142857142</v>
      </c>
      <c r="L35" s="44">
        <v>11250</v>
      </c>
      <c r="M35" s="3">
        <v>2</v>
      </c>
      <c r="N35" s="45">
        <f t="shared" si="5"/>
        <v>11248</v>
      </c>
      <c r="O35" s="45">
        <f t="shared" si="23"/>
        <v>207</v>
      </c>
      <c r="P35" s="45">
        <f t="shared" ref="P35" si="43">N35-500</f>
        <v>10748</v>
      </c>
      <c r="Q35" s="46">
        <f t="shared" si="6"/>
        <v>358.26666666666665</v>
      </c>
      <c r="R35" s="47">
        <f t="shared" si="7"/>
        <v>0.95554765291607402</v>
      </c>
      <c r="S35" s="19">
        <v>1917.9296536796401</v>
      </c>
      <c r="T35" s="50">
        <f t="shared" si="8"/>
        <v>17.844525992553404</v>
      </c>
      <c r="U35" s="48">
        <f t="shared" si="9"/>
        <v>76.731461767979638</v>
      </c>
      <c r="V35" s="45">
        <f t="shared" si="10"/>
        <v>374.93333333333334</v>
      </c>
      <c r="W35" s="45">
        <f t="shared" ref="W35" si="44">V35-55</f>
        <v>319.93333333333334</v>
      </c>
      <c r="X35" s="45">
        <f t="shared" si="11"/>
        <v>55</v>
      </c>
    </row>
    <row r="36" spans="1:24" x14ac:dyDescent="0.25">
      <c r="A36" s="1"/>
      <c r="B36" s="41">
        <v>43865</v>
      </c>
      <c r="C36" s="3">
        <f t="shared" si="3"/>
        <v>2020</v>
      </c>
      <c r="D36" s="3" t="s">
        <v>22</v>
      </c>
      <c r="E36" s="3">
        <f t="shared" si="39"/>
        <v>4</v>
      </c>
      <c r="F36" s="3" t="s">
        <v>34</v>
      </c>
      <c r="G36" s="3">
        <v>3</v>
      </c>
      <c r="H36" s="3" t="str">
        <f t="shared" si="12"/>
        <v>Leghorn</v>
      </c>
      <c r="I36" s="42">
        <v>43773</v>
      </c>
      <c r="J36" s="3">
        <f t="shared" si="40"/>
        <v>92</v>
      </c>
      <c r="K36" s="43">
        <f t="shared" si="4"/>
        <v>13.142857142857142</v>
      </c>
      <c r="L36" s="44">
        <v>11140</v>
      </c>
      <c r="M36" s="3">
        <v>2</v>
      </c>
      <c r="N36" s="45">
        <f t="shared" si="5"/>
        <v>11138</v>
      </c>
      <c r="O36" s="45">
        <f t="shared" si="23"/>
        <v>209</v>
      </c>
      <c r="P36" s="45">
        <f t="shared" ref="P36:P84" si="45">L36-500</f>
        <v>10640</v>
      </c>
      <c r="Q36" s="46">
        <f t="shared" si="6"/>
        <v>354.66666666666669</v>
      </c>
      <c r="R36" s="47">
        <f t="shared" si="7"/>
        <v>0.95528820254982938</v>
      </c>
      <c r="S36" s="19">
        <v>1920.75216450216</v>
      </c>
      <c r="T36" s="50">
        <f t="shared" si="8"/>
        <v>18.052181997200751</v>
      </c>
      <c r="U36" s="48">
        <f t="shared" si="9"/>
        <v>77.624382587963225</v>
      </c>
      <c r="V36" s="45">
        <f t="shared" si="10"/>
        <v>371.26666666666665</v>
      </c>
      <c r="W36" s="45">
        <f t="shared" ref="W36" si="46">V36-19</f>
        <v>352.26666666666665</v>
      </c>
      <c r="X36" s="45">
        <f t="shared" si="11"/>
        <v>19</v>
      </c>
    </row>
    <row r="37" spans="1:24" x14ac:dyDescent="0.25">
      <c r="A37" s="1"/>
      <c r="B37" s="41">
        <v>43866</v>
      </c>
      <c r="C37" s="3">
        <f t="shared" si="3"/>
        <v>2020</v>
      </c>
      <c r="D37" s="3" t="s">
        <v>22</v>
      </c>
      <c r="E37" s="3">
        <f t="shared" si="39"/>
        <v>5</v>
      </c>
      <c r="F37" s="3" t="s">
        <v>35</v>
      </c>
      <c r="G37" s="3">
        <v>1</v>
      </c>
      <c r="H37" s="3" t="str">
        <f t="shared" si="12"/>
        <v>Plymouth Rock</v>
      </c>
      <c r="I37" s="42">
        <v>43774</v>
      </c>
      <c r="J37" s="3">
        <f t="shared" si="40"/>
        <v>92</v>
      </c>
      <c r="K37" s="43">
        <f t="shared" si="4"/>
        <v>13.142857142857142</v>
      </c>
      <c r="L37" s="44">
        <v>11030</v>
      </c>
      <c r="M37" s="3">
        <v>2</v>
      </c>
      <c r="N37" s="45">
        <f t="shared" si="5"/>
        <v>11028</v>
      </c>
      <c r="O37" s="45">
        <f t="shared" si="23"/>
        <v>211</v>
      </c>
      <c r="P37" s="45">
        <f t="shared" ref="P37:P85" si="47">N37-400</f>
        <v>10628</v>
      </c>
      <c r="Q37" s="46">
        <f t="shared" si="6"/>
        <v>354.26666666666665</v>
      </c>
      <c r="R37" s="47">
        <f t="shared" si="7"/>
        <v>0.96372869060573085</v>
      </c>
      <c r="S37" s="19">
        <v>1923.5746753246699</v>
      </c>
      <c r="T37" s="50">
        <f t="shared" si="8"/>
        <v>18.099121898049209</v>
      </c>
      <c r="U37" s="48">
        <f t="shared" si="9"/>
        <v>77.826224161611592</v>
      </c>
      <c r="V37" s="45">
        <f t="shared" si="10"/>
        <v>367.6</v>
      </c>
      <c r="W37" s="45">
        <f t="shared" ref="W37" si="48">V37-100</f>
        <v>267.60000000000002</v>
      </c>
      <c r="X37" s="45">
        <f t="shared" si="11"/>
        <v>100</v>
      </c>
    </row>
    <row r="38" spans="1:24" x14ac:dyDescent="0.25">
      <c r="A38" s="1"/>
      <c r="B38" s="41">
        <v>43867</v>
      </c>
      <c r="C38" s="3">
        <f t="shared" si="3"/>
        <v>2020</v>
      </c>
      <c r="D38" s="3" t="s">
        <v>22</v>
      </c>
      <c r="E38" s="3">
        <f t="shared" si="39"/>
        <v>6</v>
      </c>
      <c r="F38" s="3" t="s">
        <v>36</v>
      </c>
      <c r="G38" s="3">
        <v>2</v>
      </c>
      <c r="H38" s="3" t="str">
        <f t="shared" si="12"/>
        <v>Sussex</v>
      </c>
      <c r="I38" s="42">
        <v>43772</v>
      </c>
      <c r="J38" s="3">
        <f t="shared" si="40"/>
        <v>95</v>
      </c>
      <c r="K38" s="43">
        <f t="shared" si="4"/>
        <v>13.571428571428571</v>
      </c>
      <c r="L38" s="44">
        <v>10920</v>
      </c>
      <c r="M38" s="3">
        <v>2</v>
      </c>
      <c r="N38" s="45">
        <f t="shared" si="5"/>
        <v>10918</v>
      </c>
      <c r="O38" s="45">
        <f t="shared" si="23"/>
        <v>213</v>
      </c>
      <c r="P38" s="45">
        <f t="shared" ref="P38:P86" si="49">N38-500</f>
        <v>10418</v>
      </c>
      <c r="Q38" s="46">
        <f t="shared" si="6"/>
        <v>347.26666666666665</v>
      </c>
      <c r="R38" s="47">
        <f t="shared" si="7"/>
        <v>0.95420406667887891</v>
      </c>
      <c r="S38" s="19">
        <v>1926.39718614718</v>
      </c>
      <c r="T38" s="50">
        <f t="shared" si="8"/>
        <v>18.49104613310789</v>
      </c>
      <c r="U38" s="48">
        <f t="shared" si="9"/>
        <v>79.511498372363917</v>
      </c>
      <c r="V38" s="45">
        <f t="shared" si="10"/>
        <v>363.93333333333334</v>
      </c>
      <c r="W38" s="45">
        <f t="shared" ref="W38" si="50">V38-120</f>
        <v>243.93333333333334</v>
      </c>
      <c r="X38" s="45">
        <f t="shared" si="11"/>
        <v>120</v>
      </c>
    </row>
    <row r="39" spans="1:24" x14ac:dyDescent="0.25">
      <c r="A39" s="1"/>
      <c r="B39" s="41">
        <v>43868</v>
      </c>
      <c r="C39" s="3">
        <f t="shared" si="3"/>
        <v>2020</v>
      </c>
      <c r="D39" s="3" t="s">
        <v>22</v>
      </c>
      <c r="E39" s="3">
        <f t="shared" si="39"/>
        <v>7</v>
      </c>
      <c r="F39" s="3" t="s">
        <v>34</v>
      </c>
      <c r="G39" s="3">
        <v>3</v>
      </c>
      <c r="H39" s="3" t="str">
        <f t="shared" si="12"/>
        <v>Leghorn</v>
      </c>
      <c r="I39" s="42">
        <v>43776</v>
      </c>
      <c r="J39" s="3">
        <f t="shared" si="40"/>
        <v>92</v>
      </c>
      <c r="K39" s="43">
        <f t="shared" si="4"/>
        <v>13.142857142857142</v>
      </c>
      <c r="L39" s="44">
        <v>10810</v>
      </c>
      <c r="M39" s="3">
        <v>2</v>
      </c>
      <c r="N39" s="45">
        <f t="shared" si="5"/>
        <v>10808</v>
      </c>
      <c r="O39" s="45">
        <f t="shared" si="23"/>
        <v>215</v>
      </c>
      <c r="P39" s="45">
        <f t="shared" ref="P39:P87" si="51">N39-300</f>
        <v>10508</v>
      </c>
      <c r="Q39" s="46">
        <f t="shared" si="6"/>
        <v>350.26666666666665</v>
      </c>
      <c r="R39" s="47">
        <f t="shared" si="7"/>
        <v>0.97224278312361212</v>
      </c>
      <c r="S39" s="19">
        <v>1929.2196969696899</v>
      </c>
      <c r="T39" s="50">
        <f t="shared" si="8"/>
        <v>18.359532708124192</v>
      </c>
      <c r="U39" s="48">
        <f t="shared" si="9"/>
        <v>78.945990644934028</v>
      </c>
      <c r="V39" s="45">
        <f t="shared" si="10"/>
        <v>360.26666666666665</v>
      </c>
      <c r="W39" s="45">
        <f t="shared" ref="W39" si="52">V39-88</f>
        <v>272.26666666666665</v>
      </c>
      <c r="X39" s="45">
        <f t="shared" si="11"/>
        <v>88</v>
      </c>
    </row>
    <row r="40" spans="1:24" x14ac:dyDescent="0.25">
      <c r="A40" s="1"/>
      <c r="B40" s="41">
        <v>43869</v>
      </c>
      <c r="C40" s="3">
        <f t="shared" si="3"/>
        <v>2020</v>
      </c>
      <c r="D40" s="3" t="s">
        <v>22</v>
      </c>
      <c r="E40" s="3">
        <f t="shared" si="39"/>
        <v>8</v>
      </c>
      <c r="F40" s="3" t="s">
        <v>34</v>
      </c>
      <c r="G40" s="3">
        <v>1</v>
      </c>
      <c r="H40" s="3" t="str">
        <f t="shared" si="12"/>
        <v>Plymouth Rock</v>
      </c>
      <c r="I40" s="42">
        <v>43777</v>
      </c>
      <c r="J40" s="3">
        <f t="shared" si="40"/>
        <v>92</v>
      </c>
      <c r="K40" s="43">
        <f t="shared" si="4"/>
        <v>13.142857142857142</v>
      </c>
      <c r="L40" s="44">
        <v>10700</v>
      </c>
      <c r="M40" s="3">
        <v>5</v>
      </c>
      <c r="N40" s="45">
        <f t="shared" si="5"/>
        <v>10695</v>
      </c>
      <c r="O40" s="45">
        <f t="shared" si="23"/>
        <v>220</v>
      </c>
      <c r="P40" s="45">
        <f t="shared" ref="P40:P88" si="53">N40-200</f>
        <v>10495</v>
      </c>
      <c r="Q40" s="46">
        <f t="shared" si="6"/>
        <v>349.83333333333331</v>
      </c>
      <c r="R40" s="47">
        <f t="shared" si="7"/>
        <v>0.98129967274427299</v>
      </c>
      <c r="S40" s="19">
        <v>1932.0422077922001</v>
      </c>
      <c r="T40" s="50">
        <f t="shared" si="8"/>
        <v>18.409168249568367</v>
      </c>
      <c r="U40" s="48">
        <f t="shared" si="9"/>
        <v>79.159423473143974</v>
      </c>
      <c r="V40" s="45">
        <f t="shared" si="10"/>
        <v>356.5</v>
      </c>
      <c r="W40" s="45">
        <f t="shared" ref="W40" si="54">V40-77</f>
        <v>279.5</v>
      </c>
      <c r="X40" s="45">
        <f t="shared" si="11"/>
        <v>77</v>
      </c>
    </row>
    <row r="41" spans="1:24" x14ac:dyDescent="0.25">
      <c r="A41" s="1"/>
      <c r="B41" s="41">
        <v>43870</v>
      </c>
      <c r="C41" s="3">
        <f t="shared" si="3"/>
        <v>2020</v>
      </c>
      <c r="D41" s="3" t="s">
        <v>22</v>
      </c>
      <c r="E41" s="3">
        <f t="shared" si="39"/>
        <v>9</v>
      </c>
      <c r="F41" s="3" t="s">
        <v>35</v>
      </c>
      <c r="G41" s="3">
        <v>2</v>
      </c>
      <c r="H41" s="3" t="str">
        <f t="shared" si="12"/>
        <v>Sussex</v>
      </c>
      <c r="I41" s="42">
        <v>43778</v>
      </c>
      <c r="J41" s="3">
        <f t="shared" si="40"/>
        <v>92</v>
      </c>
      <c r="K41" s="43">
        <f t="shared" si="4"/>
        <v>13.142857142857142</v>
      </c>
      <c r="L41" s="44">
        <v>10590</v>
      </c>
      <c r="M41" s="3">
        <v>8</v>
      </c>
      <c r="N41" s="45">
        <f t="shared" si="5"/>
        <v>10582</v>
      </c>
      <c r="O41" s="45">
        <f t="shared" si="23"/>
        <v>228</v>
      </c>
      <c r="P41" s="45">
        <f t="shared" ref="P41:P89" si="55">N41-600</f>
        <v>9982</v>
      </c>
      <c r="Q41" s="46">
        <f t="shared" si="6"/>
        <v>332.73333333333335</v>
      </c>
      <c r="R41" s="47">
        <f t="shared" si="7"/>
        <v>0.94329994329994327</v>
      </c>
      <c r="S41" s="19">
        <v>1934.86471861471</v>
      </c>
      <c r="T41" s="50">
        <f t="shared" si="8"/>
        <v>19.383537553743839</v>
      </c>
      <c r="U41" s="48">
        <f t="shared" si="9"/>
        <v>83.349211481098507</v>
      </c>
      <c r="V41" s="45">
        <f t="shared" si="10"/>
        <v>352.73333333333335</v>
      </c>
      <c r="W41" s="45">
        <f t="shared" ref="W41" si="56">V41-90</f>
        <v>262.73333333333335</v>
      </c>
      <c r="X41" s="45">
        <f t="shared" si="11"/>
        <v>90</v>
      </c>
    </row>
    <row r="42" spans="1:24" x14ac:dyDescent="0.25">
      <c r="A42" s="1"/>
      <c r="B42" s="41">
        <v>43871</v>
      </c>
      <c r="C42" s="3">
        <f t="shared" si="3"/>
        <v>2020</v>
      </c>
      <c r="D42" s="3" t="s">
        <v>22</v>
      </c>
      <c r="E42" s="3">
        <f t="shared" si="39"/>
        <v>10</v>
      </c>
      <c r="F42" s="3" t="s">
        <v>36</v>
      </c>
      <c r="G42" s="3">
        <v>3</v>
      </c>
      <c r="H42" s="3" t="str">
        <f t="shared" si="12"/>
        <v>Leghorn</v>
      </c>
      <c r="I42" s="42">
        <v>43779</v>
      </c>
      <c r="J42" s="3">
        <f t="shared" si="40"/>
        <v>92</v>
      </c>
      <c r="K42" s="43">
        <f t="shared" si="4"/>
        <v>13.142857142857142</v>
      </c>
      <c r="L42" s="44">
        <v>10480</v>
      </c>
      <c r="M42" s="3">
        <v>6</v>
      </c>
      <c r="N42" s="45">
        <f t="shared" si="5"/>
        <v>10474</v>
      </c>
      <c r="O42" s="45">
        <f t="shared" si="23"/>
        <v>234</v>
      </c>
      <c r="P42" s="45">
        <f t="shared" ref="P42:P90" si="57">N42-500</f>
        <v>9974</v>
      </c>
      <c r="Q42" s="46">
        <f t="shared" si="6"/>
        <v>332.46666666666664</v>
      </c>
      <c r="R42" s="47">
        <f t="shared" si="7"/>
        <v>0.95226274584685888</v>
      </c>
      <c r="S42" s="19">
        <v>1937.6872294372199</v>
      </c>
      <c r="T42" s="50">
        <f t="shared" si="8"/>
        <v>19.427383491449969</v>
      </c>
      <c r="U42" s="48">
        <f t="shared" si="9"/>
        <v>83.537749013234858</v>
      </c>
      <c r="V42" s="45">
        <f t="shared" si="10"/>
        <v>349.13333333333333</v>
      </c>
      <c r="W42" s="45">
        <f t="shared" ref="W42" si="58">V42-189</f>
        <v>160.13333333333333</v>
      </c>
      <c r="X42" s="45">
        <f t="shared" si="11"/>
        <v>189</v>
      </c>
    </row>
    <row r="43" spans="1:24" x14ac:dyDescent="0.25">
      <c r="A43" s="1"/>
      <c r="B43" s="41">
        <v>43872</v>
      </c>
      <c r="C43" s="3">
        <f t="shared" si="3"/>
        <v>2020</v>
      </c>
      <c r="D43" s="3" t="s">
        <v>22</v>
      </c>
      <c r="E43" s="3">
        <f t="shared" si="39"/>
        <v>11</v>
      </c>
      <c r="F43" s="3" t="s">
        <v>34</v>
      </c>
      <c r="G43" s="3">
        <v>1</v>
      </c>
      <c r="H43" s="3" t="str">
        <f t="shared" si="12"/>
        <v>Plymouth Rock</v>
      </c>
      <c r="I43" s="42">
        <v>43780</v>
      </c>
      <c r="J43" s="3">
        <f t="shared" si="40"/>
        <v>92</v>
      </c>
      <c r="K43" s="43">
        <f t="shared" si="4"/>
        <v>13.142857142857142</v>
      </c>
      <c r="L43" s="44">
        <v>10370</v>
      </c>
      <c r="M43" s="3">
        <v>6</v>
      </c>
      <c r="N43" s="45">
        <f t="shared" si="5"/>
        <v>10364</v>
      </c>
      <c r="O43" s="45">
        <f t="shared" si="23"/>
        <v>240</v>
      </c>
      <c r="P43" s="45">
        <f>L43-1000</f>
        <v>9370</v>
      </c>
      <c r="Q43" s="46">
        <f t="shared" si="6"/>
        <v>312.33333333333331</v>
      </c>
      <c r="R43" s="47">
        <f t="shared" si="7"/>
        <v>0.90409108452335007</v>
      </c>
      <c r="S43" s="19">
        <v>1940.5097402597301</v>
      </c>
      <c r="T43" s="50">
        <f t="shared" si="8"/>
        <v>20.709815797862646</v>
      </c>
      <c r="U43" s="48">
        <f t="shared" si="9"/>
        <v>89.052207930809374</v>
      </c>
      <c r="V43" s="45">
        <f t="shared" si="10"/>
        <v>345.46666666666664</v>
      </c>
      <c r="W43" s="45">
        <f t="shared" ref="W43" si="59">V43-32</f>
        <v>313.46666666666664</v>
      </c>
      <c r="X43" s="45">
        <f t="shared" si="11"/>
        <v>32</v>
      </c>
    </row>
    <row r="44" spans="1:24" x14ac:dyDescent="0.25">
      <c r="A44" s="1"/>
      <c r="B44" s="41">
        <v>43873</v>
      </c>
      <c r="C44" s="3">
        <f t="shared" si="3"/>
        <v>2020</v>
      </c>
      <c r="D44" s="3" t="s">
        <v>22</v>
      </c>
      <c r="E44" s="3">
        <f t="shared" si="39"/>
        <v>12</v>
      </c>
      <c r="F44" s="3" t="s">
        <v>35</v>
      </c>
      <c r="G44" s="3">
        <v>2</v>
      </c>
      <c r="H44" s="3" t="str">
        <f t="shared" si="12"/>
        <v>Sussex</v>
      </c>
      <c r="I44" s="42">
        <v>43771</v>
      </c>
      <c r="J44" s="3">
        <f t="shared" si="40"/>
        <v>102</v>
      </c>
      <c r="K44" s="43">
        <f t="shared" si="4"/>
        <v>14.571428571428571</v>
      </c>
      <c r="L44" s="44">
        <v>10260</v>
      </c>
      <c r="M44" s="3">
        <v>8</v>
      </c>
      <c r="N44" s="45">
        <f t="shared" si="5"/>
        <v>10252</v>
      </c>
      <c r="O44" s="45">
        <f t="shared" si="23"/>
        <v>248</v>
      </c>
      <c r="P44" s="45">
        <f t="shared" ref="P44:P92" si="60">N44-400</f>
        <v>9852</v>
      </c>
      <c r="Q44" s="46">
        <f t="shared" si="6"/>
        <v>328.4</v>
      </c>
      <c r="R44" s="47">
        <f t="shared" si="7"/>
        <v>0.96098322278579784</v>
      </c>
      <c r="S44" s="19">
        <v>1943.33225108224</v>
      </c>
      <c r="T44" s="50">
        <f t="shared" si="8"/>
        <v>19.725256304123427</v>
      </c>
      <c r="U44" s="48">
        <f t="shared" si="9"/>
        <v>84.818602107730726</v>
      </c>
      <c r="V44" s="45">
        <f t="shared" si="10"/>
        <v>341.73333333333335</v>
      </c>
      <c r="W44" s="45">
        <f t="shared" ref="W44" si="61">V44-115</f>
        <v>226.73333333333335</v>
      </c>
      <c r="X44" s="45">
        <f t="shared" si="11"/>
        <v>115</v>
      </c>
    </row>
    <row r="45" spans="1:24" x14ac:dyDescent="0.25">
      <c r="A45" s="1"/>
      <c r="B45" s="41">
        <v>43874</v>
      </c>
      <c r="C45" s="3">
        <f t="shared" si="3"/>
        <v>2020</v>
      </c>
      <c r="D45" s="3" t="s">
        <v>22</v>
      </c>
      <c r="E45" s="3">
        <f t="shared" si="39"/>
        <v>13</v>
      </c>
      <c r="F45" s="3" t="s">
        <v>36</v>
      </c>
      <c r="G45" s="3">
        <v>3</v>
      </c>
      <c r="H45" s="3" t="str">
        <f t="shared" si="12"/>
        <v>Leghorn</v>
      </c>
      <c r="I45" s="42">
        <v>43782</v>
      </c>
      <c r="J45" s="3">
        <f t="shared" si="40"/>
        <v>92</v>
      </c>
      <c r="K45" s="43">
        <f t="shared" si="4"/>
        <v>13.142857142857142</v>
      </c>
      <c r="L45" s="44">
        <v>10150</v>
      </c>
      <c r="M45" s="3">
        <v>1</v>
      </c>
      <c r="N45" s="45">
        <f t="shared" si="5"/>
        <v>10149</v>
      </c>
      <c r="O45" s="45">
        <f t="shared" si="23"/>
        <v>249</v>
      </c>
      <c r="P45" s="45">
        <f t="shared" ref="P45:P93" si="62">N45-500</f>
        <v>9649</v>
      </c>
      <c r="Q45" s="46">
        <f t="shared" si="6"/>
        <v>321.63333333333333</v>
      </c>
      <c r="R45" s="47">
        <f t="shared" si="7"/>
        <v>0.95073406246920877</v>
      </c>
      <c r="S45" s="19">
        <v>1946.1547619047501</v>
      </c>
      <c r="T45" s="50">
        <f t="shared" si="8"/>
        <v>20.169496962428752</v>
      </c>
      <c r="U45" s="48">
        <f t="shared" si="9"/>
        <v>86.728836938443635</v>
      </c>
      <c r="V45" s="45">
        <f t="shared" si="10"/>
        <v>338.3</v>
      </c>
      <c r="W45" s="45">
        <f t="shared" ref="W45" si="63">V45-77</f>
        <v>261.3</v>
      </c>
      <c r="X45" s="45">
        <f t="shared" si="11"/>
        <v>77</v>
      </c>
    </row>
    <row r="46" spans="1:24" x14ac:dyDescent="0.25">
      <c r="A46" s="1"/>
      <c r="B46" s="41">
        <v>43875</v>
      </c>
      <c r="C46" s="3">
        <f t="shared" si="3"/>
        <v>2020</v>
      </c>
      <c r="D46" s="3" t="s">
        <v>22</v>
      </c>
      <c r="E46" s="3">
        <f t="shared" si="39"/>
        <v>14</v>
      </c>
      <c r="F46" s="3" t="s">
        <v>34</v>
      </c>
      <c r="G46" s="3">
        <v>1</v>
      </c>
      <c r="H46" s="3" t="str">
        <f t="shared" si="12"/>
        <v>Plymouth Rock</v>
      </c>
      <c r="I46" s="42">
        <v>43783</v>
      </c>
      <c r="J46" s="3">
        <f t="shared" si="40"/>
        <v>92</v>
      </c>
      <c r="K46" s="43">
        <f t="shared" si="4"/>
        <v>13.142857142857142</v>
      </c>
      <c r="L46" s="44">
        <v>10040</v>
      </c>
      <c r="M46" s="3">
        <v>0</v>
      </c>
      <c r="N46" s="45">
        <f t="shared" si="5"/>
        <v>10040</v>
      </c>
      <c r="O46" s="45">
        <f t="shared" si="23"/>
        <v>249</v>
      </c>
      <c r="P46" s="45">
        <f t="shared" ref="P46:P94" si="64">L46-500</f>
        <v>9540</v>
      </c>
      <c r="Q46" s="46">
        <f t="shared" si="6"/>
        <v>318</v>
      </c>
      <c r="R46" s="47">
        <f t="shared" si="7"/>
        <v>0.95019920318725104</v>
      </c>
      <c r="S46" s="19">
        <v>1948.97727272726</v>
      </c>
      <c r="T46" s="50">
        <f t="shared" si="8"/>
        <v>20.429531160663103</v>
      </c>
      <c r="U46" s="48">
        <f t="shared" si="9"/>
        <v>87.846983990851342</v>
      </c>
      <c r="V46" s="45">
        <f t="shared" si="10"/>
        <v>334.66666666666669</v>
      </c>
      <c r="W46" s="45">
        <f t="shared" ref="W46" si="65">V46-88</f>
        <v>246.66666666666669</v>
      </c>
      <c r="X46" s="45">
        <f t="shared" si="11"/>
        <v>88</v>
      </c>
    </row>
    <row r="47" spans="1:24" x14ac:dyDescent="0.25">
      <c r="A47" s="1"/>
      <c r="B47" s="41">
        <v>43876</v>
      </c>
      <c r="C47" s="3">
        <f t="shared" si="3"/>
        <v>2020</v>
      </c>
      <c r="D47" s="3" t="s">
        <v>22</v>
      </c>
      <c r="E47" s="3">
        <f t="shared" si="39"/>
        <v>15</v>
      </c>
      <c r="F47" s="3" t="s">
        <v>35</v>
      </c>
      <c r="G47" s="3">
        <v>2</v>
      </c>
      <c r="H47" s="3" t="str">
        <f t="shared" si="12"/>
        <v>Sussex</v>
      </c>
      <c r="I47" s="42">
        <v>43774</v>
      </c>
      <c r="J47" s="3">
        <f t="shared" si="40"/>
        <v>102</v>
      </c>
      <c r="K47" s="43">
        <f t="shared" si="4"/>
        <v>14.571428571428571</v>
      </c>
      <c r="L47" s="44">
        <v>9930</v>
      </c>
      <c r="M47" s="3">
        <v>0</v>
      </c>
      <c r="N47" s="45">
        <f t="shared" si="5"/>
        <v>9930</v>
      </c>
      <c r="O47" s="45">
        <f t="shared" si="23"/>
        <v>249</v>
      </c>
      <c r="P47" s="45">
        <f t="shared" ref="P47:P95" si="66">N47-400</f>
        <v>9530</v>
      </c>
      <c r="Q47" s="46">
        <f t="shared" si="6"/>
        <v>317.66666666666669</v>
      </c>
      <c r="R47" s="47">
        <f t="shared" si="7"/>
        <v>0.95971802618328295</v>
      </c>
      <c r="S47" s="19">
        <v>1951.7997835497699</v>
      </c>
      <c r="T47" s="50">
        <f t="shared" si="8"/>
        <v>20.480585346797163</v>
      </c>
      <c r="U47" s="48">
        <f t="shared" si="9"/>
        <v>88.0665169912278</v>
      </c>
      <c r="V47" s="45">
        <f t="shared" si="10"/>
        <v>331</v>
      </c>
      <c r="W47" s="45">
        <f t="shared" ref="W47" si="67">V47-99</f>
        <v>232</v>
      </c>
      <c r="X47" s="45">
        <f t="shared" si="11"/>
        <v>99</v>
      </c>
    </row>
    <row r="48" spans="1:24" x14ac:dyDescent="0.25">
      <c r="A48" s="1"/>
      <c r="B48" s="41">
        <v>43877</v>
      </c>
      <c r="C48" s="3">
        <f t="shared" si="3"/>
        <v>2020</v>
      </c>
      <c r="D48" s="3" t="s">
        <v>22</v>
      </c>
      <c r="E48" s="3">
        <f t="shared" si="39"/>
        <v>16</v>
      </c>
      <c r="F48" s="3" t="s">
        <v>36</v>
      </c>
      <c r="G48" s="3">
        <v>3</v>
      </c>
      <c r="H48" s="3" t="str">
        <f t="shared" si="12"/>
        <v>Leghorn</v>
      </c>
      <c r="I48" s="42">
        <v>43785</v>
      </c>
      <c r="J48" s="3">
        <f t="shared" si="40"/>
        <v>92</v>
      </c>
      <c r="K48" s="43">
        <f t="shared" si="4"/>
        <v>13.142857142857142</v>
      </c>
      <c r="L48" s="44">
        <v>9820</v>
      </c>
      <c r="M48" s="3">
        <v>0</v>
      </c>
      <c r="N48" s="45">
        <f t="shared" si="5"/>
        <v>9820</v>
      </c>
      <c r="O48" s="45">
        <f t="shared" si="23"/>
        <v>249</v>
      </c>
      <c r="P48" s="45">
        <f t="shared" ref="P48:P96" si="68">N48-500</f>
        <v>9320</v>
      </c>
      <c r="Q48" s="46">
        <f t="shared" si="6"/>
        <v>310.66666666666669</v>
      </c>
      <c r="R48" s="47">
        <f t="shared" si="7"/>
        <v>0.94908350305498979</v>
      </c>
      <c r="S48" s="19">
        <v>1954.6222943722801</v>
      </c>
      <c r="T48" s="50">
        <f t="shared" si="8"/>
        <v>20.972342214294851</v>
      </c>
      <c r="U48" s="48">
        <f t="shared" si="9"/>
        <v>90.181071521467857</v>
      </c>
      <c r="V48" s="45">
        <f t="shared" si="10"/>
        <v>327.33333333333331</v>
      </c>
      <c r="W48" s="45">
        <f t="shared" ref="W48" si="69">V48-70</f>
        <v>257.33333333333331</v>
      </c>
      <c r="X48" s="45">
        <f t="shared" si="11"/>
        <v>70</v>
      </c>
    </row>
    <row r="49" spans="1:24" x14ac:dyDescent="0.25">
      <c r="A49" s="1"/>
      <c r="B49" s="41">
        <v>43878</v>
      </c>
      <c r="C49" s="3">
        <f t="shared" si="3"/>
        <v>2020</v>
      </c>
      <c r="D49" s="3" t="s">
        <v>22</v>
      </c>
      <c r="E49" s="3">
        <f t="shared" si="39"/>
        <v>17</v>
      </c>
      <c r="F49" s="3" t="s">
        <v>34</v>
      </c>
      <c r="G49" s="3">
        <v>1</v>
      </c>
      <c r="H49" s="3" t="str">
        <f t="shared" si="12"/>
        <v>Plymouth Rock</v>
      </c>
      <c r="I49" s="42">
        <v>43786</v>
      </c>
      <c r="J49" s="3">
        <f t="shared" si="40"/>
        <v>92</v>
      </c>
      <c r="K49" s="43">
        <f t="shared" si="4"/>
        <v>13.142857142857142</v>
      </c>
      <c r="L49" s="44">
        <v>9710</v>
      </c>
      <c r="M49" s="3">
        <v>0</v>
      </c>
      <c r="N49" s="45">
        <f t="shared" si="5"/>
        <v>9710</v>
      </c>
      <c r="O49" s="45">
        <f t="shared" si="23"/>
        <v>249</v>
      </c>
      <c r="P49" s="45">
        <f t="shared" ref="P49:P97" si="70">N49-300</f>
        <v>9410</v>
      </c>
      <c r="Q49" s="46">
        <f t="shared" si="6"/>
        <v>313.66666666666669</v>
      </c>
      <c r="R49" s="47">
        <f t="shared" si="7"/>
        <v>0.96910401647785793</v>
      </c>
      <c r="S49" s="19">
        <v>1957.44480519479</v>
      </c>
      <c r="T49" s="50">
        <f t="shared" si="8"/>
        <v>20.801751383579063</v>
      </c>
      <c r="U49" s="48">
        <f t="shared" si="9"/>
        <v>89.447530949389972</v>
      </c>
      <c r="V49" s="45">
        <f t="shared" si="10"/>
        <v>323.66666666666669</v>
      </c>
      <c r="W49" s="45">
        <f t="shared" ref="W49:W50" si="71">V49-61</f>
        <v>262.66666666666669</v>
      </c>
      <c r="X49" s="45">
        <f t="shared" si="11"/>
        <v>61</v>
      </c>
    </row>
    <row r="50" spans="1:24" x14ac:dyDescent="0.25">
      <c r="A50" s="1"/>
      <c r="B50" s="41">
        <v>43879</v>
      </c>
      <c r="C50" s="3">
        <f t="shared" si="3"/>
        <v>2020</v>
      </c>
      <c r="D50" s="3" t="s">
        <v>22</v>
      </c>
      <c r="E50" s="3">
        <f t="shared" si="39"/>
        <v>18</v>
      </c>
      <c r="F50" s="3" t="s">
        <v>34</v>
      </c>
      <c r="G50" s="3">
        <v>2</v>
      </c>
      <c r="H50" s="3" t="str">
        <f t="shared" si="12"/>
        <v>Sussex</v>
      </c>
      <c r="I50" s="42">
        <v>43787</v>
      </c>
      <c r="J50" s="3">
        <f t="shared" si="40"/>
        <v>92</v>
      </c>
      <c r="K50" s="43">
        <f t="shared" si="4"/>
        <v>13.142857142857142</v>
      </c>
      <c r="L50" s="44">
        <v>9600</v>
      </c>
      <c r="M50" s="3">
        <v>9</v>
      </c>
      <c r="N50" s="45">
        <f t="shared" si="5"/>
        <v>9591</v>
      </c>
      <c r="O50" s="45">
        <f t="shared" si="23"/>
        <v>258</v>
      </c>
      <c r="P50" s="45">
        <f t="shared" ref="P50" si="72">L50-500</f>
        <v>9100</v>
      </c>
      <c r="Q50" s="46">
        <f t="shared" si="6"/>
        <v>303.33333333333331</v>
      </c>
      <c r="R50" s="47">
        <f t="shared" si="7"/>
        <v>0.94880617245334165</v>
      </c>
      <c r="S50" s="19">
        <v>1960.2673160172999</v>
      </c>
      <c r="T50" s="50">
        <f t="shared" si="8"/>
        <v>21.541399077113187</v>
      </c>
      <c r="U50" s="48">
        <f t="shared" si="9"/>
        <v>92.628016031586696</v>
      </c>
      <c r="V50" s="45">
        <f t="shared" si="10"/>
        <v>319.7</v>
      </c>
      <c r="W50" s="45">
        <f t="shared" si="71"/>
        <v>258.7</v>
      </c>
      <c r="X50" s="45">
        <f t="shared" si="11"/>
        <v>61</v>
      </c>
    </row>
    <row r="51" spans="1:24" x14ac:dyDescent="0.25">
      <c r="A51" s="1"/>
      <c r="B51" s="41">
        <v>43880</v>
      </c>
      <c r="C51" s="3">
        <f t="shared" si="3"/>
        <v>2020</v>
      </c>
      <c r="D51" s="3" t="s">
        <v>22</v>
      </c>
      <c r="E51" s="3">
        <f t="shared" si="39"/>
        <v>19</v>
      </c>
      <c r="F51" s="3" t="s">
        <v>35</v>
      </c>
      <c r="G51" s="3">
        <v>3</v>
      </c>
      <c r="H51" s="3" t="str">
        <f t="shared" si="12"/>
        <v>Leghorn</v>
      </c>
      <c r="I51" s="42">
        <v>43788</v>
      </c>
      <c r="J51" s="3">
        <f t="shared" si="40"/>
        <v>92</v>
      </c>
      <c r="K51" s="43">
        <f t="shared" si="4"/>
        <v>13.142857142857142</v>
      </c>
      <c r="L51" s="44">
        <v>20000</v>
      </c>
      <c r="M51" s="3">
        <v>11</v>
      </c>
      <c r="N51" s="45">
        <f t="shared" si="5"/>
        <v>19989</v>
      </c>
      <c r="O51" s="45">
        <f t="shared" si="23"/>
        <v>269</v>
      </c>
      <c r="P51" s="45">
        <f t="shared" ref="P51" si="73">N51-400</f>
        <v>19589</v>
      </c>
      <c r="Q51" s="46">
        <f t="shared" si="6"/>
        <v>652.9666666666667</v>
      </c>
      <c r="R51" s="47">
        <f t="shared" si="7"/>
        <v>0.97998899394667072</v>
      </c>
      <c r="S51" s="19">
        <v>1963.08982683981</v>
      </c>
      <c r="T51" s="50">
        <f t="shared" si="8"/>
        <v>10.021388671396243</v>
      </c>
      <c r="U51" s="48">
        <f t="shared" si="9"/>
        <v>43.091971287003844</v>
      </c>
      <c r="V51" s="45">
        <f t="shared" si="10"/>
        <v>666.3</v>
      </c>
      <c r="W51" s="45">
        <f t="shared" ref="W51" si="74">V51-88</f>
        <v>578.29999999999995</v>
      </c>
      <c r="X51" s="45">
        <f t="shared" si="11"/>
        <v>88</v>
      </c>
    </row>
    <row r="52" spans="1:24" x14ac:dyDescent="0.25">
      <c r="A52" s="1"/>
      <c r="B52" s="41">
        <v>43881</v>
      </c>
      <c r="C52" s="3">
        <f t="shared" si="3"/>
        <v>2020</v>
      </c>
      <c r="D52" s="3" t="s">
        <v>22</v>
      </c>
      <c r="E52" s="3">
        <f t="shared" si="39"/>
        <v>20</v>
      </c>
      <c r="F52" s="3" t="s">
        <v>36</v>
      </c>
      <c r="G52" s="3">
        <v>1</v>
      </c>
      <c r="H52" s="3" t="str">
        <f t="shared" si="12"/>
        <v>Plymouth Rock</v>
      </c>
      <c r="I52" s="42">
        <v>43789</v>
      </c>
      <c r="J52" s="3">
        <f t="shared" si="40"/>
        <v>92</v>
      </c>
      <c r="K52" s="43">
        <f t="shared" si="4"/>
        <v>13.142857142857142</v>
      </c>
      <c r="L52" s="44">
        <v>16000</v>
      </c>
      <c r="M52" s="3">
        <v>15</v>
      </c>
      <c r="N52" s="45">
        <f t="shared" si="5"/>
        <v>15985</v>
      </c>
      <c r="O52" s="45">
        <f t="shared" si="23"/>
        <v>284</v>
      </c>
      <c r="P52" s="45">
        <f t="shared" ref="P52" si="75">N52-500</f>
        <v>15485</v>
      </c>
      <c r="Q52" s="46">
        <f t="shared" si="6"/>
        <v>516.16666666666663</v>
      </c>
      <c r="R52" s="47">
        <f t="shared" si="7"/>
        <v>0.96872067563340636</v>
      </c>
      <c r="S52" s="19">
        <v>1965.9123376623199</v>
      </c>
      <c r="T52" s="50">
        <f t="shared" si="8"/>
        <v>12.695591460525154</v>
      </c>
      <c r="U52" s="48">
        <f t="shared" si="9"/>
        <v>54.591043280258162</v>
      </c>
      <c r="V52" s="45">
        <f t="shared" si="10"/>
        <v>532.83333333333337</v>
      </c>
      <c r="W52" s="45">
        <f t="shared" ref="W52" si="76">V52-150</f>
        <v>382.83333333333337</v>
      </c>
      <c r="X52" s="45">
        <f t="shared" si="11"/>
        <v>150</v>
      </c>
    </row>
    <row r="53" spans="1:24" x14ac:dyDescent="0.25">
      <c r="A53" s="1"/>
      <c r="B53" s="41">
        <v>43882</v>
      </c>
      <c r="C53" s="3">
        <f t="shared" si="3"/>
        <v>2020</v>
      </c>
      <c r="D53" s="3" t="s">
        <v>22</v>
      </c>
      <c r="E53" s="3">
        <f t="shared" si="39"/>
        <v>21</v>
      </c>
      <c r="F53" s="3" t="s">
        <v>34</v>
      </c>
      <c r="G53" s="3">
        <v>2</v>
      </c>
      <c r="H53" s="3" t="str">
        <f t="shared" si="12"/>
        <v>Sussex</v>
      </c>
      <c r="I53" s="42">
        <v>43789</v>
      </c>
      <c r="J53" s="3">
        <f t="shared" si="40"/>
        <v>93</v>
      </c>
      <c r="K53" s="43">
        <f t="shared" si="4"/>
        <v>13.285714285714286</v>
      </c>
      <c r="L53" s="44">
        <v>13000</v>
      </c>
      <c r="M53" s="3">
        <v>10</v>
      </c>
      <c r="N53" s="45">
        <f t="shared" si="5"/>
        <v>12990</v>
      </c>
      <c r="O53" s="45">
        <f t="shared" si="23"/>
        <v>294</v>
      </c>
      <c r="P53" s="45">
        <f t="shared" ref="P53" si="77">N53-300</f>
        <v>12690</v>
      </c>
      <c r="Q53" s="46">
        <f t="shared" si="6"/>
        <v>423</v>
      </c>
      <c r="R53" s="47">
        <f t="shared" si="7"/>
        <v>0.97690531177829099</v>
      </c>
      <c r="S53" s="19">
        <v>1968.7348484848301</v>
      </c>
      <c r="T53" s="50">
        <f t="shared" si="8"/>
        <v>15.514064999880457</v>
      </c>
      <c r="U53" s="48">
        <f t="shared" si="9"/>
        <v>66.710479499485956</v>
      </c>
      <c r="V53" s="45">
        <f t="shared" si="10"/>
        <v>433</v>
      </c>
      <c r="W53" s="45">
        <f t="shared" ref="W53" si="78">V53-20</f>
        <v>413</v>
      </c>
      <c r="X53" s="45">
        <f t="shared" si="11"/>
        <v>20</v>
      </c>
    </row>
    <row r="54" spans="1:24" x14ac:dyDescent="0.25">
      <c r="A54" s="1"/>
      <c r="B54" s="41">
        <v>43883</v>
      </c>
      <c r="C54" s="3">
        <f t="shared" si="3"/>
        <v>2020</v>
      </c>
      <c r="D54" s="3" t="s">
        <v>22</v>
      </c>
      <c r="E54" s="3">
        <f t="shared" si="39"/>
        <v>22</v>
      </c>
      <c r="F54" s="3" t="s">
        <v>35</v>
      </c>
      <c r="G54" s="3">
        <v>3</v>
      </c>
      <c r="H54" s="3" t="str">
        <f t="shared" si="12"/>
        <v>Leghorn</v>
      </c>
      <c r="I54" s="42">
        <v>43791</v>
      </c>
      <c r="J54" s="3">
        <f t="shared" si="40"/>
        <v>92</v>
      </c>
      <c r="K54" s="43">
        <f t="shared" si="4"/>
        <v>13.142857142857142</v>
      </c>
      <c r="L54" s="44">
        <v>13500</v>
      </c>
      <c r="M54" s="3">
        <v>15</v>
      </c>
      <c r="N54" s="45">
        <f t="shared" si="5"/>
        <v>13485</v>
      </c>
      <c r="O54" s="45">
        <f t="shared" si="23"/>
        <v>309</v>
      </c>
      <c r="P54" s="45">
        <f t="shared" ref="P54" si="79">N54-200</f>
        <v>13285</v>
      </c>
      <c r="Q54" s="46">
        <f t="shared" si="6"/>
        <v>442.83333333333331</v>
      </c>
      <c r="R54" s="47">
        <f t="shared" si="7"/>
        <v>0.98516870596959583</v>
      </c>
      <c r="S54" s="19">
        <v>1971.55735930734</v>
      </c>
      <c r="T54" s="50">
        <f t="shared" si="8"/>
        <v>14.840476923653293</v>
      </c>
      <c r="U54" s="48">
        <f t="shared" si="9"/>
        <v>63.814050771709155</v>
      </c>
      <c r="V54" s="45">
        <f t="shared" si="10"/>
        <v>449.5</v>
      </c>
      <c r="W54" s="45">
        <f t="shared" ref="W54" si="80">V54-15</f>
        <v>434.5</v>
      </c>
      <c r="X54" s="45">
        <f t="shared" si="11"/>
        <v>15</v>
      </c>
    </row>
    <row r="55" spans="1:24" x14ac:dyDescent="0.25">
      <c r="A55" s="1"/>
      <c r="B55" s="41">
        <v>43884</v>
      </c>
      <c r="C55" s="3">
        <f t="shared" si="3"/>
        <v>2020</v>
      </c>
      <c r="D55" s="3" t="s">
        <v>22</v>
      </c>
      <c r="E55" s="3">
        <f t="shared" si="39"/>
        <v>23</v>
      </c>
      <c r="F55" s="3" t="s">
        <v>36</v>
      </c>
      <c r="G55" s="3">
        <v>1</v>
      </c>
      <c r="H55" s="3" t="str">
        <f t="shared" si="12"/>
        <v>Plymouth Rock</v>
      </c>
      <c r="I55" s="42">
        <v>43792</v>
      </c>
      <c r="J55" s="3">
        <f t="shared" si="40"/>
        <v>92</v>
      </c>
      <c r="K55" s="43">
        <f t="shared" si="4"/>
        <v>13.142857142857142</v>
      </c>
      <c r="L55" s="44">
        <v>13000</v>
      </c>
      <c r="M55" s="3">
        <v>16</v>
      </c>
      <c r="N55" s="45">
        <f t="shared" si="5"/>
        <v>12984</v>
      </c>
      <c r="O55" s="45">
        <f t="shared" si="23"/>
        <v>325</v>
      </c>
      <c r="P55" s="45">
        <f t="shared" ref="P55" si="81">N55-600</f>
        <v>12384</v>
      </c>
      <c r="Q55" s="46">
        <f t="shared" si="6"/>
        <v>412.8</v>
      </c>
      <c r="R55" s="47">
        <f t="shared" si="7"/>
        <v>0.95378927911275413</v>
      </c>
      <c r="S55" s="19">
        <v>1974.3798701298499</v>
      </c>
      <c r="T55" s="50">
        <f t="shared" si="8"/>
        <v>15.942989907379278</v>
      </c>
      <c r="U55" s="48">
        <f t="shared" si="9"/>
        <v>68.55485660173089</v>
      </c>
      <c r="V55" s="45">
        <f t="shared" si="10"/>
        <v>432.8</v>
      </c>
      <c r="W55" s="45">
        <f t="shared" ref="W55" si="82">V55-18</f>
        <v>414.8</v>
      </c>
      <c r="X55" s="45">
        <f t="shared" si="11"/>
        <v>18</v>
      </c>
    </row>
    <row r="56" spans="1:24" x14ac:dyDescent="0.25">
      <c r="A56" s="1"/>
      <c r="B56" s="41">
        <v>43885</v>
      </c>
      <c r="C56" s="3">
        <f t="shared" si="3"/>
        <v>2020</v>
      </c>
      <c r="D56" s="3" t="s">
        <v>22</v>
      </c>
      <c r="E56" s="3">
        <f t="shared" si="39"/>
        <v>24</v>
      </c>
      <c r="F56" s="3" t="s">
        <v>34</v>
      </c>
      <c r="G56" s="3">
        <v>2</v>
      </c>
      <c r="H56" s="3" t="str">
        <f t="shared" si="12"/>
        <v>Sussex</v>
      </c>
      <c r="I56" s="42">
        <v>43793</v>
      </c>
      <c r="J56" s="3">
        <f t="shared" si="40"/>
        <v>92</v>
      </c>
      <c r="K56" s="43">
        <f t="shared" si="4"/>
        <v>13.142857142857142</v>
      </c>
      <c r="L56" s="44">
        <v>17000</v>
      </c>
      <c r="M56" s="3">
        <v>5</v>
      </c>
      <c r="N56" s="45">
        <f t="shared" si="5"/>
        <v>16995</v>
      </c>
      <c r="O56" s="45">
        <f t="shared" si="23"/>
        <v>330</v>
      </c>
      <c r="P56" s="45">
        <f t="shared" ref="P56" si="83">N56-500</f>
        <v>16495</v>
      </c>
      <c r="Q56" s="46">
        <f t="shared" si="6"/>
        <v>549.83333333333337</v>
      </c>
      <c r="R56" s="47">
        <f t="shared" si="7"/>
        <v>0.97057958223006768</v>
      </c>
      <c r="S56" s="19">
        <v>1977.20238095236</v>
      </c>
      <c r="T56" s="50">
        <f t="shared" si="8"/>
        <v>11.986677059426251</v>
      </c>
      <c r="U56" s="48">
        <f t="shared" si="9"/>
        <v>51.542711355532873</v>
      </c>
      <c r="V56" s="45">
        <f t="shared" si="10"/>
        <v>566.5</v>
      </c>
      <c r="W56" s="45">
        <f t="shared" ref="W56" si="84">V56-8</f>
        <v>558.5</v>
      </c>
      <c r="X56" s="45">
        <f t="shared" si="11"/>
        <v>8</v>
      </c>
    </row>
    <row r="57" spans="1:24" x14ac:dyDescent="0.25">
      <c r="A57" s="1"/>
      <c r="B57" s="41">
        <v>43886</v>
      </c>
      <c r="C57" s="3">
        <f t="shared" si="3"/>
        <v>2020</v>
      </c>
      <c r="D57" s="3" t="s">
        <v>22</v>
      </c>
      <c r="E57" s="3">
        <f t="shared" si="39"/>
        <v>25</v>
      </c>
      <c r="F57" s="3" t="s">
        <v>35</v>
      </c>
      <c r="G57" s="3">
        <v>3</v>
      </c>
      <c r="H57" s="3" t="str">
        <f t="shared" si="12"/>
        <v>Leghorn</v>
      </c>
      <c r="I57" s="42">
        <v>43794</v>
      </c>
      <c r="J57" s="3">
        <f t="shared" si="40"/>
        <v>92</v>
      </c>
      <c r="K57" s="43">
        <f t="shared" si="4"/>
        <v>13.142857142857142</v>
      </c>
      <c r="L57" s="44">
        <v>11328.404040404001</v>
      </c>
      <c r="M57" s="3">
        <v>8</v>
      </c>
      <c r="N57" s="45">
        <f t="shared" si="5"/>
        <v>11320.404040404001</v>
      </c>
      <c r="O57" s="45">
        <f t="shared" si="23"/>
        <v>338</v>
      </c>
      <c r="P57" s="45">
        <f t="shared" ref="P57" si="85">L57-500</f>
        <v>10828.404040404001</v>
      </c>
      <c r="Q57" s="46">
        <f t="shared" si="6"/>
        <v>360.94680134680004</v>
      </c>
      <c r="R57" s="47">
        <f t="shared" si="7"/>
        <v>0.95653865372260671</v>
      </c>
      <c r="S57" s="19">
        <v>1980.02489177488</v>
      </c>
      <c r="T57" s="50">
        <f t="shared" si="8"/>
        <v>18.285472950462665</v>
      </c>
      <c r="U57" s="48">
        <f t="shared" si="9"/>
        <v>78.627533686989452</v>
      </c>
      <c r="V57" s="45">
        <f t="shared" si="10"/>
        <v>377.34680134680002</v>
      </c>
      <c r="W57" s="45">
        <f t="shared" ref="W57" si="86">V57-52</f>
        <v>325.34680134680002</v>
      </c>
      <c r="X57" s="45">
        <f t="shared" si="11"/>
        <v>52</v>
      </c>
    </row>
    <row r="58" spans="1:24" x14ac:dyDescent="0.25">
      <c r="A58" s="1"/>
      <c r="B58" s="41">
        <v>43887</v>
      </c>
      <c r="C58" s="3">
        <f t="shared" si="3"/>
        <v>2020</v>
      </c>
      <c r="D58" s="3" t="s">
        <v>22</v>
      </c>
      <c r="E58" s="3">
        <f t="shared" si="39"/>
        <v>26</v>
      </c>
      <c r="F58" s="3" t="s">
        <v>34</v>
      </c>
      <c r="G58" s="3">
        <v>1</v>
      </c>
      <c r="H58" s="3" t="str">
        <f t="shared" si="12"/>
        <v>Plymouth Rock</v>
      </c>
      <c r="I58" s="42">
        <v>43775</v>
      </c>
      <c r="J58" s="3">
        <f t="shared" si="40"/>
        <v>112</v>
      </c>
      <c r="K58" s="43">
        <f t="shared" si="4"/>
        <v>16</v>
      </c>
      <c r="L58" s="44">
        <v>11283.470418470401</v>
      </c>
      <c r="M58" s="3">
        <v>9</v>
      </c>
      <c r="N58" s="45">
        <f t="shared" si="5"/>
        <v>11274.470418470401</v>
      </c>
      <c r="O58" s="45">
        <f t="shared" si="23"/>
        <v>347</v>
      </c>
      <c r="P58" s="45">
        <f t="shared" ref="P58" si="87">N58-400</f>
        <v>10874.470418470401</v>
      </c>
      <c r="Q58" s="46">
        <f t="shared" si="6"/>
        <v>362.48234728234667</v>
      </c>
      <c r="R58" s="47">
        <f t="shared" si="7"/>
        <v>0.96452161519314472</v>
      </c>
      <c r="S58" s="19">
        <v>1982.8474025973901</v>
      </c>
      <c r="T58" s="50">
        <f t="shared" si="8"/>
        <v>18.233967506403836</v>
      </c>
      <c r="U58" s="48">
        <f t="shared" si="9"/>
        <v>78.406060277536497</v>
      </c>
      <c r="V58" s="45">
        <f t="shared" si="10"/>
        <v>375.81568061568004</v>
      </c>
      <c r="W58" s="45">
        <f t="shared" ref="W58" si="88">V58-55</f>
        <v>320.81568061568004</v>
      </c>
      <c r="X58" s="45">
        <f t="shared" si="11"/>
        <v>55</v>
      </c>
    </row>
    <row r="59" spans="1:24" x14ac:dyDescent="0.25">
      <c r="A59" s="1"/>
      <c r="B59" s="41">
        <v>43888</v>
      </c>
      <c r="C59" s="3">
        <f t="shared" si="3"/>
        <v>2020</v>
      </c>
      <c r="D59" s="3" t="s">
        <v>22</v>
      </c>
      <c r="E59" s="3">
        <f t="shared" si="39"/>
        <v>27</v>
      </c>
      <c r="F59" s="3" t="s">
        <v>35</v>
      </c>
      <c r="G59" s="3">
        <v>2</v>
      </c>
      <c r="H59" s="3" t="str">
        <f t="shared" si="12"/>
        <v>Sussex</v>
      </c>
      <c r="I59" s="42">
        <v>43796</v>
      </c>
      <c r="J59" s="3">
        <f t="shared" si="40"/>
        <v>92</v>
      </c>
      <c r="K59" s="43">
        <f t="shared" si="4"/>
        <v>13.142857142857142</v>
      </c>
      <c r="L59" s="44">
        <v>11238.5367965368</v>
      </c>
      <c r="M59" s="3">
        <v>3</v>
      </c>
      <c r="N59" s="45">
        <f t="shared" si="5"/>
        <v>11235.5367965368</v>
      </c>
      <c r="O59" s="45">
        <f t="shared" si="23"/>
        <v>350</v>
      </c>
      <c r="P59" s="45">
        <f t="shared" ref="P59" si="89">N59-500</f>
        <v>10735.5367965368</v>
      </c>
      <c r="Q59" s="46">
        <f t="shared" si="6"/>
        <v>357.85122655122666</v>
      </c>
      <c r="R59" s="47">
        <f t="shared" si="7"/>
        <v>0.95549834342101769</v>
      </c>
      <c r="S59" s="19">
        <v>1985.6699134199</v>
      </c>
      <c r="T59" s="50">
        <f t="shared" si="8"/>
        <v>18.496233127908997</v>
      </c>
      <c r="U59" s="48">
        <f t="shared" si="9"/>
        <v>79.533802450008679</v>
      </c>
      <c r="V59" s="45">
        <f t="shared" si="10"/>
        <v>374.51789321789335</v>
      </c>
      <c r="W59" s="45">
        <f t="shared" ref="W59" si="90">V59-100</f>
        <v>274.51789321789335</v>
      </c>
      <c r="X59" s="45">
        <f t="shared" si="11"/>
        <v>100</v>
      </c>
    </row>
    <row r="60" spans="1:24" x14ac:dyDescent="0.25">
      <c r="A60" s="1"/>
      <c r="B60" s="41">
        <v>43889</v>
      </c>
      <c r="C60" s="3">
        <f t="shared" si="3"/>
        <v>2020</v>
      </c>
      <c r="D60" s="3" t="s">
        <v>22</v>
      </c>
      <c r="E60" s="3">
        <f t="shared" si="39"/>
        <v>28</v>
      </c>
      <c r="F60" s="3" t="s">
        <v>36</v>
      </c>
      <c r="G60" s="3">
        <v>3</v>
      </c>
      <c r="H60" s="3" t="str">
        <f t="shared" si="12"/>
        <v>Leghorn</v>
      </c>
      <c r="I60" s="42">
        <v>43797</v>
      </c>
      <c r="J60" s="3">
        <f t="shared" si="40"/>
        <v>92</v>
      </c>
      <c r="K60" s="43">
        <f t="shared" si="4"/>
        <v>13.142857142857142</v>
      </c>
      <c r="L60" s="44">
        <v>11193.6031746032</v>
      </c>
      <c r="M60" s="3">
        <v>2</v>
      </c>
      <c r="N60" s="45">
        <f t="shared" si="5"/>
        <v>11191.6031746032</v>
      </c>
      <c r="O60" s="45">
        <f t="shared" si="23"/>
        <v>352</v>
      </c>
      <c r="P60" s="45">
        <f t="shared" si="45"/>
        <v>10693.6031746032</v>
      </c>
      <c r="Q60" s="46">
        <f t="shared" si="6"/>
        <v>356.45343915344</v>
      </c>
      <c r="R60" s="47">
        <f t="shared" si="7"/>
        <v>0.95550235366367364</v>
      </c>
      <c r="S60" s="19">
        <v>1988.4924242424099</v>
      </c>
      <c r="T60" s="50">
        <f t="shared" si="8"/>
        <v>18.595158168623509</v>
      </c>
      <c r="U60" s="48">
        <f t="shared" si="9"/>
        <v>79.95918012508109</v>
      </c>
      <c r="V60" s="45">
        <f t="shared" si="10"/>
        <v>373.05343915344002</v>
      </c>
      <c r="W60" s="45">
        <f>V60-15</f>
        <v>358.05343915344002</v>
      </c>
      <c r="X60" s="45">
        <f t="shared" si="11"/>
        <v>15</v>
      </c>
    </row>
    <row r="61" spans="1:24" x14ac:dyDescent="0.25">
      <c r="A61" s="1"/>
      <c r="B61" s="41">
        <v>43890</v>
      </c>
      <c r="C61" s="3">
        <f t="shared" si="3"/>
        <v>2020</v>
      </c>
      <c r="D61" s="3" t="s">
        <v>22</v>
      </c>
      <c r="E61" s="3">
        <f t="shared" si="39"/>
        <v>29</v>
      </c>
      <c r="F61" s="3" t="s">
        <v>34</v>
      </c>
      <c r="G61" s="3">
        <v>1</v>
      </c>
      <c r="H61" s="3" t="str">
        <f t="shared" si="12"/>
        <v>Plymouth Rock</v>
      </c>
      <c r="I61" s="42">
        <v>43798</v>
      </c>
      <c r="J61" s="3">
        <f t="shared" si="40"/>
        <v>92</v>
      </c>
      <c r="K61" s="43">
        <f t="shared" si="4"/>
        <v>13.142857142857142</v>
      </c>
      <c r="L61" s="44">
        <v>11148.6695526695</v>
      </c>
      <c r="M61" s="3">
        <v>2</v>
      </c>
      <c r="N61" s="45">
        <f t="shared" si="5"/>
        <v>11146.6695526695</v>
      </c>
      <c r="O61" s="45">
        <f t="shared" si="23"/>
        <v>354</v>
      </c>
      <c r="P61" s="45">
        <f t="shared" si="47"/>
        <v>10746.6695526695</v>
      </c>
      <c r="Q61" s="46">
        <f t="shared" si="6"/>
        <v>358.22231842231668</v>
      </c>
      <c r="R61" s="47">
        <f t="shared" si="7"/>
        <v>0.96411484182697382</v>
      </c>
      <c r="S61" s="19">
        <v>1991.3149350649201</v>
      </c>
      <c r="T61" s="50">
        <f t="shared" si="8"/>
        <v>18.529600499070639</v>
      </c>
      <c r="U61" s="48">
        <f t="shared" si="9"/>
        <v>79.677282146003748</v>
      </c>
      <c r="V61" s="45">
        <f t="shared" si="10"/>
        <v>371.55565175564999</v>
      </c>
      <c r="W61" s="45">
        <f t="shared" ref="W61:W62" si="91">V61-100</f>
        <v>271.55565175564999</v>
      </c>
      <c r="X61" s="45">
        <f t="shared" si="11"/>
        <v>100</v>
      </c>
    </row>
    <row r="62" spans="1:24" x14ac:dyDescent="0.25">
      <c r="A62" s="1"/>
      <c r="B62" s="41">
        <v>43891</v>
      </c>
      <c r="C62" s="3">
        <f t="shared" si="3"/>
        <v>2020</v>
      </c>
      <c r="D62" s="3" t="s">
        <v>23</v>
      </c>
      <c r="E62" s="3">
        <f t="shared" si="39"/>
        <v>1</v>
      </c>
      <c r="F62" s="3" t="s">
        <v>35</v>
      </c>
      <c r="G62" s="3">
        <v>2</v>
      </c>
      <c r="H62" s="3" t="str">
        <f t="shared" si="12"/>
        <v>Sussex</v>
      </c>
      <c r="I62" s="42">
        <v>43789</v>
      </c>
      <c r="J62" s="3">
        <f t="shared" si="40"/>
        <v>102</v>
      </c>
      <c r="K62" s="43">
        <f t="shared" si="4"/>
        <v>14.571428571428571</v>
      </c>
      <c r="L62" s="44">
        <v>11103.7359307359</v>
      </c>
      <c r="M62" s="3">
        <v>2</v>
      </c>
      <c r="N62" s="45">
        <f t="shared" si="5"/>
        <v>11101.7359307359</v>
      </c>
      <c r="O62" s="45">
        <f t="shared" si="23"/>
        <v>356</v>
      </c>
      <c r="P62" s="45">
        <f t="shared" si="49"/>
        <v>10601.7359307359</v>
      </c>
      <c r="Q62" s="46">
        <f t="shared" si="6"/>
        <v>353.39119769119668</v>
      </c>
      <c r="R62" s="47">
        <f t="shared" si="7"/>
        <v>0.95496199845505991</v>
      </c>
      <c r="S62" s="19">
        <v>1994.13744588743</v>
      </c>
      <c r="T62" s="50">
        <f t="shared" si="8"/>
        <v>18.809537031630352</v>
      </c>
      <c r="U62" s="48">
        <f t="shared" si="9"/>
        <v>80.881009236010513</v>
      </c>
      <c r="V62" s="45">
        <f t="shared" si="10"/>
        <v>370.05786435786337</v>
      </c>
      <c r="W62" s="45">
        <f t="shared" si="91"/>
        <v>270.05786435786337</v>
      </c>
      <c r="X62" s="45">
        <f t="shared" si="11"/>
        <v>100</v>
      </c>
    </row>
    <row r="63" spans="1:24" x14ac:dyDescent="0.25">
      <c r="A63" s="1"/>
      <c r="B63" s="41">
        <v>43892</v>
      </c>
      <c r="C63" s="3">
        <f t="shared" si="3"/>
        <v>2020</v>
      </c>
      <c r="D63" s="3" t="s">
        <v>23</v>
      </c>
      <c r="E63" s="3">
        <f t="shared" si="39"/>
        <v>2</v>
      </c>
      <c r="F63" s="3" t="s">
        <v>36</v>
      </c>
      <c r="G63" s="3">
        <v>3</v>
      </c>
      <c r="H63" s="3" t="str">
        <f t="shared" si="12"/>
        <v>Leghorn</v>
      </c>
      <c r="I63" s="42">
        <v>43800</v>
      </c>
      <c r="J63" s="3">
        <f t="shared" si="40"/>
        <v>92</v>
      </c>
      <c r="K63" s="43">
        <f t="shared" si="4"/>
        <v>13.142857142857142</v>
      </c>
      <c r="L63" s="44">
        <v>11058.8023088023</v>
      </c>
      <c r="M63" s="3">
        <v>2</v>
      </c>
      <c r="N63" s="45">
        <f t="shared" si="5"/>
        <v>11056.8023088023</v>
      </c>
      <c r="O63" s="45">
        <f t="shared" si="23"/>
        <v>358</v>
      </c>
      <c r="P63" s="45">
        <f t="shared" si="51"/>
        <v>10756.8023088023</v>
      </c>
      <c r="Q63" s="46">
        <f t="shared" si="6"/>
        <v>358.56007696007669</v>
      </c>
      <c r="R63" s="47">
        <f t="shared" si="7"/>
        <v>0.97286738139822115</v>
      </c>
      <c r="S63" s="19">
        <v>1996.9599567099399</v>
      </c>
      <c r="T63" s="50">
        <f t="shared" si="8"/>
        <v>18.564624498823651</v>
      </c>
      <c r="U63" s="48">
        <f t="shared" si="9"/>
        <v>79.827885344941691</v>
      </c>
      <c r="V63" s="45">
        <f t="shared" si="10"/>
        <v>368.56007696007669</v>
      </c>
      <c r="W63" s="45">
        <f t="shared" ref="W63" si="92">V63-150</f>
        <v>218.56007696007669</v>
      </c>
      <c r="X63" s="45">
        <f t="shared" si="11"/>
        <v>150</v>
      </c>
    </row>
    <row r="64" spans="1:24" x14ac:dyDescent="0.25">
      <c r="A64" s="1"/>
      <c r="B64" s="41">
        <v>43893</v>
      </c>
      <c r="C64" s="3">
        <f t="shared" si="3"/>
        <v>2020</v>
      </c>
      <c r="D64" s="3" t="s">
        <v>23</v>
      </c>
      <c r="E64" s="3">
        <f t="shared" si="39"/>
        <v>3</v>
      </c>
      <c r="F64" s="3" t="s">
        <v>34</v>
      </c>
      <c r="G64" s="3">
        <v>1</v>
      </c>
      <c r="H64" s="3" t="str">
        <f t="shared" si="12"/>
        <v>Plymouth Rock</v>
      </c>
      <c r="I64" s="42">
        <v>43801</v>
      </c>
      <c r="J64" s="3">
        <f t="shared" si="40"/>
        <v>92</v>
      </c>
      <c r="K64" s="43">
        <f t="shared" si="4"/>
        <v>13.142857142857142</v>
      </c>
      <c r="L64" s="44">
        <v>11013.8686868687</v>
      </c>
      <c r="M64" s="3">
        <v>2</v>
      </c>
      <c r="N64" s="45">
        <f t="shared" si="5"/>
        <v>11011.8686868687</v>
      </c>
      <c r="O64" s="45">
        <f t="shared" si="23"/>
        <v>360</v>
      </c>
      <c r="P64" s="45">
        <f t="shared" si="53"/>
        <v>10811.8686868687</v>
      </c>
      <c r="Q64" s="46">
        <f t="shared" si="6"/>
        <v>360.39562289562332</v>
      </c>
      <c r="R64" s="47">
        <f t="shared" si="7"/>
        <v>0.98183777833834018</v>
      </c>
      <c r="S64" s="19">
        <v>1999.78246753245</v>
      </c>
      <c r="T64" s="50">
        <f t="shared" si="8"/>
        <v>18.496177908276287</v>
      </c>
      <c r="U64" s="48">
        <f t="shared" si="9"/>
        <v>79.533565005588031</v>
      </c>
      <c r="V64" s="45">
        <f t="shared" si="10"/>
        <v>367.06228956229</v>
      </c>
      <c r="W64" s="45">
        <f t="shared" ref="W64" si="93">V64-50</f>
        <v>317.06228956229</v>
      </c>
      <c r="X64" s="45">
        <f t="shared" si="11"/>
        <v>50</v>
      </c>
    </row>
    <row r="65" spans="1:24" x14ac:dyDescent="0.25">
      <c r="A65" s="1"/>
      <c r="B65" s="41">
        <v>43894</v>
      </c>
      <c r="C65" s="3">
        <f t="shared" si="3"/>
        <v>2020</v>
      </c>
      <c r="D65" s="3" t="s">
        <v>23</v>
      </c>
      <c r="E65" s="3">
        <f t="shared" si="39"/>
        <v>4</v>
      </c>
      <c r="F65" s="3" t="s">
        <v>35</v>
      </c>
      <c r="G65" s="3">
        <v>2</v>
      </c>
      <c r="H65" s="3" t="str">
        <f t="shared" si="12"/>
        <v>Sussex</v>
      </c>
      <c r="I65" s="42">
        <v>43802</v>
      </c>
      <c r="J65" s="3">
        <f t="shared" si="40"/>
        <v>92</v>
      </c>
      <c r="K65" s="43">
        <f t="shared" si="4"/>
        <v>13.142857142857142</v>
      </c>
      <c r="L65" s="44">
        <v>10968.9350649351</v>
      </c>
      <c r="M65" s="3">
        <v>2</v>
      </c>
      <c r="N65" s="45">
        <f t="shared" si="5"/>
        <v>10966.9350649351</v>
      </c>
      <c r="O65" s="45">
        <f t="shared" si="23"/>
        <v>362</v>
      </c>
      <c r="P65" s="45">
        <f t="shared" si="55"/>
        <v>10366.9350649351</v>
      </c>
      <c r="Q65" s="46">
        <f t="shared" si="6"/>
        <v>345.56450216450332</v>
      </c>
      <c r="R65" s="47">
        <f t="shared" si="7"/>
        <v>0.94529009277000309</v>
      </c>
      <c r="S65" s="19">
        <v>2002.6049783549599</v>
      </c>
      <c r="T65" s="50">
        <f t="shared" si="8"/>
        <v>19.317232777202669</v>
      </c>
      <c r="U65" s="48">
        <f t="shared" si="9"/>
        <v>83.064100941971475</v>
      </c>
      <c r="V65" s="45">
        <f t="shared" si="10"/>
        <v>365.56450216450332</v>
      </c>
      <c r="W65" s="45">
        <f t="shared" ref="W65:W82" si="94">V65-70</f>
        <v>295.56450216450332</v>
      </c>
      <c r="X65" s="45">
        <f t="shared" si="11"/>
        <v>70</v>
      </c>
    </row>
    <row r="66" spans="1:24" x14ac:dyDescent="0.25">
      <c r="A66" s="1"/>
      <c r="B66" s="41">
        <v>43895</v>
      </c>
      <c r="C66" s="3">
        <f t="shared" si="3"/>
        <v>2020</v>
      </c>
      <c r="D66" s="3" t="s">
        <v>23</v>
      </c>
      <c r="E66" s="3">
        <f t="shared" ref="E66:E97" si="95">DAY(B66)</f>
        <v>5</v>
      </c>
      <c r="F66" s="3" t="s">
        <v>36</v>
      </c>
      <c r="G66" s="3">
        <v>3</v>
      </c>
      <c r="H66" s="3" t="str">
        <f t="shared" si="12"/>
        <v>Leghorn</v>
      </c>
      <c r="I66" s="42">
        <v>43803</v>
      </c>
      <c r="J66" s="3">
        <f t="shared" ref="J66:J97" si="96">B66-I66</f>
        <v>92</v>
      </c>
      <c r="K66" s="43">
        <f t="shared" si="4"/>
        <v>13.142857142857142</v>
      </c>
      <c r="L66" s="44">
        <v>10924.0014430014</v>
      </c>
      <c r="M66" s="3">
        <v>5</v>
      </c>
      <c r="N66" s="45">
        <f t="shared" si="5"/>
        <v>10919.0014430014</v>
      </c>
      <c r="O66" s="45">
        <f t="shared" si="23"/>
        <v>367</v>
      </c>
      <c r="P66" s="45">
        <f t="shared" si="57"/>
        <v>10419.0014430014</v>
      </c>
      <c r="Q66" s="46">
        <f t="shared" si="6"/>
        <v>347.30004810004664</v>
      </c>
      <c r="R66" s="47">
        <f t="shared" si="7"/>
        <v>0.95420826688135685</v>
      </c>
      <c r="S66" s="19">
        <v>2005.4274891774701</v>
      </c>
      <c r="T66" s="50">
        <f t="shared" si="8"/>
        <v>19.247789724844946</v>
      </c>
      <c r="U66" s="48">
        <f t="shared" si="9"/>
        <v>82.765495816833266</v>
      </c>
      <c r="V66" s="45">
        <f t="shared" si="10"/>
        <v>363.96671476671332</v>
      </c>
      <c r="W66" s="45">
        <f t="shared" ref="W66:W84" si="97">V66-61</f>
        <v>302.96671476671332</v>
      </c>
      <c r="X66" s="45">
        <f t="shared" si="11"/>
        <v>61</v>
      </c>
    </row>
    <row r="67" spans="1:24" x14ac:dyDescent="0.25">
      <c r="A67" s="1"/>
      <c r="B67" s="41">
        <v>43896</v>
      </c>
      <c r="C67" s="3">
        <f t="shared" ref="C67:C130" si="98">YEAR(B67)</f>
        <v>2020</v>
      </c>
      <c r="D67" s="3" t="s">
        <v>23</v>
      </c>
      <c r="E67" s="3">
        <f t="shared" si="95"/>
        <v>6</v>
      </c>
      <c r="F67" s="3" t="s">
        <v>34</v>
      </c>
      <c r="G67" s="3">
        <v>1</v>
      </c>
      <c r="H67" s="3" t="str">
        <f t="shared" si="12"/>
        <v>Plymouth Rock</v>
      </c>
      <c r="I67" s="42">
        <v>43804</v>
      </c>
      <c r="J67" s="3">
        <f t="shared" si="96"/>
        <v>92</v>
      </c>
      <c r="K67" s="43">
        <f t="shared" ref="K67:K130" si="99">J67/7</f>
        <v>13.142857142857142</v>
      </c>
      <c r="L67" s="44">
        <v>10879.0678210678</v>
      </c>
      <c r="M67" s="3">
        <v>8</v>
      </c>
      <c r="N67" s="45">
        <f t="shared" ref="N67:N130" si="100">L67-M67</f>
        <v>10871.0678210678</v>
      </c>
      <c r="O67" s="45">
        <f t="shared" si="23"/>
        <v>375</v>
      </c>
      <c r="P67" s="45">
        <f t="shared" ref="P67:P91" si="101">L67-500</f>
        <v>10379.0678210678</v>
      </c>
      <c r="Q67" s="46">
        <f t="shared" ref="Q67:Q130" si="102">P67/30</f>
        <v>345.96892736892664</v>
      </c>
      <c r="R67" s="47">
        <f t="shared" ref="R67:R130" si="103">P67/N67</f>
        <v>0.95474225640957566</v>
      </c>
      <c r="S67" s="19">
        <v>2008.24999999998</v>
      </c>
      <c r="T67" s="50">
        <f t="shared" ref="T67:T130" si="104">S67*100/P67</f>
        <v>19.349040151019757</v>
      </c>
      <c r="U67" s="48">
        <f t="shared" ref="U67:U130" si="105">4.3*T67</f>
        <v>83.200872649384948</v>
      </c>
      <c r="V67" s="45">
        <f t="shared" ref="V67:V130" si="106">N67/30</f>
        <v>362.36892736892668</v>
      </c>
      <c r="W67" s="45">
        <f t="shared" si="97"/>
        <v>301.36892736892668</v>
      </c>
      <c r="X67" s="45">
        <f t="shared" ref="X67:X130" si="107">V67-W67</f>
        <v>61</v>
      </c>
    </row>
    <row r="68" spans="1:24" x14ac:dyDescent="0.25">
      <c r="A68" s="1"/>
      <c r="B68" s="41">
        <v>43897</v>
      </c>
      <c r="C68" s="3">
        <f t="shared" si="98"/>
        <v>2020</v>
      </c>
      <c r="D68" s="3" t="s">
        <v>23</v>
      </c>
      <c r="E68" s="3">
        <f t="shared" si="95"/>
        <v>7</v>
      </c>
      <c r="F68" s="3" t="s">
        <v>34</v>
      </c>
      <c r="G68" s="3">
        <v>2</v>
      </c>
      <c r="H68" s="3" t="str">
        <f t="shared" ref="H68:H131" si="108">CONCATENATE(IF(G68=2,"Sussex",""),IF(G68=3,"Leghorn",""),IF(G68=1,"Plymouth Rock",""))</f>
        <v>Sussex</v>
      </c>
      <c r="I68" s="42">
        <v>43805</v>
      </c>
      <c r="J68" s="3">
        <f t="shared" si="96"/>
        <v>92</v>
      </c>
      <c r="K68" s="43">
        <f t="shared" si="99"/>
        <v>13.142857142857142</v>
      </c>
      <c r="L68" s="44">
        <v>10834.1341991342</v>
      </c>
      <c r="M68" s="3">
        <v>6</v>
      </c>
      <c r="N68" s="45">
        <f t="shared" si="100"/>
        <v>10828.1341991342</v>
      </c>
      <c r="O68" s="45">
        <f t="shared" si="23"/>
        <v>381</v>
      </c>
      <c r="P68" s="45">
        <f t="shared" si="60"/>
        <v>10428.1341991342</v>
      </c>
      <c r="Q68" s="46">
        <f t="shared" si="102"/>
        <v>347.60447330447334</v>
      </c>
      <c r="R68" s="47">
        <f t="shared" si="103"/>
        <v>0.9630591944425676</v>
      </c>
      <c r="S68" s="19">
        <v>2011.0725108224899</v>
      </c>
      <c r="T68" s="50">
        <f t="shared" si="104"/>
        <v>19.285065500878002</v>
      </c>
      <c r="U68" s="48">
        <f t="shared" si="105"/>
        <v>82.925781653775402</v>
      </c>
      <c r="V68" s="45">
        <f t="shared" si="106"/>
        <v>360.93780663780666</v>
      </c>
      <c r="W68" s="45">
        <f t="shared" ref="W68" si="109">V68-88</f>
        <v>272.93780663780666</v>
      </c>
      <c r="X68" s="45">
        <f t="shared" si="107"/>
        <v>88</v>
      </c>
    </row>
    <row r="69" spans="1:24" x14ac:dyDescent="0.25">
      <c r="A69" s="1"/>
      <c r="B69" s="41">
        <v>43898</v>
      </c>
      <c r="C69" s="3">
        <f t="shared" si="98"/>
        <v>2020</v>
      </c>
      <c r="D69" s="3" t="s">
        <v>23</v>
      </c>
      <c r="E69" s="3">
        <f t="shared" si="95"/>
        <v>8</v>
      </c>
      <c r="F69" s="3" t="s">
        <v>35</v>
      </c>
      <c r="G69" s="3">
        <v>3</v>
      </c>
      <c r="H69" s="3" t="str">
        <f t="shared" si="108"/>
        <v>Leghorn</v>
      </c>
      <c r="I69" s="42">
        <v>43806</v>
      </c>
      <c r="J69" s="3">
        <f t="shared" si="96"/>
        <v>92</v>
      </c>
      <c r="K69" s="43">
        <f t="shared" si="99"/>
        <v>13.142857142857142</v>
      </c>
      <c r="L69" s="44">
        <v>10789.2005772006</v>
      </c>
      <c r="M69" s="3">
        <v>6</v>
      </c>
      <c r="N69" s="45">
        <f t="shared" si="100"/>
        <v>10783.2005772006</v>
      </c>
      <c r="O69" s="45">
        <f t="shared" si="23"/>
        <v>387</v>
      </c>
      <c r="P69" s="45">
        <f t="shared" si="62"/>
        <v>10283.2005772006</v>
      </c>
      <c r="Q69" s="46">
        <f t="shared" si="102"/>
        <v>342.77335257335329</v>
      </c>
      <c r="R69" s="47">
        <f t="shared" si="103"/>
        <v>0.95363157752465699</v>
      </c>
      <c r="S69" s="19">
        <v>2013.895021645</v>
      </c>
      <c r="T69" s="50">
        <f t="shared" si="104"/>
        <v>19.58432111214584</v>
      </c>
      <c r="U69" s="48">
        <f t="shared" si="105"/>
        <v>84.212580782227107</v>
      </c>
      <c r="V69" s="45">
        <f t="shared" si="106"/>
        <v>359.44001924001998</v>
      </c>
      <c r="W69" s="45">
        <f t="shared" ref="W69" si="110">V69-150</f>
        <v>209.44001924001998</v>
      </c>
      <c r="X69" s="45">
        <f t="shared" si="107"/>
        <v>150</v>
      </c>
    </row>
    <row r="70" spans="1:24" x14ac:dyDescent="0.25">
      <c r="A70" s="1"/>
      <c r="B70" s="41">
        <v>43899</v>
      </c>
      <c r="C70" s="3">
        <f t="shared" si="98"/>
        <v>2020</v>
      </c>
      <c r="D70" s="3" t="s">
        <v>23</v>
      </c>
      <c r="E70" s="3">
        <f t="shared" si="95"/>
        <v>9</v>
      </c>
      <c r="F70" s="3" t="s">
        <v>36</v>
      </c>
      <c r="G70" s="3">
        <v>1</v>
      </c>
      <c r="H70" s="3" t="str">
        <f t="shared" si="108"/>
        <v>Plymouth Rock</v>
      </c>
      <c r="I70" s="42">
        <v>43807</v>
      </c>
      <c r="J70" s="3">
        <f t="shared" si="96"/>
        <v>92</v>
      </c>
      <c r="K70" s="43">
        <f t="shared" si="99"/>
        <v>13.142857142857142</v>
      </c>
      <c r="L70" s="44">
        <v>10744.266955267</v>
      </c>
      <c r="M70" s="3">
        <v>8</v>
      </c>
      <c r="N70" s="45">
        <f t="shared" si="100"/>
        <v>10736.266955267</v>
      </c>
      <c r="O70" s="45">
        <f t="shared" si="23"/>
        <v>395</v>
      </c>
      <c r="P70" s="45">
        <f t="shared" si="64"/>
        <v>10244.266955267</v>
      </c>
      <c r="Q70" s="46">
        <f t="shared" si="102"/>
        <v>341.47556517556666</v>
      </c>
      <c r="R70" s="47">
        <f t="shared" si="103"/>
        <v>0.95417401578687133</v>
      </c>
      <c r="S70" s="19">
        <v>2016.71753246751</v>
      </c>
      <c r="T70" s="50">
        <f t="shared" si="104"/>
        <v>19.686303971516796</v>
      </c>
      <c r="U70" s="48">
        <f t="shared" si="105"/>
        <v>84.651107077522227</v>
      </c>
      <c r="V70" s="45">
        <f t="shared" si="106"/>
        <v>357.87556517556663</v>
      </c>
      <c r="W70" s="45">
        <f t="shared" ref="W70" si="111">V70-20</f>
        <v>337.87556517556663</v>
      </c>
      <c r="X70" s="45">
        <f t="shared" si="107"/>
        <v>20</v>
      </c>
    </row>
    <row r="71" spans="1:24" x14ac:dyDescent="0.25">
      <c r="A71" s="1"/>
      <c r="B71" s="41">
        <v>43900</v>
      </c>
      <c r="C71" s="3">
        <f t="shared" si="98"/>
        <v>2020</v>
      </c>
      <c r="D71" s="3" t="s">
        <v>23</v>
      </c>
      <c r="E71" s="3">
        <f t="shared" si="95"/>
        <v>10</v>
      </c>
      <c r="F71" s="3" t="s">
        <v>34</v>
      </c>
      <c r="G71" s="3">
        <v>2</v>
      </c>
      <c r="H71" s="3" t="str">
        <f t="shared" si="108"/>
        <v>Sussex</v>
      </c>
      <c r="I71" s="42">
        <v>43808</v>
      </c>
      <c r="J71" s="3">
        <f t="shared" si="96"/>
        <v>92</v>
      </c>
      <c r="K71" s="43">
        <f t="shared" si="99"/>
        <v>13.142857142857142</v>
      </c>
      <c r="L71" s="44">
        <v>10699.333333333299</v>
      </c>
      <c r="M71" s="3">
        <v>1</v>
      </c>
      <c r="N71" s="45">
        <f t="shared" si="100"/>
        <v>10698.333333333299</v>
      </c>
      <c r="O71" s="45">
        <f t="shared" si="23"/>
        <v>396</v>
      </c>
      <c r="P71" s="45">
        <f t="shared" si="66"/>
        <v>10298.333333333299</v>
      </c>
      <c r="Q71" s="46">
        <f t="shared" si="102"/>
        <v>343.27777777777663</v>
      </c>
      <c r="R71" s="47">
        <f t="shared" si="103"/>
        <v>0.96261099859791233</v>
      </c>
      <c r="S71" s="19">
        <v>2019.5400432900201</v>
      </c>
      <c r="T71" s="50">
        <f t="shared" si="104"/>
        <v>19.610358083411814</v>
      </c>
      <c r="U71" s="48">
        <f t="shared" si="105"/>
        <v>84.324539758670795</v>
      </c>
      <c r="V71" s="45">
        <f t="shared" si="106"/>
        <v>356.61111111111001</v>
      </c>
      <c r="W71" s="45">
        <f t="shared" ref="W71" si="112">V71-15</f>
        <v>341.61111111111001</v>
      </c>
      <c r="X71" s="45">
        <f t="shared" si="107"/>
        <v>15</v>
      </c>
    </row>
    <row r="72" spans="1:24" x14ac:dyDescent="0.25">
      <c r="A72" s="1"/>
      <c r="B72" s="41">
        <v>43901</v>
      </c>
      <c r="C72" s="3">
        <f t="shared" si="98"/>
        <v>2020</v>
      </c>
      <c r="D72" s="3" t="s">
        <v>23</v>
      </c>
      <c r="E72" s="3">
        <f t="shared" si="95"/>
        <v>11</v>
      </c>
      <c r="F72" s="3" t="s">
        <v>35</v>
      </c>
      <c r="G72" s="3">
        <v>3</v>
      </c>
      <c r="H72" s="3" t="str">
        <f t="shared" si="108"/>
        <v>Leghorn</v>
      </c>
      <c r="I72" s="42">
        <v>43809</v>
      </c>
      <c r="J72" s="3">
        <f t="shared" si="96"/>
        <v>92</v>
      </c>
      <c r="K72" s="43">
        <f t="shared" si="99"/>
        <v>13.142857142857142</v>
      </c>
      <c r="L72" s="44">
        <v>10654.399711399699</v>
      </c>
      <c r="M72" s="3">
        <v>0</v>
      </c>
      <c r="N72" s="45">
        <f t="shared" si="100"/>
        <v>10654.399711399699</v>
      </c>
      <c r="O72" s="45">
        <f t="shared" si="23"/>
        <v>396</v>
      </c>
      <c r="P72" s="45">
        <f t="shared" si="68"/>
        <v>10154.399711399699</v>
      </c>
      <c r="Q72" s="46">
        <f t="shared" si="102"/>
        <v>338.47999037999</v>
      </c>
      <c r="R72" s="47">
        <f t="shared" si="103"/>
        <v>0.95307103041525432</v>
      </c>
      <c r="S72" s="19">
        <v>2022.36255411253</v>
      </c>
      <c r="T72" s="50">
        <f t="shared" si="104"/>
        <v>19.916121204507558</v>
      </c>
      <c r="U72" s="48">
        <f t="shared" si="105"/>
        <v>85.639321179382492</v>
      </c>
      <c r="V72" s="45">
        <f t="shared" si="106"/>
        <v>355.14665704665663</v>
      </c>
      <c r="W72" s="45">
        <f t="shared" ref="W72" si="113">V72-18</f>
        <v>337.14665704665663</v>
      </c>
      <c r="X72" s="45">
        <f t="shared" si="107"/>
        <v>18</v>
      </c>
    </row>
    <row r="73" spans="1:24" x14ac:dyDescent="0.25">
      <c r="A73" s="1"/>
      <c r="B73" s="41">
        <v>43902</v>
      </c>
      <c r="C73" s="3">
        <f t="shared" si="98"/>
        <v>2020</v>
      </c>
      <c r="D73" s="3" t="s">
        <v>23</v>
      </c>
      <c r="E73" s="3">
        <f t="shared" si="95"/>
        <v>12</v>
      </c>
      <c r="F73" s="3" t="s">
        <v>36</v>
      </c>
      <c r="G73" s="3">
        <v>1</v>
      </c>
      <c r="H73" s="3" t="str">
        <f t="shared" si="108"/>
        <v>Plymouth Rock</v>
      </c>
      <c r="I73" s="42">
        <v>43810</v>
      </c>
      <c r="J73" s="3">
        <f t="shared" si="96"/>
        <v>92</v>
      </c>
      <c r="K73" s="43">
        <f t="shared" si="99"/>
        <v>13.142857142857142</v>
      </c>
      <c r="L73" s="44">
        <v>10609.466089466099</v>
      </c>
      <c r="M73" s="3">
        <v>0</v>
      </c>
      <c r="N73" s="45">
        <f t="shared" si="100"/>
        <v>10609.466089466099</v>
      </c>
      <c r="O73" s="45">
        <f t="shared" si="23"/>
        <v>396</v>
      </c>
      <c r="P73" s="45">
        <f t="shared" si="70"/>
        <v>10309.466089466099</v>
      </c>
      <c r="Q73" s="46">
        <f t="shared" si="102"/>
        <v>343.64886964886995</v>
      </c>
      <c r="R73" s="47">
        <f t="shared" si="103"/>
        <v>0.97172336501477075</v>
      </c>
      <c r="S73" s="19">
        <v>2025.1850649350399</v>
      </c>
      <c r="T73" s="50">
        <f t="shared" si="104"/>
        <v>19.643937400447079</v>
      </c>
      <c r="U73" s="48">
        <f t="shared" si="105"/>
        <v>84.468930821922442</v>
      </c>
      <c r="V73" s="45">
        <f t="shared" si="106"/>
        <v>353.64886964886995</v>
      </c>
      <c r="W73" s="45">
        <f t="shared" ref="W73" si="114">V73-8</f>
        <v>345.64886964886995</v>
      </c>
      <c r="X73" s="45">
        <f t="shared" si="107"/>
        <v>8</v>
      </c>
    </row>
    <row r="74" spans="1:24" x14ac:dyDescent="0.25">
      <c r="A74" s="1"/>
      <c r="B74" s="41">
        <v>43903</v>
      </c>
      <c r="C74" s="3">
        <f t="shared" si="98"/>
        <v>2020</v>
      </c>
      <c r="D74" s="3" t="s">
        <v>23</v>
      </c>
      <c r="E74" s="3">
        <f t="shared" si="95"/>
        <v>13</v>
      </c>
      <c r="F74" s="3" t="s">
        <v>34</v>
      </c>
      <c r="G74" s="3">
        <v>2</v>
      </c>
      <c r="H74" s="3" t="str">
        <f t="shared" si="108"/>
        <v>Sussex</v>
      </c>
      <c r="I74" s="42">
        <v>43811</v>
      </c>
      <c r="J74" s="3">
        <f t="shared" si="96"/>
        <v>92</v>
      </c>
      <c r="K74" s="43">
        <f t="shared" si="99"/>
        <v>13.142857142857142</v>
      </c>
      <c r="L74" s="44">
        <v>10564.532467532499</v>
      </c>
      <c r="M74" s="3">
        <v>0</v>
      </c>
      <c r="N74" s="45">
        <f t="shared" si="100"/>
        <v>10564.532467532499</v>
      </c>
      <c r="O74" s="45">
        <f t="shared" si="23"/>
        <v>396</v>
      </c>
      <c r="P74" s="45">
        <f t="shared" ref="P74" si="115">L74-500</f>
        <v>10064.532467532499</v>
      </c>
      <c r="Q74" s="46">
        <f t="shared" si="102"/>
        <v>335.48441558441664</v>
      </c>
      <c r="R74" s="47">
        <f t="shared" si="103"/>
        <v>0.95267182892034008</v>
      </c>
      <c r="S74" s="19">
        <v>2028.0075757575501</v>
      </c>
      <c r="T74" s="50">
        <f t="shared" si="104"/>
        <v>20.1500425608419</v>
      </c>
      <c r="U74" s="48">
        <f t="shared" si="105"/>
        <v>86.645183011620162</v>
      </c>
      <c r="V74" s="45">
        <f t="shared" si="106"/>
        <v>352.15108225108332</v>
      </c>
      <c r="W74" s="45">
        <f t="shared" ref="W74" si="116">V74-52</f>
        <v>300.15108225108332</v>
      </c>
      <c r="X74" s="45">
        <f t="shared" si="107"/>
        <v>52</v>
      </c>
    </row>
    <row r="75" spans="1:24" x14ac:dyDescent="0.25">
      <c r="A75" s="1"/>
      <c r="B75" s="41">
        <v>43904</v>
      </c>
      <c r="C75" s="3">
        <f t="shared" si="98"/>
        <v>2020</v>
      </c>
      <c r="D75" s="3" t="s">
        <v>23</v>
      </c>
      <c r="E75" s="3">
        <f t="shared" si="95"/>
        <v>14</v>
      </c>
      <c r="F75" s="3" t="s">
        <v>35</v>
      </c>
      <c r="G75" s="3">
        <v>3</v>
      </c>
      <c r="H75" s="3" t="str">
        <f t="shared" si="108"/>
        <v>Leghorn</v>
      </c>
      <c r="I75" s="42">
        <v>43812</v>
      </c>
      <c r="J75" s="3">
        <f t="shared" si="96"/>
        <v>92</v>
      </c>
      <c r="K75" s="43">
        <f t="shared" si="99"/>
        <v>13.142857142857142</v>
      </c>
      <c r="L75" s="44">
        <v>10519.598845598801</v>
      </c>
      <c r="M75" s="3">
        <v>0</v>
      </c>
      <c r="N75" s="45">
        <f t="shared" si="100"/>
        <v>10519.598845598801</v>
      </c>
      <c r="O75" s="45">
        <f t="shared" si="23"/>
        <v>396</v>
      </c>
      <c r="P75" s="45">
        <f t="shared" ref="P75" si="117">N75-400</f>
        <v>10119.598845598801</v>
      </c>
      <c r="Q75" s="46">
        <f t="shared" si="102"/>
        <v>337.31996151996003</v>
      </c>
      <c r="R75" s="47">
        <f t="shared" si="103"/>
        <v>0.96197573634974187</v>
      </c>
      <c r="S75" s="19">
        <v>2030.83008658006</v>
      </c>
      <c r="T75" s="50">
        <f t="shared" si="104"/>
        <v>20.068286476230284</v>
      </c>
      <c r="U75" s="48">
        <f t="shared" si="105"/>
        <v>86.293631847790223</v>
      </c>
      <c r="V75" s="45">
        <f t="shared" si="106"/>
        <v>350.65329485329335</v>
      </c>
      <c r="W75" s="45">
        <f t="shared" ref="W75" si="118">V75-55</f>
        <v>295.65329485329335</v>
      </c>
      <c r="X75" s="45">
        <f t="shared" si="107"/>
        <v>55</v>
      </c>
    </row>
    <row r="76" spans="1:24" x14ac:dyDescent="0.25">
      <c r="A76" s="1"/>
      <c r="B76" s="41">
        <v>43905</v>
      </c>
      <c r="C76" s="3">
        <f t="shared" si="98"/>
        <v>2020</v>
      </c>
      <c r="D76" s="3" t="s">
        <v>23</v>
      </c>
      <c r="E76" s="3">
        <f t="shared" si="95"/>
        <v>15</v>
      </c>
      <c r="F76" s="3" t="s">
        <v>36</v>
      </c>
      <c r="G76" s="3">
        <v>1</v>
      </c>
      <c r="H76" s="3" t="str">
        <f t="shared" si="108"/>
        <v>Plymouth Rock</v>
      </c>
      <c r="I76" s="42">
        <v>43813</v>
      </c>
      <c r="J76" s="3">
        <f t="shared" si="96"/>
        <v>92</v>
      </c>
      <c r="K76" s="43">
        <f t="shared" si="99"/>
        <v>13.142857142857142</v>
      </c>
      <c r="L76" s="44">
        <v>16800</v>
      </c>
      <c r="M76" s="3">
        <v>9</v>
      </c>
      <c r="N76" s="45">
        <f t="shared" si="100"/>
        <v>16791</v>
      </c>
      <c r="O76" s="45">
        <f t="shared" si="23"/>
        <v>405</v>
      </c>
      <c r="P76" s="45">
        <f t="shared" ref="P76" si="119">N76-500</f>
        <v>16291</v>
      </c>
      <c r="Q76" s="46">
        <f t="shared" si="102"/>
        <v>543.0333333333333</v>
      </c>
      <c r="R76" s="47">
        <f t="shared" si="103"/>
        <v>0.97022214281460306</v>
      </c>
      <c r="S76" s="19">
        <v>2033.6525974025701</v>
      </c>
      <c r="T76" s="50">
        <f t="shared" si="104"/>
        <v>12.483288916595484</v>
      </c>
      <c r="U76" s="48">
        <f t="shared" si="105"/>
        <v>53.678142341360576</v>
      </c>
      <c r="V76" s="45">
        <f t="shared" si="106"/>
        <v>559.70000000000005</v>
      </c>
      <c r="W76" s="45">
        <f t="shared" ref="W76" si="120">V76-100</f>
        <v>459.70000000000005</v>
      </c>
      <c r="X76" s="45">
        <f t="shared" si="107"/>
        <v>100</v>
      </c>
    </row>
    <row r="77" spans="1:24" x14ac:dyDescent="0.25">
      <c r="A77" s="1"/>
      <c r="B77" s="41">
        <v>43906</v>
      </c>
      <c r="C77" s="3">
        <f t="shared" si="98"/>
        <v>2020</v>
      </c>
      <c r="D77" s="3" t="s">
        <v>23</v>
      </c>
      <c r="E77" s="3">
        <f t="shared" si="95"/>
        <v>16</v>
      </c>
      <c r="F77" s="3" t="s">
        <v>34</v>
      </c>
      <c r="G77" s="3">
        <v>2</v>
      </c>
      <c r="H77" s="3" t="str">
        <f t="shared" si="108"/>
        <v>Sussex</v>
      </c>
      <c r="I77" s="42">
        <v>43814</v>
      </c>
      <c r="J77" s="3">
        <f t="shared" si="96"/>
        <v>92</v>
      </c>
      <c r="K77" s="43">
        <f t="shared" si="99"/>
        <v>13.142857142857142</v>
      </c>
      <c r="L77" s="44">
        <v>15500</v>
      </c>
      <c r="M77" s="3">
        <v>11</v>
      </c>
      <c r="N77" s="45">
        <f t="shared" si="100"/>
        <v>15489</v>
      </c>
      <c r="O77" s="45">
        <f t="shared" si="23"/>
        <v>416</v>
      </c>
      <c r="P77" s="45">
        <f t="shared" ref="P77" si="121">N77-300</f>
        <v>15189</v>
      </c>
      <c r="Q77" s="46">
        <f t="shared" si="102"/>
        <v>506.3</v>
      </c>
      <c r="R77" s="47">
        <f t="shared" si="103"/>
        <v>0.98063141584350189</v>
      </c>
      <c r="S77" s="19">
        <v>2036.47510822508</v>
      </c>
      <c r="T77" s="50">
        <f t="shared" si="104"/>
        <v>13.407565397492132</v>
      </c>
      <c r="U77" s="48">
        <f t="shared" si="105"/>
        <v>57.652531209216164</v>
      </c>
      <c r="V77" s="45">
        <f t="shared" si="106"/>
        <v>516.29999999999995</v>
      </c>
      <c r="W77" s="45">
        <f t="shared" ref="W77" si="122">V77-150</f>
        <v>366.29999999999995</v>
      </c>
      <c r="X77" s="45">
        <f t="shared" si="107"/>
        <v>150</v>
      </c>
    </row>
    <row r="78" spans="1:24" x14ac:dyDescent="0.25">
      <c r="A78" s="1"/>
      <c r="B78" s="41">
        <v>43907</v>
      </c>
      <c r="C78" s="3">
        <f t="shared" si="98"/>
        <v>2020</v>
      </c>
      <c r="D78" s="3" t="s">
        <v>23</v>
      </c>
      <c r="E78" s="3">
        <f t="shared" si="95"/>
        <v>17</v>
      </c>
      <c r="F78" s="3" t="s">
        <v>34</v>
      </c>
      <c r="G78" s="3">
        <v>3</v>
      </c>
      <c r="H78" s="3" t="str">
        <f t="shared" si="108"/>
        <v>Leghorn</v>
      </c>
      <c r="I78" s="42">
        <v>43815</v>
      </c>
      <c r="J78" s="3">
        <f t="shared" si="96"/>
        <v>92</v>
      </c>
      <c r="K78" s="43">
        <f t="shared" si="99"/>
        <v>13.142857142857142</v>
      </c>
      <c r="L78" s="44">
        <v>12000</v>
      </c>
      <c r="M78" s="3">
        <v>15</v>
      </c>
      <c r="N78" s="45">
        <f t="shared" si="100"/>
        <v>11985</v>
      </c>
      <c r="O78" s="45">
        <f t="shared" si="23"/>
        <v>431</v>
      </c>
      <c r="P78" s="45">
        <f t="shared" ref="P78" si="123">N78-200</f>
        <v>11785</v>
      </c>
      <c r="Q78" s="46">
        <f t="shared" si="102"/>
        <v>392.83333333333331</v>
      </c>
      <c r="R78" s="47">
        <f t="shared" si="103"/>
        <v>0.9833124739257405</v>
      </c>
      <c r="S78" s="19">
        <v>2039.2976190475999</v>
      </c>
      <c r="T78" s="50">
        <f t="shared" si="104"/>
        <v>17.304180051316081</v>
      </c>
      <c r="U78" s="48">
        <f t="shared" si="105"/>
        <v>74.407974220659142</v>
      </c>
      <c r="V78" s="45">
        <f t="shared" si="106"/>
        <v>399.5</v>
      </c>
      <c r="W78" s="45">
        <f t="shared" ref="W78:W79" si="124">V78-100</f>
        <v>299.5</v>
      </c>
      <c r="X78" s="45">
        <f t="shared" si="107"/>
        <v>100</v>
      </c>
    </row>
    <row r="79" spans="1:24" x14ac:dyDescent="0.25">
      <c r="A79" s="1"/>
      <c r="B79" s="41">
        <v>43908</v>
      </c>
      <c r="C79" s="3">
        <f t="shared" si="98"/>
        <v>2020</v>
      </c>
      <c r="D79" s="3" t="s">
        <v>23</v>
      </c>
      <c r="E79" s="3">
        <f t="shared" si="95"/>
        <v>18</v>
      </c>
      <c r="F79" s="3" t="s">
        <v>35</v>
      </c>
      <c r="G79" s="3">
        <v>1</v>
      </c>
      <c r="H79" s="3" t="str">
        <f t="shared" si="108"/>
        <v>Plymouth Rock</v>
      </c>
      <c r="I79" s="42">
        <v>43816</v>
      </c>
      <c r="J79" s="3">
        <f t="shared" si="96"/>
        <v>92</v>
      </c>
      <c r="K79" s="43">
        <f t="shared" si="99"/>
        <v>13.142857142857142</v>
      </c>
      <c r="L79" s="44">
        <v>10000</v>
      </c>
      <c r="M79" s="3">
        <v>10</v>
      </c>
      <c r="N79" s="45">
        <f t="shared" si="100"/>
        <v>9990</v>
      </c>
      <c r="O79" s="45">
        <f t="shared" si="23"/>
        <v>441</v>
      </c>
      <c r="P79" s="45">
        <f>N79-3000</f>
        <v>6990</v>
      </c>
      <c r="Q79" s="46">
        <f t="shared" si="102"/>
        <v>233</v>
      </c>
      <c r="R79" s="47">
        <f t="shared" si="103"/>
        <v>0.6996996996996997</v>
      </c>
      <c r="S79" s="19">
        <v>2042.1201298701101</v>
      </c>
      <c r="T79" s="50">
        <f t="shared" si="104"/>
        <v>29.214880255652503</v>
      </c>
      <c r="U79" s="48">
        <f t="shared" si="105"/>
        <v>125.62398509930576</v>
      </c>
      <c r="V79" s="45">
        <f t="shared" si="106"/>
        <v>333</v>
      </c>
      <c r="W79" s="45">
        <f t="shared" si="124"/>
        <v>233</v>
      </c>
      <c r="X79" s="45">
        <f t="shared" si="107"/>
        <v>100</v>
      </c>
    </row>
    <row r="80" spans="1:24" x14ac:dyDescent="0.25">
      <c r="A80" s="1"/>
      <c r="B80" s="41">
        <v>43909</v>
      </c>
      <c r="C80" s="3">
        <f t="shared" si="98"/>
        <v>2020</v>
      </c>
      <c r="D80" s="3" t="s">
        <v>23</v>
      </c>
      <c r="E80" s="3">
        <f t="shared" si="95"/>
        <v>19</v>
      </c>
      <c r="F80" s="3" t="s">
        <v>36</v>
      </c>
      <c r="G80" s="3">
        <v>2</v>
      </c>
      <c r="H80" s="3" t="str">
        <f t="shared" si="108"/>
        <v>Sussex</v>
      </c>
      <c r="I80" s="42">
        <v>43817</v>
      </c>
      <c r="J80" s="3">
        <f t="shared" si="96"/>
        <v>92</v>
      </c>
      <c r="K80" s="43">
        <f t="shared" si="99"/>
        <v>13.142857142857142</v>
      </c>
      <c r="L80" s="44">
        <v>19000</v>
      </c>
      <c r="M80" s="3">
        <v>1</v>
      </c>
      <c r="N80" s="45">
        <f t="shared" si="100"/>
        <v>18999</v>
      </c>
      <c r="O80" s="45">
        <f t="shared" si="23"/>
        <v>442</v>
      </c>
      <c r="P80" s="45">
        <f t="shared" ref="P80" si="125">N80-500</f>
        <v>18499</v>
      </c>
      <c r="Q80" s="46">
        <f t="shared" si="102"/>
        <v>616.63333333333333</v>
      </c>
      <c r="R80" s="47">
        <f t="shared" si="103"/>
        <v>0.97368282541186379</v>
      </c>
      <c r="S80" s="19">
        <v>2044.94264069262</v>
      </c>
      <c r="T80" s="50">
        <f t="shared" si="104"/>
        <v>11.054341535718795</v>
      </c>
      <c r="U80" s="48">
        <f t="shared" si="105"/>
        <v>47.533668603590812</v>
      </c>
      <c r="V80" s="45">
        <f t="shared" si="106"/>
        <v>633.29999999999995</v>
      </c>
      <c r="W80" s="45">
        <f t="shared" ref="W80" si="126">V80-150</f>
        <v>483.29999999999995</v>
      </c>
      <c r="X80" s="45">
        <f t="shared" si="107"/>
        <v>150</v>
      </c>
    </row>
    <row r="81" spans="1:24" x14ac:dyDescent="0.25">
      <c r="A81" s="1"/>
      <c r="B81" s="41">
        <v>43910</v>
      </c>
      <c r="C81" s="3">
        <f t="shared" si="98"/>
        <v>2020</v>
      </c>
      <c r="D81" s="3" t="s">
        <v>23</v>
      </c>
      <c r="E81" s="3">
        <f t="shared" si="95"/>
        <v>20</v>
      </c>
      <c r="F81" s="3" t="s">
        <v>34</v>
      </c>
      <c r="G81" s="3">
        <v>3</v>
      </c>
      <c r="H81" s="3" t="str">
        <f t="shared" si="108"/>
        <v>Leghorn</v>
      </c>
      <c r="I81" s="42">
        <v>43818</v>
      </c>
      <c r="J81" s="3">
        <f t="shared" si="96"/>
        <v>92</v>
      </c>
      <c r="K81" s="43">
        <f t="shared" si="99"/>
        <v>13.142857142857142</v>
      </c>
      <c r="L81" s="44">
        <v>14330</v>
      </c>
      <c r="M81" s="3">
        <v>1</v>
      </c>
      <c r="N81" s="45">
        <f t="shared" si="100"/>
        <v>14329</v>
      </c>
      <c r="O81" s="45">
        <f t="shared" si="23"/>
        <v>443</v>
      </c>
      <c r="P81" s="45">
        <f t="shared" ref="P81" si="127">L81-500</f>
        <v>13830</v>
      </c>
      <c r="Q81" s="46">
        <f t="shared" si="102"/>
        <v>461</v>
      </c>
      <c r="R81" s="47">
        <f t="shared" si="103"/>
        <v>0.96517551817991487</v>
      </c>
      <c r="S81" s="19">
        <v>2047.7651515151299</v>
      </c>
      <c r="T81" s="50">
        <f t="shared" si="104"/>
        <v>14.80668945419472</v>
      </c>
      <c r="U81" s="48">
        <f t="shared" si="105"/>
        <v>63.668764653037293</v>
      </c>
      <c r="V81" s="45">
        <f t="shared" si="106"/>
        <v>477.63333333333333</v>
      </c>
      <c r="W81" s="45">
        <f t="shared" ref="W81" si="128">V81-50</f>
        <v>427.63333333333333</v>
      </c>
      <c r="X81" s="45">
        <f t="shared" si="107"/>
        <v>50</v>
      </c>
    </row>
    <row r="82" spans="1:24" x14ac:dyDescent="0.25">
      <c r="A82" s="1"/>
      <c r="B82" s="41">
        <v>43911</v>
      </c>
      <c r="C82" s="3">
        <f t="shared" si="98"/>
        <v>2020</v>
      </c>
      <c r="D82" s="3" t="s">
        <v>23</v>
      </c>
      <c r="E82" s="3">
        <f t="shared" si="95"/>
        <v>21</v>
      </c>
      <c r="F82" s="3" t="s">
        <v>35</v>
      </c>
      <c r="G82" s="3">
        <v>1</v>
      </c>
      <c r="H82" s="3" t="str">
        <f t="shared" si="108"/>
        <v>Plymouth Rock</v>
      </c>
      <c r="I82" s="42">
        <v>43804</v>
      </c>
      <c r="J82" s="3">
        <f t="shared" si="96"/>
        <v>107</v>
      </c>
      <c r="K82" s="43">
        <f t="shared" si="99"/>
        <v>15.285714285714286</v>
      </c>
      <c r="L82" s="44">
        <v>14220</v>
      </c>
      <c r="M82" s="3">
        <v>1</v>
      </c>
      <c r="N82" s="45">
        <f t="shared" si="100"/>
        <v>14219</v>
      </c>
      <c r="O82" s="45">
        <f t="shared" si="23"/>
        <v>444</v>
      </c>
      <c r="P82" s="45">
        <f t="shared" ref="P82" si="129">N82-400</f>
        <v>13819</v>
      </c>
      <c r="Q82" s="46">
        <f t="shared" si="102"/>
        <v>460.63333333333333</v>
      </c>
      <c r="R82" s="47">
        <f t="shared" si="103"/>
        <v>0.97186862648568817</v>
      </c>
      <c r="S82" s="19">
        <v>2050.5876623376398</v>
      </c>
      <c r="T82" s="50">
        <f t="shared" si="104"/>
        <v>14.838900516228669</v>
      </c>
      <c r="U82" s="48">
        <f t="shared" si="105"/>
        <v>63.807272219783279</v>
      </c>
      <c r="V82" s="45">
        <f t="shared" si="106"/>
        <v>473.96666666666664</v>
      </c>
      <c r="W82" s="45">
        <f t="shared" si="94"/>
        <v>403.96666666666664</v>
      </c>
      <c r="X82" s="45">
        <f t="shared" si="107"/>
        <v>70</v>
      </c>
    </row>
    <row r="83" spans="1:24" x14ac:dyDescent="0.25">
      <c r="A83" s="1"/>
      <c r="B83" s="41">
        <v>43912</v>
      </c>
      <c r="C83" s="3">
        <f t="shared" si="98"/>
        <v>2020</v>
      </c>
      <c r="D83" s="3" t="s">
        <v>23</v>
      </c>
      <c r="E83" s="3">
        <f t="shared" si="95"/>
        <v>22</v>
      </c>
      <c r="F83" s="3" t="s">
        <v>36</v>
      </c>
      <c r="G83" s="3">
        <v>2</v>
      </c>
      <c r="H83" s="3" t="str">
        <f t="shared" si="108"/>
        <v>Sussex</v>
      </c>
      <c r="I83" s="42">
        <v>43820</v>
      </c>
      <c r="J83" s="3">
        <f t="shared" si="96"/>
        <v>92</v>
      </c>
      <c r="K83" s="43">
        <f t="shared" si="99"/>
        <v>13.142857142857142</v>
      </c>
      <c r="L83" s="44">
        <v>14110</v>
      </c>
      <c r="M83" s="3">
        <v>4</v>
      </c>
      <c r="N83" s="45">
        <f t="shared" si="100"/>
        <v>14106</v>
      </c>
      <c r="O83" s="45">
        <f t="shared" si="23"/>
        <v>448</v>
      </c>
      <c r="P83" s="45">
        <f t="shared" ref="P83" si="130">N83-500</f>
        <v>13606</v>
      </c>
      <c r="Q83" s="46">
        <f t="shared" si="102"/>
        <v>453.53333333333336</v>
      </c>
      <c r="R83" s="47">
        <f t="shared" si="103"/>
        <v>0.96455409045796114</v>
      </c>
      <c r="S83" s="19">
        <v>2053.41017316015</v>
      </c>
      <c r="T83" s="50">
        <f t="shared" si="104"/>
        <v>15.091946002940983</v>
      </c>
      <c r="U83" s="48">
        <f t="shared" si="105"/>
        <v>64.895367812646228</v>
      </c>
      <c r="V83" s="45">
        <f t="shared" si="106"/>
        <v>470.2</v>
      </c>
      <c r="W83" s="45">
        <f t="shared" si="97"/>
        <v>409.2</v>
      </c>
      <c r="X83" s="45">
        <f t="shared" si="107"/>
        <v>61</v>
      </c>
    </row>
    <row r="84" spans="1:24" x14ac:dyDescent="0.25">
      <c r="A84" s="1"/>
      <c r="B84" s="41">
        <v>43913</v>
      </c>
      <c r="C84" s="3">
        <f t="shared" si="98"/>
        <v>2020</v>
      </c>
      <c r="D84" s="3" t="s">
        <v>23</v>
      </c>
      <c r="E84" s="3">
        <f t="shared" si="95"/>
        <v>23</v>
      </c>
      <c r="F84" s="3" t="s">
        <v>34</v>
      </c>
      <c r="G84" s="3">
        <v>3</v>
      </c>
      <c r="H84" s="3" t="str">
        <f t="shared" si="108"/>
        <v>Leghorn</v>
      </c>
      <c r="I84" s="42">
        <v>43821</v>
      </c>
      <c r="J84" s="3">
        <f t="shared" si="96"/>
        <v>92</v>
      </c>
      <c r="K84" s="43">
        <f t="shared" si="99"/>
        <v>13.142857142857142</v>
      </c>
      <c r="L84" s="44">
        <v>14000</v>
      </c>
      <c r="M84" s="3">
        <v>2</v>
      </c>
      <c r="N84" s="45">
        <f t="shared" si="100"/>
        <v>13998</v>
      </c>
      <c r="O84" s="45">
        <f t="shared" si="23"/>
        <v>450</v>
      </c>
      <c r="P84" s="45">
        <f t="shared" si="45"/>
        <v>13500</v>
      </c>
      <c r="Q84" s="46">
        <f t="shared" si="102"/>
        <v>450</v>
      </c>
      <c r="R84" s="47">
        <f t="shared" si="103"/>
        <v>0.96442348906986708</v>
      </c>
      <c r="S84" s="19">
        <v>2056.2326839826601</v>
      </c>
      <c r="T84" s="50">
        <f t="shared" si="104"/>
        <v>15.23135321468637</v>
      </c>
      <c r="U84" s="48">
        <f t="shared" si="105"/>
        <v>65.494818823151391</v>
      </c>
      <c r="V84" s="45">
        <f t="shared" si="106"/>
        <v>466.6</v>
      </c>
      <c r="W84" s="45">
        <f t="shared" si="97"/>
        <v>405.6</v>
      </c>
      <c r="X84" s="45">
        <f t="shared" si="107"/>
        <v>61</v>
      </c>
    </row>
    <row r="85" spans="1:24" x14ac:dyDescent="0.25">
      <c r="A85" s="1"/>
      <c r="B85" s="41">
        <v>43914</v>
      </c>
      <c r="C85" s="3">
        <f t="shared" si="98"/>
        <v>2020</v>
      </c>
      <c r="D85" s="3" t="s">
        <v>23</v>
      </c>
      <c r="E85" s="3">
        <f t="shared" si="95"/>
        <v>24</v>
      </c>
      <c r="F85" s="3" t="s">
        <v>35</v>
      </c>
      <c r="G85" s="3">
        <v>1</v>
      </c>
      <c r="H85" s="3" t="str">
        <f t="shared" si="108"/>
        <v>Plymouth Rock</v>
      </c>
      <c r="I85" s="42">
        <v>43822</v>
      </c>
      <c r="J85" s="3">
        <f t="shared" si="96"/>
        <v>92</v>
      </c>
      <c r="K85" s="43">
        <f t="shared" si="99"/>
        <v>13.142857142857142</v>
      </c>
      <c r="L85" s="44">
        <v>13890</v>
      </c>
      <c r="M85" s="3">
        <v>2</v>
      </c>
      <c r="N85" s="45">
        <f t="shared" si="100"/>
        <v>13888</v>
      </c>
      <c r="O85" s="45">
        <f t="shared" ref="O85:O148" si="131">O84+M85</f>
        <v>452</v>
      </c>
      <c r="P85" s="45">
        <f t="shared" si="47"/>
        <v>13488</v>
      </c>
      <c r="Q85" s="46">
        <f t="shared" si="102"/>
        <v>449.6</v>
      </c>
      <c r="R85" s="47">
        <f t="shared" si="103"/>
        <v>0.97119815668202769</v>
      </c>
      <c r="S85" s="19">
        <v>2059.0551948051698</v>
      </c>
      <c r="T85" s="50">
        <f t="shared" si="104"/>
        <v>15.265830329219824</v>
      </c>
      <c r="U85" s="48">
        <f t="shared" si="105"/>
        <v>65.643070415645241</v>
      </c>
      <c r="V85" s="45">
        <f t="shared" si="106"/>
        <v>462.93333333333334</v>
      </c>
      <c r="W85" s="45">
        <f t="shared" ref="W85:W98" si="132">V85-18</f>
        <v>444.93333333333334</v>
      </c>
      <c r="X85" s="45">
        <f t="shared" si="107"/>
        <v>18</v>
      </c>
    </row>
    <row r="86" spans="1:24" x14ac:dyDescent="0.25">
      <c r="A86" s="1"/>
      <c r="B86" s="41">
        <v>43915</v>
      </c>
      <c r="C86" s="3">
        <f t="shared" si="98"/>
        <v>2020</v>
      </c>
      <c r="D86" s="3" t="s">
        <v>23</v>
      </c>
      <c r="E86" s="3">
        <f t="shared" si="95"/>
        <v>25</v>
      </c>
      <c r="F86" s="3" t="s">
        <v>34</v>
      </c>
      <c r="G86" s="3">
        <v>2</v>
      </c>
      <c r="H86" s="3" t="str">
        <f t="shared" si="108"/>
        <v>Sussex</v>
      </c>
      <c r="I86" s="42">
        <v>43823</v>
      </c>
      <c r="J86" s="3">
        <f t="shared" si="96"/>
        <v>92</v>
      </c>
      <c r="K86" s="43">
        <f t="shared" si="99"/>
        <v>13.142857142857142</v>
      </c>
      <c r="L86" s="44">
        <v>13780</v>
      </c>
      <c r="M86" s="3">
        <v>2</v>
      </c>
      <c r="N86" s="45">
        <f t="shared" si="100"/>
        <v>13778</v>
      </c>
      <c r="O86" s="45">
        <f t="shared" si="131"/>
        <v>454</v>
      </c>
      <c r="P86" s="45">
        <f t="shared" si="49"/>
        <v>13278</v>
      </c>
      <c r="Q86" s="46">
        <f t="shared" si="102"/>
        <v>442.6</v>
      </c>
      <c r="R86" s="47">
        <f t="shared" si="103"/>
        <v>0.96371026273769778</v>
      </c>
      <c r="S86" s="19">
        <v>2061.8777056276799</v>
      </c>
      <c r="T86" s="50">
        <f t="shared" si="104"/>
        <v>15.528526175837323</v>
      </c>
      <c r="U86" s="48">
        <f t="shared" si="105"/>
        <v>66.772662556100485</v>
      </c>
      <c r="V86" s="45">
        <f t="shared" si="106"/>
        <v>459.26666666666665</v>
      </c>
      <c r="W86" s="45">
        <f t="shared" ref="W86:W99" si="133">V86-8</f>
        <v>451.26666666666665</v>
      </c>
      <c r="X86" s="45">
        <f t="shared" si="107"/>
        <v>8</v>
      </c>
    </row>
    <row r="87" spans="1:24" x14ac:dyDescent="0.25">
      <c r="A87" s="1"/>
      <c r="B87" s="41">
        <v>43916</v>
      </c>
      <c r="C87" s="3">
        <f t="shared" si="98"/>
        <v>2020</v>
      </c>
      <c r="D87" s="3" t="s">
        <v>23</v>
      </c>
      <c r="E87" s="3">
        <f t="shared" si="95"/>
        <v>26</v>
      </c>
      <c r="F87" s="3" t="s">
        <v>35</v>
      </c>
      <c r="G87" s="3">
        <v>3</v>
      </c>
      <c r="H87" s="3" t="str">
        <f t="shared" si="108"/>
        <v>Leghorn</v>
      </c>
      <c r="I87" s="42">
        <v>43824</v>
      </c>
      <c r="J87" s="3">
        <f t="shared" si="96"/>
        <v>92</v>
      </c>
      <c r="K87" s="43">
        <f t="shared" si="99"/>
        <v>13.142857142857142</v>
      </c>
      <c r="L87" s="44">
        <v>13670</v>
      </c>
      <c r="M87" s="3">
        <v>7</v>
      </c>
      <c r="N87" s="45">
        <f t="shared" si="100"/>
        <v>13663</v>
      </c>
      <c r="O87" s="45">
        <f t="shared" si="131"/>
        <v>461</v>
      </c>
      <c r="P87" s="45">
        <f t="shared" si="51"/>
        <v>13363</v>
      </c>
      <c r="Q87" s="46">
        <f t="shared" si="102"/>
        <v>445.43333333333334</v>
      </c>
      <c r="R87" s="47">
        <f t="shared" si="103"/>
        <v>0.97804288955573448</v>
      </c>
      <c r="S87" s="19">
        <v>2064.7002164501901</v>
      </c>
      <c r="T87" s="50">
        <f t="shared" si="104"/>
        <v>15.450873429994687</v>
      </c>
      <c r="U87" s="48">
        <f t="shared" si="105"/>
        <v>66.438755748977144</v>
      </c>
      <c r="V87" s="45">
        <f t="shared" si="106"/>
        <v>455.43333333333334</v>
      </c>
      <c r="W87" s="45">
        <f t="shared" ref="W87:W100" si="134">V87-52</f>
        <v>403.43333333333334</v>
      </c>
      <c r="X87" s="45">
        <f t="shared" si="107"/>
        <v>52</v>
      </c>
    </row>
    <row r="88" spans="1:24" x14ac:dyDescent="0.25">
      <c r="A88" s="1"/>
      <c r="B88" s="41">
        <v>43917</v>
      </c>
      <c r="C88" s="3">
        <f t="shared" si="98"/>
        <v>2020</v>
      </c>
      <c r="D88" s="3" t="s">
        <v>23</v>
      </c>
      <c r="E88" s="3">
        <f t="shared" si="95"/>
        <v>27</v>
      </c>
      <c r="F88" s="3" t="s">
        <v>36</v>
      </c>
      <c r="G88" s="3">
        <v>1</v>
      </c>
      <c r="H88" s="3" t="str">
        <f t="shared" si="108"/>
        <v>Plymouth Rock</v>
      </c>
      <c r="I88" s="42">
        <v>43825</v>
      </c>
      <c r="J88" s="3">
        <f t="shared" si="96"/>
        <v>92</v>
      </c>
      <c r="K88" s="43">
        <f t="shared" si="99"/>
        <v>13.142857142857142</v>
      </c>
      <c r="L88" s="44">
        <v>13560</v>
      </c>
      <c r="M88" s="3">
        <v>2</v>
      </c>
      <c r="N88" s="45">
        <f t="shared" si="100"/>
        <v>13558</v>
      </c>
      <c r="O88" s="45">
        <f t="shared" si="131"/>
        <v>463</v>
      </c>
      <c r="P88" s="45">
        <f t="shared" si="53"/>
        <v>13358</v>
      </c>
      <c r="Q88" s="46">
        <f t="shared" si="102"/>
        <v>445.26666666666665</v>
      </c>
      <c r="R88" s="47">
        <f t="shared" si="103"/>
        <v>0.98524856173476916</v>
      </c>
      <c r="S88" s="19">
        <v>2067.5227272727002</v>
      </c>
      <c r="T88" s="50">
        <f t="shared" si="104"/>
        <v>15.477786549428808</v>
      </c>
      <c r="U88" s="48">
        <f t="shared" si="105"/>
        <v>66.554482162543877</v>
      </c>
      <c r="V88" s="45">
        <f t="shared" si="106"/>
        <v>451.93333333333334</v>
      </c>
      <c r="W88" s="45">
        <f t="shared" ref="W88:W101" si="135">V88-55</f>
        <v>396.93333333333334</v>
      </c>
      <c r="X88" s="45">
        <f t="shared" si="107"/>
        <v>55</v>
      </c>
    </row>
    <row r="89" spans="1:24" x14ac:dyDescent="0.25">
      <c r="A89" s="1"/>
      <c r="B89" s="41">
        <v>43918</v>
      </c>
      <c r="C89" s="3">
        <f t="shared" si="98"/>
        <v>2020</v>
      </c>
      <c r="D89" s="3" t="s">
        <v>23</v>
      </c>
      <c r="E89" s="3">
        <f t="shared" si="95"/>
        <v>28</v>
      </c>
      <c r="F89" s="3" t="s">
        <v>34</v>
      </c>
      <c r="G89" s="3">
        <v>2</v>
      </c>
      <c r="H89" s="3" t="str">
        <f t="shared" si="108"/>
        <v>Sussex</v>
      </c>
      <c r="I89" s="42">
        <v>43826</v>
      </c>
      <c r="J89" s="3">
        <f t="shared" si="96"/>
        <v>92</v>
      </c>
      <c r="K89" s="43">
        <f t="shared" si="99"/>
        <v>13.142857142857142</v>
      </c>
      <c r="L89" s="44">
        <v>13450</v>
      </c>
      <c r="M89" s="3">
        <v>8</v>
      </c>
      <c r="N89" s="45">
        <f t="shared" si="100"/>
        <v>13442</v>
      </c>
      <c r="O89" s="45">
        <f t="shared" si="131"/>
        <v>471</v>
      </c>
      <c r="P89" s="45">
        <f t="shared" si="55"/>
        <v>12842</v>
      </c>
      <c r="Q89" s="46">
        <f t="shared" si="102"/>
        <v>428.06666666666666</v>
      </c>
      <c r="R89" s="47">
        <f t="shared" si="103"/>
        <v>0.95536378515101916</v>
      </c>
      <c r="S89" s="19">
        <v>2070.3452380952099</v>
      </c>
      <c r="T89" s="50">
        <f t="shared" si="104"/>
        <v>16.121672933306417</v>
      </c>
      <c r="U89" s="48">
        <f t="shared" si="105"/>
        <v>69.323193613217597</v>
      </c>
      <c r="V89" s="45">
        <f t="shared" si="106"/>
        <v>448.06666666666666</v>
      </c>
      <c r="W89" s="45">
        <f t="shared" ref="W89:W102" si="136">V89-100</f>
        <v>348.06666666666666</v>
      </c>
      <c r="X89" s="45">
        <f t="shared" si="107"/>
        <v>100</v>
      </c>
    </row>
    <row r="90" spans="1:24" x14ac:dyDescent="0.25">
      <c r="A90" s="1"/>
      <c r="B90" s="41">
        <v>43919</v>
      </c>
      <c r="C90" s="3">
        <f t="shared" si="98"/>
        <v>2020</v>
      </c>
      <c r="D90" s="3" t="s">
        <v>23</v>
      </c>
      <c r="E90" s="3">
        <f t="shared" si="95"/>
        <v>29</v>
      </c>
      <c r="F90" s="3" t="s">
        <v>35</v>
      </c>
      <c r="G90" s="3">
        <v>3</v>
      </c>
      <c r="H90" s="3" t="str">
        <f t="shared" si="108"/>
        <v>Leghorn</v>
      </c>
      <c r="I90" s="42">
        <v>43807</v>
      </c>
      <c r="J90" s="3">
        <f t="shared" si="96"/>
        <v>112</v>
      </c>
      <c r="K90" s="43">
        <f t="shared" si="99"/>
        <v>16</v>
      </c>
      <c r="L90" s="44">
        <v>13340</v>
      </c>
      <c r="M90" s="3">
        <v>9</v>
      </c>
      <c r="N90" s="45">
        <f t="shared" si="100"/>
        <v>13331</v>
      </c>
      <c r="O90" s="45">
        <f t="shared" si="131"/>
        <v>480</v>
      </c>
      <c r="P90" s="45">
        <f t="shared" si="57"/>
        <v>12831</v>
      </c>
      <c r="Q90" s="46">
        <f t="shared" si="102"/>
        <v>427.7</v>
      </c>
      <c r="R90" s="47">
        <f t="shared" si="103"/>
        <v>0.96249343635136153</v>
      </c>
      <c r="S90" s="19">
        <v>2073.16774891772</v>
      </c>
      <c r="T90" s="50">
        <f t="shared" si="104"/>
        <v>16.15749161341844</v>
      </c>
      <c r="U90" s="48">
        <f t="shared" si="105"/>
        <v>69.47721393769929</v>
      </c>
      <c r="V90" s="45">
        <f t="shared" si="106"/>
        <v>444.36666666666667</v>
      </c>
      <c r="W90" s="45">
        <f t="shared" ref="W90:W103" si="137">V90-150</f>
        <v>294.36666666666667</v>
      </c>
      <c r="X90" s="45">
        <f t="shared" si="107"/>
        <v>150</v>
      </c>
    </row>
    <row r="91" spans="1:24" x14ac:dyDescent="0.25">
      <c r="A91" s="1"/>
      <c r="B91" s="41">
        <v>43920</v>
      </c>
      <c r="C91" s="3">
        <f t="shared" si="98"/>
        <v>2020</v>
      </c>
      <c r="D91" s="3" t="s">
        <v>23</v>
      </c>
      <c r="E91" s="3">
        <f t="shared" si="95"/>
        <v>30</v>
      </c>
      <c r="F91" s="3" t="s">
        <v>36</v>
      </c>
      <c r="G91" s="3">
        <v>1</v>
      </c>
      <c r="H91" s="3" t="str">
        <f t="shared" si="108"/>
        <v>Plymouth Rock</v>
      </c>
      <c r="I91" s="42">
        <v>43808</v>
      </c>
      <c r="J91" s="3">
        <f t="shared" si="96"/>
        <v>112</v>
      </c>
      <c r="K91" s="43">
        <f t="shared" si="99"/>
        <v>16</v>
      </c>
      <c r="L91" s="44">
        <v>13230</v>
      </c>
      <c r="M91" s="3">
        <v>2</v>
      </c>
      <c r="N91" s="45">
        <f t="shared" si="100"/>
        <v>13228</v>
      </c>
      <c r="O91" s="45">
        <f t="shared" si="131"/>
        <v>482</v>
      </c>
      <c r="P91" s="45">
        <f t="shared" si="101"/>
        <v>12730</v>
      </c>
      <c r="Q91" s="46">
        <f t="shared" si="102"/>
        <v>424.33333333333331</v>
      </c>
      <c r="R91" s="47">
        <f t="shared" si="103"/>
        <v>0.96235258542485635</v>
      </c>
      <c r="S91" s="19">
        <v>2075.9902597402302</v>
      </c>
      <c r="T91" s="50">
        <f t="shared" si="104"/>
        <v>16.307857499923252</v>
      </c>
      <c r="U91" s="48">
        <f t="shared" si="105"/>
        <v>70.123787249669974</v>
      </c>
      <c r="V91" s="45">
        <f t="shared" si="106"/>
        <v>440.93333333333334</v>
      </c>
      <c r="W91" s="45">
        <f t="shared" ref="W91:W92" si="138">V91-100</f>
        <v>340.93333333333334</v>
      </c>
      <c r="X91" s="45">
        <f t="shared" si="107"/>
        <v>100</v>
      </c>
    </row>
    <row r="92" spans="1:24" x14ac:dyDescent="0.25">
      <c r="A92" s="1"/>
      <c r="B92" s="41">
        <v>43921</v>
      </c>
      <c r="C92" s="3">
        <f t="shared" si="98"/>
        <v>2020</v>
      </c>
      <c r="D92" s="3" t="s">
        <v>23</v>
      </c>
      <c r="E92" s="3">
        <f t="shared" si="95"/>
        <v>31</v>
      </c>
      <c r="F92" s="3" t="s">
        <v>34</v>
      </c>
      <c r="G92" s="3">
        <v>2</v>
      </c>
      <c r="H92" s="3" t="str">
        <f t="shared" si="108"/>
        <v>Sussex</v>
      </c>
      <c r="I92" s="42">
        <v>43815</v>
      </c>
      <c r="J92" s="3">
        <f t="shared" si="96"/>
        <v>106</v>
      </c>
      <c r="K92" s="43">
        <f t="shared" si="99"/>
        <v>15.142857142857142</v>
      </c>
      <c r="L92" s="44">
        <v>13120</v>
      </c>
      <c r="M92" s="3">
        <v>9</v>
      </c>
      <c r="N92" s="45">
        <f t="shared" si="100"/>
        <v>13111</v>
      </c>
      <c r="O92" s="45">
        <f t="shared" si="131"/>
        <v>491</v>
      </c>
      <c r="P92" s="45">
        <f t="shared" si="60"/>
        <v>12711</v>
      </c>
      <c r="Q92" s="46">
        <f t="shared" si="102"/>
        <v>423.7</v>
      </c>
      <c r="R92" s="47">
        <f t="shared" si="103"/>
        <v>0.96949126687514298</v>
      </c>
      <c r="S92" s="19">
        <v>2078.8127705627398</v>
      </c>
      <c r="T92" s="50">
        <f t="shared" si="104"/>
        <v>16.354439230294545</v>
      </c>
      <c r="U92" s="48">
        <f t="shared" si="105"/>
        <v>70.324088690266535</v>
      </c>
      <c r="V92" s="45">
        <f t="shared" si="106"/>
        <v>437.03333333333336</v>
      </c>
      <c r="W92" s="45">
        <f t="shared" si="138"/>
        <v>337.03333333333336</v>
      </c>
      <c r="X92" s="45">
        <f t="shared" si="107"/>
        <v>100</v>
      </c>
    </row>
    <row r="93" spans="1:24" x14ac:dyDescent="0.25">
      <c r="A93" s="1"/>
      <c r="B93" s="41">
        <v>43922</v>
      </c>
      <c r="C93" s="3">
        <f t="shared" si="98"/>
        <v>2020</v>
      </c>
      <c r="D93" s="3" t="s">
        <v>24</v>
      </c>
      <c r="E93" s="3">
        <f t="shared" si="95"/>
        <v>1</v>
      </c>
      <c r="F93" s="3" t="s">
        <v>35</v>
      </c>
      <c r="G93" s="3">
        <v>3</v>
      </c>
      <c r="H93" s="3" t="str">
        <f t="shared" si="108"/>
        <v>Leghorn</v>
      </c>
      <c r="I93" s="42">
        <v>43830</v>
      </c>
      <c r="J93" s="3">
        <f t="shared" si="96"/>
        <v>92</v>
      </c>
      <c r="K93" s="43">
        <f t="shared" si="99"/>
        <v>13.142857142857142</v>
      </c>
      <c r="L93" s="44">
        <v>13010</v>
      </c>
      <c r="M93" s="3">
        <v>1</v>
      </c>
      <c r="N93" s="45">
        <f t="shared" si="100"/>
        <v>13009</v>
      </c>
      <c r="O93" s="45">
        <f t="shared" si="131"/>
        <v>492</v>
      </c>
      <c r="P93" s="45">
        <f t="shared" si="62"/>
        <v>12509</v>
      </c>
      <c r="Q93" s="46">
        <f t="shared" si="102"/>
        <v>416.96666666666664</v>
      </c>
      <c r="R93" s="47">
        <f t="shared" si="103"/>
        <v>0.96156507033592131</v>
      </c>
      <c r="S93" s="19">
        <v>2081.63528138525</v>
      </c>
      <c r="T93" s="50">
        <f t="shared" si="104"/>
        <v>16.641100658607801</v>
      </c>
      <c r="U93" s="48">
        <f t="shared" si="105"/>
        <v>71.556732832013537</v>
      </c>
      <c r="V93" s="45">
        <f t="shared" si="106"/>
        <v>433.63333333333333</v>
      </c>
      <c r="W93" s="45">
        <f t="shared" ref="W93" si="139">V93-150</f>
        <v>283.63333333333333</v>
      </c>
      <c r="X93" s="45">
        <f t="shared" si="107"/>
        <v>150</v>
      </c>
    </row>
    <row r="94" spans="1:24" x14ac:dyDescent="0.25">
      <c r="A94" s="1"/>
      <c r="B94" s="41">
        <v>43923</v>
      </c>
      <c r="C94" s="3">
        <f t="shared" si="98"/>
        <v>2020</v>
      </c>
      <c r="D94" s="3" t="s">
        <v>24</v>
      </c>
      <c r="E94" s="3">
        <f t="shared" si="95"/>
        <v>2</v>
      </c>
      <c r="F94" s="3" t="s">
        <v>36</v>
      </c>
      <c r="G94" s="3">
        <v>1</v>
      </c>
      <c r="H94" s="3" t="str">
        <f t="shared" si="108"/>
        <v>Plymouth Rock</v>
      </c>
      <c r="I94" s="42">
        <v>43842</v>
      </c>
      <c r="J94" s="3">
        <f t="shared" si="96"/>
        <v>81</v>
      </c>
      <c r="K94" s="43">
        <f t="shared" si="99"/>
        <v>11.571428571428571</v>
      </c>
      <c r="L94" s="44">
        <v>12900</v>
      </c>
      <c r="M94" s="3">
        <v>1</v>
      </c>
      <c r="N94" s="45">
        <f t="shared" si="100"/>
        <v>12899</v>
      </c>
      <c r="O94" s="45">
        <f t="shared" si="131"/>
        <v>493</v>
      </c>
      <c r="P94" s="45">
        <f t="shared" si="64"/>
        <v>12400</v>
      </c>
      <c r="Q94" s="46">
        <f t="shared" si="102"/>
        <v>413.33333333333331</v>
      </c>
      <c r="R94" s="47">
        <f t="shared" si="103"/>
        <v>0.96131483060702383</v>
      </c>
      <c r="S94" s="19">
        <v>2084.4577922077601</v>
      </c>
      <c r="T94" s="50">
        <f t="shared" si="104"/>
        <v>16.810143485546455</v>
      </c>
      <c r="U94" s="48">
        <f t="shared" si="105"/>
        <v>72.283616987849754</v>
      </c>
      <c r="V94" s="45">
        <f t="shared" si="106"/>
        <v>429.96666666666664</v>
      </c>
      <c r="W94" s="45">
        <f t="shared" ref="W94" si="140">V94-50</f>
        <v>379.96666666666664</v>
      </c>
      <c r="X94" s="45">
        <f t="shared" si="107"/>
        <v>50</v>
      </c>
    </row>
    <row r="95" spans="1:24" x14ac:dyDescent="0.25">
      <c r="A95" s="1"/>
      <c r="B95" s="41">
        <v>43924</v>
      </c>
      <c r="C95" s="3">
        <f t="shared" si="98"/>
        <v>2020</v>
      </c>
      <c r="D95" s="3" t="s">
        <v>24</v>
      </c>
      <c r="E95" s="3">
        <f t="shared" si="95"/>
        <v>3</v>
      </c>
      <c r="F95" s="3" t="s">
        <v>34</v>
      </c>
      <c r="G95" s="3">
        <v>2</v>
      </c>
      <c r="H95" s="3" t="str">
        <f t="shared" si="108"/>
        <v>Sussex</v>
      </c>
      <c r="I95" s="42">
        <v>43832</v>
      </c>
      <c r="J95" s="3">
        <f t="shared" si="96"/>
        <v>92</v>
      </c>
      <c r="K95" s="43">
        <f t="shared" si="99"/>
        <v>13.142857142857142</v>
      </c>
      <c r="L95" s="44">
        <v>12790</v>
      </c>
      <c r="M95" s="3">
        <v>0</v>
      </c>
      <c r="N95" s="45">
        <f t="shared" si="100"/>
        <v>12790</v>
      </c>
      <c r="O95" s="45">
        <f t="shared" si="131"/>
        <v>493</v>
      </c>
      <c r="P95" s="45">
        <f t="shared" si="66"/>
        <v>12390</v>
      </c>
      <c r="Q95" s="46">
        <f t="shared" si="102"/>
        <v>413</v>
      </c>
      <c r="R95" s="47">
        <f t="shared" si="103"/>
        <v>0.96872556684910083</v>
      </c>
      <c r="S95" s="19">
        <v>2087.2803030302698</v>
      </c>
      <c r="T95" s="50">
        <f t="shared" si="104"/>
        <v>16.846491549881112</v>
      </c>
      <c r="U95" s="48">
        <f t="shared" si="105"/>
        <v>72.43991366448877</v>
      </c>
      <c r="V95" s="45">
        <f t="shared" si="106"/>
        <v>426.33333333333331</v>
      </c>
      <c r="W95" s="45">
        <f t="shared" ref="W95" si="141">V95-70</f>
        <v>356.33333333333331</v>
      </c>
      <c r="X95" s="45">
        <f t="shared" si="107"/>
        <v>70</v>
      </c>
    </row>
    <row r="96" spans="1:24" x14ac:dyDescent="0.25">
      <c r="A96" s="1"/>
      <c r="B96" s="41">
        <v>43925</v>
      </c>
      <c r="C96" s="3">
        <f t="shared" si="98"/>
        <v>2020</v>
      </c>
      <c r="D96" s="3" t="s">
        <v>24</v>
      </c>
      <c r="E96" s="3">
        <f t="shared" si="95"/>
        <v>4</v>
      </c>
      <c r="F96" s="3" t="s">
        <v>34</v>
      </c>
      <c r="G96" s="3">
        <v>3</v>
      </c>
      <c r="H96" s="3" t="str">
        <f t="shared" si="108"/>
        <v>Leghorn</v>
      </c>
      <c r="I96" s="42">
        <v>43833</v>
      </c>
      <c r="J96" s="3">
        <f t="shared" si="96"/>
        <v>92</v>
      </c>
      <c r="K96" s="43">
        <f t="shared" si="99"/>
        <v>13.142857142857142</v>
      </c>
      <c r="L96" s="44">
        <v>12680</v>
      </c>
      <c r="M96" s="3">
        <v>0</v>
      </c>
      <c r="N96" s="45">
        <f t="shared" si="100"/>
        <v>12680</v>
      </c>
      <c r="O96" s="45">
        <f t="shared" si="131"/>
        <v>493</v>
      </c>
      <c r="P96" s="45">
        <f t="shared" si="68"/>
        <v>12180</v>
      </c>
      <c r="Q96" s="46">
        <f t="shared" si="102"/>
        <v>406</v>
      </c>
      <c r="R96" s="47">
        <f t="shared" si="103"/>
        <v>0.9605678233438486</v>
      </c>
      <c r="S96" s="19">
        <v>2090.1028138527799</v>
      </c>
      <c r="T96" s="50">
        <f t="shared" si="104"/>
        <v>17.160121624407058</v>
      </c>
      <c r="U96" s="48">
        <f t="shared" si="105"/>
        <v>73.788522984950347</v>
      </c>
      <c r="V96" s="45">
        <f t="shared" si="106"/>
        <v>422.66666666666669</v>
      </c>
      <c r="W96" s="45">
        <f t="shared" ref="W96:W97" si="142">V96-61</f>
        <v>361.66666666666669</v>
      </c>
      <c r="X96" s="45">
        <f t="shared" si="107"/>
        <v>61</v>
      </c>
    </row>
    <row r="97" spans="1:24" x14ac:dyDescent="0.25">
      <c r="A97" s="1"/>
      <c r="B97" s="41">
        <v>43926</v>
      </c>
      <c r="C97" s="3">
        <f t="shared" si="98"/>
        <v>2020</v>
      </c>
      <c r="D97" s="3" t="s">
        <v>24</v>
      </c>
      <c r="E97" s="3">
        <f t="shared" si="95"/>
        <v>5</v>
      </c>
      <c r="F97" s="3" t="s">
        <v>35</v>
      </c>
      <c r="G97" s="3">
        <v>1</v>
      </c>
      <c r="H97" s="3" t="str">
        <f t="shared" si="108"/>
        <v>Plymouth Rock</v>
      </c>
      <c r="I97" s="42">
        <v>43834</v>
      </c>
      <c r="J97" s="3">
        <f t="shared" si="96"/>
        <v>92</v>
      </c>
      <c r="K97" s="43">
        <f t="shared" si="99"/>
        <v>13.142857142857142</v>
      </c>
      <c r="L97" s="44">
        <v>12570</v>
      </c>
      <c r="M97" s="3">
        <v>0</v>
      </c>
      <c r="N97" s="45">
        <f t="shared" si="100"/>
        <v>12570</v>
      </c>
      <c r="O97" s="45">
        <f t="shared" si="131"/>
        <v>493</v>
      </c>
      <c r="P97" s="45">
        <f t="shared" si="70"/>
        <v>12270</v>
      </c>
      <c r="Q97" s="46">
        <f t="shared" si="102"/>
        <v>409</v>
      </c>
      <c r="R97" s="47">
        <f t="shared" si="103"/>
        <v>0.9761336515513126</v>
      </c>
      <c r="S97" s="19">
        <v>2092.9253246753001</v>
      </c>
      <c r="T97" s="50">
        <f t="shared" si="104"/>
        <v>17.057256109823147</v>
      </c>
      <c r="U97" s="48">
        <f t="shared" si="105"/>
        <v>73.346201272239526</v>
      </c>
      <c r="V97" s="45">
        <f t="shared" si="106"/>
        <v>419</v>
      </c>
      <c r="W97" s="45">
        <f t="shared" si="142"/>
        <v>358</v>
      </c>
      <c r="X97" s="45">
        <f t="shared" si="107"/>
        <v>61</v>
      </c>
    </row>
    <row r="98" spans="1:24" x14ac:dyDescent="0.25">
      <c r="A98" s="1"/>
      <c r="B98" s="41">
        <v>43927</v>
      </c>
      <c r="C98" s="3">
        <f t="shared" si="98"/>
        <v>2020</v>
      </c>
      <c r="D98" s="3" t="s">
        <v>24</v>
      </c>
      <c r="E98" s="3">
        <f t="shared" ref="E98:E130" si="143">DAY(B98)</f>
        <v>6</v>
      </c>
      <c r="F98" s="3" t="s">
        <v>36</v>
      </c>
      <c r="G98" s="3">
        <v>2</v>
      </c>
      <c r="H98" s="3" t="str">
        <f t="shared" si="108"/>
        <v>Sussex</v>
      </c>
      <c r="I98" s="42">
        <v>43835</v>
      </c>
      <c r="J98" s="3">
        <f t="shared" ref="J98:J129" si="144">B98-I98</f>
        <v>92</v>
      </c>
      <c r="K98" s="43">
        <f t="shared" si="99"/>
        <v>13.142857142857142</v>
      </c>
      <c r="L98" s="44">
        <v>12460</v>
      </c>
      <c r="M98" s="3">
        <v>0</v>
      </c>
      <c r="N98" s="45">
        <f t="shared" si="100"/>
        <v>12460</v>
      </c>
      <c r="O98" s="45">
        <f t="shared" si="131"/>
        <v>493</v>
      </c>
      <c r="P98" s="45">
        <f t="shared" ref="P98" si="145">L98-500</f>
        <v>11960</v>
      </c>
      <c r="Q98" s="46">
        <f t="shared" si="102"/>
        <v>398.66666666666669</v>
      </c>
      <c r="R98" s="47">
        <f t="shared" si="103"/>
        <v>0.9598715890850722</v>
      </c>
      <c r="S98" s="19">
        <v>2095.7478354978098</v>
      </c>
      <c r="T98" s="50">
        <f t="shared" si="104"/>
        <v>17.522975213192389</v>
      </c>
      <c r="U98" s="48">
        <f t="shared" si="105"/>
        <v>75.348793416727275</v>
      </c>
      <c r="V98" s="45">
        <f t="shared" si="106"/>
        <v>415.33333333333331</v>
      </c>
      <c r="W98" s="45">
        <f t="shared" si="132"/>
        <v>397.33333333333331</v>
      </c>
      <c r="X98" s="45">
        <f t="shared" si="107"/>
        <v>18</v>
      </c>
    </row>
    <row r="99" spans="1:24" x14ac:dyDescent="0.25">
      <c r="A99" s="1"/>
      <c r="B99" s="41">
        <v>43928</v>
      </c>
      <c r="C99" s="3">
        <f t="shared" si="98"/>
        <v>2020</v>
      </c>
      <c r="D99" s="3" t="s">
        <v>24</v>
      </c>
      <c r="E99" s="3">
        <f t="shared" si="143"/>
        <v>7</v>
      </c>
      <c r="F99" s="3" t="s">
        <v>34</v>
      </c>
      <c r="G99" s="3">
        <v>3</v>
      </c>
      <c r="H99" s="3" t="str">
        <f t="shared" si="108"/>
        <v>Leghorn</v>
      </c>
      <c r="I99" s="42">
        <v>43836</v>
      </c>
      <c r="J99" s="3">
        <f t="shared" si="144"/>
        <v>92</v>
      </c>
      <c r="K99" s="43">
        <f t="shared" si="99"/>
        <v>13.142857142857142</v>
      </c>
      <c r="L99" s="44">
        <v>12350</v>
      </c>
      <c r="M99" s="3">
        <v>0</v>
      </c>
      <c r="N99" s="45">
        <f t="shared" si="100"/>
        <v>12350</v>
      </c>
      <c r="O99" s="45">
        <f t="shared" si="131"/>
        <v>493</v>
      </c>
      <c r="P99" s="45">
        <f t="shared" ref="P99" si="146">N99-400</f>
        <v>11950</v>
      </c>
      <c r="Q99" s="46">
        <f t="shared" si="102"/>
        <v>398.33333333333331</v>
      </c>
      <c r="R99" s="47">
        <f t="shared" si="103"/>
        <v>0.96761133603238869</v>
      </c>
      <c r="S99" s="19">
        <v>2098.5703463203199</v>
      </c>
      <c r="T99" s="50">
        <f t="shared" si="104"/>
        <v>17.561258128203512</v>
      </c>
      <c r="U99" s="48">
        <f t="shared" si="105"/>
        <v>75.513409951275094</v>
      </c>
      <c r="V99" s="45">
        <f t="shared" si="106"/>
        <v>411.66666666666669</v>
      </c>
      <c r="W99" s="45">
        <f t="shared" si="133"/>
        <v>403.66666666666669</v>
      </c>
      <c r="X99" s="45">
        <f t="shared" si="107"/>
        <v>8</v>
      </c>
    </row>
    <row r="100" spans="1:24" x14ac:dyDescent="0.25">
      <c r="A100" s="1"/>
      <c r="B100" s="41">
        <v>43929</v>
      </c>
      <c r="C100" s="3">
        <f t="shared" si="98"/>
        <v>2020</v>
      </c>
      <c r="D100" s="3" t="s">
        <v>24</v>
      </c>
      <c r="E100" s="3">
        <f t="shared" si="143"/>
        <v>8</v>
      </c>
      <c r="F100" s="3" t="s">
        <v>35</v>
      </c>
      <c r="G100" s="3">
        <v>1</v>
      </c>
      <c r="H100" s="3" t="str">
        <f t="shared" si="108"/>
        <v>Plymouth Rock</v>
      </c>
      <c r="I100" s="42">
        <v>43837</v>
      </c>
      <c r="J100" s="3">
        <f t="shared" si="144"/>
        <v>92</v>
      </c>
      <c r="K100" s="43">
        <f t="shared" si="99"/>
        <v>13.142857142857142</v>
      </c>
      <c r="L100" s="44">
        <v>12240</v>
      </c>
      <c r="M100" s="3">
        <v>0</v>
      </c>
      <c r="N100" s="45">
        <f t="shared" si="100"/>
        <v>12240</v>
      </c>
      <c r="O100" s="45">
        <f t="shared" si="131"/>
        <v>493</v>
      </c>
      <c r="P100" s="45">
        <f t="shared" ref="P100" si="147">N100-500</f>
        <v>11740</v>
      </c>
      <c r="Q100" s="46">
        <f t="shared" si="102"/>
        <v>391.33333333333331</v>
      </c>
      <c r="R100" s="47">
        <f t="shared" si="103"/>
        <v>0.95915032679738566</v>
      </c>
      <c r="S100" s="19">
        <v>2101.3928571428301</v>
      </c>
      <c r="T100" s="50">
        <f t="shared" si="104"/>
        <v>17.899428084691909</v>
      </c>
      <c r="U100" s="48">
        <f t="shared" si="105"/>
        <v>76.967540764175212</v>
      </c>
      <c r="V100" s="45">
        <f t="shared" si="106"/>
        <v>408</v>
      </c>
      <c r="W100" s="45">
        <f t="shared" si="134"/>
        <v>356</v>
      </c>
      <c r="X100" s="45">
        <f t="shared" si="107"/>
        <v>52</v>
      </c>
    </row>
    <row r="101" spans="1:24" x14ac:dyDescent="0.25">
      <c r="A101" s="1"/>
      <c r="B101" s="41">
        <v>43930</v>
      </c>
      <c r="C101" s="3">
        <f t="shared" si="98"/>
        <v>2020</v>
      </c>
      <c r="D101" s="3" t="s">
        <v>24</v>
      </c>
      <c r="E101" s="3">
        <f t="shared" si="143"/>
        <v>9</v>
      </c>
      <c r="F101" s="3" t="s">
        <v>36</v>
      </c>
      <c r="G101" s="3">
        <v>2</v>
      </c>
      <c r="H101" s="3" t="str">
        <f t="shared" si="108"/>
        <v>Sussex</v>
      </c>
      <c r="I101" s="42">
        <v>43838</v>
      </c>
      <c r="J101" s="3">
        <f t="shared" si="144"/>
        <v>92</v>
      </c>
      <c r="K101" s="43">
        <f t="shared" si="99"/>
        <v>13.142857142857142</v>
      </c>
      <c r="L101" s="44">
        <v>12130</v>
      </c>
      <c r="M101" s="3">
        <v>0</v>
      </c>
      <c r="N101" s="45">
        <f t="shared" si="100"/>
        <v>12130</v>
      </c>
      <c r="O101" s="45">
        <f t="shared" si="131"/>
        <v>493</v>
      </c>
      <c r="P101" s="45">
        <f t="shared" ref="P101" si="148">N101-300</f>
        <v>11830</v>
      </c>
      <c r="Q101" s="46">
        <f t="shared" si="102"/>
        <v>394.33333333333331</v>
      </c>
      <c r="R101" s="47">
        <f t="shared" si="103"/>
        <v>0.97526793075020612</v>
      </c>
      <c r="S101" s="19">
        <v>2104.2153679653402</v>
      </c>
      <c r="T101" s="50">
        <f t="shared" si="104"/>
        <v>17.78711215524379</v>
      </c>
      <c r="U101" s="48">
        <f t="shared" si="105"/>
        <v>76.484582267548291</v>
      </c>
      <c r="V101" s="45">
        <f t="shared" si="106"/>
        <v>404.33333333333331</v>
      </c>
      <c r="W101" s="45">
        <f t="shared" si="135"/>
        <v>349.33333333333331</v>
      </c>
      <c r="X101" s="45">
        <f t="shared" si="107"/>
        <v>55</v>
      </c>
    </row>
    <row r="102" spans="1:24" x14ac:dyDescent="0.25">
      <c r="A102" s="1"/>
      <c r="B102" s="41">
        <v>43931</v>
      </c>
      <c r="C102" s="3">
        <f t="shared" si="98"/>
        <v>2020</v>
      </c>
      <c r="D102" s="3" t="s">
        <v>24</v>
      </c>
      <c r="E102" s="3">
        <f t="shared" si="143"/>
        <v>10</v>
      </c>
      <c r="F102" s="3" t="s">
        <v>34</v>
      </c>
      <c r="G102" s="3">
        <v>3</v>
      </c>
      <c r="H102" s="3" t="str">
        <f t="shared" si="108"/>
        <v>Leghorn</v>
      </c>
      <c r="I102" s="42">
        <v>43839</v>
      </c>
      <c r="J102" s="3">
        <f t="shared" si="144"/>
        <v>92</v>
      </c>
      <c r="K102" s="43">
        <f t="shared" si="99"/>
        <v>13.142857142857142</v>
      </c>
      <c r="L102" s="44">
        <v>12020</v>
      </c>
      <c r="M102" s="3">
        <v>0</v>
      </c>
      <c r="N102" s="45">
        <f t="shared" si="100"/>
        <v>12020</v>
      </c>
      <c r="O102" s="45">
        <f t="shared" si="131"/>
        <v>493</v>
      </c>
      <c r="P102" s="45">
        <f t="shared" ref="P102" si="149">N102-200</f>
        <v>11820</v>
      </c>
      <c r="Q102" s="46">
        <f t="shared" si="102"/>
        <v>394</v>
      </c>
      <c r="R102" s="47">
        <f t="shared" si="103"/>
        <v>0.98336106489184694</v>
      </c>
      <c r="S102" s="19">
        <v>2107.0378787878499</v>
      </c>
      <c r="T102" s="50">
        <f t="shared" si="104"/>
        <v>17.826039583653554</v>
      </c>
      <c r="U102" s="48">
        <f t="shared" si="105"/>
        <v>76.651970209710271</v>
      </c>
      <c r="V102" s="45">
        <f t="shared" si="106"/>
        <v>400.66666666666669</v>
      </c>
      <c r="W102" s="45">
        <f t="shared" si="136"/>
        <v>300.66666666666669</v>
      </c>
      <c r="X102" s="45">
        <f t="shared" si="107"/>
        <v>100</v>
      </c>
    </row>
    <row r="103" spans="1:24" x14ac:dyDescent="0.25">
      <c r="A103" s="1"/>
      <c r="B103" s="41">
        <v>43932</v>
      </c>
      <c r="C103" s="3">
        <f t="shared" si="98"/>
        <v>2020</v>
      </c>
      <c r="D103" s="3" t="s">
        <v>24</v>
      </c>
      <c r="E103" s="3">
        <f t="shared" si="143"/>
        <v>11</v>
      </c>
      <c r="F103" s="3" t="s">
        <v>35</v>
      </c>
      <c r="G103" s="3">
        <v>1</v>
      </c>
      <c r="H103" s="3" t="str">
        <f t="shared" si="108"/>
        <v>Plymouth Rock</v>
      </c>
      <c r="I103" s="42">
        <v>43840</v>
      </c>
      <c r="J103" s="3">
        <f t="shared" si="144"/>
        <v>92</v>
      </c>
      <c r="K103" s="43">
        <f t="shared" si="99"/>
        <v>13.142857142857142</v>
      </c>
      <c r="L103" s="44">
        <v>11910</v>
      </c>
      <c r="M103" s="3">
        <v>0</v>
      </c>
      <c r="N103" s="45">
        <f t="shared" si="100"/>
        <v>11910</v>
      </c>
      <c r="O103" s="45">
        <f t="shared" si="131"/>
        <v>493</v>
      </c>
      <c r="P103" s="45">
        <f t="shared" ref="P103" si="150">N103-600</f>
        <v>11310</v>
      </c>
      <c r="Q103" s="46">
        <f t="shared" si="102"/>
        <v>377</v>
      </c>
      <c r="R103" s="47">
        <f t="shared" si="103"/>
        <v>0.94962216624685136</v>
      </c>
      <c r="S103" s="19">
        <v>2109.86038961036</v>
      </c>
      <c r="T103" s="50">
        <f t="shared" si="104"/>
        <v>18.654822189304689</v>
      </c>
      <c r="U103" s="48">
        <f t="shared" si="105"/>
        <v>80.215735414010155</v>
      </c>
      <c r="V103" s="45">
        <f t="shared" si="106"/>
        <v>397</v>
      </c>
      <c r="W103" s="45">
        <f t="shared" si="137"/>
        <v>247</v>
      </c>
      <c r="X103" s="45">
        <f t="shared" si="107"/>
        <v>150</v>
      </c>
    </row>
    <row r="104" spans="1:24" x14ac:dyDescent="0.25">
      <c r="A104" s="1"/>
      <c r="B104" s="41">
        <v>43933</v>
      </c>
      <c r="C104" s="3">
        <f t="shared" si="98"/>
        <v>2020</v>
      </c>
      <c r="D104" s="3" t="s">
        <v>24</v>
      </c>
      <c r="E104" s="3">
        <f t="shared" si="143"/>
        <v>12</v>
      </c>
      <c r="F104" s="3" t="s">
        <v>36</v>
      </c>
      <c r="G104" s="3">
        <v>2</v>
      </c>
      <c r="H104" s="3" t="str">
        <f t="shared" si="108"/>
        <v>Sussex</v>
      </c>
      <c r="I104" s="42">
        <v>43841</v>
      </c>
      <c r="J104" s="3">
        <f t="shared" si="144"/>
        <v>92</v>
      </c>
      <c r="K104" s="43">
        <f t="shared" si="99"/>
        <v>13.142857142857142</v>
      </c>
      <c r="L104" s="44">
        <v>11800</v>
      </c>
      <c r="M104" s="3">
        <v>0</v>
      </c>
      <c r="N104" s="45">
        <f t="shared" si="100"/>
        <v>11800</v>
      </c>
      <c r="O104" s="45">
        <f t="shared" si="131"/>
        <v>493</v>
      </c>
      <c r="P104" s="45">
        <f t="shared" ref="P104" si="151">N104-500</f>
        <v>11300</v>
      </c>
      <c r="Q104" s="46">
        <f t="shared" si="102"/>
        <v>376.66666666666669</v>
      </c>
      <c r="R104" s="47">
        <f t="shared" si="103"/>
        <v>0.9576271186440678</v>
      </c>
      <c r="S104" s="19">
        <v>2112.6829004328702</v>
      </c>
      <c r="T104" s="50">
        <f t="shared" si="104"/>
        <v>18.696308853388231</v>
      </c>
      <c r="U104" s="48">
        <f t="shared" si="105"/>
        <v>80.394128069569391</v>
      </c>
      <c r="V104" s="45">
        <f t="shared" si="106"/>
        <v>393.33333333333331</v>
      </c>
      <c r="W104" s="45">
        <f>V104-100</f>
        <v>293.33333333333331</v>
      </c>
      <c r="X104" s="45">
        <f t="shared" si="107"/>
        <v>100</v>
      </c>
    </row>
    <row r="105" spans="1:24" x14ac:dyDescent="0.25">
      <c r="A105" s="1"/>
      <c r="B105" s="41">
        <v>43934</v>
      </c>
      <c r="C105" s="3">
        <f t="shared" si="98"/>
        <v>2020</v>
      </c>
      <c r="D105" s="3" t="s">
        <v>24</v>
      </c>
      <c r="E105" s="3">
        <f t="shared" si="143"/>
        <v>13</v>
      </c>
      <c r="F105" s="3" t="s">
        <v>34</v>
      </c>
      <c r="G105" s="3">
        <v>3</v>
      </c>
      <c r="H105" s="3" t="str">
        <f t="shared" si="108"/>
        <v>Leghorn</v>
      </c>
      <c r="I105" s="42">
        <v>43842</v>
      </c>
      <c r="J105" s="3">
        <f t="shared" si="144"/>
        <v>92</v>
      </c>
      <c r="K105" s="43">
        <f t="shared" si="99"/>
        <v>13.142857142857142</v>
      </c>
      <c r="L105" s="44">
        <v>11690</v>
      </c>
      <c r="M105" s="3">
        <v>6</v>
      </c>
      <c r="N105" s="45">
        <f t="shared" si="100"/>
        <v>11684</v>
      </c>
      <c r="O105" s="45">
        <f t="shared" si="131"/>
        <v>499</v>
      </c>
      <c r="P105" s="45">
        <f t="shared" ref="P105" si="152">L105-500</f>
        <v>11190</v>
      </c>
      <c r="Q105" s="46">
        <f t="shared" si="102"/>
        <v>373</v>
      </c>
      <c r="R105" s="47">
        <f t="shared" si="103"/>
        <v>0.95771995891817874</v>
      </c>
      <c r="S105" s="19">
        <v>2115.5054112553798</v>
      </c>
      <c r="T105" s="50">
        <f t="shared" si="104"/>
        <v>18.905320922746913</v>
      </c>
      <c r="U105" s="48">
        <f t="shared" si="105"/>
        <v>81.292879967811729</v>
      </c>
      <c r="V105" s="45">
        <f t="shared" si="106"/>
        <v>389.46666666666664</v>
      </c>
      <c r="W105" s="45">
        <f>V105-150</f>
        <v>239.46666666666664</v>
      </c>
      <c r="X105" s="45">
        <f t="shared" si="107"/>
        <v>150</v>
      </c>
    </row>
    <row r="106" spans="1:24" x14ac:dyDescent="0.25">
      <c r="A106" s="1"/>
      <c r="B106" s="41">
        <v>43935</v>
      </c>
      <c r="C106" s="3">
        <f t="shared" si="98"/>
        <v>2020</v>
      </c>
      <c r="D106" s="3" t="s">
        <v>24</v>
      </c>
      <c r="E106" s="3">
        <f t="shared" si="143"/>
        <v>14</v>
      </c>
      <c r="F106" s="3" t="s">
        <v>34</v>
      </c>
      <c r="G106" s="3">
        <v>1</v>
      </c>
      <c r="H106" s="3" t="str">
        <f t="shared" si="108"/>
        <v>Plymouth Rock</v>
      </c>
      <c r="I106" s="42">
        <v>43843</v>
      </c>
      <c r="J106" s="3">
        <f t="shared" si="144"/>
        <v>92</v>
      </c>
      <c r="K106" s="43">
        <f t="shared" si="99"/>
        <v>13.142857142857142</v>
      </c>
      <c r="L106" s="44">
        <v>11580</v>
      </c>
      <c r="M106" s="3">
        <v>4</v>
      </c>
      <c r="N106" s="45">
        <f t="shared" si="100"/>
        <v>11576</v>
      </c>
      <c r="O106" s="45">
        <f t="shared" si="131"/>
        <v>503</v>
      </c>
      <c r="P106" s="45">
        <f t="shared" ref="P106" si="153">N106-400</f>
        <v>11176</v>
      </c>
      <c r="Q106" s="46">
        <f t="shared" si="102"/>
        <v>372.53333333333336</v>
      </c>
      <c r="R106" s="47">
        <f t="shared" si="103"/>
        <v>0.96544574982722875</v>
      </c>
      <c r="S106" s="19">
        <v>2118.32792207789</v>
      </c>
      <c r="T106" s="50">
        <f t="shared" si="104"/>
        <v>18.954258429472887</v>
      </c>
      <c r="U106" s="48">
        <f t="shared" si="105"/>
        <v>81.503311246733404</v>
      </c>
      <c r="V106" s="45">
        <f t="shared" si="106"/>
        <v>385.86666666666667</v>
      </c>
      <c r="W106" s="45">
        <f>V106-50</f>
        <v>335.86666666666667</v>
      </c>
      <c r="X106" s="45">
        <f t="shared" si="107"/>
        <v>50</v>
      </c>
    </row>
    <row r="107" spans="1:24" x14ac:dyDescent="0.25">
      <c r="A107" s="1"/>
      <c r="B107" s="41">
        <v>43936</v>
      </c>
      <c r="C107" s="3">
        <f t="shared" si="98"/>
        <v>2020</v>
      </c>
      <c r="D107" s="3" t="s">
        <v>24</v>
      </c>
      <c r="E107" s="3">
        <f t="shared" si="143"/>
        <v>15</v>
      </c>
      <c r="F107" s="3" t="s">
        <v>35</v>
      </c>
      <c r="G107" s="3">
        <v>2</v>
      </c>
      <c r="H107" s="3" t="str">
        <f t="shared" si="108"/>
        <v>Sussex</v>
      </c>
      <c r="I107" s="42">
        <v>43844</v>
      </c>
      <c r="J107" s="3">
        <f t="shared" si="144"/>
        <v>92</v>
      </c>
      <c r="K107" s="43">
        <f t="shared" si="99"/>
        <v>13.142857142857142</v>
      </c>
      <c r="L107" s="44">
        <v>11470</v>
      </c>
      <c r="M107" s="3">
        <v>5</v>
      </c>
      <c r="N107" s="45">
        <f t="shared" si="100"/>
        <v>11465</v>
      </c>
      <c r="O107" s="45">
        <f t="shared" si="131"/>
        <v>508</v>
      </c>
      <c r="P107" s="45">
        <f t="shared" ref="P107" si="154">N107-500</f>
        <v>10965</v>
      </c>
      <c r="Q107" s="46">
        <f t="shared" si="102"/>
        <v>365.5</v>
      </c>
      <c r="R107" s="47">
        <f t="shared" si="103"/>
        <v>0.95638901003052768</v>
      </c>
      <c r="S107" s="19">
        <v>2121.1504329004001</v>
      </c>
      <c r="T107" s="50">
        <f t="shared" si="104"/>
        <v>19.344737190154127</v>
      </c>
      <c r="U107" s="48">
        <f t="shared" si="105"/>
        <v>83.18236991766274</v>
      </c>
      <c r="V107" s="45">
        <f t="shared" si="106"/>
        <v>382.16666666666669</v>
      </c>
      <c r="W107" s="45">
        <f>V107-55</f>
        <v>327.16666666666669</v>
      </c>
      <c r="X107" s="45">
        <f t="shared" si="107"/>
        <v>55</v>
      </c>
    </row>
    <row r="108" spans="1:24" x14ac:dyDescent="0.25">
      <c r="A108" s="1"/>
      <c r="B108" s="41">
        <v>43937</v>
      </c>
      <c r="C108" s="3">
        <f t="shared" si="98"/>
        <v>2020</v>
      </c>
      <c r="D108" s="3" t="s">
        <v>24</v>
      </c>
      <c r="E108" s="3">
        <f t="shared" si="143"/>
        <v>16</v>
      </c>
      <c r="F108" s="3" t="s">
        <v>36</v>
      </c>
      <c r="G108" s="3">
        <v>3</v>
      </c>
      <c r="H108" s="3" t="str">
        <f t="shared" si="108"/>
        <v>Leghorn</v>
      </c>
      <c r="I108" s="42">
        <v>43845</v>
      </c>
      <c r="J108" s="3">
        <f t="shared" si="144"/>
        <v>92</v>
      </c>
      <c r="K108" s="43">
        <f t="shared" si="99"/>
        <v>13.142857142857142</v>
      </c>
      <c r="L108" s="44">
        <v>11360</v>
      </c>
      <c r="M108" s="3">
        <v>7</v>
      </c>
      <c r="N108" s="45">
        <f t="shared" si="100"/>
        <v>11353</v>
      </c>
      <c r="O108" s="45">
        <f t="shared" si="131"/>
        <v>515</v>
      </c>
      <c r="P108" s="45">
        <f t="shared" ref="P108:P156" si="155">L108-500</f>
        <v>10860</v>
      </c>
      <c r="Q108" s="46">
        <f t="shared" si="102"/>
        <v>362</v>
      </c>
      <c r="R108" s="47">
        <f t="shared" si="103"/>
        <v>0.95657535453184184</v>
      </c>
      <c r="S108" s="19">
        <v>2123.9729437229098</v>
      </c>
      <c r="T108" s="50">
        <f t="shared" si="104"/>
        <v>19.557761912733977</v>
      </c>
      <c r="U108" s="48">
        <f t="shared" si="105"/>
        <v>84.098376224756095</v>
      </c>
      <c r="V108" s="45">
        <f t="shared" si="106"/>
        <v>378.43333333333334</v>
      </c>
      <c r="W108" s="45">
        <f>V108-19</f>
        <v>359.43333333333334</v>
      </c>
      <c r="X108" s="45">
        <f t="shared" si="107"/>
        <v>19</v>
      </c>
    </row>
    <row r="109" spans="1:24" x14ac:dyDescent="0.25">
      <c r="A109" s="1"/>
      <c r="B109" s="41">
        <v>43938</v>
      </c>
      <c r="C109" s="3">
        <f t="shared" si="98"/>
        <v>2020</v>
      </c>
      <c r="D109" s="3" t="s">
        <v>24</v>
      </c>
      <c r="E109" s="3">
        <f t="shared" si="143"/>
        <v>17</v>
      </c>
      <c r="F109" s="3" t="s">
        <v>34</v>
      </c>
      <c r="G109" s="3">
        <v>1</v>
      </c>
      <c r="H109" s="3" t="str">
        <f t="shared" si="108"/>
        <v>Plymouth Rock</v>
      </c>
      <c r="I109" s="42">
        <v>43846</v>
      </c>
      <c r="J109" s="3">
        <f t="shared" si="144"/>
        <v>92</v>
      </c>
      <c r="K109" s="43">
        <f t="shared" si="99"/>
        <v>13.142857142857142</v>
      </c>
      <c r="L109" s="44">
        <v>11250</v>
      </c>
      <c r="M109" s="3">
        <v>2</v>
      </c>
      <c r="N109" s="45">
        <f t="shared" si="100"/>
        <v>11248</v>
      </c>
      <c r="O109" s="45">
        <f t="shared" si="131"/>
        <v>517</v>
      </c>
      <c r="P109" s="45">
        <f t="shared" ref="P109:P157" si="156">N109-400</f>
        <v>10848</v>
      </c>
      <c r="Q109" s="46">
        <f t="shared" si="102"/>
        <v>361.6</v>
      </c>
      <c r="R109" s="47">
        <f t="shared" si="103"/>
        <v>0.96443812233285919</v>
      </c>
      <c r="S109" s="19">
        <v>2126.7954545454199</v>
      </c>
      <c r="T109" s="50">
        <f t="shared" si="104"/>
        <v>19.6054153258243</v>
      </c>
      <c r="U109" s="48">
        <f t="shared" si="105"/>
        <v>84.303285901044489</v>
      </c>
      <c r="V109" s="45">
        <f t="shared" si="106"/>
        <v>374.93333333333334</v>
      </c>
      <c r="W109" s="45">
        <f>V109-100</f>
        <v>274.93333333333334</v>
      </c>
      <c r="X109" s="45">
        <f t="shared" si="107"/>
        <v>100</v>
      </c>
    </row>
    <row r="110" spans="1:24" x14ac:dyDescent="0.25">
      <c r="B110" s="41">
        <v>43939</v>
      </c>
      <c r="C110" s="3">
        <f t="shared" si="98"/>
        <v>2020</v>
      </c>
      <c r="D110" s="3" t="s">
        <v>24</v>
      </c>
      <c r="E110" s="3">
        <f t="shared" si="143"/>
        <v>18</v>
      </c>
      <c r="F110" s="3" t="s">
        <v>35</v>
      </c>
      <c r="G110" s="3">
        <v>2</v>
      </c>
      <c r="H110" s="3" t="str">
        <f t="shared" si="108"/>
        <v>Sussex</v>
      </c>
      <c r="I110" s="42">
        <v>43847</v>
      </c>
      <c r="J110" s="3">
        <f t="shared" si="144"/>
        <v>92</v>
      </c>
      <c r="K110" s="43">
        <f t="shared" si="99"/>
        <v>13.142857142857142</v>
      </c>
      <c r="L110" s="44">
        <v>11140</v>
      </c>
      <c r="M110" s="3">
        <v>6</v>
      </c>
      <c r="N110" s="45">
        <f t="shared" si="100"/>
        <v>11134</v>
      </c>
      <c r="O110" s="45">
        <f t="shared" si="131"/>
        <v>523</v>
      </c>
      <c r="P110" s="45">
        <f t="shared" ref="P110:P158" si="157">N110-500</f>
        <v>10634</v>
      </c>
      <c r="Q110" s="46">
        <f t="shared" si="102"/>
        <v>354.46666666666664</v>
      </c>
      <c r="R110" s="47">
        <f t="shared" si="103"/>
        <v>0.955092509430573</v>
      </c>
      <c r="S110" s="19">
        <v>2129.6179653679301</v>
      </c>
      <c r="T110" s="50">
        <f t="shared" si="104"/>
        <v>20.026499580288977</v>
      </c>
      <c r="U110" s="48">
        <f t="shared" si="105"/>
        <v>86.1139481952426</v>
      </c>
      <c r="V110" s="45">
        <f t="shared" si="106"/>
        <v>371.13333333333333</v>
      </c>
      <c r="W110" s="45">
        <f>V110-120</f>
        <v>251.13333333333333</v>
      </c>
      <c r="X110" s="45">
        <f t="shared" si="107"/>
        <v>120</v>
      </c>
    </row>
    <row r="111" spans="1:24" x14ac:dyDescent="0.25">
      <c r="B111" s="41">
        <v>43940</v>
      </c>
      <c r="C111" s="3">
        <f t="shared" si="98"/>
        <v>2020</v>
      </c>
      <c r="D111" s="3" t="s">
        <v>24</v>
      </c>
      <c r="E111" s="3">
        <f t="shared" si="143"/>
        <v>19</v>
      </c>
      <c r="F111" s="3" t="s">
        <v>36</v>
      </c>
      <c r="G111" s="3">
        <v>3</v>
      </c>
      <c r="H111" s="3" t="str">
        <f t="shared" si="108"/>
        <v>Leghorn</v>
      </c>
      <c r="I111" s="42">
        <v>43848</v>
      </c>
      <c r="J111" s="3">
        <f t="shared" si="144"/>
        <v>92</v>
      </c>
      <c r="K111" s="43">
        <f t="shared" si="99"/>
        <v>13.142857142857142</v>
      </c>
      <c r="L111" s="44">
        <v>11030</v>
      </c>
      <c r="M111" s="3">
        <v>9</v>
      </c>
      <c r="N111" s="45">
        <f t="shared" si="100"/>
        <v>11021</v>
      </c>
      <c r="O111" s="45">
        <f t="shared" si="131"/>
        <v>532</v>
      </c>
      <c r="P111" s="45">
        <f t="shared" ref="P111:P159" si="158">N111-300</f>
        <v>10721</v>
      </c>
      <c r="Q111" s="46">
        <f t="shared" si="102"/>
        <v>357.36666666666667</v>
      </c>
      <c r="R111" s="47">
        <f t="shared" si="103"/>
        <v>0.97277923963342705</v>
      </c>
      <c r="S111" s="19">
        <v>2132.4404761904402</v>
      </c>
      <c r="T111" s="50">
        <f t="shared" si="104"/>
        <v>19.890313181517026</v>
      </c>
      <c r="U111" s="48">
        <f t="shared" si="105"/>
        <v>85.528346680523214</v>
      </c>
      <c r="V111" s="45">
        <f t="shared" si="106"/>
        <v>367.36666666666667</v>
      </c>
      <c r="W111" s="45">
        <f>V111-88</f>
        <v>279.36666666666667</v>
      </c>
      <c r="X111" s="45">
        <f t="shared" si="107"/>
        <v>88</v>
      </c>
    </row>
    <row r="112" spans="1:24" x14ac:dyDescent="0.25">
      <c r="B112" s="41">
        <v>43941</v>
      </c>
      <c r="C112" s="3">
        <f t="shared" si="98"/>
        <v>2020</v>
      </c>
      <c r="D112" s="3" t="s">
        <v>24</v>
      </c>
      <c r="E112" s="3">
        <f t="shared" si="143"/>
        <v>20</v>
      </c>
      <c r="F112" s="3" t="s">
        <v>34</v>
      </c>
      <c r="G112" s="3">
        <v>1</v>
      </c>
      <c r="H112" s="3" t="str">
        <f t="shared" si="108"/>
        <v>Plymouth Rock</v>
      </c>
      <c r="I112" s="42">
        <v>43849</v>
      </c>
      <c r="J112" s="3">
        <f t="shared" si="144"/>
        <v>92</v>
      </c>
      <c r="K112" s="43">
        <f t="shared" si="99"/>
        <v>13.142857142857142</v>
      </c>
      <c r="L112" s="44">
        <v>10920</v>
      </c>
      <c r="M112" s="3">
        <v>1</v>
      </c>
      <c r="N112" s="45">
        <f t="shared" si="100"/>
        <v>10919</v>
      </c>
      <c r="O112" s="45">
        <f t="shared" si="131"/>
        <v>533</v>
      </c>
      <c r="P112" s="45">
        <f t="shared" ref="P112:P160" si="159">N112-200</f>
        <v>10719</v>
      </c>
      <c r="Q112" s="46">
        <f t="shared" si="102"/>
        <v>357.3</v>
      </c>
      <c r="R112" s="47">
        <f t="shared" si="103"/>
        <v>0.98168330433189854</v>
      </c>
      <c r="S112" s="19">
        <v>2135.2629870129499</v>
      </c>
      <c r="T112" s="50">
        <f t="shared" si="104"/>
        <v>19.920356255368503</v>
      </c>
      <c r="U112" s="48">
        <f t="shared" si="105"/>
        <v>85.657531898084557</v>
      </c>
      <c r="V112" s="45">
        <f t="shared" si="106"/>
        <v>363.96666666666664</v>
      </c>
      <c r="W112" s="45">
        <f>V112-77</f>
        <v>286.96666666666664</v>
      </c>
      <c r="X112" s="45">
        <f t="shared" si="107"/>
        <v>77</v>
      </c>
    </row>
    <row r="113" spans="2:24" x14ac:dyDescent="0.25">
      <c r="B113" s="41">
        <v>43942</v>
      </c>
      <c r="C113" s="3">
        <f t="shared" si="98"/>
        <v>2020</v>
      </c>
      <c r="D113" s="3" t="s">
        <v>24</v>
      </c>
      <c r="E113" s="3">
        <f t="shared" si="143"/>
        <v>21</v>
      </c>
      <c r="F113" s="3" t="s">
        <v>35</v>
      </c>
      <c r="G113" s="3">
        <v>2</v>
      </c>
      <c r="H113" s="3" t="str">
        <f t="shared" si="108"/>
        <v>Sussex</v>
      </c>
      <c r="I113" s="42">
        <v>43850</v>
      </c>
      <c r="J113" s="3">
        <f t="shared" si="144"/>
        <v>92</v>
      </c>
      <c r="K113" s="43">
        <f t="shared" si="99"/>
        <v>13.142857142857142</v>
      </c>
      <c r="L113" s="44">
        <v>10810</v>
      </c>
      <c r="M113" s="3">
        <v>2</v>
      </c>
      <c r="N113" s="45">
        <f t="shared" si="100"/>
        <v>10808</v>
      </c>
      <c r="O113" s="45">
        <f t="shared" si="131"/>
        <v>535</v>
      </c>
      <c r="P113" s="45">
        <f t="shared" ref="P113:P161" si="160">N113-600</f>
        <v>10208</v>
      </c>
      <c r="Q113" s="46">
        <f t="shared" si="102"/>
        <v>340.26666666666665</v>
      </c>
      <c r="R113" s="47">
        <f t="shared" si="103"/>
        <v>0.94448556624722424</v>
      </c>
      <c r="S113" s="19">
        <v>2138.08549783546</v>
      </c>
      <c r="T113" s="50">
        <f t="shared" si="104"/>
        <v>20.945194923936718</v>
      </c>
      <c r="U113" s="48">
        <f t="shared" si="105"/>
        <v>90.06433817292789</v>
      </c>
      <c r="V113" s="45">
        <f t="shared" si="106"/>
        <v>360.26666666666665</v>
      </c>
      <c r="W113" s="45">
        <f t="shared" ref="W113" si="161">V113-100</f>
        <v>260.26666666666665</v>
      </c>
      <c r="X113" s="45">
        <f t="shared" si="107"/>
        <v>100</v>
      </c>
    </row>
    <row r="114" spans="2:24" x14ac:dyDescent="0.25">
      <c r="B114" s="41">
        <v>43943</v>
      </c>
      <c r="C114" s="3">
        <f t="shared" si="98"/>
        <v>2020</v>
      </c>
      <c r="D114" s="3" t="s">
        <v>24</v>
      </c>
      <c r="E114" s="3">
        <f t="shared" si="143"/>
        <v>22</v>
      </c>
      <c r="F114" s="3" t="s">
        <v>34</v>
      </c>
      <c r="G114" s="3">
        <v>3</v>
      </c>
      <c r="H114" s="3" t="str">
        <f t="shared" si="108"/>
        <v>Leghorn</v>
      </c>
      <c r="I114" s="42">
        <v>43851</v>
      </c>
      <c r="J114" s="3">
        <f t="shared" si="144"/>
        <v>92</v>
      </c>
      <c r="K114" s="43">
        <f t="shared" si="99"/>
        <v>13.142857142857142</v>
      </c>
      <c r="L114" s="44">
        <v>10700</v>
      </c>
      <c r="M114" s="3">
        <v>9</v>
      </c>
      <c r="N114" s="45">
        <f t="shared" si="100"/>
        <v>10691</v>
      </c>
      <c r="O114" s="45">
        <f t="shared" si="131"/>
        <v>544</v>
      </c>
      <c r="P114" s="45">
        <f t="shared" ref="P114:P162" si="162">N114-500</f>
        <v>10191</v>
      </c>
      <c r="Q114" s="46">
        <f t="shared" si="102"/>
        <v>339.7</v>
      </c>
      <c r="R114" s="47">
        <f t="shared" si="103"/>
        <v>0.95323169020671594</v>
      </c>
      <c r="S114" s="19">
        <v>2140.9080086579702</v>
      </c>
      <c r="T114" s="50">
        <f t="shared" si="104"/>
        <v>21.007830523579337</v>
      </c>
      <c r="U114" s="48">
        <f t="shared" si="105"/>
        <v>90.333671251391138</v>
      </c>
      <c r="V114" s="45">
        <f t="shared" si="106"/>
        <v>356.36666666666667</v>
      </c>
      <c r="W114" s="45">
        <f t="shared" ref="W114" si="163">V114-150</f>
        <v>206.36666666666667</v>
      </c>
      <c r="X114" s="45">
        <f t="shared" si="107"/>
        <v>150</v>
      </c>
    </row>
    <row r="115" spans="2:24" x14ac:dyDescent="0.25">
      <c r="B115" s="41">
        <v>43944</v>
      </c>
      <c r="C115" s="3">
        <f t="shared" si="98"/>
        <v>2020</v>
      </c>
      <c r="D115" s="3" t="s">
        <v>24</v>
      </c>
      <c r="E115" s="3">
        <f t="shared" si="143"/>
        <v>23</v>
      </c>
      <c r="F115" s="3" t="s">
        <v>35</v>
      </c>
      <c r="G115" s="3">
        <v>1</v>
      </c>
      <c r="H115" s="3" t="str">
        <f t="shared" si="108"/>
        <v>Plymouth Rock</v>
      </c>
      <c r="I115" s="42">
        <v>43852</v>
      </c>
      <c r="J115" s="3">
        <f t="shared" si="144"/>
        <v>92</v>
      </c>
      <c r="K115" s="43">
        <f t="shared" si="99"/>
        <v>13.142857142857142</v>
      </c>
      <c r="L115" s="44">
        <v>10590</v>
      </c>
      <c r="M115" s="3">
        <v>15</v>
      </c>
      <c r="N115" s="45">
        <f t="shared" si="100"/>
        <v>10575</v>
      </c>
      <c r="O115" s="45">
        <f t="shared" si="131"/>
        <v>559</v>
      </c>
      <c r="P115" s="45">
        <f t="shared" ref="P115:P163" si="164">L115-500</f>
        <v>10090</v>
      </c>
      <c r="Q115" s="46">
        <f t="shared" si="102"/>
        <v>336.33333333333331</v>
      </c>
      <c r="R115" s="47">
        <f t="shared" si="103"/>
        <v>0.95413711583924354</v>
      </c>
      <c r="S115" s="19">
        <v>2143.7305194804799</v>
      </c>
      <c r="T115" s="50">
        <f t="shared" si="104"/>
        <v>21.246090381372447</v>
      </c>
      <c r="U115" s="48">
        <f t="shared" si="105"/>
        <v>91.358188639901513</v>
      </c>
      <c r="V115" s="45">
        <f t="shared" si="106"/>
        <v>352.5</v>
      </c>
      <c r="W115" s="45">
        <f t="shared" ref="W115" si="165">V115-50</f>
        <v>302.5</v>
      </c>
      <c r="X115" s="45">
        <f t="shared" si="107"/>
        <v>50</v>
      </c>
    </row>
    <row r="116" spans="2:24" x14ac:dyDescent="0.25">
      <c r="B116" s="41">
        <v>43945</v>
      </c>
      <c r="C116" s="3">
        <f t="shared" si="98"/>
        <v>2020</v>
      </c>
      <c r="D116" s="3" t="s">
        <v>24</v>
      </c>
      <c r="E116" s="3">
        <f t="shared" si="143"/>
        <v>24</v>
      </c>
      <c r="F116" s="3" t="s">
        <v>36</v>
      </c>
      <c r="G116" s="3">
        <v>2</v>
      </c>
      <c r="H116" s="3" t="str">
        <f t="shared" si="108"/>
        <v>Sussex</v>
      </c>
      <c r="I116" s="42">
        <v>43853</v>
      </c>
      <c r="J116" s="3">
        <f t="shared" si="144"/>
        <v>92</v>
      </c>
      <c r="K116" s="43">
        <f t="shared" si="99"/>
        <v>13.142857142857142</v>
      </c>
      <c r="L116" s="44">
        <v>10480</v>
      </c>
      <c r="M116" s="3">
        <v>16</v>
      </c>
      <c r="N116" s="45">
        <f t="shared" si="100"/>
        <v>10464</v>
      </c>
      <c r="O116" s="45">
        <f t="shared" si="131"/>
        <v>575</v>
      </c>
      <c r="P116" s="45">
        <f t="shared" ref="P116:P164" si="166">N116-400</f>
        <v>10064</v>
      </c>
      <c r="Q116" s="46">
        <f t="shared" si="102"/>
        <v>335.46666666666664</v>
      </c>
      <c r="R116" s="47">
        <f t="shared" si="103"/>
        <v>0.96177370030581044</v>
      </c>
      <c r="S116" s="19">
        <v>2146.55303030299</v>
      </c>
      <c r="T116" s="50">
        <f t="shared" si="104"/>
        <v>21.329024545935908</v>
      </c>
      <c r="U116" s="48">
        <f t="shared" si="105"/>
        <v>91.714805547524406</v>
      </c>
      <c r="V116" s="45">
        <f t="shared" si="106"/>
        <v>348.8</v>
      </c>
      <c r="W116" s="45">
        <f t="shared" ref="W116" si="167">V116-55</f>
        <v>293.8</v>
      </c>
      <c r="X116" s="45">
        <f t="shared" si="107"/>
        <v>55</v>
      </c>
    </row>
    <row r="117" spans="2:24" x14ac:dyDescent="0.25">
      <c r="B117" s="41">
        <v>43946</v>
      </c>
      <c r="C117" s="3">
        <f t="shared" si="98"/>
        <v>2020</v>
      </c>
      <c r="D117" s="3" t="s">
        <v>24</v>
      </c>
      <c r="E117" s="3">
        <f t="shared" si="143"/>
        <v>25</v>
      </c>
      <c r="F117" s="3" t="s">
        <v>34</v>
      </c>
      <c r="G117" s="3">
        <v>3</v>
      </c>
      <c r="H117" s="3" t="str">
        <f t="shared" si="108"/>
        <v>Leghorn</v>
      </c>
      <c r="I117" s="42">
        <v>43854</v>
      </c>
      <c r="J117" s="3">
        <f t="shared" si="144"/>
        <v>92</v>
      </c>
      <c r="K117" s="43">
        <f t="shared" si="99"/>
        <v>13.142857142857142</v>
      </c>
      <c r="L117" s="44">
        <v>10370</v>
      </c>
      <c r="M117" s="3">
        <v>5</v>
      </c>
      <c r="N117" s="45">
        <f t="shared" si="100"/>
        <v>10365</v>
      </c>
      <c r="O117" s="45">
        <f t="shared" si="131"/>
        <v>580</v>
      </c>
      <c r="P117" s="45">
        <f t="shared" ref="P117:P165" si="168">N117-500</f>
        <v>9865</v>
      </c>
      <c r="Q117" s="46">
        <f t="shared" si="102"/>
        <v>328.83333333333331</v>
      </c>
      <c r="R117" s="47">
        <f t="shared" si="103"/>
        <v>0.95176073323685484</v>
      </c>
      <c r="S117" s="19">
        <v>2149.3755411255001</v>
      </c>
      <c r="T117" s="50">
        <f t="shared" si="104"/>
        <v>21.787891952615308</v>
      </c>
      <c r="U117" s="48">
        <f t="shared" si="105"/>
        <v>93.68793539624582</v>
      </c>
      <c r="V117" s="45">
        <f t="shared" si="106"/>
        <v>345.5</v>
      </c>
      <c r="W117" s="45">
        <f t="shared" ref="W117" si="169">V117-19</f>
        <v>326.5</v>
      </c>
      <c r="X117" s="45">
        <f t="shared" si="107"/>
        <v>19</v>
      </c>
    </row>
    <row r="118" spans="2:24" x14ac:dyDescent="0.25">
      <c r="B118" s="41">
        <v>43947</v>
      </c>
      <c r="C118" s="3">
        <f t="shared" si="98"/>
        <v>2020</v>
      </c>
      <c r="D118" s="3" t="s">
        <v>24</v>
      </c>
      <c r="E118" s="3">
        <f t="shared" si="143"/>
        <v>26</v>
      </c>
      <c r="F118" s="3" t="s">
        <v>35</v>
      </c>
      <c r="G118" s="3">
        <v>1</v>
      </c>
      <c r="H118" s="3" t="str">
        <f t="shared" si="108"/>
        <v>Plymouth Rock</v>
      </c>
      <c r="I118" s="42">
        <v>43855</v>
      </c>
      <c r="J118" s="3">
        <f t="shared" si="144"/>
        <v>92</v>
      </c>
      <c r="K118" s="43">
        <f t="shared" si="99"/>
        <v>13.142857142857142</v>
      </c>
      <c r="L118" s="44">
        <v>10260</v>
      </c>
      <c r="M118" s="3">
        <v>8</v>
      </c>
      <c r="N118" s="45">
        <f t="shared" si="100"/>
        <v>10252</v>
      </c>
      <c r="O118" s="45">
        <f t="shared" si="131"/>
        <v>588</v>
      </c>
      <c r="P118" s="45">
        <f t="shared" ref="P118:P166" si="170">L118-500</f>
        <v>9760</v>
      </c>
      <c r="Q118" s="46">
        <f t="shared" si="102"/>
        <v>325.33333333333331</v>
      </c>
      <c r="R118" s="47">
        <f t="shared" si="103"/>
        <v>0.95200936402653136</v>
      </c>
      <c r="S118" s="19">
        <v>2152.1980519480098</v>
      </c>
      <c r="T118" s="50">
        <f t="shared" si="104"/>
        <v>22.051209548647641</v>
      </c>
      <c r="U118" s="48">
        <f t="shared" si="105"/>
        <v>94.820201059184853</v>
      </c>
      <c r="V118" s="45">
        <f t="shared" si="106"/>
        <v>341.73333333333335</v>
      </c>
      <c r="W118" s="45">
        <f t="shared" ref="W118" si="171">V118-100</f>
        <v>241.73333333333335</v>
      </c>
      <c r="X118" s="45">
        <f t="shared" si="107"/>
        <v>100</v>
      </c>
    </row>
    <row r="119" spans="2:24" x14ac:dyDescent="0.25">
      <c r="B119" s="41">
        <v>43948</v>
      </c>
      <c r="C119" s="3">
        <f t="shared" si="98"/>
        <v>2020</v>
      </c>
      <c r="D119" s="3" t="s">
        <v>24</v>
      </c>
      <c r="E119" s="3">
        <f t="shared" si="143"/>
        <v>27</v>
      </c>
      <c r="F119" s="3" t="s">
        <v>36</v>
      </c>
      <c r="G119" s="3">
        <v>2</v>
      </c>
      <c r="H119" s="3" t="str">
        <f t="shared" si="108"/>
        <v>Sussex</v>
      </c>
      <c r="I119" s="42">
        <v>43856</v>
      </c>
      <c r="J119" s="3">
        <f t="shared" si="144"/>
        <v>92</v>
      </c>
      <c r="K119" s="43">
        <f t="shared" si="99"/>
        <v>13.142857142857142</v>
      </c>
      <c r="L119" s="44">
        <v>10150</v>
      </c>
      <c r="M119" s="3">
        <v>9</v>
      </c>
      <c r="N119" s="45">
        <f t="shared" si="100"/>
        <v>10141</v>
      </c>
      <c r="O119" s="45">
        <f t="shared" si="131"/>
        <v>597</v>
      </c>
      <c r="P119" s="45">
        <f t="shared" ref="P119:P167" si="172">N119-400</f>
        <v>9741</v>
      </c>
      <c r="Q119" s="46">
        <f t="shared" si="102"/>
        <v>324.7</v>
      </c>
      <c r="R119" s="47">
        <f t="shared" si="103"/>
        <v>0.96055615816980577</v>
      </c>
      <c r="S119" s="19">
        <v>2155.02056277053</v>
      </c>
      <c r="T119" s="50">
        <f t="shared" si="104"/>
        <v>22.123196414849911</v>
      </c>
      <c r="U119" s="48">
        <f t="shared" si="105"/>
        <v>95.129744583854617</v>
      </c>
      <c r="V119" s="45">
        <f t="shared" si="106"/>
        <v>338.03333333333336</v>
      </c>
      <c r="W119" s="45">
        <f t="shared" ref="W119" si="173">V119-120</f>
        <v>218.03333333333336</v>
      </c>
      <c r="X119" s="45">
        <f t="shared" si="107"/>
        <v>120</v>
      </c>
    </row>
    <row r="120" spans="2:24" x14ac:dyDescent="0.25">
      <c r="B120" s="41">
        <v>43949</v>
      </c>
      <c r="C120" s="3">
        <f t="shared" si="98"/>
        <v>2020</v>
      </c>
      <c r="D120" s="3" t="s">
        <v>24</v>
      </c>
      <c r="E120" s="3">
        <f t="shared" si="143"/>
        <v>28</v>
      </c>
      <c r="F120" s="3" t="s">
        <v>34</v>
      </c>
      <c r="G120" s="3">
        <v>3</v>
      </c>
      <c r="H120" s="3" t="str">
        <f t="shared" si="108"/>
        <v>Leghorn</v>
      </c>
      <c r="I120" s="42">
        <v>43857</v>
      </c>
      <c r="J120" s="3">
        <f t="shared" si="144"/>
        <v>92</v>
      </c>
      <c r="K120" s="43">
        <f t="shared" si="99"/>
        <v>13.142857142857142</v>
      </c>
      <c r="L120" s="44">
        <v>10040</v>
      </c>
      <c r="M120" s="3">
        <v>3</v>
      </c>
      <c r="N120" s="45">
        <f t="shared" si="100"/>
        <v>10037</v>
      </c>
      <c r="O120" s="45">
        <f t="shared" si="131"/>
        <v>600</v>
      </c>
      <c r="P120" s="45">
        <f t="shared" ref="P120:P168" si="174">N120-500</f>
        <v>9537</v>
      </c>
      <c r="Q120" s="46">
        <f t="shared" si="102"/>
        <v>317.89999999999998</v>
      </c>
      <c r="R120" s="47">
        <f t="shared" si="103"/>
        <v>0.95018431802331371</v>
      </c>
      <c r="S120" s="19">
        <v>2157.8430735930401</v>
      </c>
      <c r="T120" s="50">
        <f t="shared" si="104"/>
        <v>22.626015241617282</v>
      </c>
      <c r="U120" s="48">
        <f t="shared" si="105"/>
        <v>97.291865538954312</v>
      </c>
      <c r="V120" s="45">
        <f t="shared" si="106"/>
        <v>334.56666666666666</v>
      </c>
      <c r="W120" s="45">
        <f t="shared" ref="W120" si="175">V120-88</f>
        <v>246.56666666666666</v>
      </c>
      <c r="X120" s="45">
        <f t="shared" si="107"/>
        <v>88</v>
      </c>
    </row>
    <row r="121" spans="2:24" x14ac:dyDescent="0.25">
      <c r="B121" s="41">
        <v>43950</v>
      </c>
      <c r="C121" s="3">
        <f t="shared" si="98"/>
        <v>2020</v>
      </c>
      <c r="D121" s="3" t="s">
        <v>24</v>
      </c>
      <c r="E121" s="3">
        <f t="shared" si="143"/>
        <v>29</v>
      </c>
      <c r="F121" s="3" t="s">
        <v>35</v>
      </c>
      <c r="G121" s="3">
        <v>1</v>
      </c>
      <c r="H121" s="3" t="str">
        <f t="shared" si="108"/>
        <v>Plymouth Rock</v>
      </c>
      <c r="I121" s="42">
        <v>43858</v>
      </c>
      <c r="J121" s="3">
        <f t="shared" si="144"/>
        <v>92</v>
      </c>
      <c r="K121" s="43">
        <f t="shared" si="99"/>
        <v>13.142857142857142</v>
      </c>
      <c r="L121" s="44">
        <v>9930</v>
      </c>
      <c r="M121" s="3">
        <v>2</v>
      </c>
      <c r="N121" s="45">
        <f t="shared" si="100"/>
        <v>9928</v>
      </c>
      <c r="O121" s="45">
        <f t="shared" si="131"/>
        <v>602</v>
      </c>
      <c r="P121" s="45">
        <f t="shared" ref="P121:P169" si="176">N121-300</f>
        <v>9628</v>
      </c>
      <c r="Q121" s="46">
        <f t="shared" si="102"/>
        <v>320.93333333333334</v>
      </c>
      <c r="R121" s="47">
        <f t="shared" si="103"/>
        <v>0.96978243352135374</v>
      </c>
      <c r="S121" s="19">
        <v>2160.6655844155498</v>
      </c>
      <c r="T121" s="50">
        <f t="shared" si="104"/>
        <v>22.441478857660467</v>
      </c>
      <c r="U121" s="48">
        <f t="shared" si="105"/>
        <v>96.498359087940003</v>
      </c>
      <c r="V121" s="45">
        <f t="shared" si="106"/>
        <v>330.93333333333334</v>
      </c>
      <c r="W121" s="45">
        <f t="shared" ref="W121" si="177">V121-77</f>
        <v>253.93333333333334</v>
      </c>
      <c r="X121" s="45">
        <f t="shared" si="107"/>
        <v>77</v>
      </c>
    </row>
    <row r="122" spans="2:24" x14ac:dyDescent="0.25">
      <c r="B122" s="41">
        <v>43951</v>
      </c>
      <c r="C122" s="3">
        <f t="shared" si="98"/>
        <v>2020</v>
      </c>
      <c r="D122" s="3" t="s">
        <v>24</v>
      </c>
      <c r="E122" s="3">
        <f t="shared" si="143"/>
        <v>30</v>
      </c>
      <c r="F122" s="3" t="s">
        <v>36</v>
      </c>
      <c r="G122" s="3">
        <v>2</v>
      </c>
      <c r="H122" s="3" t="str">
        <f t="shared" si="108"/>
        <v>Sussex</v>
      </c>
      <c r="I122" s="42">
        <v>43859</v>
      </c>
      <c r="J122" s="3">
        <f t="shared" si="144"/>
        <v>92</v>
      </c>
      <c r="K122" s="43">
        <f t="shared" si="99"/>
        <v>13.142857142857142</v>
      </c>
      <c r="L122" s="44">
        <v>9820</v>
      </c>
      <c r="M122" s="3">
        <v>2</v>
      </c>
      <c r="N122" s="45">
        <f t="shared" si="100"/>
        <v>9818</v>
      </c>
      <c r="O122" s="45">
        <f t="shared" si="131"/>
        <v>604</v>
      </c>
      <c r="P122" s="45">
        <f t="shared" ref="P122" si="178">L122-500</f>
        <v>9320</v>
      </c>
      <c r="Q122" s="46">
        <f t="shared" si="102"/>
        <v>310.66666666666669</v>
      </c>
      <c r="R122" s="47">
        <f t="shared" si="103"/>
        <v>0.94927683845997146</v>
      </c>
      <c r="S122" s="19">
        <v>2163.4880952380599</v>
      </c>
      <c r="T122" s="50">
        <f t="shared" si="104"/>
        <v>23.21339157980751</v>
      </c>
      <c r="U122" s="48">
        <f t="shared" si="105"/>
        <v>99.81758379317229</v>
      </c>
      <c r="V122" s="45">
        <f t="shared" si="106"/>
        <v>327.26666666666665</v>
      </c>
      <c r="W122" s="45">
        <f t="shared" ref="W122" si="179">V122-90</f>
        <v>237.26666666666665</v>
      </c>
      <c r="X122" s="45">
        <f t="shared" si="107"/>
        <v>90</v>
      </c>
    </row>
    <row r="123" spans="2:24" x14ac:dyDescent="0.25">
      <c r="B123" s="41">
        <v>43952</v>
      </c>
      <c r="C123" s="3">
        <f t="shared" si="98"/>
        <v>2020</v>
      </c>
      <c r="D123" s="3" t="s">
        <v>25</v>
      </c>
      <c r="E123" s="3">
        <f t="shared" si="143"/>
        <v>1</v>
      </c>
      <c r="F123" s="3" t="s">
        <v>34</v>
      </c>
      <c r="G123" s="3">
        <v>3</v>
      </c>
      <c r="H123" s="3" t="str">
        <f t="shared" si="108"/>
        <v>Leghorn</v>
      </c>
      <c r="I123" s="42">
        <v>43860</v>
      </c>
      <c r="J123" s="3">
        <f t="shared" si="144"/>
        <v>92</v>
      </c>
      <c r="K123" s="43">
        <f t="shared" si="99"/>
        <v>13.142857142857142</v>
      </c>
      <c r="L123" s="44">
        <v>9710</v>
      </c>
      <c r="M123" s="3">
        <v>2</v>
      </c>
      <c r="N123" s="45">
        <f t="shared" si="100"/>
        <v>9708</v>
      </c>
      <c r="O123" s="45">
        <f t="shared" si="131"/>
        <v>606</v>
      </c>
      <c r="P123" s="45">
        <f t="shared" ref="P123" si="180">N123-400</f>
        <v>9308</v>
      </c>
      <c r="Q123" s="46">
        <f t="shared" si="102"/>
        <v>310.26666666666665</v>
      </c>
      <c r="R123" s="47">
        <f t="shared" si="103"/>
        <v>0.95879686856201074</v>
      </c>
      <c r="S123" s="19">
        <v>2166.3106060605701</v>
      </c>
      <c r="T123" s="50">
        <f t="shared" si="104"/>
        <v>23.273642093474109</v>
      </c>
      <c r="U123" s="48">
        <f t="shared" si="105"/>
        <v>100.07666100193866</v>
      </c>
      <c r="V123" s="45">
        <f t="shared" si="106"/>
        <v>323.60000000000002</v>
      </c>
      <c r="W123" s="45">
        <f t="shared" ref="W123" si="181">V123-189</f>
        <v>134.60000000000002</v>
      </c>
      <c r="X123" s="45">
        <f t="shared" si="107"/>
        <v>189</v>
      </c>
    </row>
    <row r="124" spans="2:24" x14ac:dyDescent="0.25">
      <c r="B124" s="41">
        <v>43953</v>
      </c>
      <c r="C124" s="3">
        <f t="shared" si="98"/>
        <v>2020</v>
      </c>
      <c r="D124" s="3" t="s">
        <v>25</v>
      </c>
      <c r="E124" s="3">
        <f t="shared" si="143"/>
        <v>2</v>
      </c>
      <c r="F124" s="3" t="s">
        <v>34</v>
      </c>
      <c r="G124" s="3">
        <v>1</v>
      </c>
      <c r="H124" s="3" t="str">
        <f t="shared" si="108"/>
        <v>Plymouth Rock</v>
      </c>
      <c r="I124" s="42">
        <v>43861</v>
      </c>
      <c r="J124" s="3">
        <f t="shared" si="144"/>
        <v>92</v>
      </c>
      <c r="K124" s="43">
        <f t="shared" si="99"/>
        <v>13.142857142857142</v>
      </c>
      <c r="L124" s="44">
        <v>9600</v>
      </c>
      <c r="M124" s="3">
        <v>2</v>
      </c>
      <c r="N124" s="45">
        <f t="shared" si="100"/>
        <v>9598</v>
      </c>
      <c r="O124" s="45">
        <f t="shared" si="131"/>
        <v>608</v>
      </c>
      <c r="P124" s="45">
        <f t="shared" ref="P124" si="182">N124-500</f>
        <v>9098</v>
      </c>
      <c r="Q124" s="46">
        <f t="shared" si="102"/>
        <v>303.26666666666665</v>
      </c>
      <c r="R124" s="47">
        <f t="shared" si="103"/>
        <v>0.94790581371118987</v>
      </c>
      <c r="S124" s="19">
        <v>2169.1331168830802</v>
      </c>
      <c r="T124" s="50">
        <f t="shared" si="104"/>
        <v>23.841867628963293</v>
      </c>
      <c r="U124" s="48">
        <f t="shared" si="105"/>
        <v>102.52003080454216</v>
      </c>
      <c r="V124" s="45">
        <f t="shared" si="106"/>
        <v>319.93333333333334</v>
      </c>
      <c r="W124" s="45">
        <f t="shared" ref="W124" si="183">V124-32</f>
        <v>287.93333333333334</v>
      </c>
      <c r="X124" s="45">
        <f t="shared" si="107"/>
        <v>32</v>
      </c>
    </row>
    <row r="125" spans="2:24" x14ac:dyDescent="0.25">
      <c r="B125" s="41">
        <v>43954</v>
      </c>
      <c r="C125" s="3">
        <f t="shared" si="98"/>
        <v>2020</v>
      </c>
      <c r="D125" s="3" t="s">
        <v>25</v>
      </c>
      <c r="E125" s="3">
        <f t="shared" si="143"/>
        <v>3</v>
      </c>
      <c r="F125" s="3" t="s">
        <v>35</v>
      </c>
      <c r="G125" s="3">
        <v>2</v>
      </c>
      <c r="H125" s="3" t="str">
        <f t="shared" si="108"/>
        <v>Sussex</v>
      </c>
      <c r="I125" s="42">
        <v>43862</v>
      </c>
      <c r="J125" s="3">
        <f t="shared" si="144"/>
        <v>92</v>
      </c>
      <c r="K125" s="43">
        <f t="shared" si="99"/>
        <v>13.142857142857142</v>
      </c>
      <c r="L125" s="44">
        <v>20000</v>
      </c>
      <c r="M125" s="3">
        <v>2</v>
      </c>
      <c r="N125" s="45">
        <f t="shared" si="100"/>
        <v>19998</v>
      </c>
      <c r="O125" s="45">
        <f t="shared" si="131"/>
        <v>610</v>
      </c>
      <c r="P125" s="45">
        <f t="shared" ref="P125" si="184">N125-300</f>
        <v>19698</v>
      </c>
      <c r="Q125" s="46">
        <f t="shared" si="102"/>
        <v>656.6</v>
      </c>
      <c r="R125" s="47">
        <f t="shared" si="103"/>
        <v>0.984998499849985</v>
      </c>
      <c r="S125" s="19">
        <v>2171.9556277055899</v>
      </c>
      <c r="T125" s="50">
        <f t="shared" si="104"/>
        <v>11.026274889357243</v>
      </c>
      <c r="U125" s="48">
        <f t="shared" si="105"/>
        <v>47.412982024236143</v>
      </c>
      <c r="V125" s="45">
        <f t="shared" si="106"/>
        <v>666.6</v>
      </c>
      <c r="W125" s="45">
        <f t="shared" ref="W125" si="185">V125-115</f>
        <v>551.6</v>
      </c>
      <c r="X125" s="45">
        <f t="shared" si="107"/>
        <v>115</v>
      </c>
    </row>
    <row r="126" spans="2:24" x14ac:dyDescent="0.25">
      <c r="B126" s="41">
        <v>43955</v>
      </c>
      <c r="C126" s="3">
        <f t="shared" si="98"/>
        <v>2020</v>
      </c>
      <c r="D126" s="3" t="s">
        <v>25</v>
      </c>
      <c r="E126" s="3">
        <f t="shared" si="143"/>
        <v>4</v>
      </c>
      <c r="F126" s="3" t="s">
        <v>36</v>
      </c>
      <c r="G126" s="3">
        <v>3</v>
      </c>
      <c r="H126" s="3" t="str">
        <f t="shared" si="108"/>
        <v>Leghorn</v>
      </c>
      <c r="I126" s="42">
        <v>43863</v>
      </c>
      <c r="J126" s="3">
        <f t="shared" si="144"/>
        <v>92</v>
      </c>
      <c r="K126" s="43">
        <f t="shared" si="99"/>
        <v>13.142857142857142</v>
      </c>
      <c r="L126" s="44">
        <v>16000</v>
      </c>
      <c r="M126" s="3">
        <v>2</v>
      </c>
      <c r="N126" s="45">
        <f t="shared" si="100"/>
        <v>15998</v>
      </c>
      <c r="O126" s="45">
        <f t="shared" si="131"/>
        <v>612</v>
      </c>
      <c r="P126" s="45">
        <f t="shared" ref="P126" si="186">N126-200</f>
        <v>15798</v>
      </c>
      <c r="Q126" s="46">
        <f t="shared" si="102"/>
        <v>526.6</v>
      </c>
      <c r="R126" s="47">
        <f t="shared" si="103"/>
        <v>0.98749843730466313</v>
      </c>
      <c r="S126" s="19">
        <v>2174.7781385281</v>
      </c>
      <c r="T126" s="50">
        <f t="shared" si="104"/>
        <v>13.766161150323459</v>
      </c>
      <c r="U126" s="48">
        <f t="shared" si="105"/>
        <v>59.194492946390874</v>
      </c>
      <c r="V126" s="45">
        <f t="shared" si="106"/>
        <v>533.26666666666665</v>
      </c>
      <c r="W126" s="45">
        <f t="shared" ref="W126" si="187">V126-77</f>
        <v>456.26666666666665</v>
      </c>
      <c r="X126" s="45">
        <f t="shared" si="107"/>
        <v>77</v>
      </c>
    </row>
    <row r="127" spans="2:24" x14ac:dyDescent="0.25">
      <c r="B127" s="41">
        <v>43956</v>
      </c>
      <c r="C127" s="3">
        <f t="shared" si="98"/>
        <v>2020</v>
      </c>
      <c r="D127" s="3" t="s">
        <v>25</v>
      </c>
      <c r="E127" s="3">
        <f t="shared" si="143"/>
        <v>5</v>
      </c>
      <c r="F127" s="3" t="s">
        <v>34</v>
      </c>
      <c r="G127" s="3">
        <v>1</v>
      </c>
      <c r="H127" s="3" t="str">
        <f t="shared" si="108"/>
        <v>Plymouth Rock</v>
      </c>
      <c r="I127" s="42">
        <v>43864</v>
      </c>
      <c r="J127" s="3">
        <f t="shared" si="144"/>
        <v>92</v>
      </c>
      <c r="K127" s="43">
        <f t="shared" si="99"/>
        <v>13.142857142857142</v>
      </c>
      <c r="L127" s="44">
        <v>13000</v>
      </c>
      <c r="M127" s="3">
        <v>5</v>
      </c>
      <c r="N127" s="45">
        <f t="shared" si="100"/>
        <v>12995</v>
      </c>
      <c r="O127" s="45">
        <f t="shared" si="131"/>
        <v>617</v>
      </c>
      <c r="P127" s="45">
        <f t="shared" ref="P127" si="188">N127-600</f>
        <v>12395</v>
      </c>
      <c r="Q127" s="46">
        <f t="shared" si="102"/>
        <v>413.16666666666669</v>
      </c>
      <c r="R127" s="47">
        <f t="shared" si="103"/>
        <v>0.95382839553674492</v>
      </c>
      <c r="S127" s="19">
        <v>2177.6006493506102</v>
      </c>
      <c r="T127" s="50">
        <f t="shared" si="104"/>
        <v>17.56837958330464</v>
      </c>
      <c r="U127" s="48">
        <f t="shared" si="105"/>
        <v>75.544032208209956</v>
      </c>
      <c r="V127" s="45">
        <f t="shared" si="106"/>
        <v>433.16666666666669</v>
      </c>
      <c r="W127" s="45">
        <f t="shared" ref="W127" si="189">V127-88</f>
        <v>345.16666666666669</v>
      </c>
      <c r="X127" s="45">
        <f t="shared" si="107"/>
        <v>88</v>
      </c>
    </row>
    <row r="128" spans="2:24" x14ac:dyDescent="0.25">
      <c r="B128" s="41">
        <v>43957</v>
      </c>
      <c r="C128" s="3">
        <f t="shared" si="98"/>
        <v>2020</v>
      </c>
      <c r="D128" s="3" t="s">
        <v>25</v>
      </c>
      <c r="E128" s="3">
        <f t="shared" si="143"/>
        <v>6</v>
      </c>
      <c r="F128" s="3" t="s">
        <v>35</v>
      </c>
      <c r="G128" s="3">
        <v>2</v>
      </c>
      <c r="H128" s="3" t="str">
        <f t="shared" si="108"/>
        <v>Sussex</v>
      </c>
      <c r="I128" s="42">
        <v>43865</v>
      </c>
      <c r="J128" s="3">
        <f t="shared" si="144"/>
        <v>92</v>
      </c>
      <c r="K128" s="43">
        <f t="shared" si="99"/>
        <v>13.142857142857142</v>
      </c>
      <c r="L128" s="44">
        <v>13500</v>
      </c>
      <c r="M128" s="3">
        <v>8</v>
      </c>
      <c r="N128" s="45">
        <f t="shared" si="100"/>
        <v>13492</v>
      </c>
      <c r="O128" s="45">
        <f t="shared" si="131"/>
        <v>625</v>
      </c>
      <c r="P128" s="45">
        <f t="shared" ref="P128" si="190">N128-500</f>
        <v>12992</v>
      </c>
      <c r="Q128" s="46">
        <f t="shared" si="102"/>
        <v>433.06666666666666</v>
      </c>
      <c r="R128" s="47">
        <f t="shared" si="103"/>
        <v>0.96294100207530386</v>
      </c>
      <c r="S128" s="19">
        <v>2180.4231601731199</v>
      </c>
      <c r="T128" s="50">
        <f t="shared" si="104"/>
        <v>16.782813732859605</v>
      </c>
      <c r="U128" s="48">
        <f t="shared" si="105"/>
        <v>72.1660990512963</v>
      </c>
      <c r="V128" s="45">
        <f t="shared" si="106"/>
        <v>449.73333333333335</v>
      </c>
      <c r="W128" s="45">
        <f t="shared" ref="W128" si="191">V128-99</f>
        <v>350.73333333333335</v>
      </c>
      <c r="X128" s="45">
        <f t="shared" si="107"/>
        <v>99</v>
      </c>
    </row>
    <row r="129" spans="2:24" x14ac:dyDescent="0.25">
      <c r="B129" s="41">
        <v>43958</v>
      </c>
      <c r="C129" s="3">
        <f t="shared" si="98"/>
        <v>2020</v>
      </c>
      <c r="D129" s="3" t="s">
        <v>25</v>
      </c>
      <c r="E129" s="3">
        <f t="shared" si="143"/>
        <v>7</v>
      </c>
      <c r="F129" s="3" t="s">
        <v>36</v>
      </c>
      <c r="G129" s="3">
        <v>3</v>
      </c>
      <c r="H129" s="3" t="str">
        <f t="shared" si="108"/>
        <v>Leghorn</v>
      </c>
      <c r="I129" s="42">
        <v>43866</v>
      </c>
      <c r="J129" s="3">
        <f t="shared" si="144"/>
        <v>92</v>
      </c>
      <c r="K129" s="43">
        <f t="shared" si="99"/>
        <v>13.142857142857142</v>
      </c>
      <c r="L129" s="44">
        <v>13000</v>
      </c>
      <c r="M129" s="3">
        <v>6</v>
      </c>
      <c r="N129" s="45">
        <f t="shared" si="100"/>
        <v>12994</v>
      </c>
      <c r="O129" s="45">
        <f t="shared" si="131"/>
        <v>631</v>
      </c>
      <c r="P129" s="45">
        <f t="shared" ref="P129" si="192">L129-500</f>
        <v>12500</v>
      </c>
      <c r="Q129" s="46">
        <f t="shared" si="102"/>
        <v>416.66666666666669</v>
      </c>
      <c r="R129" s="47">
        <f t="shared" si="103"/>
        <v>0.96198245344004929</v>
      </c>
      <c r="S129" s="19">
        <v>2183.24567099563</v>
      </c>
      <c r="T129" s="50">
        <f t="shared" si="104"/>
        <v>17.46596536796504</v>
      </c>
      <c r="U129" s="48">
        <f t="shared" si="105"/>
        <v>75.103651082249669</v>
      </c>
      <c r="V129" s="45">
        <f t="shared" si="106"/>
        <v>433.13333333333333</v>
      </c>
      <c r="W129" s="45">
        <f t="shared" ref="W129" si="193">V129-70</f>
        <v>363.13333333333333</v>
      </c>
      <c r="X129" s="45">
        <f t="shared" si="107"/>
        <v>70</v>
      </c>
    </row>
    <row r="130" spans="2:24" x14ac:dyDescent="0.25">
      <c r="B130" s="41">
        <v>43959</v>
      </c>
      <c r="C130" s="3">
        <f t="shared" si="98"/>
        <v>2020</v>
      </c>
      <c r="D130" s="3" t="s">
        <v>25</v>
      </c>
      <c r="E130" s="3">
        <f t="shared" si="143"/>
        <v>8</v>
      </c>
      <c r="F130" s="3" t="s">
        <v>34</v>
      </c>
      <c r="G130" s="3">
        <v>1</v>
      </c>
      <c r="H130" s="3" t="str">
        <f t="shared" si="108"/>
        <v>Plymouth Rock</v>
      </c>
      <c r="I130" s="42">
        <v>43867</v>
      </c>
      <c r="J130" s="3">
        <f t="shared" ref="J130" si="194">B130-I130</f>
        <v>92</v>
      </c>
      <c r="K130" s="43">
        <f t="shared" si="99"/>
        <v>13.142857142857142</v>
      </c>
      <c r="L130" s="44">
        <v>17000</v>
      </c>
      <c r="M130" s="3">
        <v>6</v>
      </c>
      <c r="N130" s="45">
        <f t="shared" si="100"/>
        <v>16994</v>
      </c>
      <c r="O130" s="45">
        <f t="shared" si="131"/>
        <v>637</v>
      </c>
      <c r="P130" s="45">
        <f t="shared" ref="P130" si="195">N130-400</f>
        <v>16594</v>
      </c>
      <c r="Q130" s="46">
        <f t="shared" si="102"/>
        <v>553.13333333333333</v>
      </c>
      <c r="R130" s="47">
        <f t="shared" si="103"/>
        <v>0.97646228080498998</v>
      </c>
      <c r="S130" s="19">
        <v>2186.0681818181401</v>
      </c>
      <c r="T130" s="50">
        <f t="shared" si="104"/>
        <v>13.173847064108353</v>
      </c>
      <c r="U130" s="48">
        <f t="shared" si="105"/>
        <v>56.647542375665914</v>
      </c>
      <c r="V130" s="45">
        <f t="shared" si="106"/>
        <v>566.4666666666667</v>
      </c>
      <c r="W130" s="45">
        <f t="shared" ref="W130:W131" si="196">V130-61</f>
        <v>505.4666666666667</v>
      </c>
      <c r="X130" s="45">
        <f t="shared" si="107"/>
        <v>61</v>
      </c>
    </row>
    <row r="131" spans="2:24" x14ac:dyDescent="0.25">
      <c r="B131" s="41">
        <v>43960</v>
      </c>
      <c r="C131" s="3">
        <f t="shared" ref="C131:C194" si="197">YEAR(B131)</f>
        <v>2020</v>
      </c>
      <c r="D131" s="3" t="s">
        <v>25</v>
      </c>
      <c r="E131" s="3">
        <f t="shared" ref="E131:E194" si="198">DAY(B131)</f>
        <v>9</v>
      </c>
      <c r="F131" s="3" t="s">
        <v>35</v>
      </c>
      <c r="G131" s="3">
        <v>2</v>
      </c>
      <c r="H131" s="3" t="str">
        <f t="shared" si="108"/>
        <v>Sussex</v>
      </c>
      <c r="I131" s="42">
        <v>43868</v>
      </c>
      <c r="J131" s="3">
        <f t="shared" ref="J131:J194" si="199">B131-I131</f>
        <v>92</v>
      </c>
      <c r="K131" s="43">
        <f t="shared" ref="K131:K194" si="200">J131/7</f>
        <v>13.142857142857142</v>
      </c>
      <c r="L131" s="44">
        <v>11328.404040404001</v>
      </c>
      <c r="M131" s="3">
        <v>8</v>
      </c>
      <c r="N131" s="45">
        <f t="shared" ref="N131:N194" si="201">L131-M131</f>
        <v>11320.404040404001</v>
      </c>
      <c r="O131" s="45">
        <f t="shared" si="131"/>
        <v>645</v>
      </c>
      <c r="P131" s="45">
        <f t="shared" ref="P131" si="202">N131-500</f>
        <v>10820.404040404001</v>
      </c>
      <c r="Q131" s="46">
        <f t="shared" ref="Q131:Q194" si="203">P131/30</f>
        <v>360.68013468013334</v>
      </c>
      <c r="R131" s="47">
        <f t="shared" ref="R131:R194" si="204">P131/N131</f>
        <v>0.95583196516525071</v>
      </c>
      <c r="S131" s="19">
        <v>2188.8906926406498</v>
      </c>
      <c r="T131" s="50">
        <f t="shared" ref="T131:T194" si="205">S131*100/P131</f>
        <v>20.229287968057459</v>
      </c>
      <c r="U131" s="48">
        <f t="shared" ref="U131:U194" si="206">4.3*T131</f>
        <v>86.985938262647068</v>
      </c>
      <c r="V131" s="45">
        <f t="shared" ref="V131:V194" si="207">N131/30</f>
        <v>377.34680134680002</v>
      </c>
      <c r="W131" s="45">
        <f t="shared" si="196"/>
        <v>316.34680134680002</v>
      </c>
      <c r="X131" s="45">
        <f t="shared" ref="X131:X194" si="208">V131-W131</f>
        <v>61</v>
      </c>
    </row>
    <row r="132" spans="2:24" x14ac:dyDescent="0.25">
      <c r="B132" s="41">
        <v>43961</v>
      </c>
      <c r="C132" s="3">
        <f t="shared" si="197"/>
        <v>2020</v>
      </c>
      <c r="D132" s="3" t="s">
        <v>25</v>
      </c>
      <c r="E132" s="3">
        <f t="shared" si="198"/>
        <v>10</v>
      </c>
      <c r="F132" s="3" t="s">
        <v>36</v>
      </c>
      <c r="G132" s="3">
        <v>3</v>
      </c>
      <c r="H132" s="3" t="str">
        <f t="shared" ref="H132:H195" si="209">CONCATENATE(IF(G132=2,"Sussex",""),IF(G132=3,"Leghorn",""),IF(G132=1,"Plymouth Rock",""))</f>
        <v>Leghorn</v>
      </c>
      <c r="I132" s="42">
        <v>43869</v>
      </c>
      <c r="J132" s="3">
        <f t="shared" si="199"/>
        <v>92</v>
      </c>
      <c r="K132" s="43">
        <f t="shared" si="200"/>
        <v>13.142857142857142</v>
      </c>
      <c r="L132" s="44">
        <v>11283.470418470401</v>
      </c>
      <c r="M132" s="3">
        <v>1</v>
      </c>
      <c r="N132" s="45">
        <f t="shared" si="201"/>
        <v>11282.470418470401</v>
      </c>
      <c r="O132" s="45">
        <f t="shared" si="131"/>
        <v>646</v>
      </c>
      <c r="P132" s="45">
        <f t="shared" si="155"/>
        <v>10783.470418470401</v>
      </c>
      <c r="Q132" s="46">
        <f t="shared" si="203"/>
        <v>359.44901394901336</v>
      </c>
      <c r="R132" s="47">
        <f t="shared" si="204"/>
        <v>0.95577209764422755</v>
      </c>
      <c r="S132" s="19">
        <v>2191.71320346316</v>
      </c>
      <c r="T132" s="50">
        <f t="shared" si="205"/>
        <v>20.324748141461932</v>
      </c>
      <c r="U132" s="48">
        <f t="shared" si="206"/>
        <v>87.396417008286306</v>
      </c>
      <c r="V132" s="45">
        <f t="shared" si="207"/>
        <v>376.08234728234669</v>
      </c>
      <c r="W132" s="45">
        <f t="shared" ref="W132" si="210">V132-88</f>
        <v>288.08234728234669</v>
      </c>
      <c r="X132" s="45">
        <f t="shared" si="208"/>
        <v>88</v>
      </c>
    </row>
    <row r="133" spans="2:24" x14ac:dyDescent="0.25">
      <c r="B133" s="41">
        <v>43962</v>
      </c>
      <c r="C133" s="3">
        <f t="shared" si="197"/>
        <v>2020</v>
      </c>
      <c r="D133" s="3" t="s">
        <v>25</v>
      </c>
      <c r="E133" s="3">
        <f t="shared" si="198"/>
        <v>11</v>
      </c>
      <c r="F133" s="3" t="s">
        <v>34</v>
      </c>
      <c r="G133" s="3">
        <v>1</v>
      </c>
      <c r="H133" s="3" t="str">
        <f t="shared" si="209"/>
        <v>Plymouth Rock</v>
      </c>
      <c r="I133" s="42">
        <v>43870</v>
      </c>
      <c r="J133" s="3">
        <f t="shared" si="199"/>
        <v>92</v>
      </c>
      <c r="K133" s="43">
        <f t="shared" si="200"/>
        <v>13.142857142857142</v>
      </c>
      <c r="L133" s="44">
        <v>11238.5367965368</v>
      </c>
      <c r="M133" s="3">
        <v>0</v>
      </c>
      <c r="N133" s="45">
        <f t="shared" si="201"/>
        <v>11238.5367965368</v>
      </c>
      <c r="O133" s="45">
        <f t="shared" si="131"/>
        <v>646</v>
      </c>
      <c r="P133" s="45">
        <f t="shared" si="156"/>
        <v>10838.5367965368</v>
      </c>
      <c r="Q133" s="46">
        <f t="shared" si="203"/>
        <v>361.28455988456</v>
      </c>
      <c r="R133" s="47">
        <f t="shared" si="204"/>
        <v>0.96440817810702351</v>
      </c>
      <c r="S133" s="19">
        <v>2194.5357142856701</v>
      </c>
      <c r="T133" s="50">
        <f t="shared" si="205"/>
        <v>20.247527461334837</v>
      </c>
      <c r="U133" s="48">
        <f t="shared" si="206"/>
        <v>87.064368083739794</v>
      </c>
      <c r="V133" s="45">
        <f t="shared" si="207"/>
        <v>374.61789321789337</v>
      </c>
      <c r="W133" s="45">
        <f t="shared" ref="W133" si="211">V133-150</f>
        <v>224.61789321789337</v>
      </c>
      <c r="X133" s="45">
        <f t="shared" si="208"/>
        <v>150</v>
      </c>
    </row>
    <row r="134" spans="2:24" x14ac:dyDescent="0.25">
      <c r="B134" s="41">
        <v>43963</v>
      </c>
      <c r="C134" s="3">
        <f t="shared" si="197"/>
        <v>2020</v>
      </c>
      <c r="D134" s="3" t="s">
        <v>25</v>
      </c>
      <c r="E134" s="3">
        <f t="shared" si="198"/>
        <v>12</v>
      </c>
      <c r="F134" s="3" t="s">
        <v>34</v>
      </c>
      <c r="G134" s="3">
        <v>2</v>
      </c>
      <c r="H134" s="3" t="str">
        <f t="shared" si="209"/>
        <v>Sussex</v>
      </c>
      <c r="I134" s="42">
        <v>43871</v>
      </c>
      <c r="J134" s="3">
        <f t="shared" si="199"/>
        <v>92</v>
      </c>
      <c r="K134" s="43">
        <f t="shared" si="200"/>
        <v>13.142857142857142</v>
      </c>
      <c r="L134" s="44">
        <v>11193.6031746032</v>
      </c>
      <c r="M134" s="3">
        <v>0</v>
      </c>
      <c r="N134" s="45">
        <f t="shared" si="201"/>
        <v>11193.6031746032</v>
      </c>
      <c r="O134" s="45">
        <f t="shared" si="131"/>
        <v>646</v>
      </c>
      <c r="P134" s="45">
        <f t="shared" si="157"/>
        <v>10693.6031746032</v>
      </c>
      <c r="Q134" s="46">
        <f t="shared" si="203"/>
        <v>356.45343915344</v>
      </c>
      <c r="R134" s="47">
        <f t="shared" si="204"/>
        <v>0.95533163073580862</v>
      </c>
      <c r="S134" s="19">
        <v>2197.3582251081798</v>
      </c>
      <c r="T134" s="50">
        <f t="shared" si="205"/>
        <v>20.548342679545108</v>
      </c>
      <c r="U134" s="48">
        <f t="shared" si="206"/>
        <v>88.35787352204396</v>
      </c>
      <c r="V134" s="45">
        <f t="shared" si="207"/>
        <v>373.12010582010669</v>
      </c>
      <c r="W134" s="45">
        <f t="shared" ref="W134" si="212">V134-20</f>
        <v>353.12010582010669</v>
      </c>
      <c r="X134" s="45">
        <f t="shared" si="208"/>
        <v>20</v>
      </c>
    </row>
    <row r="135" spans="2:24" x14ac:dyDescent="0.25">
      <c r="B135" s="41">
        <v>43964</v>
      </c>
      <c r="C135" s="3">
        <f t="shared" si="197"/>
        <v>2020</v>
      </c>
      <c r="D135" s="3" t="s">
        <v>25</v>
      </c>
      <c r="E135" s="3">
        <f t="shared" si="198"/>
        <v>13</v>
      </c>
      <c r="F135" s="3" t="s">
        <v>35</v>
      </c>
      <c r="G135" s="3">
        <v>3</v>
      </c>
      <c r="H135" s="3" t="str">
        <f t="shared" si="209"/>
        <v>Leghorn</v>
      </c>
      <c r="I135" s="42">
        <v>43872</v>
      </c>
      <c r="J135" s="3">
        <f t="shared" si="199"/>
        <v>92</v>
      </c>
      <c r="K135" s="43">
        <f t="shared" si="200"/>
        <v>13.142857142857142</v>
      </c>
      <c r="L135" s="44">
        <v>11148.6695526695</v>
      </c>
      <c r="M135" s="3">
        <v>0</v>
      </c>
      <c r="N135" s="45">
        <f t="shared" si="201"/>
        <v>11148.6695526695</v>
      </c>
      <c r="O135" s="45">
        <f t="shared" si="131"/>
        <v>646</v>
      </c>
      <c r="P135" s="45">
        <f t="shared" si="158"/>
        <v>10848.6695526695</v>
      </c>
      <c r="Q135" s="46">
        <f t="shared" si="203"/>
        <v>361.62231842231665</v>
      </c>
      <c r="R135" s="47">
        <f t="shared" si="204"/>
        <v>0.97309095954609526</v>
      </c>
      <c r="S135" s="19">
        <v>2200.1807359306899</v>
      </c>
      <c r="T135" s="50">
        <f t="shared" si="205"/>
        <v>20.280650316142204</v>
      </c>
      <c r="U135" s="48">
        <f t="shared" si="206"/>
        <v>87.20679635941147</v>
      </c>
      <c r="V135" s="45">
        <f t="shared" si="207"/>
        <v>371.62231842231665</v>
      </c>
      <c r="W135" s="45">
        <f t="shared" ref="W135" si="213">V135-15</f>
        <v>356.62231842231665</v>
      </c>
      <c r="X135" s="45">
        <f t="shared" si="208"/>
        <v>15</v>
      </c>
    </row>
    <row r="136" spans="2:24" x14ac:dyDescent="0.25">
      <c r="B136" s="41">
        <v>43965</v>
      </c>
      <c r="C136" s="3">
        <f t="shared" si="197"/>
        <v>2020</v>
      </c>
      <c r="D136" s="3" t="s">
        <v>25</v>
      </c>
      <c r="E136" s="3">
        <f t="shared" si="198"/>
        <v>14</v>
      </c>
      <c r="F136" s="3" t="s">
        <v>36</v>
      </c>
      <c r="G136" s="3">
        <v>1</v>
      </c>
      <c r="H136" s="3" t="str">
        <f t="shared" si="209"/>
        <v>Plymouth Rock</v>
      </c>
      <c r="I136" s="42">
        <v>43873</v>
      </c>
      <c r="J136" s="3">
        <f t="shared" si="199"/>
        <v>92</v>
      </c>
      <c r="K136" s="43">
        <f t="shared" si="200"/>
        <v>13.142857142857142</v>
      </c>
      <c r="L136" s="44">
        <v>11103.7359307359</v>
      </c>
      <c r="M136" s="3">
        <v>0</v>
      </c>
      <c r="N136" s="45">
        <f t="shared" si="201"/>
        <v>11103.7359307359</v>
      </c>
      <c r="O136" s="45">
        <f t="shared" si="131"/>
        <v>646</v>
      </c>
      <c r="P136" s="45">
        <f t="shared" si="159"/>
        <v>10903.7359307359</v>
      </c>
      <c r="Q136" s="46">
        <f t="shared" si="203"/>
        <v>363.45786435786334</v>
      </c>
      <c r="R136" s="47">
        <f t="shared" si="204"/>
        <v>0.98198804427198361</v>
      </c>
      <c r="S136" s="19">
        <v>2203.0032467532001</v>
      </c>
      <c r="T136" s="50">
        <f t="shared" si="205"/>
        <v>20.204114082984013</v>
      </c>
      <c r="U136" s="48">
        <f t="shared" si="206"/>
        <v>86.877690556831254</v>
      </c>
      <c r="V136" s="45">
        <f t="shared" si="207"/>
        <v>370.12453102453003</v>
      </c>
      <c r="W136" s="45">
        <f t="shared" ref="W136" si="214">V136-18</f>
        <v>352.12453102453003</v>
      </c>
      <c r="X136" s="45">
        <f t="shared" si="208"/>
        <v>18</v>
      </c>
    </row>
    <row r="137" spans="2:24" x14ac:dyDescent="0.25">
      <c r="B137" s="41">
        <v>43966</v>
      </c>
      <c r="C137" s="3">
        <f t="shared" si="197"/>
        <v>2020</v>
      </c>
      <c r="D137" s="3" t="s">
        <v>25</v>
      </c>
      <c r="E137" s="3">
        <f t="shared" si="198"/>
        <v>15</v>
      </c>
      <c r="F137" s="3" t="s">
        <v>34</v>
      </c>
      <c r="G137" s="3">
        <v>2</v>
      </c>
      <c r="H137" s="3" t="str">
        <f t="shared" si="209"/>
        <v>Sussex</v>
      </c>
      <c r="I137" s="42">
        <v>43874</v>
      </c>
      <c r="J137" s="3">
        <f t="shared" si="199"/>
        <v>92</v>
      </c>
      <c r="K137" s="43">
        <f t="shared" si="200"/>
        <v>13.142857142857142</v>
      </c>
      <c r="L137" s="44">
        <v>11058.8023088023</v>
      </c>
      <c r="M137" s="3">
        <v>9</v>
      </c>
      <c r="N137" s="45">
        <f t="shared" si="201"/>
        <v>11049.8023088023</v>
      </c>
      <c r="O137" s="45">
        <f t="shared" si="131"/>
        <v>655</v>
      </c>
      <c r="P137" s="45">
        <f t="shared" si="160"/>
        <v>10449.8023088023</v>
      </c>
      <c r="Q137" s="46">
        <f t="shared" si="203"/>
        <v>348.32674362674334</v>
      </c>
      <c r="R137" s="47">
        <f t="shared" si="204"/>
        <v>0.94570038601305673</v>
      </c>
      <c r="S137" s="19">
        <v>2205.8257575757102</v>
      </c>
      <c r="T137" s="50">
        <f t="shared" si="205"/>
        <v>21.108779787323364</v>
      </c>
      <c r="U137" s="48">
        <f t="shared" si="206"/>
        <v>90.767753085490455</v>
      </c>
      <c r="V137" s="45">
        <f t="shared" si="207"/>
        <v>368.32674362674334</v>
      </c>
      <c r="W137" s="45">
        <f t="shared" ref="W137" si="215">V137-8</f>
        <v>360.32674362674334</v>
      </c>
      <c r="X137" s="45">
        <f t="shared" si="208"/>
        <v>8</v>
      </c>
    </row>
    <row r="138" spans="2:24" x14ac:dyDescent="0.25">
      <c r="B138" s="41">
        <v>43967</v>
      </c>
      <c r="C138" s="3">
        <f t="shared" si="197"/>
        <v>2020</v>
      </c>
      <c r="D138" s="3" t="s">
        <v>25</v>
      </c>
      <c r="E138" s="3">
        <f t="shared" si="198"/>
        <v>16</v>
      </c>
      <c r="F138" s="3" t="s">
        <v>35</v>
      </c>
      <c r="G138" s="3">
        <v>3</v>
      </c>
      <c r="H138" s="3" t="str">
        <f t="shared" si="209"/>
        <v>Leghorn</v>
      </c>
      <c r="I138" s="42">
        <v>43875</v>
      </c>
      <c r="J138" s="3">
        <f t="shared" si="199"/>
        <v>92</v>
      </c>
      <c r="K138" s="43">
        <f t="shared" si="200"/>
        <v>13.142857142857142</v>
      </c>
      <c r="L138" s="44">
        <v>11013.8686868687</v>
      </c>
      <c r="M138" s="3">
        <v>11</v>
      </c>
      <c r="N138" s="45">
        <f t="shared" si="201"/>
        <v>11002.8686868687</v>
      </c>
      <c r="O138" s="45">
        <f t="shared" si="131"/>
        <v>666</v>
      </c>
      <c r="P138" s="45">
        <f t="shared" si="162"/>
        <v>10502.8686868687</v>
      </c>
      <c r="Q138" s="46">
        <f t="shared" si="203"/>
        <v>350.09562289562331</v>
      </c>
      <c r="R138" s="47">
        <f t="shared" si="204"/>
        <v>0.95455730553280871</v>
      </c>
      <c r="S138" s="19">
        <v>2208.6482683982199</v>
      </c>
      <c r="T138" s="50">
        <f t="shared" si="205"/>
        <v>21.029000116507227</v>
      </c>
      <c r="U138" s="48">
        <f t="shared" si="206"/>
        <v>90.424700500981075</v>
      </c>
      <c r="V138" s="45">
        <f t="shared" si="207"/>
        <v>366.76228956228999</v>
      </c>
      <c r="W138" s="45">
        <f t="shared" ref="W138" si="216">V138-52</f>
        <v>314.76228956228999</v>
      </c>
      <c r="X138" s="45">
        <f t="shared" si="208"/>
        <v>52</v>
      </c>
    </row>
    <row r="139" spans="2:24" x14ac:dyDescent="0.25">
      <c r="B139" s="41">
        <v>43968</v>
      </c>
      <c r="C139" s="3">
        <f t="shared" si="197"/>
        <v>2020</v>
      </c>
      <c r="D139" s="3" t="s">
        <v>25</v>
      </c>
      <c r="E139" s="3">
        <f t="shared" si="198"/>
        <v>17</v>
      </c>
      <c r="F139" s="3" t="s">
        <v>36</v>
      </c>
      <c r="G139" s="3">
        <v>1</v>
      </c>
      <c r="H139" s="3" t="str">
        <f t="shared" si="209"/>
        <v>Plymouth Rock</v>
      </c>
      <c r="I139" s="42">
        <v>43876</v>
      </c>
      <c r="J139" s="3">
        <f t="shared" si="199"/>
        <v>92</v>
      </c>
      <c r="K139" s="43">
        <f t="shared" si="200"/>
        <v>13.142857142857142</v>
      </c>
      <c r="L139" s="44">
        <v>10968.9350649351</v>
      </c>
      <c r="M139" s="3">
        <v>15</v>
      </c>
      <c r="N139" s="45">
        <f t="shared" si="201"/>
        <v>10953.9350649351</v>
      </c>
      <c r="O139" s="45">
        <f t="shared" si="131"/>
        <v>681</v>
      </c>
      <c r="P139" s="45">
        <f t="shared" si="164"/>
        <v>10468.9350649351</v>
      </c>
      <c r="Q139" s="46">
        <f t="shared" si="203"/>
        <v>348.96450216450336</v>
      </c>
      <c r="R139" s="47">
        <f t="shared" si="204"/>
        <v>0.9557236739925048</v>
      </c>
      <c r="S139" s="19">
        <v>2211.47077922074</v>
      </c>
      <c r="T139" s="50">
        <f t="shared" si="205"/>
        <v>21.124123566568798</v>
      </c>
      <c r="U139" s="48">
        <f t="shared" si="206"/>
        <v>90.833731336245833</v>
      </c>
      <c r="V139" s="45">
        <f t="shared" si="207"/>
        <v>365.13116883116999</v>
      </c>
      <c r="W139" s="45">
        <f t="shared" ref="W139" si="217">V139-55</f>
        <v>310.13116883116999</v>
      </c>
      <c r="X139" s="45">
        <f t="shared" si="208"/>
        <v>55</v>
      </c>
    </row>
    <row r="140" spans="2:24" x14ac:dyDescent="0.25">
      <c r="B140" s="41">
        <v>43969</v>
      </c>
      <c r="C140" s="3">
        <f t="shared" si="197"/>
        <v>2020</v>
      </c>
      <c r="D140" s="3" t="s">
        <v>25</v>
      </c>
      <c r="E140" s="3">
        <f t="shared" si="198"/>
        <v>18</v>
      </c>
      <c r="F140" s="3" t="s">
        <v>34</v>
      </c>
      <c r="G140" s="3">
        <v>2</v>
      </c>
      <c r="H140" s="3" t="str">
        <f t="shared" si="209"/>
        <v>Sussex</v>
      </c>
      <c r="I140" s="42">
        <v>43877</v>
      </c>
      <c r="J140" s="3">
        <f t="shared" si="199"/>
        <v>92</v>
      </c>
      <c r="K140" s="43">
        <f t="shared" si="200"/>
        <v>13.142857142857142</v>
      </c>
      <c r="L140" s="44">
        <v>10924.0014430014</v>
      </c>
      <c r="M140" s="3">
        <v>10</v>
      </c>
      <c r="N140" s="45">
        <f t="shared" si="201"/>
        <v>10914.0014430014</v>
      </c>
      <c r="O140" s="45">
        <f t="shared" si="131"/>
        <v>691</v>
      </c>
      <c r="P140" s="45">
        <f t="shared" si="166"/>
        <v>10514.0014430014</v>
      </c>
      <c r="Q140" s="46">
        <f t="shared" si="203"/>
        <v>350.46671476671332</v>
      </c>
      <c r="R140" s="47">
        <f t="shared" si="204"/>
        <v>0.96334983075739833</v>
      </c>
      <c r="S140" s="19">
        <v>2214.2932900432502</v>
      </c>
      <c r="T140" s="50">
        <f t="shared" si="205"/>
        <v>21.060424064495304</v>
      </c>
      <c r="U140" s="48">
        <f t="shared" si="206"/>
        <v>90.5598234773298</v>
      </c>
      <c r="V140" s="45">
        <f t="shared" si="207"/>
        <v>363.80004810004664</v>
      </c>
      <c r="W140" s="45">
        <f t="shared" ref="W140" si="218">V140-100</f>
        <v>263.80004810004664</v>
      </c>
      <c r="X140" s="45">
        <f t="shared" si="208"/>
        <v>100</v>
      </c>
    </row>
    <row r="141" spans="2:24" x14ac:dyDescent="0.25">
      <c r="B141" s="41">
        <v>43970</v>
      </c>
      <c r="C141" s="3">
        <f t="shared" si="197"/>
        <v>2020</v>
      </c>
      <c r="D141" s="3" t="s">
        <v>25</v>
      </c>
      <c r="E141" s="3">
        <f t="shared" si="198"/>
        <v>19</v>
      </c>
      <c r="F141" s="3" t="s">
        <v>35</v>
      </c>
      <c r="G141" s="3">
        <v>3</v>
      </c>
      <c r="H141" s="3" t="str">
        <f t="shared" si="209"/>
        <v>Leghorn</v>
      </c>
      <c r="I141" s="42">
        <v>43878</v>
      </c>
      <c r="J141" s="3">
        <f t="shared" si="199"/>
        <v>92</v>
      </c>
      <c r="K141" s="43">
        <f t="shared" si="200"/>
        <v>13.142857142857142</v>
      </c>
      <c r="L141" s="44">
        <v>10879.0678210678</v>
      </c>
      <c r="M141" s="3">
        <v>15</v>
      </c>
      <c r="N141" s="45">
        <f t="shared" si="201"/>
        <v>10864.0678210678</v>
      </c>
      <c r="O141" s="45">
        <f t="shared" si="131"/>
        <v>706</v>
      </c>
      <c r="P141" s="45">
        <f t="shared" si="168"/>
        <v>10364.0678210678</v>
      </c>
      <c r="Q141" s="46">
        <f t="shared" si="203"/>
        <v>345.46892736892664</v>
      </c>
      <c r="R141" s="47">
        <f t="shared" si="204"/>
        <v>0.95397672324629723</v>
      </c>
      <c r="S141" s="19">
        <v>2217.1158008657599</v>
      </c>
      <c r="T141" s="50">
        <f t="shared" si="205"/>
        <v>21.392332037415525</v>
      </c>
      <c r="U141" s="48">
        <f t="shared" si="206"/>
        <v>91.987027760886747</v>
      </c>
      <c r="V141" s="45">
        <f t="shared" si="207"/>
        <v>362.13559403559333</v>
      </c>
      <c r="W141" s="45">
        <f t="shared" ref="W141" si="219">V141-150</f>
        <v>212.13559403559333</v>
      </c>
      <c r="X141" s="45">
        <f t="shared" si="208"/>
        <v>150</v>
      </c>
    </row>
    <row r="142" spans="2:24" x14ac:dyDescent="0.25">
      <c r="B142" s="41">
        <v>43971</v>
      </c>
      <c r="C142" s="3">
        <f t="shared" si="197"/>
        <v>2020</v>
      </c>
      <c r="D142" s="3" t="s">
        <v>25</v>
      </c>
      <c r="E142" s="3">
        <f t="shared" si="198"/>
        <v>20</v>
      </c>
      <c r="F142" s="3" t="s">
        <v>34</v>
      </c>
      <c r="G142" s="3">
        <v>1</v>
      </c>
      <c r="H142" s="3" t="str">
        <f t="shared" si="209"/>
        <v>Plymouth Rock</v>
      </c>
      <c r="I142" s="42">
        <v>43879</v>
      </c>
      <c r="J142" s="3">
        <f t="shared" si="199"/>
        <v>92</v>
      </c>
      <c r="K142" s="43">
        <f t="shared" si="200"/>
        <v>13.142857142857142</v>
      </c>
      <c r="L142" s="44">
        <v>10834.1341991342</v>
      </c>
      <c r="M142" s="3">
        <v>16</v>
      </c>
      <c r="N142" s="45">
        <f t="shared" si="201"/>
        <v>10818.1341991342</v>
      </c>
      <c r="O142" s="45">
        <f t="shared" si="131"/>
        <v>722</v>
      </c>
      <c r="P142" s="45">
        <f t="shared" si="170"/>
        <v>10334.1341991342</v>
      </c>
      <c r="Q142" s="46">
        <f t="shared" si="203"/>
        <v>344.47113997113996</v>
      </c>
      <c r="R142" s="47">
        <f t="shared" si="204"/>
        <v>0.95526030726825928</v>
      </c>
      <c r="S142" s="19">
        <v>2219.93831168827</v>
      </c>
      <c r="T142" s="50">
        <f t="shared" si="205"/>
        <v>21.481609091879779</v>
      </c>
      <c r="U142" s="48">
        <f t="shared" si="206"/>
        <v>92.370919095083053</v>
      </c>
      <c r="V142" s="45">
        <f t="shared" si="207"/>
        <v>360.60447330447334</v>
      </c>
      <c r="W142" s="45">
        <f t="shared" ref="W142:W143" si="220">V142-100</f>
        <v>260.60447330447334</v>
      </c>
      <c r="X142" s="45">
        <f t="shared" si="208"/>
        <v>100</v>
      </c>
    </row>
    <row r="143" spans="2:24" x14ac:dyDescent="0.25">
      <c r="B143" s="41">
        <v>43972</v>
      </c>
      <c r="C143" s="3">
        <f t="shared" si="197"/>
        <v>2020</v>
      </c>
      <c r="D143" s="3" t="s">
        <v>25</v>
      </c>
      <c r="E143" s="3">
        <f t="shared" si="198"/>
        <v>21</v>
      </c>
      <c r="F143" s="3" t="s">
        <v>35</v>
      </c>
      <c r="G143" s="3">
        <v>2</v>
      </c>
      <c r="H143" s="3" t="str">
        <f t="shared" si="209"/>
        <v>Sussex</v>
      </c>
      <c r="I143" s="42">
        <v>43880</v>
      </c>
      <c r="J143" s="3">
        <f t="shared" si="199"/>
        <v>92</v>
      </c>
      <c r="K143" s="43">
        <f t="shared" si="200"/>
        <v>13.142857142857142</v>
      </c>
      <c r="L143" s="44">
        <v>10789.2005772006</v>
      </c>
      <c r="M143" s="3">
        <v>5</v>
      </c>
      <c r="N143" s="45">
        <f t="shared" si="201"/>
        <v>10784.2005772006</v>
      </c>
      <c r="O143" s="45">
        <f t="shared" si="131"/>
        <v>727</v>
      </c>
      <c r="P143" s="45">
        <f t="shared" si="172"/>
        <v>10384.2005772006</v>
      </c>
      <c r="Q143" s="46">
        <f t="shared" si="203"/>
        <v>346.14001924001997</v>
      </c>
      <c r="R143" s="47">
        <f t="shared" si="204"/>
        <v>0.96290870174970045</v>
      </c>
      <c r="S143" s="19">
        <v>2222.7608225107801</v>
      </c>
      <c r="T143" s="50">
        <f t="shared" si="205"/>
        <v>21.405218495018687</v>
      </c>
      <c r="U143" s="48">
        <f t="shared" si="206"/>
        <v>92.042439528580346</v>
      </c>
      <c r="V143" s="45">
        <f t="shared" si="207"/>
        <v>359.47335257335334</v>
      </c>
      <c r="W143" s="45">
        <f t="shared" si="220"/>
        <v>259.47335257335334</v>
      </c>
      <c r="X143" s="45">
        <f t="shared" si="208"/>
        <v>100</v>
      </c>
    </row>
    <row r="144" spans="2:24" x14ac:dyDescent="0.25">
      <c r="B144" s="41">
        <v>43973</v>
      </c>
      <c r="C144" s="3">
        <f t="shared" si="197"/>
        <v>2020</v>
      </c>
      <c r="D144" s="3" t="s">
        <v>25</v>
      </c>
      <c r="E144" s="3">
        <f t="shared" si="198"/>
        <v>22</v>
      </c>
      <c r="F144" s="3" t="s">
        <v>36</v>
      </c>
      <c r="G144" s="3">
        <v>3</v>
      </c>
      <c r="H144" s="3" t="str">
        <f t="shared" si="209"/>
        <v>Leghorn</v>
      </c>
      <c r="I144" s="42">
        <v>43881</v>
      </c>
      <c r="J144" s="3">
        <f t="shared" si="199"/>
        <v>92</v>
      </c>
      <c r="K144" s="43">
        <f t="shared" si="200"/>
        <v>13.142857142857142</v>
      </c>
      <c r="L144" s="44">
        <v>10744.266955267</v>
      </c>
      <c r="M144" s="3">
        <v>8</v>
      </c>
      <c r="N144" s="45">
        <f t="shared" si="201"/>
        <v>10736.266955267</v>
      </c>
      <c r="O144" s="45">
        <f t="shared" si="131"/>
        <v>735</v>
      </c>
      <c r="P144" s="45">
        <f>N144-1000</f>
        <v>9736.2669552669995</v>
      </c>
      <c r="Q144" s="46">
        <f t="shared" si="203"/>
        <v>324.54223184223332</v>
      </c>
      <c r="R144" s="47">
        <f t="shared" si="204"/>
        <v>0.90685775566437277</v>
      </c>
      <c r="S144" s="19">
        <v>2225.5833333332898</v>
      </c>
      <c r="T144" s="50">
        <f t="shared" si="205"/>
        <v>22.858692592948291</v>
      </c>
      <c r="U144" s="48">
        <f t="shared" si="206"/>
        <v>98.292378149677646</v>
      </c>
      <c r="V144" s="45">
        <f t="shared" si="207"/>
        <v>357.87556517556663</v>
      </c>
      <c r="W144" s="45">
        <f t="shared" ref="W144" si="221">V144-150</f>
        <v>207.87556517556663</v>
      </c>
      <c r="X144" s="45">
        <f t="shared" si="208"/>
        <v>150</v>
      </c>
    </row>
    <row r="145" spans="2:24" x14ac:dyDescent="0.25">
      <c r="B145" s="41">
        <v>43974</v>
      </c>
      <c r="C145" s="3">
        <f t="shared" si="197"/>
        <v>2020</v>
      </c>
      <c r="D145" s="3" t="s">
        <v>25</v>
      </c>
      <c r="E145" s="3">
        <f t="shared" si="198"/>
        <v>23</v>
      </c>
      <c r="F145" s="3" t="s">
        <v>34</v>
      </c>
      <c r="G145" s="3">
        <v>1</v>
      </c>
      <c r="H145" s="3" t="str">
        <f t="shared" si="209"/>
        <v>Plymouth Rock</v>
      </c>
      <c r="I145" s="42">
        <v>43882</v>
      </c>
      <c r="J145" s="3">
        <f t="shared" si="199"/>
        <v>92</v>
      </c>
      <c r="K145" s="43">
        <f t="shared" si="200"/>
        <v>13.142857142857142</v>
      </c>
      <c r="L145" s="44">
        <v>10699.333333333299</v>
      </c>
      <c r="M145" s="3">
        <v>9</v>
      </c>
      <c r="N145" s="45">
        <f t="shared" si="201"/>
        <v>10690.333333333299</v>
      </c>
      <c r="O145" s="45">
        <f t="shared" si="131"/>
        <v>744</v>
      </c>
      <c r="P145" s="45">
        <f t="shared" si="176"/>
        <v>10390.333333333299</v>
      </c>
      <c r="Q145" s="46">
        <f t="shared" si="203"/>
        <v>346.3444444444433</v>
      </c>
      <c r="R145" s="47">
        <f t="shared" si="204"/>
        <v>0.9719372641950671</v>
      </c>
      <c r="S145" s="19">
        <v>2228.4058441558</v>
      </c>
      <c r="T145" s="50">
        <f t="shared" si="205"/>
        <v>21.446913902240613</v>
      </c>
      <c r="U145" s="48">
        <f t="shared" si="206"/>
        <v>92.221729779634629</v>
      </c>
      <c r="V145" s="45">
        <f t="shared" si="207"/>
        <v>356.3444444444433</v>
      </c>
      <c r="W145" s="45">
        <f t="shared" ref="W145" si="222">V145-50</f>
        <v>306.3444444444433</v>
      </c>
      <c r="X145" s="45">
        <f t="shared" si="208"/>
        <v>50</v>
      </c>
    </row>
    <row r="146" spans="2:24" x14ac:dyDescent="0.25">
      <c r="B146" s="41">
        <v>43975</v>
      </c>
      <c r="C146" s="3">
        <f t="shared" si="197"/>
        <v>2020</v>
      </c>
      <c r="D146" s="3" t="s">
        <v>25</v>
      </c>
      <c r="E146" s="3">
        <f t="shared" si="198"/>
        <v>24</v>
      </c>
      <c r="F146" s="3" t="s">
        <v>35</v>
      </c>
      <c r="G146" s="3">
        <v>2</v>
      </c>
      <c r="H146" s="3" t="str">
        <f t="shared" si="209"/>
        <v>Sussex</v>
      </c>
      <c r="I146" s="42">
        <v>43883</v>
      </c>
      <c r="J146" s="3">
        <f t="shared" si="199"/>
        <v>92</v>
      </c>
      <c r="K146" s="43">
        <f t="shared" si="200"/>
        <v>13.142857142857142</v>
      </c>
      <c r="L146" s="44">
        <v>10654.399711399699</v>
      </c>
      <c r="M146" s="3">
        <v>3</v>
      </c>
      <c r="N146" s="45">
        <f t="shared" si="201"/>
        <v>10651.399711399699</v>
      </c>
      <c r="O146" s="45">
        <f t="shared" si="131"/>
        <v>747</v>
      </c>
      <c r="P146" s="45">
        <f t="shared" ref="P146" si="223">L146-500</f>
        <v>10154.399711399699</v>
      </c>
      <c r="Q146" s="46">
        <f t="shared" si="203"/>
        <v>338.47999037999</v>
      </c>
      <c r="R146" s="47">
        <f t="shared" si="204"/>
        <v>0.95333946584803464</v>
      </c>
      <c r="S146" s="19">
        <v>2231.2283549783101</v>
      </c>
      <c r="T146" s="50">
        <f t="shared" si="205"/>
        <v>21.973020743643289</v>
      </c>
      <c r="U146" s="48">
        <f t="shared" si="206"/>
        <v>94.483989197666133</v>
      </c>
      <c r="V146" s="45">
        <f t="shared" si="207"/>
        <v>355.04665704665666</v>
      </c>
      <c r="W146" s="45">
        <f t="shared" ref="W146" si="224">V146-55</f>
        <v>300.04665704665666</v>
      </c>
      <c r="X146" s="45">
        <f t="shared" si="208"/>
        <v>55</v>
      </c>
    </row>
    <row r="147" spans="2:24" x14ac:dyDescent="0.25">
      <c r="B147" s="41">
        <v>43976</v>
      </c>
      <c r="C147" s="3">
        <f t="shared" si="197"/>
        <v>2020</v>
      </c>
      <c r="D147" s="3" t="s">
        <v>25</v>
      </c>
      <c r="E147" s="3">
        <f t="shared" si="198"/>
        <v>25</v>
      </c>
      <c r="F147" s="3" t="s">
        <v>36</v>
      </c>
      <c r="G147" s="3">
        <v>3</v>
      </c>
      <c r="H147" s="3" t="str">
        <f t="shared" si="209"/>
        <v>Leghorn</v>
      </c>
      <c r="I147" s="42">
        <v>43884</v>
      </c>
      <c r="J147" s="3">
        <f t="shared" si="199"/>
        <v>92</v>
      </c>
      <c r="K147" s="43">
        <f t="shared" si="200"/>
        <v>13.142857142857142</v>
      </c>
      <c r="L147" s="44">
        <v>10609.466089466099</v>
      </c>
      <c r="M147" s="3">
        <v>2</v>
      </c>
      <c r="N147" s="45">
        <f t="shared" si="201"/>
        <v>10607.466089466099</v>
      </c>
      <c r="O147" s="45">
        <f t="shared" si="131"/>
        <v>749</v>
      </c>
      <c r="P147" s="45">
        <f t="shared" ref="P147" si="225">N147-400</f>
        <v>10207.466089466099</v>
      </c>
      <c r="Q147" s="46">
        <f t="shared" si="203"/>
        <v>340.24886964886997</v>
      </c>
      <c r="R147" s="47">
        <f t="shared" si="204"/>
        <v>0.96229071140776723</v>
      </c>
      <c r="S147" s="19">
        <v>2234.0508658008198</v>
      </c>
      <c r="T147" s="50">
        <f t="shared" si="205"/>
        <v>21.886439261417834</v>
      </c>
      <c r="U147" s="48">
        <f t="shared" si="206"/>
        <v>94.111688824096689</v>
      </c>
      <c r="V147" s="45">
        <f t="shared" si="207"/>
        <v>353.58220298220328</v>
      </c>
      <c r="W147" s="45">
        <f t="shared" ref="W147" si="226">V147-19</f>
        <v>334.58220298220328</v>
      </c>
      <c r="X147" s="45">
        <f t="shared" si="208"/>
        <v>19</v>
      </c>
    </row>
    <row r="148" spans="2:24" x14ac:dyDescent="0.25">
      <c r="B148" s="41">
        <v>43977</v>
      </c>
      <c r="C148" s="3">
        <f t="shared" si="197"/>
        <v>2020</v>
      </c>
      <c r="D148" s="3" t="s">
        <v>25</v>
      </c>
      <c r="E148" s="3">
        <f t="shared" si="198"/>
        <v>26</v>
      </c>
      <c r="F148" s="3" t="s">
        <v>34</v>
      </c>
      <c r="G148" s="3">
        <v>1</v>
      </c>
      <c r="H148" s="3" t="str">
        <f t="shared" si="209"/>
        <v>Plymouth Rock</v>
      </c>
      <c r="I148" s="42">
        <v>43885</v>
      </c>
      <c r="J148" s="3">
        <f t="shared" si="199"/>
        <v>92</v>
      </c>
      <c r="K148" s="43">
        <f t="shared" si="200"/>
        <v>13.142857142857142</v>
      </c>
      <c r="L148" s="44">
        <v>10564.532467532499</v>
      </c>
      <c r="M148" s="3">
        <v>2</v>
      </c>
      <c r="N148" s="45">
        <f t="shared" si="201"/>
        <v>10562.532467532499</v>
      </c>
      <c r="O148" s="45">
        <f t="shared" si="131"/>
        <v>751</v>
      </c>
      <c r="P148" s="45">
        <f t="shared" ref="P148" si="227">N148-500</f>
        <v>10062.532467532499</v>
      </c>
      <c r="Q148" s="46">
        <f t="shared" si="203"/>
        <v>335.41774891774998</v>
      </c>
      <c r="R148" s="47">
        <f t="shared" si="204"/>
        <v>0.95266286740069972</v>
      </c>
      <c r="S148" s="19">
        <v>2236.8733766233299</v>
      </c>
      <c r="T148" s="50">
        <f t="shared" si="205"/>
        <v>22.229725805514331</v>
      </c>
      <c r="U148" s="48">
        <f t="shared" si="206"/>
        <v>95.587820963711621</v>
      </c>
      <c r="V148" s="45">
        <f t="shared" si="207"/>
        <v>352.08441558441666</v>
      </c>
      <c r="W148" s="45">
        <f t="shared" ref="W148" si="228">V148-100</f>
        <v>252.08441558441666</v>
      </c>
      <c r="X148" s="45">
        <f t="shared" si="208"/>
        <v>100</v>
      </c>
    </row>
    <row r="149" spans="2:24" x14ac:dyDescent="0.25">
      <c r="B149" s="41">
        <v>43978</v>
      </c>
      <c r="C149" s="3">
        <f t="shared" si="197"/>
        <v>2020</v>
      </c>
      <c r="D149" s="3" t="s">
        <v>25</v>
      </c>
      <c r="E149" s="3">
        <f t="shared" si="198"/>
        <v>27</v>
      </c>
      <c r="F149" s="3" t="s">
        <v>35</v>
      </c>
      <c r="G149" s="3">
        <v>2</v>
      </c>
      <c r="H149" s="3" t="str">
        <f t="shared" si="209"/>
        <v>Sussex</v>
      </c>
      <c r="I149" s="42">
        <v>43886</v>
      </c>
      <c r="J149" s="3">
        <f t="shared" si="199"/>
        <v>92</v>
      </c>
      <c r="K149" s="43">
        <f t="shared" si="200"/>
        <v>13.142857142857142</v>
      </c>
      <c r="L149" s="44">
        <v>10519.598845598801</v>
      </c>
      <c r="M149" s="3">
        <v>2</v>
      </c>
      <c r="N149" s="45">
        <f t="shared" si="201"/>
        <v>10517.598845598801</v>
      </c>
      <c r="O149" s="45">
        <f t="shared" ref="O149:O212" si="229">O148+M149</f>
        <v>753</v>
      </c>
      <c r="P149" s="45">
        <f t="shared" ref="P149" si="230">N149-300</f>
        <v>10217.598845598801</v>
      </c>
      <c r="Q149" s="46">
        <f t="shared" si="203"/>
        <v>340.58662818662668</v>
      </c>
      <c r="R149" s="47">
        <f t="shared" si="204"/>
        <v>0.97147637931394026</v>
      </c>
      <c r="S149" s="19">
        <v>2239.6958874458401</v>
      </c>
      <c r="T149" s="50">
        <f t="shared" si="205"/>
        <v>21.919982583878621</v>
      </c>
      <c r="U149" s="48">
        <f t="shared" si="206"/>
        <v>94.255925110678064</v>
      </c>
      <c r="V149" s="45">
        <f t="shared" si="207"/>
        <v>350.58662818662668</v>
      </c>
      <c r="W149" s="45">
        <f t="shared" ref="W149" si="231">V149-120</f>
        <v>230.58662818662668</v>
      </c>
      <c r="X149" s="45">
        <f t="shared" si="208"/>
        <v>120</v>
      </c>
    </row>
    <row r="150" spans="2:24" x14ac:dyDescent="0.25">
      <c r="B150" s="41">
        <v>43979</v>
      </c>
      <c r="C150" s="3">
        <f t="shared" si="197"/>
        <v>2020</v>
      </c>
      <c r="D150" s="3" t="s">
        <v>25</v>
      </c>
      <c r="E150" s="3">
        <f t="shared" si="198"/>
        <v>28</v>
      </c>
      <c r="F150" s="3" t="s">
        <v>36</v>
      </c>
      <c r="G150" s="3">
        <v>3</v>
      </c>
      <c r="H150" s="3" t="str">
        <f t="shared" si="209"/>
        <v>Leghorn</v>
      </c>
      <c r="I150" s="42">
        <v>43887</v>
      </c>
      <c r="J150" s="3">
        <f t="shared" si="199"/>
        <v>92</v>
      </c>
      <c r="K150" s="43">
        <f t="shared" si="200"/>
        <v>13.142857142857142</v>
      </c>
      <c r="L150" s="44">
        <v>22000</v>
      </c>
      <c r="M150" s="3">
        <v>2</v>
      </c>
      <c r="N150" s="45">
        <f t="shared" si="201"/>
        <v>21998</v>
      </c>
      <c r="O150" s="45">
        <f t="shared" si="229"/>
        <v>755</v>
      </c>
      <c r="P150" s="45">
        <f t="shared" ref="P150" si="232">N150-200</f>
        <v>21798</v>
      </c>
      <c r="Q150" s="46">
        <f t="shared" si="203"/>
        <v>726.6</v>
      </c>
      <c r="R150" s="47">
        <f t="shared" si="204"/>
        <v>0.99090826438767166</v>
      </c>
      <c r="S150" s="19">
        <v>2242.5183982683502</v>
      </c>
      <c r="T150" s="50">
        <f t="shared" si="205"/>
        <v>10.287725471457703</v>
      </c>
      <c r="U150" s="48">
        <f t="shared" si="206"/>
        <v>44.237219527268124</v>
      </c>
      <c r="V150" s="45">
        <f t="shared" si="207"/>
        <v>733.26666666666665</v>
      </c>
      <c r="W150" s="45">
        <f t="shared" ref="W150" si="233">V150-88</f>
        <v>645.26666666666665</v>
      </c>
      <c r="X150" s="45">
        <f t="shared" si="208"/>
        <v>88</v>
      </c>
    </row>
    <row r="151" spans="2:24" x14ac:dyDescent="0.25">
      <c r="B151" s="41">
        <v>43980</v>
      </c>
      <c r="C151" s="3">
        <f t="shared" si="197"/>
        <v>2020</v>
      </c>
      <c r="D151" s="3" t="s">
        <v>25</v>
      </c>
      <c r="E151" s="3">
        <f t="shared" si="198"/>
        <v>29</v>
      </c>
      <c r="F151" s="3" t="s">
        <v>34</v>
      </c>
      <c r="G151" s="3">
        <v>1</v>
      </c>
      <c r="H151" s="3" t="str">
        <f t="shared" si="209"/>
        <v>Plymouth Rock</v>
      </c>
      <c r="I151" s="42">
        <v>43888</v>
      </c>
      <c r="J151" s="3">
        <f t="shared" si="199"/>
        <v>92</v>
      </c>
      <c r="K151" s="43">
        <f t="shared" si="200"/>
        <v>13.142857142857142</v>
      </c>
      <c r="L151" s="44">
        <v>19500</v>
      </c>
      <c r="M151" s="3">
        <v>2</v>
      </c>
      <c r="N151" s="45">
        <f t="shared" si="201"/>
        <v>19498</v>
      </c>
      <c r="O151" s="45">
        <f t="shared" si="229"/>
        <v>757</v>
      </c>
      <c r="P151" s="45">
        <f t="shared" ref="P151" si="234">N151-600</f>
        <v>18898</v>
      </c>
      <c r="Q151" s="46">
        <f t="shared" si="203"/>
        <v>629.93333333333328</v>
      </c>
      <c r="R151" s="47">
        <f t="shared" si="204"/>
        <v>0.9692276130885219</v>
      </c>
      <c r="S151" s="19">
        <v>2245.3409090908599</v>
      </c>
      <c r="T151" s="50">
        <f t="shared" si="205"/>
        <v>11.881367917720711</v>
      </c>
      <c r="U151" s="48">
        <f t="shared" si="206"/>
        <v>51.089882046199058</v>
      </c>
      <c r="V151" s="45">
        <f t="shared" si="207"/>
        <v>649.93333333333328</v>
      </c>
      <c r="W151" s="45">
        <f t="shared" ref="W151" si="235">V151-77</f>
        <v>572.93333333333328</v>
      </c>
      <c r="X151" s="45">
        <f t="shared" si="208"/>
        <v>77</v>
      </c>
    </row>
    <row r="152" spans="2:24" x14ac:dyDescent="0.25">
      <c r="B152" s="41">
        <v>43981</v>
      </c>
      <c r="C152" s="3">
        <f t="shared" si="197"/>
        <v>2020</v>
      </c>
      <c r="D152" s="3" t="s">
        <v>25</v>
      </c>
      <c r="E152" s="3">
        <f t="shared" si="198"/>
        <v>30</v>
      </c>
      <c r="F152" s="3" t="s">
        <v>34</v>
      </c>
      <c r="G152" s="3">
        <v>2</v>
      </c>
      <c r="H152" s="3" t="str">
        <f t="shared" si="209"/>
        <v>Sussex</v>
      </c>
      <c r="I152" s="42">
        <v>43889</v>
      </c>
      <c r="J152" s="3">
        <f t="shared" si="199"/>
        <v>92</v>
      </c>
      <c r="K152" s="43">
        <f t="shared" si="200"/>
        <v>13.142857142857142</v>
      </c>
      <c r="L152" s="44">
        <v>13800</v>
      </c>
      <c r="M152" s="3">
        <v>2</v>
      </c>
      <c r="N152" s="45">
        <f t="shared" si="201"/>
        <v>13798</v>
      </c>
      <c r="O152" s="45">
        <f t="shared" si="229"/>
        <v>759</v>
      </c>
      <c r="P152" s="45">
        <f t="shared" ref="P152" si="236">N152-500</f>
        <v>13298</v>
      </c>
      <c r="Q152" s="46">
        <f t="shared" si="203"/>
        <v>443.26666666666665</v>
      </c>
      <c r="R152" s="47">
        <f t="shared" si="204"/>
        <v>0.963762864183215</v>
      </c>
      <c r="S152" s="19">
        <v>2248.16341991337</v>
      </c>
      <c r="T152" s="50">
        <f t="shared" si="205"/>
        <v>16.906026619892991</v>
      </c>
      <c r="U152" s="48">
        <f t="shared" si="206"/>
        <v>72.695914465539857</v>
      </c>
      <c r="V152" s="45">
        <f t="shared" si="207"/>
        <v>459.93333333333334</v>
      </c>
      <c r="W152" s="45">
        <f t="shared" ref="W152" si="237">V152-90</f>
        <v>369.93333333333334</v>
      </c>
      <c r="X152" s="45">
        <f t="shared" si="208"/>
        <v>90</v>
      </c>
    </row>
    <row r="153" spans="2:24" x14ac:dyDescent="0.25">
      <c r="B153" s="41">
        <v>43982</v>
      </c>
      <c r="C153" s="3">
        <f t="shared" si="197"/>
        <v>2020</v>
      </c>
      <c r="D153" s="3" t="s">
        <v>25</v>
      </c>
      <c r="E153" s="3">
        <f t="shared" si="198"/>
        <v>31</v>
      </c>
      <c r="F153" s="3" t="s">
        <v>35</v>
      </c>
      <c r="G153" s="3">
        <v>3</v>
      </c>
      <c r="H153" s="3" t="str">
        <f t="shared" si="209"/>
        <v>Leghorn</v>
      </c>
      <c r="I153" s="42">
        <v>43890</v>
      </c>
      <c r="J153" s="3">
        <f t="shared" si="199"/>
        <v>92</v>
      </c>
      <c r="K153" s="43">
        <f t="shared" si="200"/>
        <v>13.142857142857142</v>
      </c>
      <c r="L153" s="44">
        <v>16000</v>
      </c>
      <c r="M153" s="3">
        <v>5</v>
      </c>
      <c r="N153" s="45">
        <f t="shared" si="201"/>
        <v>15995</v>
      </c>
      <c r="O153" s="45">
        <f t="shared" si="229"/>
        <v>764</v>
      </c>
      <c r="P153" s="45">
        <f t="shared" ref="P153" si="238">L153-500</f>
        <v>15500</v>
      </c>
      <c r="Q153" s="46">
        <f t="shared" si="203"/>
        <v>516.66666666666663</v>
      </c>
      <c r="R153" s="47">
        <f t="shared" si="204"/>
        <v>0.96905282900906531</v>
      </c>
      <c r="S153" s="19">
        <v>2250.9859307358802</v>
      </c>
      <c r="T153" s="50">
        <f t="shared" si="205"/>
        <v>14.522489875715355</v>
      </c>
      <c r="U153" s="48">
        <f t="shared" si="206"/>
        <v>62.446706465576021</v>
      </c>
      <c r="V153" s="45">
        <f t="shared" si="207"/>
        <v>533.16666666666663</v>
      </c>
      <c r="W153" s="45">
        <f t="shared" ref="W153" si="239">V153-189</f>
        <v>344.16666666666663</v>
      </c>
      <c r="X153" s="45">
        <f t="shared" si="208"/>
        <v>189</v>
      </c>
    </row>
    <row r="154" spans="2:24" x14ac:dyDescent="0.25">
      <c r="B154" s="41">
        <v>43983</v>
      </c>
      <c r="C154" s="3">
        <f t="shared" si="197"/>
        <v>2020</v>
      </c>
      <c r="D154" s="3" t="s">
        <v>26</v>
      </c>
      <c r="E154" s="3">
        <f t="shared" si="198"/>
        <v>1</v>
      </c>
      <c r="F154" s="3" t="s">
        <v>36</v>
      </c>
      <c r="G154" s="3">
        <v>1</v>
      </c>
      <c r="H154" s="3" t="str">
        <f t="shared" si="209"/>
        <v>Plymouth Rock</v>
      </c>
      <c r="I154" s="42">
        <v>43891</v>
      </c>
      <c r="J154" s="3">
        <f t="shared" si="199"/>
        <v>92</v>
      </c>
      <c r="K154" s="43">
        <f t="shared" si="200"/>
        <v>13.142857142857142</v>
      </c>
      <c r="L154" s="44">
        <v>17000</v>
      </c>
      <c r="M154" s="3">
        <v>8</v>
      </c>
      <c r="N154" s="45">
        <f t="shared" si="201"/>
        <v>16992</v>
      </c>
      <c r="O154" s="45">
        <f t="shared" si="229"/>
        <v>772</v>
      </c>
      <c r="P154" s="45">
        <f t="shared" ref="P154" si="240">N154-400</f>
        <v>16592</v>
      </c>
      <c r="Q154" s="46">
        <f t="shared" si="203"/>
        <v>553.06666666666672</v>
      </c>
      <c r="R154" s="47">
        <f t="shared" si="204"/>
        <v>0.97645951035781542</v>
      </c>
      <c r="S154" s="19">
        <v>2253.8084415583899</v>
      </c>
      <c r="T154" s="50">
        <f t="shared" si="205"/>
        <v>13.583705650665319</v>
      </c>
      <c r="U154" s="48">
        <f t="shared" si="206"/>
        <v>58.409934297860872</v>
      </c>
      <c r="V154" s="45">
        <f t="shared" si="207"/>
        <v>566.4</v>
      </c>
      <c r="W154" s="45">
        <f t="shared" ref="W154" si="241">V154-32</f>
        <v>534.4</v>
      </c>
      <c r="X154" s="45">
        <f t="shared" si="208"/>
        <v>32</v>
      </c>
    </row>
    <row r="155" spans="2:24" x14ac:dyDescent="0.25">
      <c r="B155" s="41">
        <v>43984</v>
      </c>
      <c r="C155" s="3">
        <f t="shared" si="197"/>
        <v>2020</v>
      </c>
      <c r="D155" s="3" t="s">
        <v>26</v>
      </c>
      <c r="E155" s="3">
        <f t="shared" si="198"/>
        <v>2</v>
      </c>
      <c r="F155" s="3" t="s">
        <v>34</v>
      </c>
      <c r="G155" s="3">
        <v>2</v>
      </c>
      <c r="H155" s="3" t="str">
        <f t="shared" si="209"/>
        <v>Sussex</v>
      </c>
      <c r="I155" s="42">
        <v>43892</v>
      </c>
      <c r="J155" s="3">
        <f t="shared" si="199"/>
        <v>92</v>
      </c>
      <c r="K155" s="43">
        <f t="shared" si="200"/>
        <v>13.142857142857142</v>
      </c>
      <c r="L155" s="44">
        <v>19000</v>
      </c>
      <c r="M155" s="3">
        <v>6</v>
      </c>
      <c r="N155" s="45">
        <f t="shared" si="201"/>
        <v>18994</v>
      </c>
      <c r="O155" s="45">
        <f t="shared" si="229"/>
        <v>778</v>
      </c>
      <c r="P155" s="45">
        <f>N155-1000</f>
        <v>17994</v>
      </c>
      <c r="Q155" s="46">
        <f t="shared" si="203"/>
        <v>599.79999999999995</v>
      </c>
      <c r="R155" s="47">
        <f t="shared" si="204"/>
        <v>0.94735179530378011</v>
      </c>
      <c r="S155" s="19">
        <v>2256.6309523809</v>
      </c>
      <c r="T155" s="50">
        <f t="shared" si="205"/>
        <v>12.541018963992997</v>
      </c>
      <c r="U155" s="48">
        <f t="shared" si="206"/>
        <v>53.926381545169882</v>
      </c>
      <c r="V155" s="45">
        <f t="shared" si="207"/>
        <v>633.13333333333333</v>
      </c>
      <c r="W155" s="45">
        <f t="shared" ref="W155" si="242">V155-115</f>
        <v>518.13333333333333</v>
      </c>
      <c r="X155" s="45">
        <f t="shared" si="208"/>
        <v>115</v>
      </c>
    </row>
    <row r="156" spans="2:24" x14ac:dyDescent="0.25">
      <c r="B156" s="41">
        <v>43985</v>
      </c>
      <c r="C156" s="3">
        <f t="shared" si="197"/>
        <v>2020</v>
      </c>
      <c r="D156" s="3" t="s">
        <v>26</v>
      </c>
      <c r="E156" s="3">
        <f t="shared" si="198"/>
        <v>3</v>
      </c>
      <c r="F156" s="3" t="s">
        <v>35</v>
      </c>
      <c r="G156" s="3">
        <v>3</v>
      </c>
      <c r="H156" s="3" t="str">
        <f t="shared" si="209"/>
        <v>Leghorn</v>
      </c>
      <c r="I156" s="42">
        <v>43893</v>
      </c>
      <c r="J156" s="3">
        <f t="shared" si="199"/>
        <v>92</v>
      </c>
      <c r="K156" s="43">
        <f t="shared" si="200"/>
        <v>13.142857142857142</v>
      </c>
      <c r="L156" s="44">
        <v>18000</v>
      </c>
      <c r="M156" s="3">
        <v>6</v>
      </c>
      <c r="N156" s="45">
        <f t="shared" si="201"/>
        <v>17994</v>
      </c>
      <c r="O156" s="45">
        <f t="shared" si="229"/>
        <v>784</v>
      </c>
      <c r="P156" s="45">
        <f t="shared" si="155"/>
        <v>17500</v>
      </c>
      <c r="Q156" s="46">
        <f t="shared" si="203"/>
        <v>583.33333333333337</v>
      </c>
      <c r="R156" s="47">
        <f t="shared" si="204"/>
        <v>0.9725464043570079</v>
      </c>
      <c r="S156" s="19">
        <v>2259.4534632034101</v>
      </c>
      <c r="T156" s="50">
        <f t="shared" si="205"/>
        <v>12.91116264687663</v>
      </c>
      <c r="U156" s="48">
        <f t="shared" si="206"/>
        <v>55.517999381569503</v>
      </c>
      <c r="V156" s="45">
        <f t="shared" si="207"/>
        <v>599.79999999999995</v>
      </c>
      <c r="W156" s="45">
        <f t="shared" ref="W156" si="243">V156-77</f>
        <v>522.79999999999995</v>
      </c>
      <c r="X156" s="45">
        <f t="shared" si="208"/>
        <v>77</v>
      </c>
    </row>
    <row r="157" spans="2:24" x14ac:dyDescent="0.25">
      <c r="B157" s="41">
        <v>43986</v>
      </c>
      <c r="C157" s="3">
        <f t="shared" si="197"/>
        <v>2020</v>
      </c>
      <c r="D157" s="3" t="s">
        <v>26</v>
      </c>
      <c r="E157" s="3">
        <f t="shared" si="198"/>
        <v>4</v>
      </c>
      <c r="F157" s="3" t="s">
        <v>36</v>
      </c>
      <c r="G157" s="3">
        <v>1</v>
      </c>
      <c r="H157" s="3" t="str">
        <f t="shared" si="209"/>
        <v>Plymouth Rock</v>
      </c>
      <c r="I157" s="42">
        <v>43894</v>
      </c>
      <c r="J157" s="3">
        <f t="shared" si="199"/>
        <v>92</v>
      </c>
      <c r="K157" s="43">
        <f t="shared" si="200"/>
        <v>13.142857142857142</v>
      </c>
      <c r="L157" s="44">
        <v>18500</v>
      </c>
      <c r="M157" s="3">
        <v>8</v>
      </c>
      <c r="N157" s="45">
        <f t="shared" si="201"/>
        <v>18492</v>
      </c>
      <c r="O157" s="45">
        <f t="shared" si="229"/>
        <v>792</v>
      </c>
      <c r="P157" s="45">
        <f t="shared" si="156"/>
        <v>18092</v>
      </c>
      <c r="Q157" s="46">
        <f t="shared" si="203"/>
        <v>603.06666666666672</v>
      </c>
      <c r="R157" s="47">
        <f t="shared" si="204"/>
        <v>0.97836902444300233</v>
      </c>
      <c r="S157" s="19">
        <v>2262.2759740259198</v>
      </c>
      <c r="T157" s="50">
        <f t="shared" si="205"/>
        <v>12.504289045024983</v>
      </c>
      <c r="U157" s="48">
        <f t="shared" si="206"/>
        <v>53.768442893607421</v>
      </c>
      <c r="V157" s="45">
        <f t="shared" si="207"/>
        <v>616.4</v>
      </c>
      <c r="W157" s="45">
        <f t="shared" ref="W157" si="244">V157-88</f>
        <v>528.4</v>
      </c>
      <c r="X157" s="45">
        <f t="shared" si="208"/>
        <v>88</v>
      </c>
    </row>
    <row r="158" spans="2:24" x14ac:dyDescent="0.25">
      <c r="B158" s="41">
        <v>43987</v>
      </c>
      <c r="C158" s="3">
        <f t="shared" si="197"/>
        <v>2020</v>
      </c>
      <c r="D158" s="3" t="s">
        <v>26</v>
      </c>
      <c r="E158" s="3">
        <f t="shared" si="198"/>
        <v>5</v>
      </c>
      <c r="F158" s="3" t="s">
        <v>34</v>
      </c>
      <c r="G158" s="3">
        <v>2</v>
      </c>
      <c r="H158" s="3" t="str">
        <f t="shared" si="209"/>
        <v>Sussex</v>
      </c>
      <c r="I158" s="42">
        <v>43895</v>
      </c>
      <c r="J158" s="3">
        <f t="shared" si="199"/>
        <v>92</v>
      </c>
      <c r="K158" s="43">
        <f t="shared" si="200"/>
        <v>13.142857142857142</v>
      </c>
      <c r="L158" s="44">
        <v>15000</v>
      </c>
      <c r="M158" s="3">
        <v>1</v>
      </c>
      <c r="N158" s="45">
        <f t="shared" si="201"/>
        <v>14999</v>
      </c>
      <c r="O158" s="45">
        <f t="shared" si="229"/>
        <v>793</v>
      </c>
      <c r="P158" s="45">
        <f t="shared" si="157"/>
        <v>14499</v>
      </c>
      <c r="Q158" s="46">
        <f t="shared" si="203"/>
        <v>483.3</v>
      </c>
      <c r="R158" s="47">
        <f t="shared" si="204"/>
        <v>0.9666644442962864</v>
      </c>
      <c r="S158" s="19">
        <v>2265.09848484843</v>
      </c>
      <c r="T158" s="50">
        <f t="shared" si="205"/>
        <v>15.622446271111318</v>
      </c>
      <c r="U158" s="48">
        <f t="shared" si="206"/>
        <v>67.176518965778669</v>
      </c>
      <c r="V158" s="45">
        <f t="shared" si="207"/>
        <v>499.96666666666664</v>
      </c>
      <c r="W158" s="45">
        <f t="shared" ref="W158" si="245">V158-99</f>
        <v>400.96666666666664</v>
      </c>
      <c r="X158" s="45">
        <f t="shared" si="208"/>
        <v>99</v>
      </c>
    </row>
    <row r="159" spans="2:24" x14ac:dyDescent="0.25">
      <c r="B159" s="41">
        <v>43988</v>
      </c>
      <c r="C159" s="3">
        <f t="shared" si="197"/>
        <v>2020</v>
      </c>
      <c r="D159" s="3" t="s">
        <v>26</v>
      </c>
      <c r="E159" s="3">
        <f t="shared" si="198"/>
        <v>6</v>
      </c>
      <c r="F159" s="3" t="s">
        <v>35</v>
      </c>
      <c r="G159" s="3">
        <v>3</v>
      </c>
      <c r="H159" s="3" t="str">
        <f t="shared" si="209"/>
        <v>Leghorn</v>
      </c>
      <c r="I159" s="42">
        <v>43896</v>
      </c>
      <c r="J159" s="3">
        <f t="shared" si="199"/>
        <v>92</v>
      </c>
      <c r="K159" s="43">
        <f t="shared" si="200"/>
        <v>13.142857142857142</v>
      </c>
      <c r="L159" s="44">
        <v>19249.947372888499</v>
      </c>
      <c r="M159" s="3">
        <v>0</v>
      </c>
      <c r="N159" s="45">
        <f t="shared" si="201"/>
        <v>19249.947372888499</v>
      </c>
      <c r="O159" s="45">
        <f t="shared" si="229"/>
        <v>793</v>
      </c>
      <c r="P159" s="45">
        <f t="shared" si="158"/>
        <v>18949.947372888499</v>
      </c>
      <c r="Q159" s="46">
        <f t="shared" si="203"/>
        <v>631.66491242961661</v>
      </c>
      <c r="R159" s="47">
        <f t="shared" si="204"/>
        <v>0.98441554180960944</v>
      </c>
      <c r="S159" s="19">
        <v>2267.9209956709501</v>
      </c>
      <c r="T159" s="50">
        <f t="shared" si="205"/>
        <v>11.967954058361356</v>
      </c>
      <c r="U159" s="48">
        <f t="shared" si="206"/>
        <v>51.462202450953825</v>
      </c>
      <c r="V159" s="45">
        <f t="shared" si="207"/>
        <v>641.66491242961661</v>
      </c>
      <c r="W159" s="45">
        <f t="shared" ref="W159" si="246">V159-70</f>
        <v>571.66491242961661</v>
      </c>
      <c r="X159" s="45">
        <f t="shared" si="208"/>
        <v>70</v>
      </c>
    </row>
    <row r="160" spans="2:24" x14ac:dyDescent="0.25">
      <c r="B160" s="41">
        <v>43989</v>
      </c>
      <c r="C160" s="3">
        <f t="shared" si="197"/>
        <v>2020</v>
      </c>
      <c r="D160" s="3" t="s">
        <v>26</v>
      </c>
      <c r="E160" s="3">
        <f t="shared" si="198"/>
        <v>7</v>
      </c>
      <c r="F160" s="3" t="s">
        <v>36</v>
      </c>
      <c r="G160" s="3">
        <v>1</v>
      </c>
      <c r="H160" s="3" t="str">
        <f t="shared" si="209"/>
        <v>Plymouth Rock</v>
      </c>
      <c r="I160" s="42">
        <v>43897</v>
      </c>
      <c r="J160" s="3">
        <f t="shared" si="199"/>
        <v>92</v>
      </c>
      <c r="K160" s="43">
        <f t="shared" si="200"/>
        <v>13.142857142857142</v>
      </c>
      <c r="L160" s="44">
        <v>19784.479844888501</v>
      </c>
      <c r="M160" s="3">
        <v>0</v>
      </c>
      <c r="N160" s="45">
        <f t="shared" si="201"/>
        <v>19784.479844888501</v>
      </c>
      <c r="O160" s="45">
        <f t="shared" si="229"/>
        <v>793</v>
      </c>
      <c r="P160" s="45">
        <f t="shared" si="159"/>
        <v>19584.479844888501</v>
      </c>
      <c r="Q160" s="46">
        <f t="shared" si="203"/>
        <v>652.81599482961667</v>
      </c>
      <c r="R160" s="47">
        <f t="shared" si="204"/>
        <v>0.98989106604934718</v>
      </c>
      <c r="S160" s="19">
        <v>2270.7435064934598</v>
      </c>
      <c r="T160" s="50">
        <f t="shared" si="205"/>
        <v>11.594607181186474</v>
      </c>
      <c r="U160" s="48">
        <f t="shared" si="206"/>
        <v>49.856810879101836</v>
      </c>
      <c r="V160" s="45">
        <f t="shared" si="207"/>
        <v>659.48266149628341</v>
      </c>
      <c r="W160" s="45">
        <f t="shared" ref="W160:W161" si="247">V160-61</f>
        <v>598.48266149628341</v>
      </c>
      <c r="X160" s="45">
        <f t="shared" si="208"/>
        <v>61</v>
      </c>
    </row>
    <row r="161" spans="2:24" x14ac:dyDescent="0.25">
      <c r="B161" s="41">
        <v>43990</v>
      </c>
      <c r="C161" s="3">
        <f t="shared" si="197"/>
        <v>2020</v>
      </c>
      <c r="D161" s="3" t="s">
        <v>26</v>
      </c>
      <c r="E161" s="3">
        <f t="shared" si="198"/>
        <v>8</v>
      </c>
      <c r="F161" s="3" t="s">
        <v>34</v>
      </c>
      <c r="G161" s="3">
        <v>2</v>
      </c>
      <c r="H161" s="3" t="str">
        <f t="shared" si="209"/>
        <v>Sussex</v>
      </c>
      <c r="I161" s="42">
        <v>43898</v>
      </c>
      <c r="J161" s="3">
        <f t="shared" si="199"/>
        <v>92</v>
      </c>
      <c r="K161" s="43">
        <f t="shared" si="200"/>
        <v>13.142857142857142</v>
      </c>
      <c r="L161" s="44">
        <v>20319.0123168885</v>
      </c>
      <c r="M161" s="3">
        <v>0</v>
      </c>
      <c r="N161" s="45">
        <f t="shared" si="201"/>
        <v>20319.0123168885</v>
      </c>
      <c r="O161" s="45">
        <f t="shared" si="229"/>
        <v>793</v>
      </c>
      <c r="P161" s="45">
        <f t="shared" si="160"/>
        <v>19719.0123168885</v>
      </c>
      <c r="Q161" s="46">
        <f t="shared" si="203"/>
        <v>657.30041056294999</v>
      </c>
      <c r="R161" s="47">
        <f t="shared" si="204"/>
        <v>0.97047100564522526</v>
      </c>
      <c r="S161" s="19">
        <v>2273.5660173159699</v>
      </c>
      <c r="T161" s="50">
        <f t="shared" si="205"/>
        <v>11.529816913643067</v>
      </c>
      <c r="U161" s="48">
        <f t="shared" si="206"/>
        <v>49.578212728665186</v>
      </c>
      <c r="V161" s="45">
        <f t="shared" si="207"/>
        <v>677.30041056294999</v>
      </c>
      <c r="W161" s="45">
        <f t="shared" si="247"/>
        <v>616.30041056294999</v>
      </c>
      <c r="X161" s="45">
        <f t="shared" si="208"/>
        <v>61</v>
      </c>
    </row>
    <row r="162" spans="2:24" x14ac:dyDescent="0.25">
      <c r="B162" s="41">
        <v>43991</v>
      </c>
      <c r="C162" s="3">
        <f t="shared" si="197"/>
        <v>2020</v>
      </c>
      <c r="D162" s="3" t="s">
        <v>26</v>
      </c>
      <c r="E162" s="3">
        <f t="shared" si="198"/>
        <v>9</v>
      </c>
      <c r="F162" s="3" t="s">
        <v>34</v>
      </c>
      <c r="G162" s="3">
        <v>3</v>
      </c>
      <c r="H162" s="3" t="str">
        <f t="shared" si="209"/>
        <v>Leghorn</v>
      </c>
      <c r="I162" s="42">
        <v>43899</v>
      </c>
      <c r="J162" s="3">
        <f t="shared" si="199"/>
        <v>92</v>
      </c>
      <c r="K162" s="43">
        <f t="shared" si="200"/>
        <v>13.142857142857142</v>
      </c>
      <c r="L162" s="44">
        <v>20853.544788888499</v>
      </c>
      <c r="M162" s="3">
        <v>0</v>
      </c>
      <c r="N162" s="45">
        <f t="shared" si="201"/>
        <v>20853.544788888499</v>
      </c>
      <c r="O162" s="45">
        <f t="shared" si="229"/>
        <v>793</v>
      </c>
      <c r="P162" s="45">
        <f t="shared" si="162"/>
        <v>20353.544788888499</v>
      </c>
      <c r="Q162" s="46">
        <f t="shared" si="203"/>
        <v>678.45149296294994</v>
      </c>
      <c r="R162" s="47">
        <f t="shared" si="204"/>
        <v>0.97602326103011428</v>
      </c>
      <c r="S162" s="19">
        <v>2276.3885281384801</v>
      </c>
      <c r="T162" s="50">
        <f t="shared" si="205"/>
        <v>11.184236219045326</v>
      </c>
      <c r="U162" s="48">
        <f t="shared" si="206"/>
        <v>48.092215741894897</v>
      </c>
      <c r="V162" s="45">
        <f t="shared" si="207"/>
        <v>695.11815962961668</v>
      </c>
      <c r="W162" s="45">
        <f t="shared" ref="W162" si="248">V162-88</f>
        <v>607.11815962961668</v>
      </c>
      <c r="X162" s="45">
        <f t="shared" si="208"/>
        <v>88</v>
      </c>
    </row>
    <row r="163" spans="2:24" x14ac:dyDescent="0.25">
      <c r="B163" s="41">
        <v>43992</v>
      </c>
      <c r="C163" s="3">
        <f t="shared" si="197"/>
        <v>2020</v>
      </c>
      <c r="D163" s="3" t="s">
        <v>26</v>
      </c>
      <c r="E163" s="3">
        <f t="shared" si="198"/>
        <v>10</v>
      </c>
      <c r="F163" s="3" t="s">
        <v>35</v>
      </c>
      <c r="G163" s="3">
        <v>1</v>
      </c>
      <c r="H163" s="3" t="str">
        <f t="shared" si="209"/>
        <v>Plymouth Rock</v>
      </c>
      <c r="I163" s="42">
        <v>43900</v>
      </c>
      <c r="J163" s="3">
        <f t="shared" si="199"/>
        <v>92</v>
      </c>
      <c r="K163" s="43">
        <f t="shared" si="200"/>
        <v>13.142857142857142</v>
      </c>
      <c r="L163" s="44">
        <v>21388.0772608884</v>
      </c>
      <c r="M163" s="3">
        <v>9</v>
      </c>
      <c r="N163" s="45">
        <f t="shared" si="201"/>
        <v>21379.0772608884</v>
      </c>
      <c r="O163" s="45">
        <f t="shared" si="229"/>
        <v>802</v>
      </c>
      <c r="P163" s="45">
        <f t="shared" si="164"/>
        <v>20888.0772608884</v>
      </c>
      <c r="Q163" s="46">
        <f t="shared" si="203"/>
        <v>696.26924202961334</v>
      </c>
      <c r="R163" s="47">
        <f t="shared" si="204"/>
        <v>0.97703362058107845</v>
      </c>
      <c r="S163" s="19">
        <v>2279.2110389609902</v>
      </c>
      <c r="T163" s="50">
        <f t="shared" si="205"/>
        <v>10.911540638681323</v>
      </c>
      <c r="U163" s="48">
        <f t="shared" si="206"/>
        <v>46.919624746329688</v>
      </c>
      <c r="V163" s="45">
        <f t="shared" si="207"/>
        <v>712.63590869628001</v>
      </c>
      <c r="W163" s="45">
        <f t="shared" ref="W163" si="249">V163-150</f>
        <v>562.63590869628001</v>
      </c>
      <c r="X163" s="45">
        <f t="shared" si="208"/>
        <v>150</v>
      </c>
    </row>
    <row r="164" spans="2:24" x14ac:dyDescent="0.25">
      <c r="B164" s="41">
        <v>43993</v>
      </c>
      <c r="C164" s="3">
        <f t="shared" si="197"/>
        <v>2020</v>
      </c>
      <c r="D164" s="3" t="s">
        <v>26</v>
      </c>
      <c r="E164" s="3">
        <f t="shared" si="198"/>
        <v>11</v>
      </c>
      <c r="F164" s="3" t="s">
        <v>36</v>
      </c>
      <c r="G164" s="3">
        <v>2</v>
      </c>
      <c r="H164" s="3" t="str">
        <f t="shared" si="209"/>
        <v>Sussex</v>
      </c>
      <c r="I164" s="42">
        <v>43901</v>
      </c>
      <c r="J164" s="3">
        <f t="shared" si="199"/>
        <v>92</v>
      </c>
      <c r="K164" s="43">
        <f t="shared" si="200"/>
        <v>13.142857142857142</v>
      </c>
      <c r="L164" s="44">
        <v>21922.609732888399</v>
      </c>
      <c r="M164" s="3">
        <v>11</v>
      </c>
      <c r="N164" s="45">
        <f t="shared" si="201"/>
        <v>21911.609732888399</v>
      </c>
      <c r="O164" s="45">
        <f t="shared" si="229"/>
        <v>813</v>
      </c>
      <c r="P164" s="45">
        <f t="shared" si="166"/>
        <v>21511.609732888399</v>
      </c>
      <c r="Q164" s="46">
        <f t="shared" si="203"/>
        <v>717.05365776294661</v>
      </c>
      <c r="R164" s="47">
        <f t="shared" si="204"/>
        <v>0.9817448373316171</v>
      </c>
      <c r="S164" s="19">
        <v>2282.0335497834999</v>
      </c>
      <c r="T164" s="50">
        <f t="shared" si="205"/>
        <v>10.608381139857578</v>
      </c>
      <c r="U164" s="48">
        <f t="shared" si="206"/>
        <v>45.616038901387583</v>
      </c>
      <c r="V164" s="45">
        <f t="shared" si="207"/>
        <v>730.38699109627998</v>
      </c>
      <c r="W164" s="45">
        <f t="shared" ref="W164" si="250">V164-20</f>
        <v>710.38699109627998</v>
      </c>
      <c r="X164" s="45">
        <f t="shared" si="208"/>
        <v>20</v>
      </c>
    </row>
    <row r="165" spans="2:24" x14ac:dyDescent="0.25">
      <c r="B165" s="41">
        <v>43994</v>
      </c>
      <c r="C165" s="3">
        <f t="shared" si="197"/>
        <v>2020</v>
      </c>
      <c r="D165" s="3" t="s">
        <v>26</v>
      </c>
      <c r="E165" s="3">
        <f t="shared" si="198"/>
        <v>12</v>
      </c>
      <c r="F165" s="3" t="s">
        <v>34</v>
      </c>
      <c r="G165" s="3">
        <v>3</v>
      </c>
      <c r="H165" s="3" t="str">
        <f t="shared" si="209"/>
        <v>Leghorn</v>
      </c>
      <c r="I165" s="42">
        <v>43892</v>
      </c>
      <c r="J165" s="3">
        <f t="shared" si="199"/>
        <v>102</v>
      </c>
      <c r="K165" s="43">
        <f t="shared" si="200"/>
        <v>14.571428571428571</v>
      </c>
      <c r="L165" s="44">
        <v>22457.1422048883</v>
      </c>
      <c r="M165" s="3">
        <v>15</v>
      </c>
      <c r="N165" s="45">
        <f t="shared" si="201"/>
        <v>22442.1422048883</v>
      </c>
      <c r="O165" s="45">
        <f t="shared" si="229"/>
        <v>828</v>
      </c>
      <c r="P165" s="45">
        <f t="shared" si="168"/>
        <v>21942.1422048883</v>
      </c>
      <c r="Q165" s="46">
        <f t="shared" si="203"/>
        <v>731.40474016294331</v>
      </c>
      <c r="R165" s="47">
        <f t="shared" si="204"/>
        <v>0.97772048695551483</v>
      </c>
      <c r="S165" s="19">
        <v>2284.85606060601</v>
      </c>
      <c r="T165" s="50">
        <f t="shared" si="205"/>
        <v>10.413094761991776</v>
      </c>
      <c r="U165" s="48">
        <f t="shared" si="206"/>
        <v>44.776307476564632</v>
      </c>
      <c r="V165" s="45">
        <f t="shared" si="207"/>
        <v>748.07140682960994</v>
      </c>
      <c r="W165" s="45">
        <f t="shared" ref="W165" si="251">V165-15</f>
        <v>733.07140682960994</v>
      </c>
      <c r="X165" s="45">
        <f t="shared" si="208"/>
        <v>15</v>
      </c>
    </row>
    <row r="166" spans="2:24" x14ac:dyDescent="0.25">
      <c r="B166" s="41">
        <v>43995</v>
      </c>
      <c r="C166" s="3">
        <f t="shared" si="197"/>
        <v>2020</v>
      </c>
      <c r="D166" s="3" t="s">
        <v>26</v>
      </c>
      <c r="E166" s="3">
        <f t="shared" si="198"/>
        <v>13</v>
      </c>
      <c r="F166" s="3" t="s">
        <v>35</v>
      </c>
      <c r="G166" s="3">
        <v>1</v>
      </c>
      <c r="H166" s="3" t="str">
        <f t="shared" si="209"/>
        <v>Plymouth Rock</v>
      </c>
      <c r="I166" s="42">
        <v>43903</v>
      </c>
      <c r="J166" s="3">
        <f t="shared" si="199"/>
        <v>92</v>
      </c>
      <c r="K166" s="43">
        <f t="shared" si="200"/>
        <v>13.142857142857142</v>
      </c>
      <c r="L166" s="44">
        <v>22991.674676888299</v>
      </c>
      <c r="M166" s="3">
        <v>10</v>
      </c>
      <c r="N166" s="45">
        <f t="shared" si="201"/>
        <v>22981.674676888299</v>
      </c>
      <c r="O166" s="45">
        <f t="shared" si="229"/>
        <v>838</v>
      </c>
      <c r="P166" s="45">
        <f t="shared" si="170"/>
        <v>22491.674676888299</v>
      </c>
      <c r="Q166" s="46">
        <f t="shared" si="203"/>
        <v>749.72248922961001</v>
      </c>
      <c r="R166" s="47">
        <f t="shared" si="204"/>
        <v>0.97867866433194395</v>
      </c>
      <c r="S166" s="19">
        <v>2287.6785714285202</v>
      </c>
      <c r="T166" s="50">
        <f t="shared" si="205"/>
        <v>10.171223816336198</v>
      </c>
      <c r="U166" s="48">
        <f t="shared" si="206"/>
        <v>43.736262410245651</v>
      </c>
      <c r="V166" s="45">
        <f t="shared" si="207"/>
        <v>766.05582256294326</v>
      </c>
      <c r="W166" s="45">
        <f t="shared" ref="W166" si="252">V166-18</f>
        <v>748.05582256294326</v>
      </c>
      <c r="X166" s="45">
        <f t="shared" si="208"/>
        <v>18</v>
      </c>
    </row>
    <row r="167" spans="2:24" x14ac:dyDescent="0.25">
      <c r="B167" s="41">
        <v>43996</v>
      </c>
      <c r="C167" s="3">
        <f t="shared" si="197"/>
        <v>2020</v>
      </c>
      <c r="D167" s="3" t="s">
        <v>26</v>
      </c>
      <c r="E167" s="3">
        <f t="shared" si="198"/>
        <v>14</v>
      </c>
      <c r="F167" s="3" t="s">
        <v>36</v>
      </c>
      <c r="G167" s="3">
        <v>2</v>
      </c>
      <c r="H167" s="3" t="str">
        <f t="shared" si="209"/>
        <v>Sussex</v>
      </c>
      <c r="I167" s="42">
        <v>43904</v>
      </c>
      <c r="J167" s="3">
        <f t="shared" si="199"/>
        <v>92</v>
      </c>
      <c r="K167" s="43">
        <f t="shared" si="200"/>
        <v>13.142857142857142</v>
      </c>
      <c r="L167" s="44">
        <v>10879.0678210678</v>
      </c>
      <c r="M167" s="3">
        <v>15</v>
      </c>
      <c r="N167" s="45">
        <f t="shared" si="201"/>
        <v>10864.0678210678</v>
      </c>
      <c r="O167" s="45">
        <f t="shared" si="229"/>
        <v>853</v>
      </c>
      <c r="P167" s="45">
        <f t="shared" si="172"/>
        <v>10464.0678210678</v>
      </c>
      <c r="Q167" s="46">
        <f t="shared" si="203"/>
        <v>348.80226070226001</v>
      </c>
      <c r="R167" s="47">
        <f t="shared" si="204"/>
        <v>0.96318137859703779</v>
      </c>
      <c r="S167" s="19">
        <v>2290.5010822510299</v>
      </c>
      <c r="T167" s="50">
        <f t="shared" si="205"/>
        <v>21.889203332947215</v>
      </c>
      <c r="U167" s="48">
        <f t="shared" si="206"/>
        <v>94.123574331673026</v>
      </c>
      <c r="V167" s="45">
        <f t="shared" si="207"/>
        <v>362.13559403559333</v>
      </c>
      <c r="W167" s="45">
        <f t="shared" ref="W167" si="253">V167-8</f>
        <v>354.13559403559333</v>
      </c>
      <c r="X167" s="45">
        <f t="shared" si="208"/>
        <v>8</v>
      </c>
    </row>
    <row r="168" spans="2:24" x14ac:dyDescent="0.25">
      <c r="B168" s="41">
        <v>43997</v>
      </c>
      <c r="C168" s="3">
        <f t="shared" si="197"/>
        <v>2020</v>
      </c>
      <c r="D168" s="3" t="s">
        <v>26</v>
      </c>
      <c r="E168" s="3">
        <f t="shared" si="198"/>
        <v>15</v>
      </c>
      <c r="F168" s="3" t="s">
        <v>34</v>
      </c>
      <c r="G168" s="3">
        <v>3</v>
      </c>
      <c r="H168" s="3" t="str">
        <f t="shared" si="209"/>
        <v>Leghorn</v>
      </c>
      <c r="I168" s="42">
        <v>43905</v>
      </c>
      <c r="J168" s="3">
        <f t="shared" si="199"/>
        <v>92</v>
      </c>
      <c r="K168" s="43">
        <f t="shared" si="200"/>
        <v>13.142857142857142</v>
      </c>
      <c r="L168" s="44">
        <v>10834.1341991342</v>
      </c>
      <c r="M168" s="3">
        <v>16</v>
      </c>
      <c r="N168" s="45">
        <f t="shared" si="201"/>
        <v>10818.1341991342</v>
      </c>
      <c r="O168" s="45">
        <f t="shared" si="229"/>
        <v>869</v>
      </c>
      <c r="P168" s="45">
        <f t="shared" si="174"/>
        <v>10318.1341991342</v>
      </c>
      <c r="Q168" s="46">
        <f t="shared" si="203"/>
        <v>343.93780663780666</v>
      </c>
      <c r="R168" s="47">
        <f t="shared" si="204"/>
        <v>0.9537813091614249</v>
      </c>
      <c r="S168" s="19">
        <v>2293.32359307354</v>
      </c>
      <c r="T168" s="50">
        <f t="shared" si="205"/>
        <v>22.226146208352031</v>
      </c>
      <c r="U168" s="48">
        <f t="shared" si="206"/>
        <v>95.572428695913729</v>
      </c>
      <c r="V168" s="45">
        <f t="shared" si="207"/>
        <v>360.60447330447334</v>
      </c>
      <c r="W168" s="45">
        <f t="shared" ref="W168" si="254">V168-52</f>
        <v>308.60447330447334</v>
      </c>
      <c r="X168" s="45">
        <f t="shared" si="208"/>
        <v>52</v>
      </c>
    </row>
    <row r="169" spans="2:24" x14ac:dyDescent="0.25">
      <c r="B169" s="41">
        <v>43998</v>
      </c>
      <c r="C169" s="3">
        <f t="shared" si="197"/>
        <v>2020</v>
      </c>
      <c r="D169" s="3" t="s">
        <v>26</v>
      </c>
      <c r="E169" s="3">
        <f t="shared" si="198"/>
        <v>16</v>
      </c>
      <c r="F169" s="3" t="s">
        <v>35</v>
      </c>
      <c r="G169" s="3">
        <v>1</v>
      </c>
      <c r="H169" s="3" t="str">
        <f t="shared" si="209"/>
        <v>Plymouth Rock</v>
      </c>
      <c r="I169" s="42">
        <v>43906</v>
      </c>
      <c r="J169" s="3">
        <f t="shared" si="199"/>
        <v>92</v>
      </c>
      <c r="K169" s="43">
        <f t="shared" si="200"/>
        <v>13.142857142857142</v>
      </c>
      <c r="L169" s="44">
        <v>10789.2005772006</v>
      </c>
      <c r="M169" s="3">
        <v>5</v>
      </c>
      <c r="N169" s="45">
        <f t="shared" si="201"/>
        <v>10784.2005772006</v>
      </c>
      <c r="O169" s="45">
        <f t="shared" si="229"/>
        <v>874</v>
      </c>
      <c r="P169" s="45">
        <f t="shared" si="176"/>
        <v>10484.2005772006</v>
      </c>
      <c r="Q169" s="46">
        <f t="shared" si="203"/>
        <v>349.47335257335334</v>
      </c>
      <c r="R169" s="47">
        <f t="shared" si="204"/>
        <v>0.97218152631227539</v>
      </c>
      <c r="S169" s="19">
        <v>2296.1461038960501</v>
      </c>
      <c r="T169" s="50">
        <f t="shared" si="205"/>
        <v>21.90101273805606</v>
      </c>
      <c r="U169" s="48">
        <f t="shared" si="206"/>
        <v>94.174354773641056</v>
      </c>
      <c r="V169" s="45">
        <f t="shared" si="207"/>
        <v>359.47335257335334</v>
      </c>
      <c r="W169" s="45">
        <f t="shared" ref="W169" si="255">V169-55</f>
        <v>304.47335257335334</v>
      </c>
      <c r="X169" s="45">
        <f t="shared" si="208"/>
        <v>55</v>
      </c>
    </row>
    <row r="170" spans="2:24" x14ac:dyDescent="0.25">
      <c r="B170" s="41">
        <v>43999</v>
      </c>
      <c r="C170" s="3">
        <f t="shared" si="197"/>
        <v>2020</v>
      </c>
      <c r="D170" s="3" t="s">
        <v>26</v>
      </c>
      <c r="E170" s="3">
        <f t="shared" si="198"/>
        <v>17</v>
      </c>
      <c r="F170" s="3" t="s">
        <v>34</v>
      </c>
      <c r="G170" s="3">
        <v>2</v>
      </c>
      <c r="H170" s="3" t="str">
        <f t="shared" si="209"/>
        <v>Sussex</v>
      </c>
      <c r="I170" s="42">
        <v>43897</v>
      </c>
      <c r="J170" s="3">
        <f t="shared" si="199"/>
        <v>102</v>
      </c>
      <c r="K170" s="43">
        <f t="shared" si="200"/>
        <v>14.571428571428571</v>
      </c>
      <c r="L170" s="44">
        <v>10744.266955267</v>
      </c>
      <c r="M170" s="3">
        <v>8</v>
      </c>
      <c r="N170" s="45">
        <f t="shared" si="201"/>
        <v>10736.266955267</v>
      </c>
      <c r="O170" s="45">
        <f t="shared" si="229"/>
        <v>882</v>
      </c>
      <c r="P170" s="45">
        <f t="shared" ref="P170" si="256">L170-500</f>
        <v>10244.266955267</v>
      </c>
      <c r="Q170" s="46">
        <f t="shared" si="203"/>
        <v>341.47556517556666</v>
      </c>
      <c r="R170" s="47">
        <f t="shared" si="204"/>
        <v>0.95417401578687133</v>
      </c>
      <c r="S170" s="19">
        <v>2298.9686147185598</v>
      </c>
      <c r="T170" s="50">
        <f t="shared" si="205"/>
        <v>22.441514114746546</v>
      </c>
      <c r="U170" s="48">
        <f t="shared" si="206"/>
        <v>96.49851069341014</v>
      </c>
      <c r="V170" s="45">
        <f t="shared" si="207"/>
        <v>357.87556517556663</v>
      </c>
      <c r="W170" s="45">
        <f t="shared" ref="W170" si="257">V170-100</f>
        <v>257.87556517556663</v>
      </c>
      <c r="X170" s="45">
        <f t="shared" si="208"/>
        <v>100</v>
      </c>
    </row>
    <row r="171" spans="2:24" x14ac:dyDescent="0.25">
      <c r="B171" s="41">
        <v>44000</v>
      </c>
      <c r="C171" s="3">
        <f t="shared" si="197"/>
        <v>2020</v>
      </c>
      <c r="D171" s="3" t="s">
        <v>26</v>
      </c>
      <c r="E171" s="3">
        <f t="shared" si="198"/>
        <v>18</v>
      </c>
      <c r="F171" s="3" t="s">
        <v>35</v>
      </c>
      <c r="G171" s="3">
        <v>3</v>
      </c>
      <c r="H171" s="3" t="str">
        <f t="shared" si="209"/>
        <v>Leghorn</v>
      </c>
      <c r="I171" s="42">
        <v>43908</v>
      </c>
      <c r="J171" s="3">
        <f t="shared" si="199"/>
        <v>92</v>
      </c>
      <c r="K171" s="43">
        <f t="shared" si="200"/>
        <v>13.142857142857142</v>
      </c>
      <c r="L171" s="44">
        <v>10699.333333333299</v>
      </c>
      <c r="M171" s="3">
        <v>9</v>
      </c>
      <c r="N171" s="45">
        <f t="shared" si="201"/>
        <v>10690.333333333299</v>
      </c>
      <c r="O171" s="45">
        <f t="shared" si="229"/>
        <v>891</v>
      </c>
      <c r="P171" s="45">
        <f t="shared" ref="P171" si="258">N171-400</f>
        <v>10290.333333333299</v>
      </c>
      <c r="Q171" s="46">
        <f t="shared" si="203"/>
        <v>343.01111111110998</v>
      </c>
      <c r="R171" s="47">
        <f t="shared" si="204"/>
        <v>0.96258301892675613</v>
      </c>
      <c r="S171" s="19">
        <v>2301.79112554107</v>
      </c>
      <c r="T171" s="50">
        <f t="shared" si="205"/>
        <v>22.368479727327372</v>
      </c>
      <c r="U171" s="48">
        <f t="shared" si="206"/>
        <v>96.184462827507701</v>
      </c>
      <c r="V171" s="45">
        <f t="shared" si="207"/>
        <v>356.3444444444433</v>
      </c>
      <c r="W171" s="45">
        <f t="shared" ref="W171" si="259">V171-15</f>
        <v>341.3444444444433</v>
      </c>
      <c r="X171" s="45">
        <f t="shared" si="208"/>
        <v>15</v>
      </c>
    </row>
    <row r="172" spans="2:24" x14ac:dyDescent="0.25">
      <c r="B172" s="41">
        <v>44001</v>
      </c>
      <c r="C172" s="3">
        <f t="shared" si="197"/>
        <v>2020</v>
      </c>
      <c r="D172" s="3" t="s">
        <v>26</v>
      </c>
      <c r="E172" s="3">
        <f t="shared" si="198"/>
        <v>19</v>
      </c>
      <c r="F172" s="3" t="s">
        <v>36</v>
      </c>
      <c r="G172" s="3">
        <v>1</v>
      </c>
      <c r="H172" s="3" t="str">
        <f t="shared" si="209"/>
        <v>Plymouth Rock</v>
      </c>
      <c r="I172" s="42">
        <v>43909</v>
      </c>
      <c r="J172" s="3">
        <f t="shared" si="199"/>
        <v>92</v>
      </c>
      <c r="K172" s="43">
        <f t="shared" si="200"/>
        <v>13.142857142857142</v>
      </c>
      <c r="L172" s="44">
        <v>10654.399711399699</v>
      </c>
      <c r="M172" s="3">
        <v>3</v>
      </c>
      <c r="N172" s="45">
        <f t="shared" si="201"/>
        <v>10651.399711399699</v>
      </c>
      <c r="O172" s="45">
        <f t="shared" si="229"/>
        <v>894</v>
      </c>
      <c r="P172" s="45">
        <f t="shared" ref="P172" si="260">N172-500</f>
        <v>10151.399711399699</v>
      </c>
      <c r="Q172" s="46">
        <f t="shared" si="203"/>
        <v>338.37999037998998</v>
      </c>
      <c r="R172" s="47">
        <f t="shared" si="204"/>
        <v>0.95305781272438084</v>
      </c>
      <c r="S172" s="19">
        <v>2304.6136363635801</v>
      </c>
      <c r="T172" s="50">
        <f t="shared" si="205"/>
        <v>22.702422344532174</v>
      </c>
      <c r="U172" s="48">
        <f t="shared" si="206"/>
        <v>97.620416081488344</v>
      </c>
      <c r="V172" s="45">
        <f t="shared" si="207"/>
        <v>355.04665704665666</v>
      </c>
      <c r="W172" s="45">
        <f t="shared" ref="W172:W173" si="261">V172-100</f>
        <v>255.04665704665666</v>
      </c>
      <c r="X172" s="45">
        <f t="shared" si="208"/>
        <v>100</v>
      </c>
    </row>
    <row r="173" spans="2:24" x14ac:dyDescent="0.25">
      <c r="B173" s="41">
        <v>44002</v>
      </c>
      <c r="C173" s="3">
        <f t="shared" si="197"/>
        <v>2020</v>
      </c>
      <c r="D173" s="3" t="s">
        <v>26</v>
      </c>
      <c r="E173" s="3">
        <f t="shared" si="198"/>
        <v>20</v>
      </c>
      <c r="F173" s="3" t="s">
        <v>34</v>
      </c>
      <c r="G173" s="3">
        <v>2</v>
      </c>
      <c r="H173" s="3" t="str">
        <f t="shared" si="209"/>
        <v>Sussex</v>
      </c>
      <c r="I173" s="42">
        <v>43910</v>
      </c>
      <c r="J173" s="3">
        <f t="shared" si="199"/>
        <v>92</v>
      </c>
      <c r="K173" s="43">
        <f t="shared" si="200"/>
        <v>13.142857142857142</v>
      </c>
      <c r="L173" s="44">
        <v>10609.466089466099</v>
      </c>
      <c r="M173" s="3">
        <v>2</v>
      </c>
      <c r="N173" s="45">
        <f t="shared" si="201"/>
        <v>10607.466089466099</v>
      </c>
      <c r="O173" s="45">
        <f t="shared" si="229"/>
        <v>896</v>
      </c>
      <c r="P173" s="45">
        <f>N173-2000</f>
        <v>8607.4660894660992</v>
      </c>
      <c r="Q173" s="46">
        <f t="shared" si="203"/>
        <v>286.91553631553666</v>
      </c>
      <c r="R173" s="47">
        <f t="shared" si="204"/>
        <v>0.81145355703883615</v>
      </c>
      <c r="S173" s="19">
        <v>1993</v>
      </c>
      <c r="T173" s="50">
        <f t="shared" si="205"/>
        <v>23.154317185623917</v>
      </c>
      <c r="U173" s="48">
        <f t="shared" si="206"/>
        <v>99.563563898182835</v>
      </c>
      <c r="V173" s="45">
        <f t="shared" si="207"/>
        <v>353.58220298220328</v>
      </c>
      <c r="W173" s="45">
        <f t="shared" si="261"/>
        <v>253.58220298220328</v>
      </c>
      <c r="X173" s="45">
        <f t="shared" si="208"/>
        <v>100</v>
      </c>
    </row>
    <row r="174" spans="2:24" x14ac:dyDescent="0.25">
      <c r="B174" s="41">
        <v>44003</v>
      </c>
      <c r="C174" s="3">
        <f t="shared" si="197"/>
        <v>2020</v>
      </c>
      <c r="D174" s="3" t="s">
        <v>26</v>
      </c>
      <c r="E174" s="3">
        <f t="shared" si="198"/>
        <v>21</v>
      </c>
      <c r="F174" s="3" t="s">
        <v>35</v>
      </c>
      <c r="G174" s="3">
        <v>3</v>
      </c>
      <c r="H174" s="3" t="str">
        <f t="shared" si="209"/>
        <v>Leghorn</v>
      </c>
      <c r="I174" s="42">
        <v>43905</v>
      </c>
      <c r="J174" s="3">
        <f t="shared" si="199"/>
        <v>98</v>
      </c>
      <c r="K174" s="43">
        <f t="shared" si="200"/>
        <v>14</v>
      </c>
      <c r="L174" s="44">
        <v>10564.532467532499</v>
      </c>
      <c r="M174" s="3">
        <v>2</v>
      </c>
      <c r="N174" s="45">
        <f t="shared" si="201"/>
        <v>10562.532467532499</v>
      </c>
      <c r="O174" s="45">
        <f t="shared" si="229"/>
        <v>898</v>
      </c>
      <c r="P174" s="45">
        <f>N174-1200</f>
        <v>9362.5324675324991</v>
      </c>
      <c r="Q174" s="46">
        <f t="shared" si="203"/>
        <v>312.08441558441666</v>
      </c>
      <c r="R174" s="47">
        <f t="shared" si="204"/>
        <v>0.88639088176167935</v>
      </c>
      <c r="S174" s="19">
        <v>1719</v>
      </c>
      <c r="T174" s="50">
        <f t="shared" si="205"/>
        <v>18.360416970100434</v>
      </c>
      <c r="U174" s="48">
        <f t="shared" si="206"/>
        <v>78.949792971431862</v>
      </c>
      <c r="V174" s="45">
        <f t="shared" si="207"/>
        <v>352.08441558441666</v>
      </c>
      <c r="W174" s="45">
        <f t="shared" ref="W174" si="262">V174-150</f>
        <v>202.08441558441666</v>
      </c>
      <c r="X174" s="45">
        <f t="shared" si="208"/>
        <v>150</v>
      </c>
    </row>
    <row r="175" spans="2:24" x14ac:dyDescent="0.25">
      <c r="B175" s="41">
        <v>44004</v>
      </c>
      <c r="C175" s="3">
        <f t="shared" si="197"/>
        <v>2020</v>
      </c>
      <c r="D175" s="3" t="s">
        <v>26</v>
      </c>
      <c r="E175" s="3">
        <f t="shared" si="198"/>
        <v>22</v>
      </c>
      <c r="F175" s="3" t="s">
        <v>36</v>
      </c>
      <c r="G175" s="3">
        <v>1</v>
      </c>
      <c r="H175" s="3" t="str">
        <f t="shared" si="209"/>
        <v>Plymouth Rock</v>
      </c>
      <c r="I175" s="42">
        <v>43912</v>
      </c>
      <c r="J175" s="3">
        <f t="shared" si="199"/>
        <v>92</v>
      </c>
      <c r="K175" s="43">
        <f t="shared" si="200"/>
        <v>13.142857142857142</v>
      </c>
      <c r="L175" s="44">
        <v>10519.598845598801</v>
      </c>
      <c r="M175" s="3">
        <v>2</v>
      </c>
      <c r="N175" s="45">
        <f t="shared" si="201"/>
        <v>10517.598845598801</v>
      </c>
      <c r="O175" s="45">
        <f t="shared" si="229"/>
        <v>900</v>
      </c>
      <c r="P175" s="45">
        <f t="shared" ref="P175" si="263">N175-600</f>
        <v>9917.5988455988008</v>
      </c>
      <c r="Q175" s="46">
        <f t="shared" si="203"/>
        <v>330.58662818662668</v>
      </c>
      <c r="R175" s="47">
        <f t="shared" si="204"/>
        <v>0.94295275862788053</v>
      </c>
      <c r="S175" s="19">
        <v>1946</v>
      </c>
      <c r="T175" s="50">
        <f t="shared" si="205"/>
        <v>19.621684949110332</v>
      </c>
      <c r="U175" s="48">
        <f t="shared" si="206"/>
        <v>84.37324528117442</v>
      </c>
      <c r="V175" s="45">
        <f t="shared" si="207"/>
        <v>350.58662818662668</v>
      </c>
      <c r="W175" s="45">
        <f t="shared" ref="W175" si="264">V175-50</f>
        <v>300.58662818662668</v>
      </c>
      <c r="X175" s="45">
        <f t="shared" si="208"/>
        <v>50</v>
      </c>
    </row>
    <row r="176" spans="2:24" x14ac:dyDescent="0.25">
      <c r="B176" s="41">
        <v>44005</v>
      </c>
      <c r="C176" s="3">
        <f t="shared" si="197"/>
        <v>2020</v>
      </c>
      <c r="D176" s="3" t="s">
        <v>26</v>
      </c>
      <c r="E176" s="3">
        <f t="shared" si="198"/>
        <v>23</v>
      </c>
      <c r="F176" s="3" t="s">
        <v>34</v>
      </c>
      <c r="G176" s="3">
        <v>2</v>
      </c>
      <c r="H176" s="3" t="str">
        <f t="shared" si="209"/>
        <v>Sussex</v>
      </c>
      <c r="I176" s="42">
        <v>43913</v>
      </c>
      <c r="J176" s="3">
        <f t="shared" si="199"/>
        <v>92</v>
      </c>
      <c r="K176" s="43">
        <f t="shared" si="200"/>
        <v>13.142857142857142</v>
      </c>
      <c r="L176" s="44">
        <v>22000</v>
      </c>
      <c r="M176" s="3">
        <v>2</v>
      </c>
      <c r="N176" s="45">
        <f t="shared" si="201"/>
        <v>21998</v>
      </c>
      <c r="O176" s="45">
        <f t="shared" si="229"/>
        <v>902</v>
      </c>
      <c r="P176" s="45">
        <f t="shared" ref="P176" si="265">N176-500</f>
        <v>21498</v>
      </c>
      <c r="Q176" s="46">
        <f t="shared" si="203"/>
        <v>716.6</v>
      </c>
      <c r="R176" s="47">
        <f t="shared" si="204"/>
        <v>0.97727066096917903</v>
      </c>
      <c r="S176" s="19">
        <v>1840</v>
      </c>
      <c r="T176" s="50">
        <f t="shared" si="205"/>
        <v>8.5589357149502288</v>
      </c>
      <c r="U176" s="48">
        <f t="shared" si="206"/>
        <v>36.803423574285979</v>
      </c>
      <c r="V176" s="45">
        <f t="shared" si="207"/>
        <v>733.26666666666665</v>
      </c>
      <c r="W176" s="45">
        <f t="shared" ref="W176:W193" si="266">V176-70</f>
        <v>663.26666666666665</v>
      </c>
      <c r="X176" s="45">
        <f t="shared" si="208"/>
        <v>70</v>
      </c>
    </row>
    <row r="177" spans="2:24" x14ac:dyDescent="0.25">
      <c r="B177" s="41">
        <v>44006</v>
      </c>
      <c r="C177" s="3">
        <f t="shared" si="197"/>
        <v>2020</v>
      </c>
      <c r="D177" s="3" t="s">
        <v>26</v>
      </c>
      <c r="E177" s="3">
        <f t="shared" si="198"/>
        <v>24</v>
      </c>
      <c r="F177" s="3" t="s">
        <v>35</v>
      </c>
      <c r="G177" s="3">
        <v>3</v>
      </c>
      <c r="H177" s="3" t="str">
        <f t="shared" si="209"/>
        <v>Leghorn</v>
      </c>
      <c r="I177" s="42">
        <v>43914</v>
      </c>
      <c r="J177" s="3">
        <f t="shared" si="199"/>
        <v>92</v>
      </c>
      <c r="K177" s="43">
        <f t="shared" si="200"/>
        <v>13.142857142857142</v>
      </c>
      <c r="L177" s="44">
        <v>19500</v>
      </c>
      <c r="M177" s="3">
        <v>2</v>
      </c>
      <c r="N177" s="45">
        <f t="shared" si="201"/>
        <v>19498</v>
      </c>
      <c r="O177" s="45">
        <f t="shared" si="229"/>
        <v>904</v>
      </c>
      <c r="P177" s="45">
        <f t="shared" ref="P177" si="267">L177-500</f>
        <v>19000</v>
      </c>
      <c r="Q177" s="46">
        <f t="shared" si="203"/>
        <v>633.33333333333337</v>
      </c>
      <c r="R177" s="47">
        <f t="shared" si="204"/>
        <v>0.97445891886347313</v>
      </c>
      <c r="S177" s="19">
        <v>1900</v>
      </c>
      <c r="T177" s="50">
        <f t="shared" si="205"/>
        <v>10</v>
      </c>
      <c r="U177" s="48">
        <f t="shared" si="206"/>
        <v>43</v>
      </c>
      <c r="V177" s="45">
        <f t="shared" si="207"/>
        <v>649.93333333333328</v>
      </c>
      <c r="W177" s="45">
        <f t="shared" ref="W177:W195" si="268">V177-61</f>
        <v>588.93333333333328</v>
      </c>
      <c r="X177" s="45">
        <f t="shared" si="208"/>
        <v>61</v>
      </c>
    </row>
    <row r="178" spans="2:24" x14ac:dyDescent="0.25">
      <c r="B178" s="41">
        <v>44007</v>
      </c>
      <c r="C178" s="3">
        <f t="shared" si="197"/>
        <v>2020</v>
      </c>
      <c r="D178" s="3" t="s">
        <v>26</v>
      </c>
      <c r="E178" s="3">
        <f t="shared" si="198"/>
        <v>25</v>
      </c>
      <c r="F178" s="3" t="s">
        <v>36</v>
      </c>
      <c r="G178" s="3">
        <v>1</v>
      </c>
      <c r="H178" s="3" t="str">
        <f t="shared" si="209"/>
        <v>Plymouth Rock</v>
      </c>
      <c r="I178" s="42">
        <v>43915</v>
      </c>
      <c r="J178" s="3">
        <f t="shared" si="199"/>
        <v>92</v>
      </c>
      <c r="K178" s="43">
        <f t="shared" si="200"/>
        <v>13.142857142857142</v>
      </c>
      <c r="L178" s="44">
        <v>13800</v>
      </c>
      <c r="M178" s="3">
        <v>2</v>
      </c>
      <c r="N178" s="45">
        <f t="shared" si="201"/>
        <v>13798</v>
      </c>
      <c r="O178" s="45">
        <f t="shared" si="229"/>
        <v>906</v>
      </c>
      <c r="P178" s="45">
        <f t="shared" ref="P178" si="269">N178-400</f>
        <v>13398</v>
      </c>
      <c r="Q178" s="46">
        <f t="shared" si="203"/>
        <v>446.6</v>
      </c>
      <c r="R178" s="47">
        <f t="shared" si="204"/>
        <v>0.97101029134657202</v>
      </c>
      <c r="S178" s="19">
        <v>1800</v>
      </c>
      <c r="T178" s="50">
        <f t="shared" si="205"/>
        <v>13.434841021047918</v>
      </c>
      <c r="U178" s="48">
        <f t="shared" si="206"/>
        <v>57.769816390506044</v>
      </c>
      <c r="V178" s="45">
        <f t="shared" si="207"/>
        <v>459.93333333333334</v>
      </c>
      <c r="W178" s="45">
        <f t="shared" si="268"/>
        <v>398.93333333333334</v>
      </c>
      <c r="X178" s="45">
        <f t="shared" si="208"/>
        <v>61</v>
      </c>
    </row>
    <row r="179" spans="2:24" x14ac:dyDescent="0.25">
      <c r="B179" s="41">
        <v>44008</v>
      </c>
      <c r="C179" s="3">
        <f t="shared" si="197"/>
        <v>2020</v>
      </c>
      <c r="D179" s="3" t="s">
        <v>26</v>
      </c>
      <c r="E179" s="3">
        <f t="shared" si="198"/>
        <v>26</v>
      </c>
      <c r="F179" s="3" t="s">
        <v>34</v>
      </c>
      <c r="G179" s="3">
        <v>2</v>
      </c>
      <c r="H179" s="3" t="str">
        <f t="shared" si="209"/>
        <v>Sussex</v>
      </c>
      <c r="I179" s="42">
        <v>43916</v>
      </c>
      <c r="J179" s="3">
        <f t="shared" si="199"/>
        <v>92</v>
      </c>
      <c r="K179" s="43">
        <f t="shared" si="200"/>
        <v>13.142857142857142</v>
      </c>
      <c r="L179" s="44">
        <v>16000</v>
      </c>
      <c r="M179" s="3">
        <v>5</v>
      </c>
      <c r="N179" s="45">
        <f t="shared" si="201"/>
        <v>15995</v>
      </c>
      <c r="O179" s="45">
        <f t="shared" si="229"/>
        <v>911</v>
      </c>
      <c r="P179" s="45">
        <f t="shared" ref="P179" si="270">N179-500</f>
        <v>15495</v>
      </c>
      <c r="Q179" s="46">
        <f t="shared" si="203"/>
        <v>516.5</v>
      </c>
      <c r="R179" s="47">
        <f t="shared" si="204"/>
        <v>0.96874023132228826</v>
      </c>
      <c r="S179" s="19">
        <v>1800</v>
      </c>
      <c r="T179" s="50">
        <f t="shared" si="205"/>
        <v>11.616650532429816</v>
      </c>
      <c r="U179" s="48">
        <f t="shared" si="206"/>
        <v>49.951597289448209</v>
      </c>
      <c r="V179" s="45">
        <f t="shared" si="207"/>
        <v>533.16666666666663</v>
      </c>
      <c r="W179" s="45">
        <f t="shared" ref="W179" si="271">V179-88</f>
        <v>445.16666666666663</v>
      </c>
      <c r="X179" s="45">
        <f t="shared" si="208"/>
        <v>88</v>
      </c>
    </row>
    <row r="180" spans="2:24" x14ac:dyDescent="0.25">
      <c r="B180" s="41">
        <v>44009</v>
      </c>
      <c r="C180" s="3">
        <f t="shared" si="197"/>
        <v>2020</v>
      </c>
      <c r="D180" s="3" t="s">
        <v>26</v>
      </c>
      <c r="E180" s="3">
        <f t="shared" si="198"/>
        <v>27</v>
      </c>
      <c r="F180" s="3" t="s">
        <v>34</v>
      </c>
      <c r="G180" s="3">
        <v>3</v>
      </c>
      <c r="H180" s="3" t="str">
        <f t="shared" si="209"/>
        <v>Leghorn</v>
      </c>
      <c r="I180" s="42">
        <v>43897</v>
      </c>
      <c r="J180" s="3">
        <f t="shared" si="199"/>
        <v>112</v>
      </c>
      <c r="K180" s="43">
        <f t="shared" si="200"/>
        <v>16</v>
      </c>
      <c r="L180" s="44">
        <v>17000</v>
      </c>
      <c r="M180" s="3">
        <v>8</v>
      </c>
      <c r="N180" s="45">
        <f t="shared" si="201"/>
        <v>16992</v>
      </c>
      <c r="O180" s="45">
        <f t="shared" si="229"/>
        <v>919</v>
      </c>
      <c r="P180" s="45">
        <f t="shared" ref="P180:P228" si="272">L180-500</f>
        <v>16500</v>
      </c>
      <c r="Q180" s="46">
        <f t="shared" si="203"/>
        <v>550</v>
      </c>
      <c r="R180" s="47">
        <f t="shared" si="204"/>
        <v>0.971045197740113</v>
      </c>
      <c r="S180" s="19">
        <v>1700</v>
      </c>
      <c r="T180" s="50">
        <f t="shared" si="205"/>
        <v>10.303030303030303</v>
      </c>
      <c r="U180" s="48">
        <f t="shared" si="206"/>
        <v>44.303030303030297</v>
      </c>
      <c r="V180" s="45">
        <f t="shared" si="207"/>
        <v>566.4</v>
      </c>
      <c r="W180" s="45">
        <f t="shared" ref="W180" si="273">V180-150</f>
        <v>416.4</v>
      </c>
      <c r="X180" s="45">
        <f t="shared" si="208"/>
        <v>150</v>
      </c>
    </row>
    <row r="181" spans="2:24" x14ac:dyDescent="0.25">
      <c r="B181" s="41">
        <v>44010</v>
      </c>
      <c r="C181" s="3">
        <f t="shared" si="197"/>
        <v>2020</v>
      </c>
      <c r="D181" s="3" t="s">
        <v>26</v>
      </c>
      <c r="E181" s="3">
        <f t="shared" si="198"/>
        <v>28</v>
      </c>
      <c r="F181" s="3" t="s">
        <v>35</v>
      </c>
      <c r="G181" s="3">
        <v>1</v>
      </c>
      <c r="H181" s="3" t="str">
        <f t="shared" si="209"/>
        <v>Plymouth Rock</v>
      </c>
      <c r="I181" s="42">
        <v>43918</v>
      </c>
      <c r="J181" s="3">
        <f t="shared" si="199"/>
        <v>92</v>
      </c>
      <c r="K181" s="43">
        <f t="shared" si="200"/>
        <v>13.142857142857142</v>
      </c>
      <c r="L181" s="44">
        <v>19000</v>
      </c>
      <c r="M181" s="3">
        <v>6</v>
      </c>
      <c r="N181" s="45">
        <f t="shared" si="201"/>
        <v>18994</v>
      </c>
      <c r="O181" s="45">
        <f t="shared" si="229"/>
        <v>925</v>
      </c>
      <c r="P181" s="45">
        <f t="shared" ref="P181:P229" si="274">N181-400</f>
        <v>18594</v>
      </c>
      <c r="Q181" s="46">
        <f t="shared" si="203"/>
        <v>619.79999999999995</v>
      </c>
      <c r="R181" s="47">
        <f t="shared" si="204"/>
        <v>0.97894071812151207</v>
      </c>
      <c r="S181" s="19">
        <v>1705.9642857142901</v>
      </c>
      <c r="T181" s="50">
        <f t="shared" si="205"/>
        <v>9.1748106147912782</v>
      </c>
      <c r="U181" s="48">
        <f t="shared" si="206"/>
        <v>39.451685643602495</v>
      </c>
      <c r="V181" s="45">
        <f t="shared" si="207"/>
        <v>633.13333333333333</v>
      </c>
      <c r="W181" s="45">
        <f t="shared" ref="W181" si="275">V181-20</f>
        <v>613.13333333333333</v>
      </c>
      <c r="X181" s="45">
        <f t="shared" si="208"/>
        <v>20</v>
      </c>
    </row>
    <row r="182" spans="2:24" x14ac:dyDescent="0.25">
      <c r="B182" s="41">
        <v>44011</v>
      </c>
      <c r="C182" s="3">
        <f t="shared" si="197"/>
        <v>2020</v>
      </c>
      <c r="D182" s="3" t="s">
        <v>26</v>
      </c>
      <c r="E182" s="3">
        <f t="shared" si="198"/>
        <v>29</v>
      </c>
      <c r="F182" s="3" t="s">
        <v>36</v>
      </c>
      <c r="G182" s="3">
        <v>2</v>
      </c>
      <c r="H182" s="3" t="str">
        <f t="shared" si="209"/>
        <v>Sussex</v>
      </c>
      <c r="I182" s="42">
        <v>43919</v>
      </c>
      <c r="J182" s="3">
        <f t="shared" si="199"/>
        <v>92</v>
      </c>
      <c r="K182" s="43">
        <f t="shared" si="200"/>
        <v>13.142857142857142</v>
      </c>
      <c r="L182" s="44">
        <v>18000</v>
      </c>
      <c r="M182" s="3">
        <v>6</v>
      </c>
      <c r="N182" s="45">
        <f t="shared" si="201"/>
        <v>17994</v>
      </c>
      <c r="O182" s="45">
        <f t="shared" si="229"/>
        <v>931</v>
      </c>
      <c r="P182" s="45">
        <f t="shared" ref="P182:P230" si="276">N182-500</f>
        <v>17494</v>
      </c>
      <c r="Q182" s="46">
        <f t="shared" si="203"/>
        <v>583.13333333333333</v>
      </c>
      <c r="R182" s="47">
        <f t="shared" si="204"/>
        <v>0.97221295987551404</v>
      </c>
      <c r="S182" s="19">
        <v>1852.3452380952399</v>
      </c>
      <c r="T182" s="50">
        <f t="shared" si="205"/>
        <v>10.588460261205213</v>
      </c>
      <c r="U182" s="48">
        <f t="shared" si="206"/>
        <v>45.530379123182414</v>
      </c>
      <c r="V182" s="45">
        <f t="shared" si="207"/>
        <v>599.79999999999995</v>
      </c>
      <c r="W182" s="45">
        <f t="shared" ref="W182" si="277">V182-15</f>
        <v>584.79999999999995</v>
      </c>
      <c r="X182" s="45">
        <f t="shared" si="208"/>
        <v>15</v>
      </c>
    </row>
    <row r="183" spans="2:24" x14ac:dyDescent="0.25">
      <c r="B183" s="41">
        <v>44012</v>
      </c>
      <c r="C183" s="3">
        <f t="shared" si="197"/>
        <v>2020</v>
      </c>
      <c r="D183" s="3" t="s">
        <v>26</v>
      </c>
      <c r="E183" s="3">
        <f t="shared" si="198"/>
        <v>30</v>
      </c>
      <c r="F183" s="3" t="s">
        <v>34</v>
      </c>
      <c r="G183" s="3">
        <v>3</v>
      </c>
      <c r="H183" s="3" t="str">
        <f t="shared" si="209"/>
        <v>Leghorn</v>
      </c>
      <c r="I183" s="42">
        <v>43906</v>
      </c>
      <c r="J183" s="3">
        <f t="shared" si="199"/>
        <v>106</v>
      </c>
      <c r="K183" s="43">
        <f t="shared" si="200"/>
        <v>15.142857142857142</v>
      </c>
      <c r="L183" s="44">
        <v>18500</v>
      </c>
      <c r="M183" s="3">
        <v>8</v>
      </c>
      <c r="N183" s="45">
        <f t="shared" si="201"/>
        <v>18492</v>
      </c>
      <c r="O183" s="45">
        <f t="shared" si="229"/>
        <v>939</v>
      </c>
      <c r="P183" s="45">
        <f t="shared" ref="P183:P231" si="278">N183-300</f>
        <v>18192</v>
      </c>
      <c r="Q183" s="46">
        <f t="shared" si="203"/>
        <v>606.4</v>
      </c>
      <c r="R183" s="47">
        <f t="shared" si="204"/>
        <v>0.98377676833225181</v>
      </c>
      <c r="S183" s="19">
        <v>1918.7261904761899</v>
      </c>
      <c r="T183" s="50">
        <f t="shared" si="205"/>
        <v>10.547087678519073</v>
      </c>
      <c r="U183" s="48">
        <f t="shared" si="206"/>
        <v>45.352477017632012</v>
      </c>
      <c r="V183" s="45">
        <f t="shared" si="207"/>
        <v>616.4</v>
      </c>
      <c r="W183" s="45">
        <f t="shared" ref="W183" si="279">V183-18</f>
        <v>598.4</v>
      </c>
      <c r="X183" s="45">
        <f t="shared" si="208"/>
        <v>18</v>
      </c>
    </row>
    <row r="184" spans="2:24" x14ac:dyDescent="0.25">
      <c r="B184" s="41">
        <v>44013</v>
      </c>
      <c r="C184" s="3">
        <f t="shared" si="197"/>
        <v>2020</v>
      </c>
      <c r="D184" s="3" t="s">
        <v>27</v>
      </c>
      <c r="E184" s="3">
        <f t="shared" si="198"/>
        <v>1</v>
      </c>
      <c r="F184" s="3" t="s">
        <v>35</v>
      </c>
      <c r="G184" s="3">
        <v>1</v>
      </c>
      <c r="H184" s="3" t="str">
        <f t="shared" si="209"/>
        <v>Plymouth Rock</v>
      </c>
      <c r="I184" s="42">
        <v>43921</v>
      </c>
      <c r="J184" s="3">
        <f t="shared" si="199"/>
        <v>92</v>
      </c>
      <c r="K184" s="43">
        <f t="shared" si="200"/>
        <v>13.142857142857142</v>
      </c>
      <c r="L184" s="44">
        <v>15000</v>
      </c>
      <c r="M184" s="3">
        <v>1</v>
      </c>
      <c r="N184" s="45">
        <f t="shared" si="201"/>
        <v>14999</v>
      </c>
      <c r="O184" s="45">
        <f t="shared" si="229"/>
        <v>940</v>
      </c>
      <c r="P184" s="45">
        <f t="shared" ref="P184:P232" si="280">N184-200</f>
        <v>14799</v>
      </c>
      <c r="Q184" s="46">
        <f t="shared" si="203"/>
        <v>493.3</v>
      </c>
      <c r="R184" s="47">
        <f t="shared" si="204"/>
        <v>0.9866657777185146</v>
      </c>
      <c r="S184" s="19">
        <v>1885.1071428571399</v>
      </c>
      <c r="T184" s="50">
        <f t="shared" si="205"/>
        <v>12.738071105190485</v>
      </c>
      <c r="U184" s="48">
        <f t="shared" si="206"/>
        <v>54.773705752319081</v>
      </c>
      <c r="V184" s="45">
        <f t="shared" si="207"/>
        <v>499.96666666666664</v>
      </c>
      <c r="W184" s="45">
        <f t="shared" ref="W184" si="281">V184-8</f>
        <v>491.96666666666664</v>
      </c>
      <c r="X184" s="45">
        <f t="shared" si="208"/>
        <v>8</v>
      </c>
    </row>
    <row r="185" spans="2:24" x14ac:dyDescent="0.25">
      <c r="B185" s="41">
        <v>44014</v>
      </c>
      <c r="C185" s="3">
        <f t="shared" si="197"/>
        <v>2020</v>
      </c>
      <c r="D185" s="3" t="s">
        <v>27</v>
      </c>
      <c r="E185" s="3">
        <f t="shared" si="198"/>
        <v>2</v>
      </c>
      <c r="F185" s="3" t="s">
        <v>36</v>
      </c>
      <c r="G185" s="3">
        <v>2</v>
      </c>
      <c r="H185" s="3" t="str">
        <f t="shared" si="209"/>
        <v>Sussex</v>
      </c>
      <c r="I185" s="42">
        <v>43922</v>
      </c>
      <c r="J185" s="3">
        <f t="shared" si="199"/>
        <v>92</v>
      </c>
      <c r="K185" s="43">
        <f t="shared" si="200"/>
        <v>13.142857142857142</v>
      </c>
      <c r="L185" s="44">
        <v>19249.947372888499</v>
      </c>
      <c r="M185" s="3">
        <v>0</v>
      </c>
      <c r="N185" s="45">
        <f t="shared" si="201"/>
        <v>19249.947372888499</v>
      </c>
      <c r="O185" s="45">
        <f t="shared" si="229"/>
        <v>940</v>
      </c>
      <c r="P185" s="45">
        <f t="shared" ref="P185:P233" si="282">N185-600</f>
        <v>18649.947372888499</v>
      </c>
      <c r="Q185" s="46">
        <f t="shared" si="203"/>
        <v>621.66491242961661</v>
      </c>
      <c r="R185" s="47">
        <f t="shared" si="204"/>
        <v>0.96883108361921877</v>
      </c>
      <c r="S185" s="19">
        <v>1751.4880952381</v>
      </c>
      <c r="T185" s="50">
        <f t="shared" si="205"/>
        <v>9.391383579903529</v>
      </c>
      <c r="U185" s="48">
        <f t="shared" si="206"/>
        <v>40.382949393585172</v>
      </c>
      <c r="V185" s="45">
        <f t="shared" si="207"/>
        <v>641.66491242961661</v>
      </c>
      <c r="W185" s="45">
        <f t="shared" ref="W185" si="283">V185-52</f>
        <v>589.66491242961661</v>
      </c>
      <c r="X185" s="45">
        <f t="shared" si="208"/>
        <v>52</v>
      </c>
    </row>
    <row r="186" spans="2:24" x14ac:dyDescent="0.25">
      <c r="B186" s="41">
        <v>44015</v>
      </c>
      <c r="C186" s="3">
        <f t="shared" si="197"/>
        <v>2020</v>
      </c>
      <c r="D186" s="3" t="s">
        <v>27</v>
      </c>
      <c r="E186" s="3">
        <f t="shared" si="198"/>
        <v>3</v>
      </c>
      <c r="F186" s="3" t="s">
        <v>34</v>
      </c>
      <c r="G186" s="3">
        <v>3</v>
      </c>
      <c r="H186" s="3" t="str">
        <f t="shared" si="209"/>
        <v>Leghorn</v>
      </c>
      <c r="I186" s="42">
        <v>43923</v>
      </c>
      <c r="J186" s="3">
        <f t="shared" si="199"/>
        <v>92</v>
      </c>
      <c r="K186" s="43">
        <f t="shared" si="200"/>
        <v>13.142857142857142</v>
      </c>
      <c r="L186" s="44">
        <v>19784.479844888501</v>
      </c>
      <c r="M186" s="3">
        <v>0</v>
      </c>
      <c r="N186" s="45">
        <f t="shared" si="201"/>
        <v>19784.479844888501</v>
      </c>
      <c r="O186" s="45">
        <f t="shared" si="229"/>
        <v>940</v>
      </c>
      <c r="P186" s="45">
        <f t="shared" ref="P186:P234" si="284">N186-500</f>
        <v>19284.479844888501</v>
      </c>
      <c r="Q186" s="46">
        <f t="shared" si="203"/>
        <v>642.81599482961667</v>
      </c>
      <c r="R186" s="47">
        <f t="shared" si="204"/>
        <v>0.97472766512336795</v>
      </c>
      <c r="S186" s="19">
        <v>1817.86904761905</v>
      </c>
      <c r="T186" s="50">
        <f t="shared" si="205"/>
        <v>9.4265910319634063</v>
      </c>
      <c r="U186" s="48">
        <f t="shared" si="206"/>
        <v>40.534341437442649</v>
      </c>
      <c r="V186" s="45">
        <f t="shared" si="207"/>
        <v>659.48266149628341</v>
      </c>
      <c r="W186" s="45">
        <f t="shared" ref="W186" si="285">V186-55</f>
        <v>604.48266149628341</v>
      </c>
      <c r="X186" s="45">
        <f t="shared" si="208"/>
        <v>55</v>
      </c>
    </row>
    <row r="187" spans="2:24" x14ac:dyDescent="0.25">
      <c r="B187" s="41">
        <v>44016</v>
      </c>
      <c r="C187" s="3">
        <f t="shared" si="197"/>
        <v>2020</v>
      </c>
      <c r="D187" s="3" t="s">
        <v>27</v>
      </c>
      <c r="E187" s="3">
        <f t="shared" si="198"/>
        <v>4</v>
      </c>
      <c r="F187" s="3" t="s">
        <v>35</v>
      </c>
      <c r="G187" s="3">
        <v>1</v>
      </c>
      <c r="H187" s="3" t="str">
        <f t="shared" si="209"/>
        <v>Plymouth Rock</v>
      </c>
      <c r="I187" s="42">
        <v>43924</v>
      </c>
      <c r="J187" s="3">
        <f t="shared" si="199"/>
        <v>92</v>
      </c>
      <c r="K187" s="43">
        <f t="shared" si="200"/>
        <v>13.142857142857142</v>
      </c>
      <c r="L187" s="44">
        <v>20319.0123168885</v>
      </c>
      <c r="M187" s="3">
        <v>0</v>
      </c>
      <c r="N187" s="45">
        <f t="shared" si="201"/>
        <v>20319.0123168885</v>
      </c>
      <c r="O187" s="45">
        <f t="shared" si="229"/>
        <v>940</v>
      </c>
      <c r="P187" s="45">
        <f t="shared" ref="P187:P235" si="286">L187-500</f>
        <v>19819.0123168885</v>
      </c>
      <c r="Q187" s="46">
        <f t="shared" si="203"/>
        <v>660.63374389628336</v>
      </c>
      <c r="R187" s="47">
        <f t="shared" si="204"/>
        <v>0.97539250470435435</v>
      </c>
      <c r="S187" s="19">
        <v>1884.25</v>
      </c>
      <c r="T187" s="50">
        <f t="shared" si="205"/>
        <v>9.5072850749195119</v>
      </c>
      <c r="U187" s="48">
        <f t="shared" si="206"/>
        <v>40.881325822153897</v>
      </c>
      <c r="V187" s="45">
        <f t="shared" si="207"/>
        <v>677.30041056294999</v>
      </c>
      <c r="W187" s="45">
        <f t="shared" ref="W187" si="287">V187-100</f>
        <v>577.30041056294999</v>
      </c>
      <c r="X187" s="45">
        <f t="shared" si="208"/>
        <v>100</v>
      </c>
    </row>
    <row r="188" spans="2:24" x14ac:dyDescent="0.25">
      <c r="B188" s="41">
        <v>44017</v>
      </c>
      <c r="C188" s="3">
        <f t="shared" si="197"/>
        <v>2020</v>
      </c>
      <c r="D188" s="3" t="s">
        <v>27</v>
      </c>
      <c r="E188" s="3">
        <f t="shared" si="198"/>
        <v>5</v>
      </c>
      <c r="F188" s="3" t="s">
        <v>36</v>
      </c>
      <c r="G188" s="3">
        <v>2</v>
      </c>
      <c r="H188" s="3" t="str">
        <f t="shared" si="209"/>
        <v>Sussex</v>
      </c>
      <c r="I188" s="42">
        <v>43925</v>
      </c>
      <c r="J188" s="3">
        <f t="shared" si="199"/>
        <v>92</v>
      </c>
      <c r="K188" s="43">
        <f t="shared" si="200"/>
        <v>13.142857142857142</v>
      </c>
      <c r="L188" s="44">
        <v>20853.544788888499</v>
      </c>
      <c r="M188" s="3">
        <v>0</v>
      </c>
      <c r="N188" s="45">
        <f t="shared" si="201"/>
        <v>20853.544788888499</v>
      </c>
      <c r="O188" s="45">
        <f t="shared" si="229"/>
        <v>940</v>
      </c>
      <c r="P188" s="45">
        <f t="shared" ref="P188:P236" si="288">N188-400</f>
        <v>20453.544788888499</v>
      </c>
      <c r="Q188" s="46">
        <f t="shared" si="203"/>
        <v>681.78482629628331</v>
      </c>
      <c r="R188" s="47">
        <f t="shared" si="204"/>
        <v>0.98081860882409144</v>
      </c>
      <c r="S188" s="19">
        <v>1950.63095238095</v>
      </c>
      <c r="T188" s="50">
        <f t="shared" si="205"/>
        <v>9.5368845474679826</v>
      </c>
      <c r="U188" s="48">
        <f t="shared" si="206"/>
        <v>41.008603554112327</v>
      </c>
      <c r="V188" s="45">
        <f t="shared" si="207"/>
        <v>695.11815962961668</v>
      </c>
      <c r="W188" s="45">
        <f t="shared" ref="W188" si="289">V188-150</f>
        <v>545.11815962961668</v>
      </c>
      <c r="X188" s="45">
        <f t="shared" si="208"/>
        <v>150</v>
      </c>
    </row>
    <row r="189" spans="2:24" x14ac:dyDescent="0.25">
      <c r="B189" s="41">
        <v>44018</v>
      </c>
      <c r="C189" s="3">
        <f t="shared" si="197"/>
        <v>2020</v>
      </c>
      <c r="D189" s="3" t="s">
        <v>27</v>
      </c>
      <c r="E189" s="3">
        <f t="shared" si="198"/>
        <v>6</v>
      </c>
      <c r="F189" s="3" t="s">
        <v>34</v>
      </c>
      <c r="G189" s="3">
        <v>3</v>
      </c>
      <c r="H189" s="3" t="str">
        <f t="shared" si="209"/>
        <v>Leghorn</v>
      </c>
      <c r="I189" s="42">
        <v>43926</v>
      </c>
      <c r="J189" s="3">
        <f t="shared" si="199"/>
        <v>92</v>
      </c>
      <c r="K189" s="43">
        <f t="shared" si="200"/>
        <v>13.142857142857142</v>
      </c>
      <c r="L189" s="44">
        <v>21388.0772608884</v>
      </c>
      <c r="M189" s="3">
        <v>9</v>
      </c>
      <c r="N189" s="45">
        <f t="shared" si="201"/>
        <v>21379.0772608884</v>
      </c>
      <c r="O189" s="45">
        <f t="shared" si="229"/>
        <v>949</v>
      </c>
      <c r="P189" s="45">
        <f t="shared" ref="P189:P237" si="290">N189-500</f>
        <v>20879.0772608884</v>
      </c>
      <c r="Q189" s="46">
        <f t="shared" si="203"/>
        <v>695.96924202961338</v>
      </c>
      <c r="R189" s="47">
        <f t="shared" si="204"/>
        <v>0.97661264824957073</v>
      </c>
      <c r="S189" s="19">
        <v>1717.0119047619</v>
      </c>
      <c r="T189" s="50">
        <f t="shared" si="205"/>
        <v>8.2236005131236425</v>
      </c>
      <c r="U189" s="48">
        <f t="shared" si="206"/>
        <v>35.36148220643166</v>
      </c>
      <c r="V189" s="45">
        <f t="shared" si="207"/>
        <v>712.63590869628001</v>
      </c>
      <c r="W189" s="45">
        <f t="shared" ref="W189:W190" si="291">V189-100</f>
        <v>612.63590869628001</v>
      </c>
      <c r="X189" s="45">
        <f t="shared" si="208"/>
        <v>100</v>
      </c>
    </row>
    <row r="190" spans="2:24" x14ac:dyDescent="0.25">
      <c r="B190" s="41">
        <v>44019</v>
      </c>
      <c r="C190" s="3">
        <f t="shared" si="197"/>
        <v>2020</v>
      </c>
      <c r="D190" s="3" t="s">
        <v>27</v>
      </c>
      <c r="E190" s="3">
        <f t="shared" si="198"/>
        <v>7</v>
      </c>
      <c r="F190" s="3" t="s">
        <v>34</v>
      </c>
      <c r="G190" s="3">
        <v>1</v>
      </c>
      <c r="H190" s="3" t="str">
        <f t="shared" si="209"/>
        <v>Plymouth Rock</v>
      </c>
      <c r="I190" s="42">
        <v>43927</v>
      </c>
      <c r="J190" s="3">
        <f t="shared" si="199"/>
        <v>92</v>
      </c>
      <c r="K190" s="43">
        <f t="shared" si="200"/>
        <v>13.142857142857142</v>
      </c>
      <c r="L190" s="44">
        <v>21922.609732888399</v>
      </c>
      <c r="M190" s="3">
        <v>11</v>
      </c>
      <c r="N190" s="45">
        <f t="shared" si="201"/>
        <v>21911.609732888399</v>
      </c>
      <c r="O190" s="45">
        <f t="shared" si="229"/>
        <v>960</v>
      </c>
      <c r="P190" s="45">
        <f t="shared" ref="P190:P238" si="292">L190-500</f>
        <v>21422.609732888399</v>
      </c>
      <c r="Q190" s="46">
        <f t="shared" si="203"/>
        <v>714.08699109627992</v>
      </c>
      <c r="R190" s="47">
        <f t="shared" si="204"/>
        <v>0.97768306363790192</v>
      </c>
      <c r="S190" s="19">
        <v>1983.3928571428501</v>
      </c>
      <c r="T190" s="50">
        <f t="shared" si="205"/>
        <v>9.2584091381635343</v>
      </c>
      <c r="U190" s="48">
        <f t="shared" si="206"/>
        <v>39.811159294103199</v>
      </c>
      <c r="V190" s="45">
        <f t="shared" si="207"/>
        <v>730.38699109627998</v>
      </c>
      <c r="W190" s="45">
        <f t="shared" si="291"/>
        <v>630.38699109627998</v>
      </c>
      <c r="X190" s="45">
        <f t="shared" si="208"/>
        <v>100</v>
      </c>
    </row>
    <row r="191" spans="2:24" x14ac:dyDescent="0.25">
      <c r="B191" s="41">
        <v>44020</v>
      </c>
      <c r="C191" s="3">
        <f t="shared" si="197"/>
        <v>2020</v>
      </c>
      <c r="D191" s="3" t="s">
        <v>27</v>
      </c>
      <c r="E191" s="3">
        <f t="shared" si="198"/>
        <v>8</v>
      </c>
      <c r="F191" s="3" t="s">
        <v>35</v>
      </c>
      <c r="G191" s="3">
        <v>2</v>
      </c>
      <c r="H191" s="3" t="str">
        <f t="shared" si="209"/>
        <v>Sussex</v>
      </c>
      <c r="I191" s="42">
        <v>43928</v>
      </c>
      <c r="J191" s="3">
        <f t="shared" si="199"/>
        <v>92</v>
      </c>
      <c r="K191" s="43">
        <f t="shared" si="200"/>
        <v>13.142857142857142</v>
      </c>
      <c r="L191" s="44">
        <v>22457.1422048883</v>
      </c>
      <c r="M191" s="3">
        <v>15</v>
      </c>
      <c r="N191" s="45">
        <f t="shared" si="201"/>
        <v>22442.1422048883</v>
      </c>
      <c r="O191" s="45">
        <f t="shared" si="229"/>
        <v>975</v>
      </c>
      <c r="P191" s="45">
        <f t="shared" ref="P191:P239" si="293">N191-400</f>
        <v>22042.1422048883</v>
      </c>
      <c r="Q191" s="46">
        <f t="shared" si="203"/>
        <v>734.73807349627668</v>
      </c>
      <c r="R191" s="47">
        <f t="shared" si="204"/>
        <v>0.98217638956441189</v>
      </c>
      <c r="S191" s="19">
        <v>1949.7738095238001</v>
      </c>
      <c r="T191" s="50">
        <f t="shared" si="205"/>
        <v>8.8456638715060905</v>
      </c>
      <c r="U191" s="48">
        <f t="shared" si="206"/>
        <v>38.036354647476188</v>
      </c>
      <c r="V191" s="45">
        <f t="shared" si="207"/>
        <v>748.07140682960994</v>
      </c>
      <c r="W191" s="45">
        <f t="shared" ref="W191" si="294">V191-150</f>
        <v>598.07140682960994</v>
      </c>
      <c r="X191" s="45">
        <f t="shared" si="208"/>
        <v>150</v>
      </c>
    </row>
    <row r="192" spans="2:24" x14ac:dyDescent="0.25">
      <c r="B192" s="41">
        <v>44021</v>
      </c>
      <c r="C192" s="3">
        <f t="shared" si="197"/>
        <v>2020</v>
      </c>
      <c r="D192" s="3" t="s">
        <v>27</v>
      </c>
      <c r="E192" s="3">
        <f t="shared" si="198"/>
        <v>9</v>
      </c>
      <c r="F192" s="3" t="s">
        <v>36</v>
      </c>
      <c r="G192" s="3">
        <v>3</v>
      </c>
      <c r="H192" s="3" t="str">
        <f t="shared" si="209"/>
        <v>Leghorn</v>
      </c>
      <c r="I192" s="42">
        <v>43929</v>
      </c>
      <c r="J192" s="3">
        <f t="shared" si="199"/>
        <v>92</v>
      </c>
      <c r="K192" s="43">
        <f t="shared" si="200"/>
        <v>13.142857142857142</v>
      </c>
      <c r="L192" s="44">
        <v>22991.674676888299</v>
      </c>
      <c r="M192" s="3">
        <v>10</v>
      </c>
      <c r="N192" s="45">
        <f t="shared" si="201"/>
        <v>22981.674676888299</v>
      </c>
      <c r="O192" s="45">
        <f t="shared" si="229"/>
        <v>985</v>
      </c>
      <c r="P192" s="45">
        <f t="shared" ref="P192:P240" si="295">N192-500</f>
        <v>22481.674676888299</v>
      </c>
      <c r="Q192" s="46">
        <f t="shared" si="203"/>
        <v>749.38915589627663</v>
      </c>
      <c r="R192" s="47">
        <f t="shared" si="204"/>
        <v>0.97824353503259587</v>
      </c>
      <c r="S192" s="19">
        <v>1916.1547619047601</v>
      </c>
      <c r="T192" s="50">
        <f t="shared" si="205"/>
        <v>8.523185169450981</v>
      </c>
      <c r="U192" s="48">
        <f t="shared" si="206"/>
        <v>36.649696228639215</v>
      </c>
      <c r="V192" s="45">
        <f t="shared" si="207"/>
        <v>766.05582256294326</v>
      </c>
      <c r="W192" s="45">
        <f t="shared" ref="W192" si="296">V192-50</f>
        <v>716.05582256294326</v>
      </c>
      <c r="X192" s="45">
        <f t="shared" si="208"/>
        <v>50</v>
      </c>
    </row>
    <row r="193" spans="2:24" x14ac:dyDescent="0.25">
      <c r="B193" s="41">
        <v>44022</v>
      </c>
      <c r="C193" s="3">
        <f t="shared" si="197"/>
        <v>2020</v>
      </c>
      <c r="D193" s="3" t="s">
        <v>27</v>
      </c>
      <c r="E193" s="3">
        <f t="shared" si="198"/>
        <v>10</v>
      </c>
      <c r="F193" s="3" t="s">
        <v>34</v>
      </c>
      <c r="G193" s="3">
        <v>1</v>
      </c>
      <c r="H193" s="3" t="str">
        <f t="shared" si="209"/>
        <v>Plymouth Rock</v>
      </c>
      <c r="I193" s="42">
        <v>43930</v>
      </c>
      <c r="J193" s="3">
        <f t="shared" si="199"/>
        <v>92</v>
      </c>
      <c r="K193" s="43">
        <f t="shared" si="200"/>
        <v>13.142857142857142</v>
      </c>
      <c r="L193" s="44">
        <v>16800</v>
      </c>
      <c r="M193" s="3">
        <v>1</v>
      </c>
      <c r="N193" s="45">
        <f t="shared" si="201"/>
        <v>16799</v>
      </c>
      <c r="O193" s="45">
        <f t="shared" si="229"/>
        <v>986</v>
      </c>
      <c r="P193" s="45">
        <f t="shared" ref="P193:P241" si="297">N193-300</f>
        <v>16499</v>
      </c>
      <c r="Q193" s="46">
        <f t="shared" si="203"/>
        <v>549.9666666666667</v>
      </c>
      <c r="R193" s="47">
        <f t="shared" si="204"/>
        <v>0.98214179415441394</v>
      </c>
      <c r="S193" s="19">
        <v>1882.5357142857099</v>
      </c>
      <c r="T193" s="50">
        <f t="shared" si="205"/>
        <v>11.409998874390629</v>
      </c>
      <c r="U193" s="48">
        <f t="shared" si="206"/>
        <v>49.062995159879705</v>
      </c>
      <c r="V193" s="45">
        <f t="shared" si="207"/>
        <v>559.9666666666667</v>
      </c>
      <c r="W193" s="45">
        <f t="shared" si="266"/>
        <v>489.9666666666667</v>
      </c>
      <c r="X193" s="45">
        <f t="shared" si="208"/>
        <v>70</v>
      </c>
    </row>
    <row r="194" spans="2:24" x14ac:dyDescent="0.25">
      <c r="B194" s="41">
        <v>44023</v>
      </c>
      <c r="C194" s="3">
        <f t="shared" si="197"/>
        <v>2020</v>
      </c>
      <c r="D194" s="3" t="s">
        <v>27</v>
      </c>
      <c r="E194" s="3">
        <f t="shared" si="198"/>
        <v>11</v>
      </c>
      <c r="F194" s="3" t="s">
        <v>35</v>
      </c>
      <c r="G194" s="3">
        <v>2</v>
      </c>
      <c r="H194" s="3" t="str">
        <f t="shared" si="209"/>
        <v>Sussex</v>
      </c>
      <c r="I194" s="42">
        <v>43931</v>
      </c>
      <c r="J194" s="3">
        <f t="shared" si="199"/>
        <v>92</v>
      </c>
      <c r="K194" s="43">
        <f t="shared" si="200"/>
        <v>13.142857142857142</v>
      </c>
      <c r="L194" s="44">
        <v>15500</v>
      </c>
      <c r="M194" s="3">
        <v>1</v>
      </c>
      <c r="N194" s="45">
        <f t="shared" si="201"/>
        <v>15499</v>
      </c>
      <c r="O194" s="45">
        <f t="shared" si="229"/>
        <v>987</v>
      </c>
      <c r="P194" s="45">
        <f t="shared" ref="P194" si="298">L194-500</f>
        <v>15000</v>
      </c>
      <c r="Q194" s="46">
        <f t="shared" si="203"/>
        <v>500</v>
      </c>
      <c r="R194" s="47">
        <f t="shared" si="204"/>
        <v>0.96780437447577261</v>
      </c>
      <c r="S194" s="19">
        <v>1884.05952380952</v>
      </c>
      <c r="T194" s="50">
        <f t="shared" si="205"/>
        <v>12.560396825396799</v>
      </c>
      <c r="U194" s="48">
        <f t="shared" si="206"/>
        <v>54.009706349206233</v>
      </c>
      <c r="V194" s="45">
        <f t="shared" si="207"/>
        <v>516.63333333333333</v>
      </c>
      <c r="W194" s="45">
        <f t="shared" si="268"/>
        <v>455.63333333333333</v>
      </c>
      <c r="X194" s="45">
        <f t="shared" si="208"/>
        <v>61</v>
      </c>
    </row>
    <row r="195" spans="2:24" x14ac:dyDescent="0.25">
      <c r="B195" s="41">
        <v>44024</v>
      </c>
      <c r="C195" s="3">
        <f t="shared" ref="C195:C258" si="299">YEAR(B195)</f>
        <v>2020</v>
      </c>
      <c r="D195" s="3" t="s">
        <v>27</v>
      </c>
      <c r="E195" s="3">
        <f t="shared" ref="E195:E258" si="300">DAY(B195)</f>
        <v>12</v>
      </c>
      <c r="F195" s="3" t="s">
        <v>36</v>
      </c>
      <c r="G195" s="3">
        <v>3</v>
      </c>
      <c r="H195" s="3" t="str">
        <f t="shared" si="209"/>
        <v>Leghorn</v>
      </c>
      <c r="I195" s="42">
        <v>43932</v>
      </c>
      <c r="J195" s="3">
        <f t="shared" ref="J195:J258" si="301">B195-I195</f>
        <v>92</v>
      </c>
      <c r="K195" s="43">
        <f t="shared" ref="K195:K258" si="302">J195/7</f>
        <v>13.142857142857142</v>
      </c>
      <c r="L195" s="44">
        <v>12000</v>
      </c>
      <c r="M195" s="3">
        <v>1</v>
      </c>
      <c r="N195" s="45">
        <f t="shared" ref="N195:N258" si="303">L195-M195</f>
        <v>11999</v>
      </c>
      <c r="O195" s="45">
        <f t="shared" si="229"/>
        <v>988</v>
      </c>
      <c r="P195" s="45">
        <f t="shared" ref="P195" si="304">N195-400</f>
        <v>11599</v>
      </c>
      <c r="Q195" s="46">
        <f t="shared" ref="Q195:Q258" si="305">P195/30</f>
        <v>386.63333333333333</v>
      </c>
      <c r="R195" s="47">
        <f t="shared" ref="R195:R258" si="306">P195/N195</f>
        <v>0.96666388865738817</v>
      </c>
      <c r="S195" s="19">
        <v>1886.8820346320299</v>
      </c>
      <c r="T195" s="50">
        <f t="shared" ref="T195:T258" si="307">S195*100/P195</f>
        <v>16.267626818105267</v>
      </c>
      <c r="U195" s="48">
        <f t="shared" ref="U195:U258" si="308">4.3*T195</f>
        <v>69.950795317852652</v>
      </c>
      <c r="V195" s="45">
        <f t="shared" ref="V195:V258" si="309">N195/30</f>
        <v>399.96666666666664</v>
      </c>
      <c r="W195" s="45">
        <f t="shared" si="268"/>
        <v>338.96666666666664</v>
      </c>
      <c r="X195" s="45">
        <f t="shared" ref="X195:X258" si="310">V195-W195</f>
        <v>61</v>
      </c>
    </row>
    <row r="196" spans="2:24" x14ac:dyDescent="0.25">
      <c r="B196" s="41">
        <v>44025</v>
      </c>
      <c r="C196" s="3">
        <f t="shared" si="299"/>
        <v>2020</v>
      </c>
      <c r="D196" s="3" t="s">
        <v>27</v>
      </c>
      <c r="E196" s="3">
        <f t="shared" si="300"/>
        <v>13</v>
      </c>
      <c r="F196" s="3" t="s">
        <v>34</v>
      </c>
      <c r="G196" s="3">
        <v>1</v>
      </c>
      <c r="H196" s="3" t="str">
        <f t="shared" ref="H196:H259" si="311">CONCATENATE(IF(G196=2,"Sussex",""),IF(G196=3,"Leghorn",""),IF(G196=1,"Plymouth Rock",""))</f>
        <v>Plymouth Rock</v>
      </c>
      <c r="I196" s="42">
        <v>43933</v>
      </c>
      <c r="J196" s="3">
        <f t="shared" si="301"/>
        <v>92</v>
      </c>
      <c r="K196" s="43">
        <f t="shared" si="302"/>
        <v>13.142857142857142</v>
      </c>
      <c r="L196" s="44">
        <v>10000</v>
      </c>
      <c r="M196" s="3">
        <v>4</v>
      </c>
      <c r="N196" s="45">
        <f t="shared" si="303"/>
        <v>9996</v>
      </c>
      <c r="O196" s="45">
        <f t="shared" si="229"/>
        <v>992</v>
      </c>
      <c r="P196" s="45">
        <f t="shared" ref="P196" si="312">N196-500</f>
        <v>9496</v>
      </c>
      <c r="Q196" s="46">
        <f t="shared" si="305"/>
        <v>316.53333333333336</v>
      </c>
      <c r="R196" s="47">
        <f t="shared" si="306"/>
        <v>0.94997999199679872</v>
      </c>
      <c r="S196" s="19">
        <v>1889.70454545454</v>
      </c>
      <c r="T196" s="50">
        <f t="shared" si="307"/>
        <v>19.900005744045284</v>
      </c>
      <c r="U196" s="48">
        <f t="shared" si="308"/>
        <v>85.570024699394722</v>
      </c>
      <c r="V196" s="45">
        <f t="shared" si="309"/>
        <v>333.2</v>
      </c>
      <c r="W196" s="45">
        <f t="shared" ref="W196:W209" si="313">V196-18</f>
        <v>315.2</v>
      </c>
      <c r="X196" s="45">
        <f t="shared" si="310"/>
        <v>18</v>
      </c>
    </row>
    <row r="197" spans="2:24" x14ac:dyDescent="0.25">
      <c r="B197" s="41">
        <v>44026</v>
      </c>
      <c r="C197" s="3">
        <f t="shared" si="299"/>
        <v>2020</v>
      </c>
      <c r="D197" s="3" t="s">
        <v>27</v>
      </c>
      <c r="E197" s="3">
        <f t="shared" si="300"/>
        <v>14</v>
      </c>
      <c r="F197" s="3" t="s">
        <v>35</v>
      </c>
      <c r="G197" s="3">
        <v>2</v>
      </c>
      <c r="H197" s="3" t="str">
        <f t="shared" si="311"/>
        <v>Sussex</v>
      </c>
      <c r="I197" s="42">
        <v>43934</v>
      </c>
      <c r="J197" s="3">
        <f t="shared" si="301"/>
        <v>92</v>
      </c>
      <c r="K197" s="43">
        <f t="shared" si="302"/>
        <v>13.142857142857142</v>
      </c>
      <c r="L197" s="44">
        <v>19000</v>
      </c>
      <c r="M197" s="3">
        <v>2</v>
      </c>
      <c r="N197" s="45">
        <f t="shared" si="303"/>
        <v>18998</v>
      </c>
      <c r="O197" s="45">
        <f t="shared" si="229"/>
        <v>994</v>
      </c>
      <c r="P197" s="45">
        <f t="shared" ref="P197" si="314">N197-300</f>
        <v>18698</v>
      </c>
      <c r="Q197" s="46">
        <f t="shared" si="305"/>
        <v>623.26666666666665</v>
      </c>
      <c r="R197" s="47">
        <f t="shared" si="306"/>
        <v>0.98420886409095698</v>
      </c>
      <c r="S197" s="19">
        <v>1892.52705627705</v>
      </c>
      <c r="T197" s="50">
        <f t="shared" si="307"/>
        <v>10.121548060097604</v>
      </c>
      <c r="U197" s="48">
        <f t="shared" si="308"/>
        <v>43.522656658419699</v>
      </c>
      <c r="V197" s="45">
        <f t="shared" si="309"/>
        <v>633.26666666666665</v>
      </c>
      <c r="W197" s="45">
        <f t="shared" ref="W197:W210" si="315">V197-8</f>
        <v>625.26666666666665</v>
      </c>
      <c r="X197" s="45">
        <f t="shared" si="310"/>
        <v>8</v>
      </c>
    </row>
    <row r="198" spans="2:24" x14ac:dyDescent="0.25">
      <c r="B198" s="41">
        <v>44027</v>
      </c>
      <c r="C198" s="3">
        <f t="shared" si="299"/>
        <v>2020</v>
      </c>
      <c r="D198" s="3" t="s">
        <v>27</v>
      </c>
      <c r="E198" s="3">
        <f t="shared" si="300"/>
        <v>15</v>
      </c>
      <c r="F198" s="3" t="s">
        <v>34</v>
      </c>
      <c r="G198" s="3">
        <v>3</v>
      </c>
      <c r="H198" s="3" t="str">
        <f t="shared" si="311"/>
        <v>Leghorn</v>
      </c>
      <c r="I198" s="42">
        <v>43935</v>
      </c>
      <c r="J198" s="3">
        <f t="shared" si="301"/>
        <v>92</v>
      </c>
      <c r="K198" s="43">
        <f t="shared" si="302"/>
        <v>13.142857142857142</v>
      </c>
      <c r="L198" s="44">
        <v>14330</v>
      </c>
      <c r="M198" s="3">
        <v>2</v>
      </c>
      <c r="N198" s="45">
        <f t="shared" si="303"/>
        <v>14328</v>
      </c>
      <c r="O198" s="45">
        <f t="shared" si="229"/>
        <v>996</v>
      </c>
      <c r="P198" s="45">
        <f t="shared" ref="P198" si="316">N198-200</f>
        <v>14128</v>
      </c>
      <c r="Q198" s="46">
        <f t="shared" si="305"/>
        <v>470.93333333333334</v>
      </c>
      <c r="R198" s="47">
        <f t="shared" si="306"/>
        <v>0.98604131769960912</v>
      </c>
      <c r="S198" s="19">
        <v>1895.3495670995601</v>
      </c>
      <c r="T198" s="50">
        <f t="shared" si="307"/>
        <v>13.415554693513309</v>
      </c>
      <c r="U198" s="48">
        <f t="shared" si="308"/>
        <v>57.686885182107225</v>
      </c>
      <c r="V198" s="45">
        <f t="shared" si="309"/>
        <v>477.6</v>
      </c>
      <c r="W198" s="45">
        <f t="shared" ref="W198:W211" si="317">V198-52</f>
        <v>425.6</v>
      </c>
      <c r="X198" s="45">
        <f t="shared" si="310"/>
        <v>52</v>
      </c>
    </row>
    <row r="199" spans="2:24" x14ac:dyDescent="0.25">
      <c r="B199" s="41">
        <v>44028</v>
      </c>
      <c r="C199" s="3">
        <f t="shared" si="299"/>
        <v>2020</v>
      </c>
      <c r="D199" s="3" t="s">
        <v>27</v>
      </c>
      <c r="E199" s="3">
        <f t="shared" si="300"/>
        <v>16</v>
      </c>
      <c r="F199" s="3" t="s">
        <v>35</v>
      </c>
      <c r="G199" s="3">
        <v>1</v>
      </c>
      <c r="H199" s="3" t="str">
        <f t="shared" si="311"/>
        <v>Plymouth Rock</v>
      </c>
      <c r="I199" s="42">
        <v>43936</v>
      </c>
      <c r="J199" s="3">
        <f t="shared" si="301"/>
        <v>92</v>
      </c>
      <c r="K199" s="43">
        <f t="shared" si="302"/>
        <v>13.142857142857142</v>
      </c>
      <c r="L199" s="44">
        <v>14220</v>
      </c>
      <c r="M199" s="3">
        <v>2</v>
      </c>
      <c r="N199" s="45">
        <f t="shared" si="303"/>
        <v>14218</v>
      </c>
      <c r="O199" s="45">
        <f t="shared" si="229"/>
        <v>998</v>
      </c>
      <c r="P199" s="45">
        <f t="shared" ref="P199" si="318">N199-600</f>
        <v>13618</v>
      </c>
      <c r="Q199" s="46">
        <f t="shared" si="305"/>
        <v>453.93333333333334</v>
      </c>
      <c r="R199" s="47">
        <f t="shared" si="306"/>
        <v>0.95779997186664789</v>
      </c>
      <c r="S199" s="19">
        <v>1898.17207792207</v>
      </c>
      <c r="T199" s="50">
        <f t="shared" si="307"/>
        <v>13.938699353224187</v>
      </c>
      <c r="U199" s="48">
        <f t="shared" si="308"/>
        <v>59.936407218864005</v>
      </c>
      <c r="V199" s="45">
        <f t="shared" si="309"/>
        <v>473.93333333333334</v>
      </c>
      <c r="W199" s="45">
        <f t="shared" ref="W199:W212" si="319">V199-55</f>
        <v>418.93333333333334</v>
      </c>
      <c r="X199" s="45">
        <f t="shared" si="310"/>
        <v>55</v>
      </c>
    </row>
    <row r="200" spans="2:24" x14ac:dyDescent="0.25">
      <c r="B200" s="41">
        <v>44029</v>
      </c>
      <c r="C200" s="3">
        <f t="shared" si="299"/>
        <v>2020</v>
      </c>
      <c r="D200" s="3" t="s">
        <v>27</v>
      </c>
      <c r="E200" s="3">
        <f t="shared" si="300"/>
        <v>17</v>
      </c>
      <c r="F200" s="3" t="s">
        <v>36</v>
      </c>
      <c r="G200" s="3">
        <v>2</v>
      </c>
      <c r="H200" s="3" t="str">
        <f t="shared" si="311"/>
        <v>Sussex</v>
      </c>
      <c r="I200" s="42">
        <v>43937</v>
      </c>
      <c r="J200" s="3">
        <f t="shared" si="301"/>
        <v>92</v>
      </c>
      <c r="K200" s="43">
        <f t="shared" si="302"/>
        <v>13.142857142857142</v>
      </c>
      <c r="L200" s="44">
        <v>14110</v>
      </c>
      <c r="M200" s="3">
        <v>7</v>
      </c>
      <c r="N200" s="45">
        <f t="shared" si="303"/>
        <v>14103</v>
      </c>
      <c r="O200" s="45">
        <f t="shared" si="229"/>
        <v>1005</v>
      </c>
      <c r="P200" s="45">
        <f t="shared" ref="P200" si="320">N200-500</f>
        <v>13603</v>
      </c>
      <c r="Q200" s="46">
        <f t="shared" si="305"/>
        <v>453.43333333333334</v>
      </c>
      <c r="R200" s="47">
        <f t="shared" si="306"/>
        <v>0.96454655037935189</v>
      </c>
      <c r="S200" s="19">
        <v>1900.9945887445799</v>
      </c>
      <c r="T200" s="50">
        <f t="shared" si="307"/>
        <v>13.974818707230609</v>
      </c>
      <c r="U200" s="48">
        <f t="shared" si="308"/>
        <v>60.091720441091617</v>
      </c>
      <c r="V200" s="45">
        <f t="shared" si="309"/>
        <v>470.1</v>
      </c>
      <c r="W200" s="45">
        <f t="shared" ref="W200:W213" si="321">V200-100</f>
        <v>370.1</v>
      </c>
      <c r="X200" s="45">
        <f t="shared" si="310"/>
        <v>100</v>
      </c>
    </row>
    <row r="201" spans="2:24" x14ac:dyDescent="0.25">
      <c r="B201" s="41">
        <v>44030</v>
      </c>
      <c r="C201" s="3">
        <f t="shared" si="299"/>
        <v>2020</v>
      </c>
      <c r="D201" s="3" t="s">
        <v>27</v>
      </c>
      <c r="E201" s="3">
        <f t="shared" si="300"/>
        <v>18</v>
      </c>
      <c r="F201" s="3" t="s">
        <v>34</v>
      </c>
      <c r="G201" s="3">
        <v>3</v>
      </c>
      <c r="H201" s="3" t="str">
        <f t="shared" si="311"/>
        <v>Leghorn</v>
      </c>
      <c r="I201" s="42">
        <v>43938</v>
      </c>
      <c r="J201" s="3">
        <f t="shared" si="301"/>
        <v>92</v>
      </c>
      <c r="K201" s="43">
        <f t="shared" si="302"/>
        <v>13.142857142857142</v>
      </c>
      <c r="L201" s="44">
        <v>14000</v>
      </c>
      <c r="M201" s="3">
        <v>2</v>
      </c>
      <c r="N201" s="45">
        <f t="shared" si="303"/>
        <v>13998</v>
      </c>
      <c r="O201" s="45">
        <f t="shared" si="229"/>
        <v>1007</v>
      </c>
      <c r="P201" s="45">
        <f t="shared" ref="P201" si="322">L201-500</f>
        <v>13500</v>
      </c>
      <c r="Q201" s="46">
        <f t="shared" si="305"/>
        <v>450</v>
      </c>
      <c r="R201" s="47">
        <f t="shared" si="306"/>
        <v>0.96442348906986708</v>
      </c>
      <c r="S201" s="19">
        <v>1903.8170995670901</v>
      </c>
      <c r="T201" s="50">
        <f t="shared" si="307"/>
        <v>14.102348885682149</v>
      </c>
      <c r="U201" s="48">
        <f t="shared" si="308"/>
        <v>60.640100208433239</v>
      </c>
      <c r="V201" s="45">
        <f t="shared" si="309"/>
        <v>466.6</v>
      </c>
      <c r="W201" s="45">
        <f t="shared" ref="W201:W214" si="323">V201-150</f>
        <v>316.60000000000002</v>
      </c>
      <c r="X201" s="45">
        <f t="shared" si="310"/>
        <v>150</v>
      </c>
    </row>
    <row r="202" spans="2:24" x14ac:dyDescent="0.25">
      <c r="B202" s="41">
        <v>44031</v>
      </c>
      <c r="C202" s="3">
        <f t="shared" si="299"/>
        <v>2020</v>
      </c>
      <c r="D202" s="3" t="s">
        <v>27</v>
      </c>
      <c r="E202" s="3">
        <f t="shared" si="300"/>
        <v>19</v>
      </c>
      <c r="F202" s="3" t="s">
        <v>35</v>
      </c>
      <c r="G202" s="3">
        <v>1</v>
      </c>
      <c r="H202" s="3" t="str">
        <f t="shared" si="311"/>
        <v>Plymouth Rock</v>
      </c>
      <c r="I202" s="42">
        <v>43939</v>
      </c>
      <c r="J202" s="3">
        <f t="shared" si="301"/>
        <v>92</v>
      </c>
      <c r="K202" s="43">
        <f t="shared" si="302"/>
        <v>13.142857142857142</v>
      </c>
      <c r="L202" s="44">
        <v>13890</v>
      </c>
      <c r="M202" s="3">
        <v>8</v>
      </c>
      <c r="N202" s="45">
        <f t="shared" si="303"/>
        <v>13882</v>
      </c>
      <c r="O202" s="45">
        <f t="shared" si="229"/>
        <v>1015</v>
      </c>
      <c r="P202" s="45">
        <f t="shared" ref="P202" si="324">N202-400</f>
        <v>13482</v>
      </c>
      <c r="Q202" s="46">
        <f t="shared" si="305"/>
        <v>449.4</v>
      </c>
      <c r="R202" s="47">
        <f t="shared" si="306"/>
        <v>0.97118570811122318</v>
      </c>
      <c r="S202" s="19">
        <v>1906.6396103896</v>
      </c>
      <c r="T202" s="50">
        <f t="shared" si="307"/>
        <v>14.142112523287347</v>
      </c>
      <c r="U202" s="48">
        <f t="shared" si="308"/>
        <v>60.811083850135589</v>
      </c>
      <c r="V202" s="45">
        <f t="shared" si="309"/>
        <v>462.73333333333335</v>
      </c>
      <c r="W202" s="45">
        <f t="shared" ref="W202:W203" si="325">V202-100</f>
        <v>362.73333333333335</v>
      </c>
      <c r="X202" s="45">
        <f t="shared" si="310"/>
        <v>100</v>
      </c>
    </row>
    <row r="203" spans="2:24" x14ac:dyDescent="0.25">
      <c r="B203" s="41">
        <v>44032</v>
      </c>
      <c r="C203" s="3">
        <f t="shared" si="299"/>
        <v>2020</v>
      </c>
      <c r="D203" s="3" t="s">
        <v>27</v>
      </c>
      <c r="E203" s="3">
        <f t="shared" si="300"/>
        <v>20</v>
      </c>
      <c r="F203" s="3" t="s">
        <v>36</v>
      </c>
      <c r="G203" s="3">
        <v>2</v>
      </c>
      <c r="H203" s="3" t="str">
        <f t="shared" si="311"/>
        <v>Sussex</v>
      </c>
      <c r="I203" s="42">
        <v>43940</v>
      </c>
      <c r="J203" s="3">
        <f t="shared" si="301"/>
        <v>92</v>
      </c>
      <c r="K203" s="43">
        <f t="shared" si="302"/>
        <v>13.142857142857142</v>
      </c>
      <c r="L203" s="44">
        <v>13780</v>
      </c>
      <c r="M203" s="3">
        <v>9</v>
      </c>
      <c r="N203" s="45">
        <f t="shared" si="303"/>
        <v>13771</v>
      </c>
      <c r="O203" s="45">
        <f t="shared" si="229"/>
        <v>1024</v>
      </c>
      <c r="P203" s="45">
        <f t="shared" ref="P203" si="326">N203-500</f>
        <v>13271</v>
      </c>
      <c r="Q203" s="46">
        <f t="shared" si="305"/>
        <v>442.36666666666667</v>
      </c>
      <c r="R203" s="47">
        <f t="shared" si="306"/>
        <v>0.96369181613535693</v>
      </c>
      <c r="S203" s="19">
        <v>1909.4621212121101</v>
      </c>
      <c r="T203" s="50">
        <f t="shared" si="307"/>
        <v>14.388230888494538</v>
      </c>
      <c r="U203" s="48">
        <f t="shared" si="308"/>
        <v>61.869392820526514</v>
      </c>
      <c r="V203" s="45">
        <f t="shared" si="309"/>
        <v>459.03333333333336</v>
      </c>
      <c r="W203" s="45">
        <f t="shared" si="325"/>
        <v>359.03333333333336</v>
      </c>
      <c r="X203" s="45">
        <f t="shared" si="310"/>
        <v>100</v>
      </c>
    </row>
    <row r="204" spans="2:24" x14ac:dyDescent="0.25">
      <c r="B204" s="41">
        <v>44033</v>
      </c>
      <c r="C204" s="3">
        <f t="shared" si="299"/>
        <v>2020</v>
      </c>
      <c r="D204" s="3" t="s">
        <v>27</v>
      </c>
      <c r="E204" s="3">
        <f t="shared" si="300"/>
        <v>21</v>
      </c>
      <c r="F204" s="3" t="s">
        <v>34</v>
      </c>
      <c r="G204" s="3">
        <v>3</v>
      </c>
      <c r="H204" s="3" t="str">
        <f t="shared" si="311"/>
        <v>Leghorn</v>
      </c>
      <c r="I204" s="42">
        <v>43941</v>
      </c>
      <c r="J204" s="3">
        <f t="shared" si="301"/>
        <v>92</v>
      </c>
      <c r="K204" s="43">
        <f t="shared" si="302"/>
        <v>13.142857142857142</v>
      </c>
      <c r="L204" s="44">
        <v>13670</v>
      </c>
      <c r="M204" s="3">
        <v>2</v>
      </c>
      <c r="N204" s="45">
        <f t="shared" si="303"/>
        <v>13668</v>
      </c>
      <c r="O204" s="45">
        <f t="shared" si="229"/>
        <v>1026</v>
      </c>
      <c r="P204" s="45">
        <f t="shared" si="272"/>
        <v>13170</v>
      </c>
      <c r="Q204" s="46">
        <f t="shared" si="305"/>
        <v>439</v>
      </c>
      <c r="R204" s="47">
        <f t="shared" si="306"/>
        <v>0.96356453028972788</v>
      </c>
      <c r="S204" s="19">
        <v>1912.28463203462</v>
      </c>
      <c r="T204" s="50">
        <f t="shared" si="307"/>
        <v>14.520004799047989</v>
      </c>
      <c r="U204" s="48">
        <f t="shared" si="308"/>
        <v>62.436020635906353</v>
      </c>
      <c r="V204" s="45">
        <f t="shared" si="309"/>
        <v>455.6</v>
      </c>
      <c r="W204" s="45">
        <f t="shared" ref="W204" si="327">V204-150</f>
        <v>305.60000000000002</v>
      </c>
      <c r="X204" s="45">
        <f t="shared" si="310"/>
        <v>150</v>
      </c>
    </row>
    <row r="205" spans="2:24" x14ac:dyDescent="0.25">
      <c r="B205" s="41">
        <v>44034</v>
      </c>
      <c r="C205" s="3">
        <f t="shared" si="299"/>
        <v>2020</v>
      </c>
      <c r="D205" s="3" t="s">
        <v>27</v>
      </c>
      <c r="E205" s="3">
        <f t="shared" si="300"/>
        <v>22</v>
      </c>
      <c r="F205" s="3" t="s">
        <v>35</v>
      </c>
      <c r="G205" s="3">
        <v>1</v>
      </c>
      <c r="H205" s="3" t="str">
        <f t="shared" si="311"/>
        <v>Plymouth Rock</v>
      </c>
      <c r="I205" s="42">
        <v>43942</v>
      </c>
      <c r="J205" s="3">
        <f t="shared" si="301"/>
        <v>92</v>
      </c>
      <c r="K205" s="43">
        <f t="shared" si="302"/>
        <v>13.142857142857142</v>
      </c>
      <c r="L205" s="44">
        <v>13560</v>
      </c>
      <c r="M205" s="3">
        <v>9</v>
      </c>
      <c r="N205" s="45">
        <f t="shared" si="303"/>
        <v>13551</v>
      </c>
      <c r="O205" s="45">
        <f t="shared" si="229"/>
        <v>1035</v>
      </c>
      <c r="P205" s="45">
        <f t="shared" si="274"/>
        <v>13151</v>
      </c>
      <c r="Q205" s="46">
        <f t="shared" si="305"/>
        <v>438.36666666666667</v>
      </c>
      <c r="R205" s="47">
        <f t="shared" si="306"/>
        <v>0.97048188325584828</v>
      </c>
      <c r="S205" s="19">
        <v>1915.1071428571299</v>
      </c>
      <c r="T205" s="50">
        <f t="shared" si="307"/>
        <v>14.562445006897802</v>
      </c>
      <c r="U205" s="48">
        <f t="shared" si="308"/>
        <v>62.618513529660547</v>
      </c>
      <c r="V205" s="45">
        <f t="shared" si="309"/>
        <v>451.7</v>
      </c>
      <c r="W205" s="45">
        <f t="shared" ref="W205" si="328">V205-50</f>
        <v>401.7</v>
      </c>
      <c r="X205" s="45">
        <f t="shared" si="310"/>
        <v>50</v>
      </c>
    </row>
    <row r="206" spans="2:24" x14ac:dyDescent="0.25">
      <c r="B206" s="41">
        <v>44035</v>
      </c>
      <c r="C206" s="3">
        <f t="shared" si="299"/>
        <v>2020</v>
      </c>
      <c r="D206" s="3" t="s">
        <v>27</v>
      </c>
      <c r="E206" s="3">
        <f t="shared" si="300"/>
        <v>23</v>
      </c>
      <c r="F206" s="3" t="s">
        <v>36</v>
      </c>
      <c r="G206" s="3">
        <v>2</v>
      </c>
      <c r="H206" s="3" t="str">
        <f t="shared" si="311"/>
        <v>Sussex</v>
      </c>
      <c r="I206" s="42">
        <v>43943</v>
      </c>
      <c r="J206" s="3">
        <f t="shared" si="301"/>
        <v>92</v>
      </c>
      <c r="K206" s="43">
        <f t="shared" si="302"/>
        <v>13.142857142857142</v>
      </c>
      <c r="L206" s="44">
        <v>13450</v>
      </c>
      <c r="M206" s="3">
        <v>1</v>
      </c>
      <c r="N206" s="45">
        <f t="shared" si="303"/>
        <v>13449</v>
      </c>
      <c r="O206" s="45">
        <f t="shared" si="229"/>
        <v>1036</v>
      </c>
      <c r="P206" s="45">
        <f t="shared" si="276"/>
        <v>12949</v>
      </c>
      <c r="Q206" s="46">
        <f t="shared" si="305"/>
        <v>431.63333333333333</v>
      </c>
      <c r="R206" s="47">
        <f t="shared" si="306"/>
        <v>0.96282251468510671</v>
      </c>
      <c r="S206" s="19">
        <v>1917.9296536796401</v>
      </c>
      <c r="T206" s="50">
        <f t="shared" si="307"/>
        <v>14.811411334308749</v>
      </c>
      <c r="U206" s="48">
        <f t="shared" si="308"/>
        <v>63.68906873752762</v>
      </c>
      <c r="V206" s="45">
        <f t="shared" si="309"/>
        <v>448.3</v>
      </c>
      <c r="W206" s="45">
        <f t="shared" ref="W206" si="329">V206-70</f>
        <v>378.3</v>
      </c>
      <c r="X206" s="45">
        <f t="shared" si="310"/>
        <v>70</v>
      </c>
    </row>
    <row r="207" spans="2:24" x14ac:dyDescent="0.25">
      <c r="B207" s="41">
        <v>44036</v>
      </c>
      <c r="C207" s="3">
        <f t="shared" si="299"/>
        <v>2020</v>
      </c>
      <c r="D207" s="3" t="s">
        <v>27</v>
      </c>
      <c r="E207" s="3">
        <f t="shared" si="300"/>
        <v>24</v>
      </c>
      <c r="F207" s="3" t="s">
        <v>34</v>
      </c>
      <c r="G207" s="3">
        <v>3</v>
      </c>
      <c r="H207" s="3" t="str">
        <f t="shared" si="311"/>
        <v>Leghorn</v>
      </c>
      <c r="I207" s="42">
        <v>43944</v>
      </c>
      <c r="J207" s="3">
        <f t="shared" si="301"/>
        <v>92</v>
      </c>
      <c r="K207" s="43">
        <f t="shared" si="302"/>
        <v>13.142857142857142</v>
      </c>
      <c r="L207" s="44">
        <v>13340</v>
      </c>
      <c r="M207" s="3">
        <v>1</v>
      </c>
      <c r="N207" s="45">
        <f t="shared" si="303"/>
        <v>13339</v>
      </c>
      <c r="O207" s="45">
        <f t="shared" si="229"/>
        <v>1037</v>
      </c>
      <c r="P207" s="45">
        <f t="shared" si="278"/>
        <v>13039</v>
      </c>
      <c r="Q207" s="46">
        <f t="shared" si="305"/>
        <v>434.63333333333333</v>
      </c>
      <c r="R207" s="47">
        <f t="shared" si="306"/>
        <v>0.97750955843766396</v>
      </c>
      <c r="S207" s="19">
        <v>1920.75216450216</v>
      </c>
      <c r="T207" s="50">
        <f t="shared" si="307"/>
        <v>14.730824177484163</v>
      </c>
      <c r="U207" s="48">
        <f t="shared" si="308"/>
        <v>63.342543963181896</v>
      </c>
      <c r="V207" s="45">
        <f t="shared" si="309"/>
        <v>444.63333333333333</v>
      </c>
      <c r="W207" s="45">
        <f t="shared" ref="W207:W208" si="330">V207-61</f>
        <v>383.63333333333333</v>
      </c>
      <c r="X207" s="45">
        <f t="shared" si="310"/>
        <v>61</v>
      </c>
    </row>
    <row r="208" spans="2:24" x14ac:dyDescent="0.25">
      <c r="B208" s="41">
        <v>44037</v>
      </c>
      <c r="C208" s="3">
        <f t="shared" si="299"/>
        <v>2020</v>
      </c>
      <c r="D208" s="3" t="s">
        <v>27</v>
      </c>
      <c r="E208" s="3">
        <f t="shared" si="300"/>
        <v>25</v>
      </c>
      <c r="F208" s="3" t="s">
        <v>34</v>
      </c>
      <c r="G208" s="3">
        <v>1</v>
      </c>
      <c r="H208" s="3" t="str">
        <f t="shared" si="311"/>
        <v>Plymouth Rock</v>
      </c>
      <c r="I208" s="42">
        <v>43945</v>
      </c>
      <c r="J208" s="3">
        <f t="shared" si="301"/>
        <v>92</v>
      </c>
      <c r="K208" s="43">
        <f t="shared" si="302"/>
        <v>13.142857142857142</v>
      </c>
      <c r="L208" s="44">
        <v>13230</v>
      </c>
      <c r="M208" s="3">
        <v>0</v>
      </c>
      <c r="N208" s="45">
        <f t="shared" si="303"/>
        <v>13230</v>
      </c>
      <c r="O208" s="45">
        <f t="shared" si="229"/>
        <v>1037</v>
      </c>
      <c r="P208" s="45">
        <f t="shared" si="280"/>
        <v>13030</v>
      </c>
      <c r="Q208" s="46">
        <f t="shared" si="305"/>
        <v>434.33333333333331</v>
      </c>
      <c r="R208" s="47">
        <f t="shared" si="306"/>
        <v>0.9848828420256992</v>
      </c>
      <c r="S208" s="19">
        <v>1923.5746753246699</v>
      </c>
      <c r="T208" s="50">
        <f t="shared" si="307"/>
        <v>14.762660593435685</v>
      </c>
      <c r="U208" s="48">
        <f t="shared" si="308"/>
        <v>63.479440551773443</v>
      </c>
      <c r="V208" s="45">
        <f t="shared" si="309"/>
        <v>441</v>
      </c>
      <c r="W208" s="45">
        <f t="shared" si="330"/>
        <v>380</v>
      </c>
      <c r="X208" s="45">
        <f t="shared" si="310"/>
        <v>61</v>
      </c>
    </row>
    <row r="209" spans="2:24" x14ac:dyDescent="0.25">
      <c r="B209" s="41">
        <v>44038</v>
      </c>
      <c r="C209" s="3">
        <f t="shared" si="299"/>
        <v>2020</v>
      </c>
      <c r="D209" s="3" t="s">
        <v>27</v>
      </c>
      <c r="E209" s="3">
        <f t="shared" si="300"/>
        <v>26</v>
      </c>
      <c r="F209" s="3" t="s">
        <v>35</v>
      </c>
      <c r="G209" s="3">
        <v>2</v>
      </c>
      <c r="H209" s="3" t="str">
        <f t="shared" si="311"/>
        <v>Sussex</v>
      </c>
      <c r="I209" s="42">
        <v>43946</v>
      </c>
      <c r="J209" s="3">
        <f t="shared" si="301"/>
        <v>92</v>
      </c>
      <c r="K209" s="43">
        <f t="shared" si="302"/>
        <v>13.142857142857142</v>
      </c>
      <c r="L209" s="44">
        <v>13120</v>
      </c>
      <c r="M209" s="3">
        <v>0</v>
      </c>
      <c r="N209" s="45">
        <f t="shared" si="303"/>
        <v>13120</v>
      </c>
      <c r="O209" s="45">
        <f t="shared" si="229"/>
        <v>1037</v>
      </c>
      <c r="P209" s="45">
        <f t="shared" si="282"/>
        <v>12520</v>
      </c>
      <c r="Q209" s="46">
        <f t="shared" si="305"/>
        <v>417.33333333333331</v>
      </c>
      <c r="R209" s="47">
        <f t="shared" si="306"/>
        <v>0.95426829268292679</v>
      </c>
      <c r="S209" s="19">
        <v>1926.39718614718</v>
      </c>
      <c r="T209" s="50">
        <f t="shared" si="307"/>
        <v>15.386558994785783</v>
      </c>
      <c r="U209" s="48">
        <f t="shared" si="308"/>
        <v>66.162203677578873</v>
      </c>
      <c r="V209" s="45">
        <f t="shared" si="309"/>
        <v>437.33333333333331</v>
      </c>
      <c r="W209" s="45">
        <f t="shared" si="313"/>
        <v>419.33333333333331</v>
      </c>
      <c r="X209" s="45">
        <f t="shared" si="310"/>
        <v>18</v>
      </c>
    </row>
    <row r="210" spans="2:24" x14ac:dyDescent="0.25">
      <c r="B210" s="41">
        <v>44039</v>
      </c>
      <c r="C210" s="3">
        <f t="shared" si="299"/>
        <v>2020</v>
      </c>
      <c r="D210" s="3" t="s">
        <v>27</v>
      </c>
      <c r="E210" s="3">
        <f t="shared" si="300"/>
        <v>27</v>
      </c>
      <c r="F210" s="3" t="s">
        <v>36</v>
      </c>
      <c r="G210" s="3">
        <v>3</v>
      </c>
      <c r="H210" s="3" t="str">
        <f t="shared" si="311"/>
        <v>Leghorn</v>
      </c>
      <c r="I210" s="42">
        <v>43947</v>
      </c>
      <c r="J210" s="3">
        <f t="shared" si="301"/>
        <v>92</v>
      </c>
      <c r="K210" s="43">
        <f t="shared" si="302"/>
        <v>13.142857142857142</v>
      </c>
      <c r="L210" s="44">
        <v>13010</v>
      </c>
      <c r="M210" s="3">
        <v>0</v>
      </c>
      <c r="N210" s="45">
        <f t="shared" si="303"/>
        <v>13010</v>
      </c>
      <c r="O210" s="45">
        <f t="shared" si="229"/>
        <v>1037</v>
      </c>
      <c r="P210" s="45">
        <f t="shared" si="284"/>
        <v>12510</v>
      </c>
      <c r="Q210" s="46">
        <f t="shared" si="305"/>
        <v>417</v>
      </c>
      <c r="R210" s="47">
        <f t="shared" si="306"/>
        <v>0.96156802459646429</v>
      </c>
      <c r="S210" s="19">
        <v>1929.2196969696899</v>
      </c>
      <c r="T210" s="50">
        <f t="shared" si="307"/>
        <v>15.421420439405995</v>
      </c>
      <c r="U210" s="48">
        <f t="shared" si="308"/>
        <v>66.312107889445784</v>
      </c>
      <c r="V210" s="45">
        <f t="shared" si="309"/>
        <v>433.66666666666669</v>
      </c>
      <c r="W210" s="45">
        <f t="shared" si="315"/>
        <v>425.66666666666669</v>
      </c>
      <c r="X210" s="45">
        <f t="shared" si="310"/>
        <v>8</v>
      </c>
    </row>
    <row r="211" spans="2:24" x14ac:dyDescent="0.25">
      <c r="B211" s="41">
        <v>44040</v>
      </c>
      <c r="C211" s="3">
        <f t="shared" si="299"/>
        <v>2020</v>
      </c>
      <c r="D211" s="3" t="s">
        <v>27</v>
      </c>
      <c r="E211" s="3">
        <f t="shared" si="300"/>
        <v>28</v>
      </c>
      <c r="F211" s="3" t="s">
        <v>34</v>
      </c>
      <c r="G211" s="3">
        <v>1</v>
      </c>
      <c r="H211" s="3" t="str">
        <f t="shared" si="311"/>
        <v>Plymouth Rock</v>
      </c>
      <c r="I211" s="42">
        <v>43948</v>
      </c>
      <c r="J211" s="3">
        <f t="shared" si="301"/>
        <v>92</v>
      </c>
      <c r="K211" s="43">
        <f t="shared" si="302"/>
        <v>13.142857142857142</v>
      </c>
      <c r="L211" s="44">
        <v>12900</v>
      </c>
      <c r="M211" s="3">
        <v>0</v>
      </c>
      <c r="N211" s="45">
        <f t="shared" si="303"/>
        <v>12900</v>
      </c>
      <c r="O211" s="45">
        <f t="shared" si="229"/>
        <v>1037</v>
      </c>
      <c r="P211" s="45">
        <f t="shared" si="286"/>
        <v>12400</v>
      </c>
      <c r="Q211" s="46">
        <f t="shared" si="305"/>
        <v>413.33333333333331</v>
      </c>
      <c r="R211" s="47">
        <f t="shared" si="306"/>
        <v>0.96124031007751942</v>
      </c>
      <c r="S211" s="19">
        <v>1932.0422077922001</v>
      </c>
      <c r="T211" s="50">
        <f t="shared" si="307"/>
        <v>15.580985546711291</v>
      </c>
      <c r="U211" s="48">
        <f t="shared" si="308"/>
        <v>66.998237850858544</v>
      </c>
      <c r="V211" s="45">
        <f t="shared" si="309"/>
        <v>430</v>
      </c>
      <c r="W211" s="45">
        <f t="shared" si="317"/>
        <v>378</v>
      </c>
      <c r="X211" s="45">
        <f t="shared" si="310"/>
        <v>52</v>
      </c>
    </row>
    <row r="212" spans="2:24" x14ac:dyDescent="0.25">
      <c r="B212" s="41">
        <v>44041</v>
      </c>
      <c r="C212" s="3">
        <f t="shared" si="299"/>
        <v>2020</v>
      </c>
      <c r="D212" s="3" t="s">
        <v>27</v>
      </c>
      <c r="E212" s="3">
        <f t="shared" si="300"/>
        <v>29</v>
      </c>
      <c r="F212" s="3" t="s">
        <v>35</v>
      </c>
      <c r="G212" s="3">
        <v>2</v>
      </c>
      <c r="H212" s="3" t="str">
        <f t="shared" si="311"/>
        <v>Sussex</v>
      </c>
      <c r="I212" s="42">
        <v>43949</v>
      </c>
      <c r="J212" s="3">
        <f t="shared" si="301"/>
        <v>92</v>
      </c>
      <c r="K212" s="43">
        <f t="shared" si="302"/>
        <v>13.142857142857142</v>
      </c>
      <c r="L212" s="44">
        <v>12790</v>
      </c>
      <c r="M212" s="3">
        <v>0</v>
      </c>
      <c r="N212" s="45">
        <f t="shared" si="303"/>
        <v>12790</v>
      </c>
      <c r="O212" s="45">
        <f t="shared" si="229"/>
        <v>1037</v>
      </c>
      <c r="P212" s="45">
        <f t="shared" si="288"/>
        <v>12390</v>
      </c>
      <c r="Q212" s="46">
        <f t="shared" si="305"/>
        <v>413</v>
      </c>
      <c r="R212" s="47">
        <f t="shared" si="306"/>
        <v>0.96872556684910083</v>
      </c>
      <c r="S212" s="19">
        <v>1934.86471861471</v>
      </c>
      <c r="T212" s="50">
        <f t="shared" si="307"/>
        <v>15.616341554598145</v>
      </c>
      <c r="U212" s="48">
        <f t="shared" si="308"/>
        <v>67.150268684772016</v>
      </c>
      <c r="V212" s="45">
        <f t="shared" si="309"/>
        <v>426.33333333333331</v>
      </c>
      <c r="W212" s="45">
        <f t="shared" si="319"/>
        <v>371.33333333333331</v>
      </c>
      <c r="X212" s="45">
        <f t="shared" si="310"/>
        <v>55</v>
      </c>
    </row>
    <row r="213" spans="2:24" x14ac:dyDescent="0.25">
      <c r="B213" s="41">
        <v>44042</v>
      </c>
      <c r="C213" s="3">
        <f t="shared" si="299"/>
        <v>2020</v>
      </c>
      <c r="D213" s="3" t="s">
        <v>27</v>
      </c>
      <c r="E213" s="3">
        <f t="shared" si="300"/>
        <v>30</v>
      </c>
      <c r="F213" s="3" t="s">
        <v>36</v>
      </c>
      <c r="G213" s="3">
        <v>3</v>
      </c>
      <c r="H213" s="3" t="str">
        <f t="shared" si="311"/>
        <v>Leghorn</v>
      </c>
      <c r="I213" s="42">
        <v>43950</v>
      </c>
      <c r="J213" s="3">
        <f t="shared" si="301"/>
        <v>92</v>
      </c>
      <c r="K213" s="43">
        <f t="shared" si="302"/>
        <v>13.142857142857142</v>
      </c>
      <c r="L213" s="44">
        <v>12680</v>
      </c>
      <c r="M213" s="3">
        <v>0</v>
      </c>
      <c r="N213" s="45">
        <f t="shared" si="303"/>
        <v>12680</v>
      </c>
      <c r="O213" s="45">
        <f t="shared" ref="O213:O276" si="331">O212+M213</f>
        <v>1037</v>
      </c>
      <c r="P213" s="45">
        <f t="shared" si="290"/>
        <v>12180</v>
      </c>
      <c r="Q213" s="46">
        <f t="shared" si="305"/>
        <v>406</v>
      </c>
      <c r="R213" s="47">
        <f t="shared" si="306"/>
        <v>0.9605678233438486</v>
      </c>
      <c r="S213" s="19">
        <v>1937.6872294372199</v>
      </c>
      <c r="T213" s="50">
        <f t="shared" si="307"/>
        <v>15.908762146446797</v>
      </c>
      <c r="U213" s="48">
        <f t="shared" si="308"/>
        <v>68.40767722972123</v>
      </c>
      <c r="V213" s="45">
        <f t="shared" si="309"/>
        <v>422.66666666666669</v>
      </c>
      <c r="W213" s="45">
        <f t="shared" si="321"/>
        <v>322.66666666666669</v>
      </c>
      <c r="X213" s="45">
        <f t="shared" si="310"/>
        <v>100</v>
      </c>
    </row>
    <row r="214" spans="2:24" x14ac:dyDescent="0.25">
      <c r="B214" s="41">
        <v>44043</v>
      </c>
      <c r="C214" s="3">
        <f t="shared" si="299"/>
        <v>2020</v>
      </c>
      <c r="D214" s="3" t="s">
        <v>27</v>
      </c>
      <c r="E214" s="3">
        <f t="shared" si="300"/>
        <v>31</v>
      </c>
      <c r="F214" s="3" t="s">
        <v>34</v>
      </c>
      <c r="G214" s="3">
        <v>1</v>
      </c>
      <c r="H214" s="3" t="str">
        <f t="shared" si="311"/>
        <v>Plymouth Rock</v>
      </c>
      <c r="I214" s="42">
        <v>43951</v>
      </c>
      <c r="J214" s="3">
        <f t="shared" si="301"/>
        <v>92</v>
      </c>
      <c r="K214" s="43">
        <f t="shared" si="302"/>
        <v>13.142857142857142</v>
      </c>
      <c r="L214" s="44">
        <v>12570</v>
      </c>
      <c r="M214" s="3">
        <v>0</v>
      </c>
      <c r="N214" s="45">
        <f t="shared" si="303"/>
        <v>12570</v>
      </c>
      <c r="O214" s="45">
        <f t="shared" si="331"/>
        <v>1037</v>
      </c>
      <c r="P214" s="45">
        <f t="shared" si="292"/>
        <v>12070</v>
      </c>
      <c r="Q214" s="46">
        <f t="shared" si="305"/>
        <v>402.33333333333331</v>
      </c>
      <c r="R214" s="47">
        <f t="shared" si="306"/>
        <v>0.96022275258552103</v>
      </c>
      <c r="S214" s="19">
        <v>1940.5097402597301</v>
      </c>
      <c r="T214" s="50">
        <f t="shared" si="307"/>
        <v>16.077131236617483</v>
      </c>
      <c r="U214" s="48">
        <f t="shared" si="308"/>
        <v>69.131664317455176</v>
      </c>
      <c r="V214" s="45">
        <f t="shared" si="309"/>
        <v>419</v>
      </c>
      <c r="W214" s="45">
        <f t="shared" si="323"/>
        <v>269</v>
      </c>
      <c r="X214" s="45">
        <f t="shared" si="310"/>
        <v>150</v>
      </c>
    </row>
    <row r="215" spans="2:24" x14ac:dyDescent="0.25">
      <c r="B215" s="41">
        <v>44044</v>
      </c>
      <c r="C215" s="3">
        <f t="shared" si="299"/>
        <v>2020</v>
      </c>
      <c r="D215" s="3" t="s">
        <v>28</v>
      </c>
      <c r="E215" s="3">
        <f t="shared" si="300"/>
        <v>1</v>
      </c>
      <c r="F215" s="3" t="s">
        <v>35</v>
      </c>
      <c r="G215" s="3">
        <v>2</v>
      </c>
      <c r="H215" s="3" t="str">
        <f t="shared" si="311"/>
        <v>Sussex</v>
      </c>
      <c r="I215" s="42">
        <v>43952</v>
      </c>
      <c r="J215" s="3">
        <f t="shared" si="301"/>
        <v>92</v>
      </c>
      <c r="K215" s="43">
        <f t="shared" si="302"/>
        <v>13.142857142857142</v>
      </c>
      <c r="L215" s="44">
        <v>12460</v>
      </c>
      <c r="M215" s="3">
        <v>0</v>
      </c>
      <c r="N215" s="45">
        <f t="shared" si="303"/>
        <v>12460</v>
      </c>
      <c r="O215" s="45">
        <f t="shared" si="331"/>
        <v>1037</v>
      </c>
      <c r="P215" s="45">
        <f t="shared" si="293"/>
        <v>12060</v>
      </c>
      <c r="Q215" s="46">
        <f t="shared" si="305"/>
        <v>402</v>
      </c>
      <c r="R215" s="47">
        <f t="shared" si="306"/>
        <v>0.9678972712680578</v>
      </c>
      <c r="S215" s="19">
        <v>1943.33225108224</v>
      </c>
      <c r="T215" s="50">
        <f t="shared" si="307"/>
        <v>16.113866095209286</v>
      </c>
      <c r="U215" s="48">
        <f t="shared" si="308"/>
        <v>69.289624209399932</v>
      </c>
      <c r="V215" s="45">
        <f t="shared" si="309"/>
        <v>415.33333333333331</v>
      </c>
      <c r="W215" s="45">
        <f t="shared" ref="W215" si="332">V215-100</f>
        <v>315.33333333333331</v>
      </c>
      <c r="X215" s="45">
        <f t="shared" si="310"/>
        <v>100</v>
      </c>
    </row>
    <row r="216" spans="2:24" x14ac:dyDescent="0.25">
      <c r="B216" s="41">
        <v>44045</v>
      </c>
      <c r="C216" s="3">
        <f t="shared" si="299"/>
        <v>2020</v>
      </c>
      <c r="D216" s="3" t="s">
        <v>28</v>
      </c>
      <c r="E216" s="3">
        <f t="shared" si="300"/>
        <v>2</v>
      </c>
      <c r="F216" s="3" t="s">
        <v>36</v>
      </c>
      <c r="G216" s="3">
        <v>3</v>
      </c>
      <c r="H216" s="3" t="str">
        <f t="shared" si="311"/>
        <v>Leghorn</v>
      </c>
      <c r="I216" s="42">
        <v>43953</v>
      </c>
      <c r="J216" s="3">
        <f t="shared" si="301"/>
        <v>92</v>
      </c>
      <c r="K216" s="43">
        <f t="shared" si="302"/>
        <v>13.142857142857142</v>
      </c>
      <c r="L216" s="44">
        <v>12350</v>
      </c>
      <c r="M216" s="3">
        <v>0</v>
      </c>
      <c r="N216" s="45">
        <f t="shared" si="303"/>
        <v>12350</v>
      </c>
      <c r="O216" s="45">
        <f t="shared" si="331"/>
        <v>1037</v>
      </c>
      <c r="P216" s="45">
        <f t="shared" si="295"/>
        <v>11850</v>
      </c>
      <c r="Q216" s="46">
        <f t="shared" si="305"/>
        <v>395</v>
      </c>
      <c r="R216" s="47">
        <f t="shared" si="306"/>
        <v>0.95951417004048578</v>
      </c>
      <c r="S216" s="19">
        <v>1946.1547619047501</v>
      </c>
      <c r="T216" s="50">
        <f t="shared" si="307"/>
        <v>16.423246935905066</v>
      </c>
      <c r="U216" s="48">
        <f t="shared" si="308"/>
        <v>70.61996182439178</v>
      </c>
      <c r="V216" s="45">
        <f t="shared" si="309"/>
        <v>411.66666666666669</v>
      </c>
      <c r="W216" s="45">
        <f t="shared" ref="W216" si="333">V216-150</f>
        <v>261.66666666666669</v>
      </c>
      <c r="X216" s="45">
        <f t="shared" si="310"/>
        <v>150</v>
      </c>
    </row>
    <row r="217" spans="2:24" x14ac:dyDescent="0.25">
      <c r="B217" s="41">
        <v>44046</v>
      </c>
      <c r="C217" s="3">
        <f t="shared" si="299"/>
        <v>2020</v>
      </c>
      <c r="D217" s="3" t="s">
        <v>28</v>
      </c>
      <c r="E217" s="3">
        <f t="shared" si="300"/>
        <v>3</v>
      </c>
      <c r="F217" s="3" t="s">
        <v>34</v>
      </c>
      <c r="G217" s="3">
        <v>1</v>
      </c>
      <c r="H217" s="3" t="str">
        <f t="shared" si="311"/>
        <v>Plymouth Rock</v>
      </c>
      <c r="I217" s="42">
        <v>43954</v>
      </c>
      <c r="J217" s="3">
        <f t="shared" si="301"/>
        <v>92</v>
      </c>
      <c r="K217" s="43">
        <f t="shared" si="302"/>
        <v>13.142857142857142</v>
      </c>
      <c r="L217" s="44">
        <v>12240</v>
      </c>
      <c r="M217" s="3">
        <v>0</v>
      </c>
      <c r="N217" s="45">
        <f t="shared" si="303"/>
        <v>12240</v>
      </c>
      <c r="O217" s="45">
        <f t="shared" si="331"/>
        <v>1037</v>
      </c>
      <c r="P217" s="45">
        <f t="shared" si="297"/>
        <v>11940</v>
      </c>
      <c r="Q217" s="46">
        <f t="shared" si="305"/>
        <v>398</v>
      </c>
      <c r="R217" s="47">
        <f t="shared" si="306"/>
        <v>0.97549019607843135</v>
      </c>
      <c r="S217" s="19">
        <v>1948.97727272726</v>
      </c>
      <c r="T217" s="50">
        <f t="shared" si="307"/>
        <v>16.323092736409215</v>
      </c>
      <c r="U217" s="48">
        <f t="shared" si="308"/>
        <v>70.189298766559617</v>
      </c>
      <c r="V217" s="45">
        <f t="shared" si="309"/>
        <v>408</v>
      </c>
      <c r="W217" s="45">
        <f t="shared" ref="W217" si="334">V217-50</f>
        <v>358</v>
      </c>
      <c r="X217" s="45">
        <f t="shared" si="310"/>
        <v>50</v>
      </c>
    </row>
    <row r="218" spans="2:24" x14ac:dyDescent="0.25">
      <c r="B218" s="41">
        <v>44047</v>
      </c>
      <c r="C218" s="3">
        <f t="shared" si="299"/>
        <v>2020</v>
      </c>
      <c r="D218" s="3" t="s">
        <v>28</v>
      </c>
      <c r="E218" s="3">
        <f t="shared" si="300"/>
        <v>4</v>
      </c>
      <c r="F218" s="3" t="s">
        <v>34</v>
      </c>
      <c r="G218" s="3">
        <v>2</v>
      </c>
      <c r="H218" s="3" t="str">
        <f t="shared" si="311"/>
        <v>Sussex</v>
      </c>
      <c r="I218" s="42">
        <v>43955</v>
      </c>
      <c r="J218" s="3">
        <f t="shared" si="301"/>
        <v>92</v>
      </c>
      <c r="K218" s="43">
        <f t="shared" si="302"/>
        <v>13.142857142857142</v>
      </c>
      <c r="L218" s="44">
        <v>12130</v>
      </c>
      <c r="M218" s="3">
        <v>6</v>
      </c>
      <c r="N218" s="45">
        <f t="shared" si="303"/>
        <v>12124</v>
      </c>
      <c r="O218" s="45">
        <f t="shared" si="331"/>
        <v>1043</v>
      </c>
      <c r="P218" s="45">
        <f t="shared" ref="P218" si="335">L218-500</f>
        <v>11630</v>
      </c>
      <c r="Q218" s="46">
        <f t="shared" si="305"/>
        <v>387.66666666666669</v>
      </c>
      <c r="R218" s="47">
        <f t="shared" si="306"/>
        <v>0.95925437149455628</v>
      </c>
      <c r="S218" s="19">
        <v>1951.7997835497699</v>
      </c>
      <c r="T218" s="50">
        <f t="shared" si="307"/>
        <v>16.782457296214702</v>
      </c>
      <c r="U218" s="48">
        <f t="shared" si="308"/>
        <v>72.164566373723218</v>
      </c>
      <c r="V218" s="45">
        <f t="shared" si="309"/>
        <v>404.13333333333333</v>
      </c>
      <c r="W218" s="45">
        <f t="shared" ref="W218" si="336">V218-55</f>
        <v>349.13333333333333</v>
      </c>
      <c r="X218" s="45">
        <f t="shared" si="310"/>
        <v>55</v>
      </c>
    </row>
    <row r="219" spans="2:24" x14ac:dyDescent="0.25">
      <c r="B219" s="41">
        <v>44048</v>
      </c>
      <c r="C219" s="3">
        <f t="shared" si="299"/>
        <v>2020</v>
      </c>
      <c r="D219" s="3" t="s">
        <v>28</v>
      </c>
      <c r="E219" s="3">
        <f t="shared" si="300"/>
        <v>5</v>
      </c>
      <c r="F219" s="3" t="s">
        <v>35</v>
      </c>
      <c r="G219" s="3">
        <v>3</v>
      </c>
      <c r="H219" s="3" t="str">
        <f t="shared" si="311"/>
        <v>Leghorn</v>
      </c>
      <c r="I219" s="42">
        <v>43956</v>
      </c>
      <c r="J219" s="3">
        <f t="shared" si="301"/>
        <v>92</v>
      </c>
      <c r="K219" s="43">
        <f t="shared" si="302"/>
        <v>13.142857142857142</v>
      </c>
      <c r="L219" s="44">
        <v>12020</v>
      </c>
      <c r="M219" s="3">
        <v>4</v>
      </c>
      <c r="N219" s="45">
        <f t="shared" si="303"/>
        <v>12016</v>
      </c>
      <c r="O219" s="45">
        <f t="shared" si="331"/>
        <v>1047</v>
      </c>
      <c r="P219" s="45">
        <f t="shared" ref="P219" si="337">N219-400</f>
        <v>11616</v>
      </c>
      <c r="Q219" s="46">
        <f t="shared" si="305"/>
        <v>387.2</v>
      </c>
      <c r="R219" s="47">
        <f t="shared" si="306"/>
        <v>0.96671105193075901</v>
      </c>
      <c r="S219" s="19">
        <v>1954.6222943722801</v>
      </c>
      <c r="T219" s="50">
        <f t="shared" si="307"/>
        <v>16.826982561744835</v>
      </c>
      <c r="U219" s="48">
        <f t="shared" si="308"/>
        <v>72.35602501550278</v>
      </c>
      <c r="V219" s="45">
        <f t="shared" si="309"/>
        <v>400.53333333333336</v>
      </c>
      <c r="W219" s="45">
        <f t="shared" ref="W219" si="338">V219-19</f>
        <v>381.53333333333336</v>
      </c>
      <c r="X219" s="45">
        <f t="shared" si="310"/>
        <v>19</v>
      </c>
    </row>
    <row r="220" spans="2:24" x14ac:dyDescent="0.25">
      <c r="B220" s="41">
        <v>44049</v>
      </c>
      <c r="C220" s="3">
        <f t="shared" si="299"/>
        <v>2020</v>
      </c>
      <c r="D220" s="3" t="s">
        <v>28</v>
      </c>
      <c r="E220" s="3">
        <f t="shared" si="300"/>
        <v>6</v>
      </c>
      <c r="F220" s="3" t="s">
        <v>36</v>
      </c>
      <c r="G220" s="3">
        <v>1</v>
      </c>
      <c r="H220" s="3" t="str">
        <f t="shared" si="311"/>
        <v>Plymouth Rock</v>
      </c>
      <c r="I220" s="42">
        <v>43957</v>
      </c>
      <c r="J220" s="3">
        <f t="shared" si="301"/>
        <v>92</v>
      </c>
      <c r="K220" s="43">
        <f t="shared" si="302"/>
        <v>13.142857142857142</v>
      </c>
      <c r="L220" s="44">
        <v>11910</v>
      </c>
      <c r="M220" s="3">
        <v>5</v>
      </c>
      <c r="N220" s="45">
        <f t="shared" si="303"/>
        <v>11905</v>
      </c>
      <c r="O220" s="45">
        <f t="shared" si="331"/>
        <v>1052</v>
      </c>
      <c r="P220" s="45">
        <f t="shared" ref="P220" si="339">N220-500</f>
        <v>11405</v>
      </c>
      <c r="Q220" s="46">
        <f t="shared" si="305"/>
        <v>380.16666666666669</v>
      </c>
      <c r="R220" s="47">
        <f t="shared" si="306"/>
        <v>0.95800083998320029</v>
      </c>
      <c r="S220" s="19">
        <v>1957.44480519479</v>
      </c>
      <c r="T220" s="50">
        <f t="shared" si="307"/>
        <v>17.163040817139763</v>
      </c>
      <c r="U220" s="48">
        <f t="shared" si="308"/>
        <v>73.80107551370098</v>
      </c>
      <c r="V220" s="45">
        <f t="shared" si="309"/>
        <v>396.83333333333331</v>
      </c>
      <c r="W220" s="45">
        <f t="shared" ref="W220" si="340">V220-100</f>
        <v>296.83333333333331</v>
      </c>
      <c r="X220" s="45">
        <f t="shared" si="310"/>
        <v>100</v>
      </c>
    </row>
    <row r="221" spans="2:24" x14ac:dyDescent="0.25">
      <c r="B221" s="41">
        <v>44050</v>
      </c>
      <c r="C221" s="3">
        <f t="shared" si="299"/>
        <v>2020</v>
      </c>
      <c r="D221" s="3" t="s">
        <v>28</v>
      </c>
      <c r="E221" s="3">
        <f t="shared" si="300"/>
        <v>7</v>
      </c>
      <c r="F221" s="3" t="s">
        <v>34</v>
      </c>
      <c r="G221" s="3">
        <v>2</v>
      </c>
      <c r="H221" s="3" t="str">
        <f t="shared" si="311"/>
        <v>Sussex</v>
      </c>
      <c r="I221" s="42">
        <v>43958</v>
      </c>
      <c r="J221" s="3">
        <f t="shared" si="301"/>
        <v>92</v>
      </c>
      <c r="K221" s="43">
        <f t="shared" si="302"/>
        <v>13.142857142857142</v>
      </c>
      <c r="L221" s="44">
        <v>11800</v>
      </c>
      <c r="M221" s="3">
        <v>7</v>
      </c>
      <c r="N221" s="45">
        <f t="shared" si="303"/>
        <v>11793</v>
      </c>
      <c r="O221" s="45">
        <f t="shared" si="331"/>
        <v>1059</v>
      </c>
      <c r="P221" s="45">
        <f t="shared" ref="P221" si="341">N221-300</f>
        <v>11493</v>
      </c>
      <c r="Q221" s="46">
        <f t="shared" si="305"/>
        <v>383.1</v>
      </c>
      <c r="R221" s="47">
        <f t="shared" si="306"/>
        <v>0.97456118036123129</v>
      </c>
      <c r="S221" s="19">
        <v>1960.2673160172999</v>
      </c>
      <c r="T221" s="50">
        <f t="shared" si="307"/>
        <v>17.05618477349082</v>
      </c>
      <c r="U221" s="48">
        <f t="shared" si="308"/>
        <v>73.341594526010525</v>
      </c>
      <c r="V221" s="45">
        <f t="shared" si="309"/>
        <v>393.1</v>
      </c>
      <c r="W221" s="45">
        <f t="shared" ref="W221" si="342">V221-120</f>
        <v>273.10000000000002</v>
      </c>
      <c r="X221" s="45">
        <f t="shared" si="310"/>
        <v>120</v>
      </c>
    </row>
    <row r="222" spans="2:24" x14ac:dyDescent="0.25">
      <c r="B222" s="41">
        <v>44051</v>
      </c>
      <c r="C222" s="3">
        <f t="shared" si="299"/>
        <v>2020</v>
      </c>
      <c r="D222" s="3" t="s">
        <v>28</v>
      </c>
      <c r="E222" s="3">
        <f t="shared" si="300"/>
        <v>8</v>
      </c>
      <c r="F222" s="3" t="s">
        <v>35</v>
      </c>
      <c r="G222" s="3">
        <v>3</v>
      </c>
      <c r="H222" s="3" t="str">
        <f t="shared" si="311"/>
        <v>Leghorn</v>
      </c>
      <c r="I222" s="42">
        <v>43959</v>
      </c>
      <c r="J222" s="3">
        <f t="shared" si="301"/>
        <v>92</v>
      </c>
      <c r="K222" s="43">
        <f t="shared" si="302"/>
        <v>13.142857142857142</v>
      </c>
      <c r="L222" s="44">
        <v>11690</v>
      </c>
      <c r="M222" s="3">
        <v>2</v>
      </c>
      <c r="N222" s="45">
        <f t="shared" si="303"/>
        <v>11688</v>
      </c>
      <c r="O222" s="45">
        <f t="shared" si="331"/>
        <v>1061</v>
      </c>
      <c r="P222" s="45">
        <f t="shared" ref="P222" si="343">N222-200</f>
        <v>11488</v>
      </c>
      <c r="Q222" s="46">
        <f t="shared" si="305"/>
        <v>382.93333333333334</v>
      </c>
      <c r="R222" s="47">
        <f t="shared" si="306"/>
        <v>0.98288843258042435</v>
      </c>
      <c r="S222" s="19">
        <v>1963.08982683981</v>
      </c>
      <c r="T222" s="50">
        <f t="shared" si="307"/>
        <v>17.088177462045699</v>
      </c>
      <c r="U222" s="48">
        <f t="shared" si="308"/>
        <v>73.479163086796504</v>
      </c>
      <c r="V222" s="45">
        <f t="shared" si="309"/>
        <v>389.6</v>
      </c>
      <c r="W222" s="45">
        <f t="shared" ref="W222" si="344">V222-88</f>
        <v>301.60000000000002</v>
      </c>
      <c r="X222" s="45">
        <f t="shared" si="310"/>
        <v>88</v>
      </c>
    </row>
    <row r="223" spans="2:24" x14ac:dyDescent="0.25">
      <c r="B223" s="41">
        <v>44052</v>
      </c>
      <c r="C223" s="3">
        <f t="shared" si="299"/>
        <v>2020</v>
      </c>
      <c r="D223" s="3" t="s">
        <v>28</v>
      </c>
      <c r="E223" s="3">
        <f t="shared" si="300"/>
        <v>9</v>
      </c>
      <c r="F223" s="3" t="s">
        <v>36</v>
      </c>
      <c r="G223" s="3">
        <v>1</v>
      </c>
      <c r="H223" s="3" t="str">
        <f t="shared" si="311"/>
        <v>Plymouth Rock</v>
      </c>
      <c r="I223" s="42">
        <v>43960</v>
      </c>
      <c r="J223" s="3">
        <f t="shared" si="301"/>
        <v>92</v>
      </c>
      <c r="K223" s="43">
        <f t="shared" si="302"/>
        <v>13.142857142857142</v>
      </c>
      <c r="L223" s="44">
        <v>11580</v>
      </c>
      <c r="M223" s="3">
        <v>6</v>
      </c>
      <c r="N223" s="45">
        <f t="shared" si="303"/>
        <v>11574</v>
      </c>
      <c r="O223" s="45">
        <f t="shared" si="331"/>
        <v>1067</v>
      </c>
      <c r="P223" s="45">
        <f t="shared" ref="P223" si="345">N223-600</f>
        <v>10974</v>
      </c>
      <c r="Q223" s="46">
        <f t="shared" si="305"/>
        <v>365.8</v>
      </c>
      <c r="R223" s="47">
        <f t="shared" si="306"/>
        <v>0.94815966822187658</v>
      </c>
      <c r="S223" s="19">
        <v>1965.9123376623199</v>
      </c>
      <c r="T223" s="50">
        <f t="shared" si="307"/>
        <v>17.914273169877166</v>
      </c>
      <c r="U223" s="48">
        <f t="shared" si="308"/>
        <v>77.031374630471817</v>
      </c>
      <c r="V223" s="45">
        <f t="shared" si="309"/>
        <v>385.8</v>
      </c>
      <c r="W223" s="45">
        <f t="shared" ref="W223" si="346">V223-77</f>
        <v>308.8</v>
      </c>
      <c r="X223" s="45">
        <f t="shared" si="310"/>
        <v>77</v>
      </c>
    </row>
    <row r="224" spans="2:24" x14ac:dyDescent="0.25">
      <c r="B224" s="41">
        <v>44053</v>
      </c>
      <c r="C224" s="3">
        <f t="shared" si="299"/>
        <v>2020</v>
      </c>
      <c r="D224" s="3" t="s">
        <v>28</v>
      </c>
      <c r="E224" s="3">
        <f t="shared" si="300"/>
        <v>10</v>
      </c>
      <c r="F224" s="3" t="s">
        <v>34</v>
      </c>
      <c r="G224" s="3">
        <v>2</v>
      </c>
      <c r="H224" s="3" t="str">
        <f t="shared" si="311"/>
        <v>Sussex</v>
      </c>
      <c r="I224" s="42">
        <v>43961</v>
      </c>
      <c r="J224" s="3">
        <f t="shared" si="301"/>
        <v>92</v>
      </c>
      <c r="K224" s="43">
        <f t="shared" si="302"/>
        <v>13.142857142857142</v>
      </c>
      <c r="L224" s="44">
        <v>11470</v>
      </c>
      <c r="M224" s="3">
        <v>9</v>
      </c>
      <c r="N224" s="45">
        <f t="shared" si="303"/>
        <v>11461</v>
      </c>
      <c r="O224" s="45">
        <f t="shared" si="331"/>
        <v>1076</v>
      </c>
      <c r="P224" s="45">
        <f t="shared" ref="P224" si="347">N224-500</f>
        <v>10961</v>
      </c>
      <c r="Q224" s="46">
        <f t="shared" si="305"/>
        <v>365.36666666666667</v>
      </c>
      <c r="R224" s="47">
        <f t="shared" si="306"/>
        <v>0.95637378937265505</v>
      </c>
      <c r="S224" s="19">
        <v>1968.7348484848301</v>
      </c>
      <c r="T224" s="50">
        <f t="shared" si="307"/>
        <v>17.961270399460176</v>
      </c>
      <c r="U224" s="48">
        <f t="shared" si="308"/>
        <v>77.233462717678748</v>
      </c>
      <c r="V224" s="45">
        <f t="shared" si="309"/>
        <v>382.03333333333336</v>
      </c>
      <c r="W224" s="45">
        <f t="shared" ref="W224" si="348">V224-100</f>
        <v>282.03333333333336</v>
      </c>
      <c r="X224" s="45">
        <f t="shared" si="310"/>
        <v>100</v>
      </c>
    </row>
    <row r="225" spans="2:24" x14ac:dyDescent="0.25">
      <c r="B225" s="41">
        <v>44054</v>
      </c>
      <c r="C225" s="3">
        <f t="shared" si="299"/>
        <v>2020</v>
      </c>
      <c r="D225" s="3" t="s">
        <v>28</v>
      </c>
      <c r="E225" s="3">
        <f t="shared" si="300"/>
        <v>11</v>
      </c>
      <c r="F225" s="3" t="s">
        <v>35</v>
      </c>
      <c r="G225" s="3">
        <v>3</v>
      </c>
      <c r="H225" s="3" t="str">
        <f t="shared" si="311"/>
        <v>Leghorn</v>
      </c>
      <c r="I225" s="42">
        <v>43962</v>
      </c>
      <c r="J225" s="3">
        <f t="shared" si="301"/>
        <v>92</v>
      </c>
      <c r="K225" s="43">
        <f t="shared" si="302"/>
        <v>13.142857142857142</v>
      </c>
      <c r="L225" s="44">
        <v>11360</v>
      </c>
      <c r="M225" s="3">
        <v>1</v>
      </c>
      <c r="N225" s="45">
        <f t="shared" si="303"/>
        <v>11359</v>
      </c>
      <c r="O225" s="45">
        <f t="shared" si="331"/>
        <v>1077</v>
      </c>
      <c r="P225" s="45">
        <f t="shared" ref="P225" si="349">L225-500</f>
        <v>10860</v>
      </c>
      <c r="Q225" s="46">
        <f t="shared" si="305"/>
        <v>362</v>
      </c>
      <c r="R225" s="47">
        <f t="shared" si="306"/>
        <v>0.95607007659124921</v>
      </c>
      <c r="S225" s="19">
        <v>1971.55735930734</v>
      </c>
      <c r="T225" s="50">
        <f t="shared" si="307"/>
        <v>18.154303492701104</v>
      </c>
      <c r="U225" s="48">
        <f t="shared" si="308"/>
        <v>78.063505018614748</v>
      </c>
      <c r="V225" s="45">
        <f t="shared" si="309"/>
        <v>378.63333333333333</v>
      </c>
      <c r="W225" s="45">
        <f t="shared" ref="W225" si="350">V225-150</f>
        <v>228.63333333333333</v>
      </c>
      <c r="X225" s="45">
        <f t="shared" si="310"/>
        <v>150</v>
      </c>
    </row>
    <row r="226" spans="2:24" x14ac:dyDescent="0.25">
      <c r="B226" s="41">
        <v>44055</v>
      </c>
      <c r="C226" s="3">
        <f t="shared" si="299"/>
        <v>2020</v>
      </c>
      <c r="D226" s="3" t="s">
        <v>28</v>
      </c>
      <c r="E226" s="3">
        <f t="shared" si="300"/>
        <v>12</v>
      </c>
      <c r="F226" s="3" t="s">
        <v>34</v>
      </c>
      <c r="G226" s="3">
        <v>1</v>
      </c>
      <c r="H226" s="3" t="str">
        <f t="shared" si="311"/>
        <v>Plymouth Rock</v>
      </c>
      <c r="I226" s="42">
        <v>43963</v>
      </c>
      <c r="J226" s="3">
        <f t="shared" si="301"/>
        <v>92</v>
      </c>
      <c r="K226" s="43">
        <f t="shared" si="302"/>
        <v>13.142857142857142</v>
      </c>
      <c r="L226" s="44">
        <v>11250</v>
      </c>
      <c r="M226" s="3">
        <v>2</v>
      </c>
      <c r="N226" s="45">
        <f t="shared" si="303"/>
        <v>11248</v>
      </c>
      <c r="O226" s="45">
        <f t="shared" si="331"/>
        <v>1079</v>
      </c>
      <c r="P226" s="45">
        <f t="shared" ref="P226" si="351">N226-400</f>
        <v>10848</v>
      </c>
      <c r="Q226" s="46">
        <f t="shared" si="305"/>
        <v>361.6</v>
      </c>
      <c r="R226" s="47">
        <f t="shared" si="306"/>
        <v>0.96443812233285919</v>
      </c>
      <c r="S226" s="19">
        <v>1974.3798701298499</v>
      </c>
      <c r="T226" s="50">
        <f t="shared" si="307"/>
        <v>18.200404407539178</v>
      </c>
      <c r="U226" s="48">
        <f t="shared" si="308"/>
        <v>78.261738952418469</v>
      </c>
      <c r="V226" s="45">
        <f t="shared" si="309"/>
        <v>374.93333333333334</v>
      </c>
      <c r="W226" s="45">
        <f t="shared" ref="W226" si="352">V226-50</f>
        <v>324.93333333333334</v>
      </c>
      <c r="X226" s="45">
        <f t="shared" si="310"/>
        <v>50</v>
      </c>
    </row>
    <row r="227" spans="2:24" x14ac:dyDescent="0.25">
      <c r="B227" s="41">
        <v>44056</v>
      </c>
      <c r="C227" s="3">
        <f t="shared" si="299"/>
        <v>2020</v>
      </c>
      <c r="D227" s="3" t="s">
        <v>28</v>
      </c>
      <c r="E227" s="3">
        <f t="shared" si="300"/>
        <v>13</v>
      </c>
      <c r="F227" s="3" t="s">
        <v>35</v>
      </c>
      <c r="G227" s="3">
        <v>2</v>
      </c>
      <c r="H227" s="3" t="str">
        <f t="shared" si="311"/>
        <v>Sussex</v>
      </c>
      <c r="I227" s="42">
        <v>43964</v>
      </c>
      <c r="J227" s="3">
        <f t="shared" si="301"/>
        <v>92</v>
      </c>
      <c r="K227" s="43">
        <f t="shared" si="302"/>
        <v>13.142857142857142</v>
      </c>
      <c r="L227" s="44">
        <v>11140</v>
      </c>
      <c r="M227" s="3">
        <v>9</v>
      </c>
      <c r="N227" s="45">
        <f t="shared" si="303"/>
        <v>11131</v>
      </c>
      <c r="O227" s="45">
        <f t="shared" si="331"/>
        <v>1088</v>
      </c>
      <c r="P227" s="45">
        <f t="shared" ref="P227" si="353">N227-500</f>
        <v>10631</v>
      </c>
      <c r="Q227" s="46">
        <f t="shared" si="305"/>
        <v>354.36666666666667</v>
      </c>
      <c r="R227" s="47">
        <f t="shared" si="306"/>
        <v>0.95508040607312905</v>
      </c>
      <c r="S227" s="19">
        <v>1977.20238095236</v>
      </c>
      <c r="T227" s="50">
        <f t="shared" si="307"/>
        <v>18.598460925146835</v>
      </c>
      <c r="U227" s="48">
        <f t="shared" si="308"/>
        <v>79.973381978131385</v>
      </c>
      <c r="V227" s="45">
        <f t="shared" si="309"/>
        <v>371.03333333333336</v>
      </c>
      <c r="W227" s="45">
        <f t="shared" ref="W227" si="354">V227-55</f>
        <v>316.03333333333336</v>
      </c>
      <c r="X227" s="45">
        <f t="shared" si="310"/>
        <v>55</v>
      </c>
    </row>
    <row r="228" spans="2:24" x14ac:dyDescent="0.25">
      <c r="B228" s="41">
        <v>44057</v>
      </c>
      <c r="C228" s="3">
        <f t="shared" si="299"/>
        <v>2020</v>
      </c>
      <c r="D228" s="3" t="s">
        <v>28</v>
      </c>
      <c r="E228" s="3">
        <f t="shared" si="300"/>
        <v>14</v>
      </c>
      <c r="F228" s="3" t="s">
        <v>36</v>
      </c>
      <c r="G228" s="3">
        <v>3</v>
      </c>
      <c r="H228" s="3" t="str">
        <f t="shared" si="311"/>
        <v>Leghorn</v>
      </c>
      <c r="I228" s="42">
        <v>43965</v>
      </c>
      <c r="J228" s="3">
        <f t="shared" si="301"/>
        <v>92</v>
      </c>
      <c r="K228" s="43">
        <f t="shared" si="302"/>
        <v>13.142857142857142</v>
      </c>
      <c r="L228" s="44">
        <v>11030</v>
      </c>
      <c r="M228" s="3">
        <v>15</v>
      </c>
      <c r="N228" s="45">
        <f t="shared" si="303"/>
        <v>11015</v>
      </c>
      <c r="O228" s="45">
        <f t="shared" si="331"/>
        <v>1103</v>
      </c>
      <c r="P228" s="45">
        <f t="shared" si="272"/>
        <v>10530</v>
      </c>
      <c r="Q228" s="46">
        <f t="shared" si="305"/>
        <v>351</v>
      </c>
      <c r="R228" s="47">
        <f t="shared" si="306"/>
        <v>0.95596913300045394</v>
      </c>
      <c r="S228" s="19">
        <v>1980.02489177488</v>
      </c>
      <c r="T228" s="50">
        <f t="shared" si="307"/>
        <v>18.803655192543967</v>
      </c>
      <c r="U228" s="48">
        <f t="shared" si="308"/>
        <v>80.855717327939061</v>
      </c>
      <c r="V228" s="45">
        <f t="shared" si="309"/>
        <v>367.16666666666669</v>
      </c>
      <c r="W228" s="45">
        <f t="shared" ref="W228" si="355">V228-19</f>
        <v>348.16666666666669</v>
      </c>
      <c r="X228" s="45">
        <f t="shared" si="310"/>
        <v>19</v>
      </c>
    </row>
    <row r="229" spans="2:24" x14ac:dyDescent="0.25">
      <c r="B229" s="41">
        <v>44058</v>
      </c>
      <c r="C229" s="3">
        <f t="shared" si="299"/>
        <v>2020</v>
      </c>
      <c r="D229" s="3" t="s">
        <v>28</v>
      </c>
      <c r="E229" s="3">
        <f t="shared" si="300"/>
        <v>15</v>
      </c>
      <c r="F229" s="3" t="s">
        <v>34</v>
      </c>
      <c r="G229" s="3">
        <v>1</v>
      </c>
      <c r="H229" s="3" t="str">
        <f t="shared" si="311"/>
        <v>Plymouth Rock</v>
      </c>
      <c r="I229" s="42">
        <v>43966</v>
      </c>
      <c r="J229" s="3">
        <f t="shared" si="301"/>
        <v>92</v>
      </c>
      <c r="K229" s="43">
        <f t="shared" si="302"/>
        <v>13.142857142857142</v>
      </c>
      <c r="L229" s="44">
        <v>10920</v>
      </c>
      <c r="M229" s="3">
        <v>16</v>
      </c>
      <c r="N229" s="45">
        <f t="shared" si="303"/>
        <v>10904</v>
      </c>
      <c r="O229" s="45">
        <f t="shared" si="331"/>
        <v>1119</v>
      </c>
      <c r="P229" s="45">
        <f t="shared" si="274"/>
        <v>10504</v>
      </c>
      <c r="Q229" s="46">
        <f t="shared" si="305"/>
        <v>350.13333333333333</v>
      </c>
      <c r="R229" s="47">
        <f t="shared" si="306"/>
        <v>0.96331621423330893</v>
      </c>
      <c r="S229" s="19">
        <v>1982.8474025973901</v>
      </c>
      <c r="T229" s="50">
        <f t="shared" si="307"/>
        <v>18.877069712465634</v>
      </c>
      <c r="U229" s="48">
        <f t="shared" si="308"/>
        <v>81.171399763602224</v>
      </c>
      <c r="V229" s="45">
        <f t="shared" si="309"/>
        <v>363.46666666666664</v>
      </c>
      <c r="W229" s="45">
        <f t="shared" ref="W229" si="356">V229-100</f>
        <v>263.46666666666664</v>
      </c>
      <c r="X229" s="45">
        <f t="shared" si="310"/>
        <v>100</v>
      </c>
    </row>
    <row r="230" spans="2:24" x14ac:dyDescent="0.25">
      <c r="B230" s="41">
        <v>44059</v>
      </c>
      <c r="C230" s="3">
        <f t="shared" si="299"/>
        <v>2020</v>
      </c>
      <c r="D230" s="3" t="s">
        <v>28</v>
      </c>
      <c r="E230" s="3">
        <f t="shared" si="300"/>
        <v>16</v>
      </c>
      <c r="F230" s="3" t="s">
        <v>35</v>
      </c>
      <c r="G230" s="3">
        <v>2</v>
      </c>
      <c r="H230" s="3" t="str">
        <f t="shared" si="311"/>
        <v>Sussex</v>
      </c>
      <c r="I230" s="42">
        <v>43967</v>
      </c>
      <c r="J230" s="3">
        <f t="shared" si="301"/>
        <v>92</v>
      </c>
      <c r="K230" s="43">
        <f t="shared" si="302"/>
        <v>13.142857142857142</v>
      </c>
      <c r="L230" s="44">
        <v>10810</v>
      </c>
      <c r="M230" s="3">
        <v>5</v>
      </c>
      <c r="N230" s="45">
        <f t="shared" si="303"/>
        <v>10805</v>
      </c>
      <c r="O230" s="45">
        <f t="shared" si="331"/>
        <v>1124</v>
      </c>
      <c r="P230" s="45">
        <f t="shared" si="276"/>
        <v>10305</v>
      </c>
      <c r="Q230" s="46">
        <f t="shared" si="305"/>
        <v>343.5</v>
      </c>
      <c r="R230" s="47">
        <f t="shared" si="306"/>
        <v>0.95372512725590008</v>
      </c>
      <c r="S230" s="19">
        <v>1985.6699134199</v>
      </c>
      <c r="T230" s="50">
        <f t="shared" si="307"/>
        <v>19.26899479301213</v>
      </c>
      <c r="U230" s="48">
        <f t="shared" si="308"/>
        <v>82.856677609952158</v>
      </c>
      <c r="V230" s="45">
        <f t="shared" si="309"/>
        <v>360.16666666666669</v>
      </c>
      <c r="W230" s="45">
        <f t="shared" ref="W230" si="357">V230-120</f>
        <v>240.16666666666669</v>
      </c>
      <c r="X230" s="45">
        <f t="shared" si="310"/>
        <v>120</v>
      </c>
    </row>
    <row r="231" spans="2:24" x14ac:dyDescent="0.25">
      <c r="B231" s="41">
        <v>44060</v>
      </c>
      <c r="C231" s="3">
        <f t="shared" si="299"/>
        <v>2020</v>
      </c>
      <c r="D231" s="3" t="s">
        <v>28</v>
      </c>
      <c r="E231" s="3">
        <f t="shared" si="300"/>
        <v>17</v>
      </c>
      <c r="F231" s="3" t="s">
        <v>36</v>
      </c>
      <c r="G231" s="3">
        <v>3</v>
      </c>
      <c r="H231" s="3" t="str">
        <f t="shared" si="311"/>
        <v>Leghorn</v>
      </c>
      <c r="I231" s="42">
        <v>43968</v>
      </c>
      <c r="J231" s="3">
        <f t="shared" si="301"/>
        <v>92</v>
      </c>
      <c r="K231" s="43">
        <f t="shared" si="302"/>
        <v>13.142857142857142</v>
      </c>
      <c r="L231" s="44">
        <v>10700</v>
      </c>
      <c r="M231" s="3">
        <v>8</v>
      </c>
      <c r="N231" s="45">
        <f t="shared" si="303"/>
        <v>10692</v>
      </c>
      <c r="O231" s="45">
        <f t="shared" si="331"/>
        <v>1132</v>
      </c>
      <c r="P231" s="45">
        <f t="shared" si="278"/>
        <v>10392</v>
      </c>
      <c r="Q231" s="46">
        <f t="shared" si="305"/>
        <v>346.4</v>
      </c>
      <c r="R231" s="47">
        <f t="shared" si="306"/>
        <v>0.97194163860830529</v>
      </c>
      <c r="S231" s="19">
        <v>1988.4924242424099</v>
      </c>
      <c r="T231" s="50">
        <f t="shared" si="307"/>
        <v>19.134838570461991</v>
      </c>
      <c r="U231" s="48">
        <f t="shared" si="308"/>
        <v>82.279805852986556</v>
      </c>
      <c r="V231" s="45">
        <f t="shared" si="309"/>
        <v>356.4</v>
      </c>
      <c r="W231" s="45">
        <f t="shared" ref="W231" si="358">V231-88</f>
        <v>268.39999999999998</v>
      </c>
      <c r="X231" s="45">
        <f t="shared" si="310"/>
        <v>88</v>
      </c>
    </row>
    <row r="232" spans="2:24" x14ac:dyDescent="0.25">
      <c r="B232" s="41">
        <v>44061</v>
      </c>
      <c r="C232" s="3">
        <f t="shared" si="299"/>
        <v>2020</v>
      </c>
      <c r="D232" s="3" t="s">
        <v>28</v>
      </c>
      <c r="E232" s="3">
        <f t="shared" si="300"/>
        <v>18</v>
      </c>
      <c r="F232" s="3" t="s">
        <v>34</v>
      </c>
      <c r="G232" s="3">
        <v>1</v>
      </c>
      <c r="H232" s="3" t="str">
        <f t="shared" si="311"/>
        <v>Plymouth Rock</v>
      </c>
      <c r="I232" s="42">
        <v>43969</v>
      </c>
      <c r="J232" s="3">
        <f t="shared" si="301"/>
        <v>92</v>
      </c>
      <c r="K232" s="43">
        <f t="shared" si="302"/>
        <v>13.142857142857142</v>
      </c>
      <c r="L232" s="44">
        <v>10590</v>
      </c>
      <c r="M232" s="3">
        <v>9</v>
      </c>
      <c r="N232" s="45">
        <f t="shared" si="303"/>
        <v>10581</v>
      </c>
      <c r="O232" s="45">
        <f t="shared" si="331"/>
        <v>1141</v>
      </c>
      <c r="P232" s="45">
        <f t="shared" si="280"/>
        <v>10381</v>
      </c>
      <c r="Q232" s="46">
        <f t="shared" si="305"/>
        <v>346.03333333333336</v>
      </c>
      <c r="R232" s="47">
        <f t="shared" si="306"/>
        <v>0.98109819487761085</v>
      </c>
      <c r="S232" s="19">
        <v>1991.3149350649201</v>
      </c>
      <c r="T232" s="50">
        <f t="shared" si="307"/>
        <v>19.182303584095173</v>
      </c>
      <c r="U232" s="48">
        <f t="shared" si="308"/>
        <v>82.483905411609243</v>
      </c>
      <c r="V232" s="45">
        <f t="shared" si="309"/>
        <v>352.7</v>
      </c>
      <c r="W232" s="45">
        <f t="shared" ref="W232" si="359">V232-77</f>
        <v>275.7</v>
      </c>
      <c r="X232" s="45">
        <f t="shared" si="310"/>
        <v>77</v>
      </c>
    </row>
    <row r="233" spans="2:24" x14ac:dyDescent="0.25">
      <c r="B233" s="41">
        <v>44062</v>
      </c>
      <c r="C233" s="3">
        <f t="shared" si="299"/>
        <v>2020</v>
      </c>
      <c r="D233" s="3" t="s">
        <v>28</v>
      </c>
      <c r="E233" s="3">
        <f t="shared" si="300"/>
        <v>19</v>
      </c>
      <c r="F233" s="3" t="s">
        <v>35</v>
      </c>
      <c r="G233" s="3">
        <v>2</v>
      </c>
      <c r="H233" s="3" t="str">
        <f t="shared" si="311"/>
        <v>Sussex</v>
      </c>
      <c r="I233" s="42">
        <v>43970</v>
      </c>
      <c r="J233" s="3">
        <f t="shared" si="301"/>
        <v>92</v>
      </c>
      <c r="K233" s="43">
        <f t="shared" si="302"/>
        <v>13.142857142857142</v>
      </c>
      <c r="L233" s="44">
        <v>10480</v>
      </c>
      <c r="M233" s="3">
        <v>3</v>
      </c>
      <c r="N233" s="45">
        <f t="shared" si="303"/>
        <v>10477</v>
      </c>
      <c r="O233" s="45">
        <f t="shared" si="331"/>
        <v>1144</v>
      </c>
      <c r="P233" s="45">
        <f t="shared" si="282"/>
        <v>9877</v>
      </c>
      <c r="Q233" s="46">
        <f t="shared" si="305"/>
        <v>329.23333333333335</v>
      </c>
      <c r="R233" s="47">
        <f t="shared" si="306"/>
        <v>0.94273169800515411</v>
      </c>
      <c r="S233" s="19">
        <v>1994.13744588743</v>
      </c>
      <c r="T233" s="50">
        <f t="shared" si="307"/>
        <v>20.189707865621443</v>
      </c>
      <c r="U233" s="48">
        <f t="shared" si="308"/>
        <v>86.815743822172209</v>
      </c>
      <c r="V233" s="45">
        <f t="shared" si="309"/>
        <v>349.23333333333335</v>
      </c>
      <c r="W233" s="45">
        <f t="shared" ref="W233" si="360">V233-90</f>
        <v>259.23333333333335</v>
      </c>
      <c r="X233" s="45">
        <f t="shared" si="310"/>
        <v>90</v>
      </c>
    </row>
    <row r="234" spans="2:24" x14ac:dyDescent="0.25">
      <c r="B234" s="41">
        <v>44063</v>
      </c>
      <c r="C234" s="3">
        <f t="shared" si="299"/>
        <v>2020</v>
      </c>
      <c r="D234" s="3" t="s">
        <v>28</v>
      </c>
      <c r="E234" s="3">
        <f t="shared" si="300"/>
        <v>20</v>
      </c>
      <c r="F234" s="3" t="s">
        <v>36</v>
      </c>
      <c r="G234" s="3">
        <v>3</v>
      </c>
      <c r="H234" s="3" t="str">
        <f t="shared" si="311"/>
        <v>Leghorn</v>
      </c>
      <c r="I234" s="42">
        <v>43971</v>
      </c>
      <c r="J234" s="3">
        <f t="shared" si="301"/>
        <v>92</v>
      </c>
      <c r="K234" s="43">
        <f t="shared" si="302"/>
        <v>13.142857142857142</v>
      </c>
      <c r="L234" s="44">
        <v>10370</v>
      </c>
      <c r="M234" s="3">
        <v>2</v>
      </c>
      <c r="N234" s="45">
        <f t="shared" si="303"/>
        <v>10368</v>
      </c>
      <c r="O234" s="45">
        <f t="shared" si="331"/>
        <v>1146</v>
      </c>
      <c r="P234" s="45">
        <f t="shared" si="284"/>
        <v>9868</v>
      </c>
      <c r="Q234" s="46">
        <f t="shared" si="305"/>
        <v>328.93333333333334</v>
      </c>
      <c r="R234" s="47">
        <f t="shared" si="306"/>
        <v>0.95177469135802473</v>
      </c>
      <c r="S234" s="19">
        <v>1996.9599567099399</v>
      </c>
      <c r="T234" s="50">
        <f t="shared" si="307"/>
        <v>20.236724328232061</v>
      </c>
      <c r="U234" s="48">
        <f t="shared" si="308"/>
        <v>87.017914611397856</v>
      </c>
      <c r="V234" s="45">
        <f t="shared" si="309"/>
        <v>345.6</v>
      </c>
      <c r="W234" s="45">
        <f t="shared" ref="W234" si="361">V234-189</f>
        <v>156.60000000000002</v>
      </c>
      <c r="X234" s="45">
        <f t="shared" si="310"/>
        <v>189</v>
      </c>
    </row>
    <row r="235" spans="2:24" x14ac:dyDescent="0.25">
      <c r="B235" s="41">
        <v>44064</v>
      </c>
      <c r="C235" s="3">
        <f t="shared" si="299"/>
        <v>2020</v>
      </c>
      <c r="D235" s="3" t="s">
        <v>28</v>
      </c>
      <c r="E235" s="3">
        <f t="shared" si="300"/>
        <v>21</v>
      </c>
      <c r="F235" s="3" t="s">
        <v>34</v>
      </c>
      <c r="G235" s="3">
        <v>1</v>
      </c>
      <c r="H235" s="3" t="str">
        <f t="shared" si="311"/>
        <v>Plymouth Rock</v>
      </c>
      <c r="I235" s="42">
        <v>43972</v>
      </c>
      <c r="J235" s="3">
        <f t="shared" si="301"/>
        <v>92</v>
      </c>
      <c r="K235" s="43">
        <f t="shared" si="302"/>
        <v>13.142857142857142</v>
      </c>
      <c r="L235" s="44">
        <v>10260</v>
      </c>
      <c r="M235" s="3">
        <v>2</v>
      </c>
      <c r="N235" s="45">
        <f t="shared" si="303"/>
        <v>10258</v>
      </c>
      <c r="O235" s="45">
        <f t="shared" si="331"/>
        <v>1148</v>
      </c>
      <c r="P235" s="45">
        <f t="shared" si="286"/>
        <v>9760</v>
      </c>
      <c r="Q235" s="46">
        <f t="shared" si="305"/>
        <v>325.33333333333331</v>
      </c>
      <c r="R235" s="47">
        <f t="shared" si="306"/>
        <v>0.95145252485864695</v>
      </c>
      <c r="S235" s="19">
        <v>1999.78246753245</v>
      </c>
      <c r="T235" s="50">
        <f t="shared" si="307"/>
        <v>20.489574462422645</v>
      </c>
      <c r="U235" s="48">
        <f t="shared" si="308"/>
        <v>88.105170188417375</v>
      </c>
      <c r="V235" s="45">
        <f t="shared" si="309"/>
        <v>341.93333333333334</v>
      </c>
      <c r="W235" s="45">
        <f t="shared" ref="W235" si="362">V235-32</f>
        <v>309.93333333333334</v>
      </c>
      <c r="X235" s="45">
        <f t="shared" si="310"/>
        <v>32</v>
      </c>
    </row>
    <row r="236" spans="2:24" x14ac:dyDescent="0.25">
      <c r="B236" s="41">
        <v>44065</v>
      </c>
      <c r="C236" s="3">
        <f t="shared" si="299"/>
        <v>2020</v>
      </c>
      <c r="D236" s="3" t="s">
        <v>28</v>
      </c>
      <c r="E236" s="3">
        <f t="shared" si="300"/>
        <v>22</v>
      </c>
      <c r="F236" s="3" t="s">
        <v>34</v>
      </c>
      <c r="G236" s="3">
        <v>2</v>
      </c>
      <c r="H236" s="3" t="str">
        <f t="shared" si="311"/>
        <v>Sussex</v>
      </c>
      <c r="I236" s="42">
        <v>43973</v>
      </c>
      <c r="J236" s="3">
        <f t="shared" si="301"/>
        <v>92</v>
      </c>
      <c r="K236" s="43">
        <f t="shared" si="302"/>
        <v>13.142857142857142</v>
      </c>
      <c r="L236" s="44">
        <v>10150</v>
      </c>
      <c r="M236" s="3">
        <v>2</v>
      </c>
      <c r="N236" s="45">
        <f t="shared" si="303"/>
        <v>10148</v>
      </c>
      <c r="O236" s="45">
        <f t="shared" si="331"/>
        <v>1150</v>
      </c>
      <c r="P236" s="45">
        <f t="shared" si="288"/>
        <v>9748</v>
      </c>
      <c r="Q236" s="46">
        <f t="shared" si="305"/>
        <v>324.93333333333334</v>
      </c>
      <c r="R236" s="47">
        <f t="shared" si="306"/>
        <v>0.9605833661805282</v>
      </c>
      <c r="S236" s="19">
        <v>2002.6049783549599</v>
      </c>
      <c r="T236" s="50">
        <f t="shared" si="307"/>
        <v>20.543752342582685</v>
      </c>
      <c r="U236" s="48">
        <f t="shared" si="308"/>
        <v>88.338135073105548</v>
      </c>
      <c r="V236" s="45">
        <f t="shared" si="309"/>
        <v>338.26666666666665</v>
      </c>
      <c r="W236" s="45">
        <f t="shared" ref="W236" si="363">V236-115</f>
        <v>223.26666666666665</v>
      </c>
      <c r="X236" s="45">
        <f t="shared" si="310"/>
        <v>115</v>
      </c>
    </row>
    <row r="237" spans="2:24" x14ac:dyDescent="0.25">
      <c r="B237" s="41">
        <v>44066</v>
      </c>
      <c r="C237" s="3">
        <f t="shared" si="299"/>
        <v>2020</v>
      </c>
      <c r="D237" s="3" t="s">
        <v>28</v>
      </c>
      <c r="E237" s="3">
        <f t="shared" si="300"/>
        <v>23</v>
      </c>
      <c r="F237" s="3" t="s">
        <v>35</v>
      </c>
      <c r="G237" s="3">
        <v>3</v>
      </c>
      <c r="H237" s="3" t="str">
        <f t="shared" si="311"/>
        <v>Leghorn</v>
      </c>
      <c r="I237" s="42">
        <v>43974</v>
      </c>
      <c r="J237" s="3">
        <f t="shared" si="301"/>
        <v>92</v>
      </c>
      <c r="K237" s="43">
        <f t="shared" si="302"/>
        <v>13.142857142857142</v>
      </c>
      <c r="L237" s="44">
        <v>10040</v>
      </c>
      <c r="M237" s="3">
        <v>2</v>
      </c>
      <c r="N237" s="45">
        <f t="shared" si="303"/>
        <v>10038</v>
      </c>
      <c r="O237" s="45">
        <f t="shared" si="331"/>
        <v>1152</v>
      </c>
      <c r="P237" s="45">
        <f t="shared" si="290"/>
        <v>9538</v>
      </c>
      <c r="Q237" s="46">
        <f t="shared" si="305"/>
        <v>317.93333333333334</v>
      </c>
      <c r="R237" s="47">
        <f t="shared" si="306"/>
        <v>0.95018928073321374</v>
      </c>
      <c r="S237" s="19">
        <v>2005.4274891774701</v>
      </c>
      <c r="T237" s="50">
        <f t="shared" si="307"/>
        <v>21.025660402363911</v>
      </c>
      <c r="U237" s="48">
        <f t="shared" si="308"/>
        <v>90.410339730164822</v>
      </c>
      <c r="V237" s="45">
        <f t="shared" si="309"/>
        <v>334.6</v>
      </c>
      <c r="W237" s="45">
        <f t="shared" ref="W237" si="364">V237-77</f>
        <v>257.60000000000002</v>
      </c>
      <c r="X237" s="45">
        <f t="shared" si="310"/>
        <v>77</v>
      </c>
    </row>
    <row r="238" spans="2:24" x14ac:dyDescent="0.25">
      <c r="B238" s="41">
        <v>44067</v>
      </c>
      <c r="C238" s="3">
        <f t="shared" si="299"/>
        <v>2020</v>
      </c>
      <c r="D238" s="3" t="s">
        <v>28</v>
      </c>
      <c r="E238" s="3">
        <f t="shared" si="300"/>
        <v>24</v>
      </c>
      <c r="F238" s="3" t="s">
        <v>36</v>
      </c>
      <c r="G238" s="3">
        <v>1</v>
      </c>
      <c r="H238" s="3" t="str">
        <f t="shared" si="311"/>
        <v>Plymouth Rock</v>
      </c>
      <c r="I238" s="42">
        <v>43975</v>
      </c>
      <c r="J238" s="3">
        <f t="shared" si="301"/>
        <v>92</v>
      </c>
      <c r="K238" s="43">
        <f t="shared" si="302"/>
        <v>13.142857142857142</v>
      </c>
      <c r="L238" s="44">
        <v>9930</v>
      </c>
      <c r="M238" s="3">
        <v>2</v>
      </c>
      <c r="N238" s="45">
        <f t="shared" si="303"/>
        <v>9928</v>
      </c>
      <c r="O238" s="45">
        <f t="shared" si="331"/>
        <v>1154</v>
      </c>
      <c r="P238" s="45">
        <f t="shared" si="292"/>
        <v>9430</v>
      </c>
      <c r="Q238" s="46">
        <f t="shared" si="305"/>
        <v>314.33333333333331</v>
      </c>
      <c r="R238" s="47">
        <f t="shared" si="306"/>
        <v>0.94983883964544724</v>
      </c>
      <c r="S238" s="19">
        <v>2008.24999999998</v>
      </c>
      <c r="T238" s="50">
        <f t="shared" si="307"/>
        <v>21.296394485683773</v>
      </c>
      <c r="U238" s="48">
        <f t="shared" si="308"/>
        <v>91.574496288440216</v>
      </c>
      <c r="V238" s="45">
        <f t="shared" si="309"/>
        <v>330.93333333333334</v>
      </c>
      <c r="W238" s="45">
        <f t="shared" ref="W238" si="365">V238-88</f>
        <v>242.93333333333334</v>
      </c>
      <c r="X238" s="45">
        <f t="shared" si="310"/>
        <v>88</v>
      </c>
    </row>
    <row r="239" spans="2:24" x14ac:dyDescent="0.25">
      <c r="B239" s="41">
        <v>44068</v>
      </c>
      <c r="C239" s="3">
        <f t="shared" si="299"/>
        <v>2020</v>
      </c>
      <c r="D239" s="3" t="s">
        <v>28</v>
      </c>
      <c r="E239" s="3">
        <f t="shared" si="300"/>
        <v>25</v>
      </c>
      <c r="F239" s="3" t="s">
        <v>34</v>
      </c>
      <c r="G239" s="3">
        <v>2</v>
      </c>
      <c r="H239" s="3" t="str">
        <f t="shared" si="311"/>
        <v>Sussex</v>
      </c>
      <c r="I239" s="42">
        <v>43976</v>
      </c>
      <c r="J239" s="3">
        <f t="shared" si="301"/>
        <v>92</v>
      </c>
      <c r="K239" s="43">
        <f t="shared" si="302"/>
        <v>13.142857142857142</v>
      </c>
      <c r="L239" s="44">
        <v>9820</v>
      </c>
      <c r="M239" s="3">
        <v>2</v>
      </c>
      <c r="N239" s="45">
        <f t="shared" si="303"/>
        <v>9818</v>
      </c>
      <c r="O239" s="45">
        <f t="shared" si="331"/>
        <v>1156</v>
      </c>
      <c r="P239" s="45">
        <f t="shared" si="293"/>
        <v>9418</v>
      </c>
      <c r="Q239" s="46">
        <f t="shared" si="305"/>
        <v>313.93333333333334</v>
      </c>
      <c r="R239" s="47">
        <f t="shared" si="306"/>
        <v>0.95925850478712571</v>
      </c>
      <c r="S239" s="19">
        <v>2011.0725108224899</v>
      </c>
      <c r="T239" s="50">
        <f t="shared" si="307"/>
        <v>21.353498734577297</v>
      </c>
      <c r="U239" s="48">
        <f t="shared" si="308"/>
        <v>91.820044558682369</v>
      </c>
      <c r="V239" s="45">
        <f t="shared" si="309"/>
        <v>327.26666666666665</v>
      </c>
      <c r="W239" s="45">
        <f t="shared" ref="W239" si="366">V239-99</f>
        <v>228.26666666666665</v>
      </c>
      <c r="X239" s="45">
        <f t="shared" si="310"/>
        <v>99</v>
      </c>
    </row>
    <row r="240" spans="2:24" x14ac:dyDescent="0.25">
      <c r="B240" s="41">
        <v>44069</v>
      </c>
      <c r="C240" s="3">
        <f t="shared" si="299"/>
        <v>2020</v>
      </c>
      <c r="D240" s="3" t="s">
        <v>28</v>
      </c>
      <c r="E240" s="3">
        <f t="shared" si="300"/>
        <v>26</v>
      </c>
      <c r="F240" s="3" t="s">
        <v>35</v>
      </c>
      <c r="G240" s="3">
        <v>3</v>
      </c>
      <c r="H240" s="3" t="str">
        <f t="shared" si="311"/>
        <v>Leghorn</v>
      </c>
      <c r="I240" s="42">
        <v>43977</v>
      </c>
      <c r="J240" s="3">
        <f t="shared" si="301"/>
        <v>92</v>
      </c>
      <c r="K240" s="43">
        <f t="shared" si="302"/>
        <v>13.142857142857142</v>
      </c>
      <c r="L240" s="44">
        <v>9710</v>
      </c>
      <c r="M240" s="3">
        <v>5</v>
      </c>
      <c r="N240" s="45">
        <f t="shared" si="303"/>
        <v>9705</v>
      </c>
      <c r="O240" s="45">
        <f t="shared" si="331"/>
        <v>1161</v>
      </c>
      <c r="P240" s="45">
        <f t="shared" si="295"/>
        <v>9205</v>
      </c>
      <c r="Q240" s="46">
        <f t="shared" si="305"/>
        <v>306.83333333333331</v>
      </c>
      <c r="R240" s="47">
        <f t="shared" si="306"/>
        <v>0.94848016486347242</v>
      </c>
      <c r="S240" s="19">
        <v>2013.895021645</v>
      </c>
      <c r="T240" s="50">
        <f t="shared" si="307"/>
        <v>21.878272913036394</v>
      </c>
      <c r="U240" s="48">
        <f t="shared" si="308"/>
        <v>94.076573526056492</v>
      </c>
      <c r="V240" s="45">
        <f t="shared" si="309"/>
        <v>323.5</v>
      </c>
      <c r="W240" s="45">
        <f t="shared" ref="W240" si="367">V240-70</f>
        <v>253.5</v>
      </c>
      <c r="X240" s="45">
        <f t="shared" si="310"/>
        <v>70</v>
      </c>
    </row>
    <row r="241" spans="2:24" x14ac:dyDescent="0.25">
      <c r="B241" s="41">
        <v>44070</v>
      </c>
      <c r="C241" s="3">
        <f t="shared" si="299"/>
        <v>2020</v>
      </c>
      <c r="D241" s="3" t="s">
        <v>28</v>
      </c>
      <c r="E241" s="3">
        <f t="shared" si="300"/>
        <v>27</v>
      </c>
      <c r="F241" s="3" t="s">
        <v>36</v>
      </c>
      <c r="G241" s="3">
        <v>1</v>
      </c>
      <c r="H241" s="3" t="str">
        <f t="shared" si="311"/>
        <v>Plymouth Rock</v>
      </c>
      <c r="I241" s="42">
        <v>43978</v>
      </c>
      <c r="J241" s="3">
        <f t="shared" si="301"/>
        <v>92</v>
      </c>
      <c r="K241" s="43">
        <f t="shared" si="302"/>
        <v>13.142857142857142</v>
      </c>
      <c r="L241" s="44">
        <v>9600</v>
      </c>
      <c r="M241" s="3">
        <v>8</v>
      </c>
      <c r="N241" s="45">
        <f t="shared" si="303"/>
        <v>9592</v>
      </c>
      <c r="O241" s="45">
        <f t="shared" si="331"/>
        <v>1169</v>
      </c>
      <c r="P241" s="45">
        <f t="shared" si="297"/>
        <v>9292</v>
      </c>
      <c r="Q241" s="46">
        <f t="shared" si="305"/>
        <v>309.73333333333335</v>
      </c>
      <c r="R241" s="47">
        <f t="shared" si="306"/>
        <v>0.96872393661384482</v>
      </c>
      <c r="S241" s="19">
        <v>2016.71753246751</v>
      </c>
      <c r="T241" s="50">
        <f t="shared" si="307"/>
        <v>21.703804697239669</v>
      </c>
      <c r="U241" s="48">
        <f t="shared" si="308"/>
        <v>93.326360198130573</v>
      </c>
      <c r="V241" s="45">
        <f t="shared" si="309"/>
        <v>319.73333333333335</v>
      </c>
      <c r="W241" s="45">
        <f t="shared" ref="W241:W242" si="368">V241-61</f>
        <v>258.73333333333335</v>
      </c>
      <c r="X241" s="45">
        <f t="shared" si="310"/>
        <v>61</v>
      </c>
    </row>
    <row r="242" spans="2:24" x14ac:dyDescent="0.25">
      <c r="B242" s="41">
        <v>44071</v>
      </c>
      <c r="C242" s="3">
        <f t="shared" si="299"/>
        <v>2020</v>
      </c>
      <c r="D242" s="3" t="s">
        <v>28</v>
      </c>
      <c r="E242" s="3">
        <f t="shared" si="300"/>
        <v>28</v>
      </c>
      <c r="F242" s="3" t="s">
        <v>34</v>
      </c>
      <c r="G242" s="3">
        <v>2</v>
      </c>
      <c r="H242" s="3" t="str">
        <f t="shared" si="311"/>
        <v>Sussex</v>
      </c>
      <c r="I242" s="42">
        <v>43979</v>
      </c>
      <c r="J242" s="3">
        <f t="shared" si="301"/>
        <v>92</v>
      </c>
      <c r="K242" s="43">
        <f t="shared" si="302"/>
        <v>13.142857142857142</v>
      </c>
      <c r="L242" s="44">
        <v>20000</v>
      </c>
      <c r="M242" s="3">
        <v>6</v>
      </c>
      <c r="N242" s="45">
        <f t="shared" si="303"/>
        <v>19994</v>
      </c>
      <c r="O242" s="45">
        <f t="shared" si="331"/>
        <v>1175</v>
      </c>
      <c r="P242" s="45">
        <f t="shared" ref="P242" si="369">L242-500</f>
        <v>19500</v>
      </c>
      <c r="Q242" s="46">
        <f t="shared" si="305"/>
        <v>650</v>
      </c>
      <c r="R242" s="47">
        <f t="shared" si="306"/>
        <v>0.97529258777633288</v>
      </c>
      <c r="S242" s="19">
        <v>2019.5400432900201</v>
      </c>
      <c r="T242" s="50">
        <f t="shared" si="307"/>
        <v>10.356615606615486</v>
      </c>
      <c r="U242" s="48">
        <f t="shared" si="308"/>
        <v>44.533447108446587</v>
      </c>
      <c r="V242" s="45">
        <f t="shared" si="309"/>
        <v>666.4666666666667</v>
      </c>
      <c r="W242" s="45">
        <f t="shared" si="368"/>
        <v>605.4666666666667</v>
      </c>
      <c r="X242" s="45">
        <f t="shared" si="310"/>
        <v>61</v>
      </c>
    </row>
    <row r="243" spans="2:24" x14ac:dyDescent="0.25">
      <c r="B243" s="41">
        <v>44072</v>
      </c>
      <c r="C243" s="3">
        <f t="shared" si="299"/>
        <v>2020</v>
      </c>
      <c r="D243" s="3" t="s">
        <v>28</v>
      </c>
      <c r="E243" s="3">
        <f t="shared" si="300"/>
        <v>29</v>
      </c>
      <c r="F243" s="3" t="s">
        <v>35</v>
      </c>
      <c r="G243" s="3">
        <v>3</v>
      </c>
      <c r="H243" s="3" t="str">
        <f t="shared" si="311"/>
        <v>Leghorn</v>
      </c>
      <c r="I243" s="42">
        <v>43980</v>
      </c>
      <c r="J243" s="3">
        <f t="shared" si="301"/>
        <v>92</v>
      </c>
      <c r="K243" s="43">
        <f t="shared" si="302"/>
        <v>13.142857142857142</v>
      </c>
      <c r="L243" s="44">
        <v>16000</v>
      </c>
      <c r="M243" s="3">
        <v>6</v>
      </c>
      <c r="N243" s="45">
        <f t="shared" si="303"/>
        <v>15994</v>
      </c>
      <c r="O243" s="45">
        <f t="shared" si="331"/>
        <v>1181</v>
      </c>
      <c r="P243" s="45">
        <f t="shared" ref="P243" si="370">N243-400</f>
        <v>15594</v>
      </c>
      <c r="Q243" s="46">
        <f t="shared" si="305"/>
        <v>519.79999999999995</v>
      </c>
      <c r="R243" s="47">
        <f t="shared" si="306"/>
        <v>0.97499062148305615</v>
      </c>
      <c r="S243" s="19">
        <v>2022.36255411253</v>
      </c>
      <c r="T243" s="50">
        <f t="shared" si="307"/>
        <v>12.968850545803065</v>
      </c>
      <c r="U243" s="48">
        <f t="shared" si="308"/>
        <v>55.766057346953176</v>
      </c>
      <c r="V243" s="45">
        <f t="shared" si="309"/>
        <v>533.13333333333333</v>
      </c>
      <c r="W243" s="45">
        <f t="shared" ref="W243" si="371">V243-88</f>
        <v>445.13333333333333</v>
      </c>
      <c r="X243" s="45">
        <f t="shared" si="310"/>
        <v>88</v>
      </c>
    </row>
    <row r="244" spans="2:24" x14ac:dyDescent="0.25">
      <c r="B244" s="41">
        <v>44073</v>
      </c>
      <c r="C244" s="3">
        <f t="shared" si="299"/>
        <v>2020</v>
      </c>
      <c r="D244" s="3" t="s">
        <v>28</v>
      </c>
      <c r="E244" s="3">
        <f t="shared" si="300"/>
        <v>30</v>
      </c>
      <c r="F244" s="3" t="s">
        <v>36</v>
      </c>
      <c r="G244" s="3">
        <v>1</v>
      </c>
      <c r="H244" s="3" t="str">
        <f t="shared" si="311"/>
        <v>Plymouth Rock</v>
      </c>
      <c r="I244" s="42">
        <v>43981</v>
      </c>
      <c r="J244" s="3">
        <f t="shared" si="301"/>
        <v>92</v>
      </c>
      <c r="K244" s="43">
        <f t="shared" si="302"/>
        <v>13.142857142857142</v>
      </c>
      <c r="L244" s="44">
        <v>13000</v>
      </c>
      <c r="M244" s="3">
        <v>8</v>
      </c>
      <c r="N244" s="45">
        <f t="shared" si="303"/>
        <v>12992</v>
      </c>
      <c r="O244" s="45">
        <f t="shared" si="331"/>
        <v>1189</v>
      </c>
      <c r="P244" s="45">
        <f t="shared" ref="P244" si="372">N244-500</f>
        <v>12492</v>
      </c>
      <c r="Q244" s="46">
        <f t="shared" si="305"/>
        <v>416.4</v>
      </c>
      <c r="R244" s="47">
        <f t="shared" si="306"/>
        <v>0.96151477832512311</v>
      </c>
      <c r="S244" s="19">
        <v>2025.1850649350399</v>
      </c>
      <c r="T244" s="50">
        <f t="shared" si="307"/>
        <v>16.211856107389046</v>
      </c>
      <c r="U244" s="48">
        <f t="shared" si="308"/>
        <v>69.710981261772901</v>
      </c>
      <c r="V244" s="45">
        <f t="shared" si="309"/>
        <v>433.06666666666666</v>
      </c>
      <c r="W244" s="45">
        <f t="shared" ref="W244" si="373">V244-150</f>
        <v>283.06666666666666</v>
      </c>
      <c r="X244" s="45">
        <f t="shared" si="310"/>
        <v>150</v>
      </c>
    </row>
    <row r="245" spans="2:24" x14ac:dyDescent="0.25">
      <c r="B245" s="41">
        <v>44074</v>
      </c>
      <c r="C245" s="3">
        <f t="shared" si="299"/>
        <v>2020</v>
      </c>
      <c r="D245" s="3" t="s">
        <v>28</v>
      </c>
      <c r="E245" s="3">
        <f t="shared" si="300"/>
        <v>31</v>
      </c>
      <c r="F245" s="3" t="s">
        <v>34</v>
      </c>
      <c r="G245" s="3">
        <v>2</v>
      </c>
      <c r="H245" s="3" t="str">
        <f t="shared" si="311"/>
        <v>Sussex</v>
      </c>
      <c r="I245" s="42">
        <v>43982</v>
      </c>
      <c r="J245" s="3">
        <f t="shared" si="301"/>
        <v>92</v>
      </c>
      <c r="K245" s="43">
        <f t="shared" si="302"/>
        <v>13.142857142857142</v>
      </c>
      <c r="L245" s="44">
        <v>13500</v>
      </c>
      <c r="M245" s="3">
        <v>1</v>
      </c>
      <c r="N245" s="45">
        <f t="shared" si="303"/>
        <v>13499</v>
      </c>
      <c r="O245" s="45">
        <f t="shared" si="331"/>
        <v>1190</v>
      </c>
      <c r="P245" s="45">
        <f t="shared" ref="P245" si="374">N245-300</f>
        <v>13199</v>
      </c>
      <c r="Q245" s="46">
        <f t="shared" si="305"/>
        <v>439.96666666666664</v>
      </c>
      <c r="R245" s="47">
        <f t="shared" si="306"/>
        <v>0.97777613156530119</v>
      </c>
      <c r="S245" s="19">
        <v>2028.0075757575501</v>
      </c>
      <c r="T245" s="50">
        <f t="shared" si="307"/>
        <v>15.364857760114782</v>
      </c>
      <c r="U245" s="48">
        <f t="shared" si="308"/>
        <v>66.06888836849356</v>
      </c>
      <c r="V245" s="45">
        <f t="shared" si="309"/>
        <v>449.96666666666664</v>
      </c>
      <c r="W245" s="45">
        <f t="shared" ref="W245" si="375">V245-20</f>
        <v>429.96666666666664</v>
      </c>
      <c r="X245" s="45">
        <f t="shared" si="310"/>
        <v>20</v>
      </c>
    </row>
    <row r="246" spans="2:24" x14ac:dyDescent="0.25">
      <c r="B246" s="41">
        <v>44075</v>
      </c>
      <c r="C246" s="3">
        <f t="shared" si="299"/>
        <v>2020</v>
      </c>
      <c r="D246" s="3" t="s">
        <v>29</v>
      </c>
      <c r="E246" s="3">
        <f t="shared" si="300"/>
        <v>1</v>
      </c>
      <c r="F246" s="3" t="s">
        <v>34</v>
      </c>
      <c r="G246" s="3">
        <v>3</v>
      </c>
      <c r="H246" s="3" t="str">
        <f t="shared" si="311"/>
        <v>Leghorn</v>
      </c>
      <c r="I246" s="42">
        <v>43983</v>
      </c>
      <c r="J246" s="3">
        <f t="shared" si="301"/>
        <v>92</v>
      </c>
      <c r="K246" s="43">
        <f t="shared" si="302"/>
        <v>13.142857142857142</v>
      </c>
      <c r="L246" s="44">
        <v>13000</v>
      </c>
      <c r="M246" s="3">
        <v>0</v>
      </c>
      <c r="N246" s="45">
        <f t="shared" si="303"/>
        <v>13000</v>
      </c>
      <c r="O246" s="45">
        <f t="shared" si="331"/>
        <v>1190</v>
      </c>
      <c r="P246" s="45">
        <f t="shared" ref="P246" si="376">N246-200</f>
        <v>12800</v>
      </c>
      <c r="Q246" s="46">
        <f t="shared" si="305"/>
        <v>426.66666666666669</v>
      </c>
      <c r="R246" s="47">
        <f t="shared" si="306"/>
        <v>0.98461538461538467</v>
      </c>
      <c r="S246" s="19">
        <v>2030.83008658006</v>
      </c>
      <c r="T246" s="50">
        <f t="shared" si="307"/>
        <v>15.865860051406719</v>
      </c>
      <c r="U246" s="48">
        <f t="shared" si="308"/>
        <v>68.223198221048889</v>
      </c>
      <c r="V246" s="45">
        <f t="shared" si="309"/>
        <v>433.33333333333331</v>
      </c>
      <c r="W246" s="45">
        <f t="shared" ref="W246" si="377">V246-15</f>
        <v>418.33333333333331</v>
      </c>
      <c r="X246" s="45">
        <f t="shared" si="310"/>
        <v>15</v>
      </c>
    </row>
    <row r="247" spans="2:24" x14ac:dyDescent="0.25">
      <c r="B247" s="41">
        <v>44076</v>
      </c>
      <c r="C247" s="3">
        <f t="shared" si="299"/>
        <v>2020</v>
      </c>
      <c r="D247" s="3" t="s">
        <v>29</v>
      </c>
      <c r="E247" s="3">
        <f t="shared" si="300"/>
        <v>2</v>
      </c>
      <c r="F247" s="3" t="s">
        <v>35</v>
      </c>
      <c r="G247" s="3">
        <v>1</v>
      </c>
      <c r="H247" s="3" t="str">
        <f t="shared" si="311"/>
        <v>Plymouth Rock</v>
      </c>
      <c r="I247" s="42">
        <v>43984</v>
      </c>
      <c r="J247" s="3">
        <f t="shared" si="301"/>
        <v>92</v>
      </c>
      <c r="K247" s="43">
        <f t="shared" si="302"/>
        <v>13.142857142857142</v>
      </c>
      <c r="L247" s="44">
        <v>17000</v>
      </c>
      <c r="M247" s="3">
        <v>0</v>
      </c>
      <c r="N247" s="45">
        <f t="shared" si="303"/>
        <v>17000</v>
      </c>
      <c r="O247" s="45">
        <f t="shared" si="331"/>
        <v>1190</v>
      </c>
      <c r="P247" s="45">
        <f t="shared" ref="P247" si="378">N247-600</f>
        <v>16400</v>
      </c>
      <c r="Q247" s="46">
        <f t="shared" si="305"/>
        <v>546.66666666666663</v>
      </c>
      <c r="R247" s="47">
        <f t="shared" si="306"/>
        <v>0.96470588235294119</v>
      </c>
      <c r="S247" s="19">
        <v>2033.6525974025701</v>
      </c>
      <c r="T247" s="50">
        <f t="shared" si="307"/>
        <v>12.400320715869331</v>
      </c>
      <c r="U247" s="48">
        <f t="shared" si="308"/>
        <v>53.321379078238117</v>
      </c>
      <c r="V247" s="45">
        <f t="shared" si="309"/>
        <v>566.66666666666663</v>
      </c>
      <c r="W247" s="45">
        <f t="shared" ref="W247" si="379">V247-18</f>
        <v>548.66666666666663</v>
      </c>
      <c r="X247" s="45">
        <f t="shared" si="310"/>
        <v>18</v>
      </c>
    </row>
    <row r="248" spans="2:24" x14ac:dyDescent="0.25">
      <c r="B248" s="41">
        <v>44077</v>
      </c>
      <c r="C248" s="3">
        <f t="shared" si="299"/>
        <v>2020</v>
      </c>
      <c r="D248" s="3" t="s">
        <v>29</v>
      </c>
      <c r="E248" s="3">
        <f t="shared" si="300"/>
        <v>3</v>
      </c>
      <c r="F248" s="3" t="s">
        <v>36</v>
      </c>
      <c r="G248" s="3">
        <v>2</v>
      </c>
      <c r="H248" s="3" t="str">
        <f t="shared" si="311"/>
        <v>Sussex</v>
      </c>
      <c r="I248" s="42">
        <v>43985</v>
      </c>
      <c r="J248" s="3">
        <f t="shared" si="301"/>
        <v>92</v>
      </c>
      <c r="K248" s="43">
        <f t="shared" si="302"/>
        <v>13.142857142857142</v>
      </c>
      <c r="L248" s="44">
        <v>11328.404040404001</v>
      </c>
      <c r="M248" s="3">
        <v>0</v>
      </c>
      <c r="N248" s="45">
        <f t="shared" si="303"/>
        <v>11328.404040404001</v>
      </c>
      <c r="O248" s="45">
        <f t="shared" si="331"/>
        <v>1190</v>
      </c>
      <c r="P248" s="45">
        <f t="shared" ref="P248" si="380">N248-500</f>
        <v>10828.404040404001</v>
      </c>
      <c r="Q248" s="46">
        <f t="shared" si="305"/>
        <v>360.94680134680004</v>
      </c>
      <c r="R248" s="47">
        <f t="shared" si="306"/>
        <v>0.95586315616774487</v>
      </c>
      <c r="S248" s="19">
        <v>2036.47510822508</v>
      </c>
      <c r="T248" s="50">
        <f t="shared" si="307"/>
        <v>18.806789076454709</v>
      </c>
      <c r="U248" s="48">
        <f t="shared" si="308"/>
        <v>80.869193028755248</v>
      </c>
      <c r="V248" s="45">
        <f t="shared" si="309"/>
        <v>377.61346801346667</v>
      </c>
      <c r="W248" s="45">
        <f t="shared" ref="W248" si="381">V248-8</f>
        <v>369.61346801346667</v>
      </c>
      <c r="X248" s="45">
        <f t="shared" si="310"/>
        <v>8</v>
      </c>
    </row>
    <row r="249" spans="2:24" x14ac:dyDescent="0.25">
      <c r="B249" s="41">
        <v>44078</v>
      </c>
      <c r="C249" s="3">
        <f t="shared" si="299"/>
        <v>2020</v>
      </c>
      <c r="D249" s="3" t="s">
        <v>29</v>
      </c>
      <c r="E249" s="3">
        <f t="shared" si="300"/>
        <v>4</v>
      </c>
      <c r="F249" s="3" t="s">
        <v>34</v>
      </c>
      <c r="G249" s="3">
        <v>3</v>
      </c>
      <c r="H249" s="3" t="str">
        <f t="shared" si="311"/>
        <v>Leghorn</v>
      </c>
      <c r="I249" s="42">
        <v>43986</v>
      </c>
      <c r="J249" s="3">
        <f t="shared" si="301"/>
        <v>92</v>
      </c>
      <c r="K249" s="43">
        <f t="shared" si="302"/>
        <v>13.142857142857142</v>
      </c>
      <c r="L249" s="44">
        <v>11283.470418470401</v>
      </c>
      <c r="M249" s="3">
        <v>0</v>
      </c>
      <c r="N249" s="45">
        <f t="shared" si="303"/>
        <v>11283.470418470401</v>
      </c>
      <c r="O249" s="45">
        <f t="shared" si="331"/>
        <v>1190</v>
      </c>
      <c r="P249" s="45">
        <f t="shared" ref="P249" si="382">L249-500</f>
        <v>10783.470418470401</v>
      </c>
      <c r="Q249" s="46">
        <f t="shared" si="305"/>
        <v>359.44901394901336</v>
      </c>
      <c r="R249" s="47">
        <f t="shared" si="306"/>
        <v>0.95568739213588683</v>
      </c>
      <c r="S249" s="19">
        <v>2039.2976190475999</v>
      </c>
      <c r="T249" s="50">
        <f t="shared" si="307"/>
        <v>18.911329469171648</v>
      </c>
      <c r="U249" s="48">
        <f t="shared" si="308"/>
        <v>81.318716717438079</v>
      </c>
      <c r="V249" s="45">
        <f t="shared" si="309"/>
        <v>376.11568061567999</v>
      </c>
      <c r="W249" s="45">
        <f t="shared" ref="W249" si="383">V249-52</f>
        <v>324.11568061567999</v>
      </c>
      <c r="X249" s="45">
        <f t="shared" si="310"/>
        <v>52</v>
      </c>
    </row>
    <row r="250" spans="2:24" x14ac:dyDescent="0.25">
      <c r="B250" s="41">
        <v>44079</v>
      </c>
      <c r="C250" s="3">
        <f t="shared" si="299"/>
        <v>2020</v>
      </c>
      <c r="D250" s="3" t="s">
        <v>29</v>
      </c>
      <c r="E250" s="3">
        <f t="shared" si="300"/>
        <v>5</v>
      </c>
      <c r="F250" s="3" t="s">
        <v>35</v>
      </c>
      <c r="G250" s="3">
        <v>1</v>
      </c>
      <c r="H250" s="3" t="str">
        <f t="shared" si="311"/>
        <v>Plymouth Rock</v>
      </c>
      <c r="I250" s="42">
        <v>43987</v>
      </c>
      <c r="J250" s="3">
        <f t="shared" si="301"/>
        <v>92</v>
      </c>
      <c r="K250" s="43">
        <f t="shared" si="302"/>
        <v>13.142857142857142</v>
      </c>
      <c r="L250" s="44">
        <v>11238.5367965368</v>
      </c>
      <c r="M250" s="3">
        <v>9</v>
      </c>
      <c r="N250" s="45">
        <f t="shared" si="303"/>
        <v>11229.5367965368</v>
      </c>
      <c r="O250" s="45">
        <f t="shared" si="331"/>
        <v>1199</v>
      </c>
      <c r="P250" s="45">
        <f t="shared" ref="P250" si="384">N250-400</f>
        <v>10829.5367965368</v>
      </c>
      <c r="Q250" s="46">
        <f t="shared" si="305"/>
        <v>360.98455988456004</v>
      </c>
      <c r="R250" s="47">
        <f t="shared" si="306"/>
        <v>0.96437965276329474</v>
      </c>
      <c r="S250" s="19">
        <v>2042.1201298701101</v>
      </c>
      <c r="T250" s="50">
        <f t="shared" si="307"/>
        <v>18.856948069313212</v>
      </c>
      <c r="U250" s="48">
        <f t="shared" si="308"/>
        <v>81.084876698046813</v>
      </c>
      <c r="V250" s="45">
        <f t="shared" si="309"/>
        <v>374.31789321789336</v>
      </c>
      <c r="W250" s="45">
        <f t="shared" ref="W250" si="385">V250-55</f>
        <v>319.31789321789336</v>
      </c>
      <c r="X250" s="45">
        <f t="shared" si="310"/>
        <v>55</v>
      </c>
    </row>
    <row r="251" spans="2:24" x14ac:dyDescent="0.25">
      <c r="B251" s="41">
        <v>44080</v>
      </c>
      <c r="C251" s="3">
        <f t="shared" si="299"/>
        <v>2020</v>
      </c>
      <c r="D251" s="3" t="s">
        <v>29</v>
      </c>
      <c r="E251" s="3">
        <f t="shared" si="300"/>
        <v>6</v>
      </c>
      <c r="F251" s="3" t="s">
        <v>36</v>
      </c>
      <c r="G251" s="3">
        <v>2</v>
      </c>
      <c r="H251" s="3" t="str">
        <f t="shared" si="311"/>
        <v>Sussex</v>
      </c>
      <c r="I251" s="42">
        <v>43988</v>
      </c>
      <c r="J251" s="3">
        <f t="shared" si="301"/>
        <v>92</v>
      </c>
      <c r="K251" s="43">
        <f t="shared" si="302"/>
        <v>13.142857142857142</v>
      </c>
      <c r="L251" s="44">
        <v>11193.6031746032</v>
      </c>
      <c r="M251" s="3">
        <v>11</v>
      </c>
      <c r="N251" s="45">
        <f t="shared" si="303"/>
        <v>11182.6031746032</v>
      </c>
      <c r="O251" s="45">
        <f t="shared" si="331"/>
        <v>1210</v>
      </c>
      <c r="P251" s="45">
        <f t="shared" ref="P251" si="386">N251-500</f>
        <v>10682.6031746032</v>
      </c>
      <c r="Q251" s="46">
        <f t="shared" si="305"/>
        <v>356.08677248677333</v>
      </c>
      <c r="R251" s="47">
        <f t="shared" si="306"/>
        <v>0.95528769176612205</v>
      </c>
      <c r="S251" s="19">
        <v>2044.94264069262</v>
      </c>
      <c r="T251" s="50">
        <f t="shared" si="307"/>
        <v>19.142737095713361</v>
      </c>
      <c r="U251" s="48">
        <f t="shared" si="308"/>
        <v>82.313769511567443</v>
      </c>
      <c r="V251" s="45">
        <f t="shared" si="309"/>
        <v>372.75343915344001</v>
      </c>
      <c r="W251" s="45">
        <f t="shared" ref="W251" si="387">V251-100</f>
        <v>272.75343915344001</v>
      </c>
      <c r="X251" s="45">
        <f t="shared" si="310"/>
        <v>100</v>
      </c>
    </row>
    <row r="252" spans="2:24" x14ac:dyDescent="0.25">
      <c r="B252" s="41">
        <v>44081</v>
      </c>
      <c r="C252" s="3">
        <f t="shared" si="299"/>
        <v>2020</v>
      </c>
      <c r="D252" s="3" t="s">
        <v>29</v>
      </c>
      <c r="E252" s="3">
        <f t="shared" si="300"/>
        <v>7</v>
      </c>
      <c r="F252" s="3" t="s">
        <v>34</v>
      </c>
      <c r="G252" s="3">
        <v>3</v>
      </c>
      <c r="H252" s="3" t="str">
        <f t="shared" si="311"/>
        <v>Leghorn</v>
      </c>
      <c r="I252" s="42">
        <v>43989</v>
      </c>
      <c r="J252" s="3">
        <f t="shared" si="301"/>
        <v>92</v>
      </c>
      <c r="K252" s="43">
        <f t="shared" si="302"/>
        <v>13.142857142857142</v>
      </c>
      <c r="L252" s="44">
        <v>11148.6695526695</v>
      </c>
      <c r="M252" s="3">
        <v>15</v>
      </c>
      <c r="N252" s="45">
        <f t="shared" si="303"/>
        <v>11133.6695526695</v>
      </c>
      <c r="O252" s="45">
        <f t="shared" si="331"/>
        <v>1225</v>
      </c>
      <c r="P252" s="45">
        <f t="shared" ref="P252:P300" si="388">L252-500</f>
        <v>10648.6695526695</v>
      </c>
      <c r="Q252" s="46">
        <f t="shared" si="305"/>
        <v>354.95565175565002</v>
      </c>
      <c r="R252" s="47">
        <f t="shared" si="306"/>
        <v>0.95643844127889421</v>
      </c>
      <c r="S252" s="19">
        <v>2047.7651515151299</v>
      </c>
      <c r="T252" s="50">
        <f t="shared" si="307"/>
        <v>19.230244129434727</v>
      </c>
      <c r="U252" s="48">
        <f t="shared" si="308"/>
        <v>82.690049756569323</v>
      </c>
      <c r="V252" s="45">
        <f t="shared" si="309"/>
        <v>371.12231842231665</v>
      </c>
      <c r="W252" s="45">
        <f t="shared" ref="W252" si="389">V252-150</f>
        <v>221.12231842231665</v>
      </c>
      <c r="X252" s="45">
        <f t="shared" si="310"/>
        <v>150</v>
      </c>
    </row>
    <row r="253" spans="2:24" x14ac:dyDescent="0.25">
      <c r="B253" s="41">
        <v>44082</v>
      </c>
      <c r="C253" s="3">
        <f t="shared" si="299"/>
        <v>2020</v>
      </c>
      <c r="D253" s="3" t="s">
        <v>29</v>
      </c>
      <c r="E253" s="3">
        <f t="shared" si="300"/>
        <v>8</v>
      </c>
      <c r="F253" s="3" t="s">
        <v>35</v>
      </c>
      <c r="G253" s="3">
        <v>1</v>
      </c>
      <c r="H253" s="3" t="str">
        <f t="shared" si="311"/>
        <v>Plymouth Rock</v>
      </c>
      <c r="I253" s="42">
        <v>43990</v>
      </c>
      <c r="J253" s="3">
        <f t="shared" si="301"/>
        <v>92</v>
      </c>
      <c r="K253" s="43">
        <f t="shared" si="302"/>
        <v>13.142857142857142</v>
      </c>
      <c r="L253" s="44">
        <v>11103.7359307359</v>
      </c>
      <c r="M253" s="3">
        <v>10</v>
      </c>
      <c r="N253" s="45">
        <f t="shared" si="303"/>
        <v>11093.7359307359</v>
      </c>
      <c r="O253" s="45">
        <f t="shared" si="331"/>
        <v>1235</v>
      </c>
      <c r="P253" s="45">
        <f t="shared" ref="P253:P301" si="390">N253-400</f>
        <v>10693.7359307359</v>
      </c>
      <c r="Q253" s="46">
        <f t="shared" si="305"/>
        <v>356.45786435786334</v>
      </c>
      <c r="R253" s="47">
        <f t="shared" si="306"/>
        <v>0.96394361624457148</v>
      </c>
      <c r="S253" s="19">
        <v>2050.5876623376398</v>
      </c>
      <c r="T253" s="50">
        <f t="shared" si="307"/>
        <v>19.175596588689341</v>
      </c>
      <c r="U253" s="48">
        <f t="shared" si="308"/>
        <v>82.455065331364167</v>
      </c>
      <c r="V253" s="45">
        <f t="shared" si="309"/>
        <v>369.79119769119666</v>
      </c>
      <c r="W253" s="45">
        <f t="shared" ref="W253:W254" si="391">V253-100</f>
        <v>269.79119769119666</v>
      </c>
      <c r="X253" s="45">
        <f t="shared" si="310"/>
        <v>100</v>
      </c>
    </row>
    <row r="254" spans="2:24" x14ac:dyDescent="0.25">
      <c r="B254" s="41">
        <v>44083</v>
      </c>
      <c r="C254" s="3">
        <f t="shared" si="299"/>
        <v>2020</v>
      </c>
      <c r="D254" s="3" t="s">
        <v>29</v>
      </c>
      <c r="E254" s="3">
        <f t="shared" si="300"/>
        <v>9</v>
      </c>
      <c r="F254" s="3" t="s">
        <v>34</v>
      </c>
      <c r="G254" s="3">
        <v>2</v>
      </c>
      <c r="H254" s="3" t="str">
        <f t="shared" si="311"/>
        <v>Sussex</v>
      </c>
      <c r="I254" s="42">
        <v>43991</v>
      </c>
      <c r="J254" s="3">
        <f t="shared" si="301"/>
        <v>92</v>
      </c>
      <c r="K254" s="43">
        <f t="shared" si="302"/>
        <v>13.142857142857142</v>
      </c>
      <c r="L254" s="44">
        <v>11058.8023088023</v>
      </c>
      <c r="M254" s="3">
        <v>15</v>
      </c>
      <c r="N254" s="45">
        <f t="shared" si="303"/>
        <v>11043.8023088023</v>
      </c>
      <c r="O254" s="45">
        <f t="shared" si="331"/>
        <v>1250</v>
      </c>
      <c r="P254" s="45">
        <f t="shared" ref="P254:P302" si="392">N254-500</f>
        <v>10543.8023088023</v>
      </c>
      <c r="Q254" s="46">
        <f t="shared" si="305"/>
        <v>351.46007696007666</v>
      </c>
      <c r="R254" s="47">
        <f t="shared" si="306"/>
        <v>0.95472573792800675</v>
      </c>
      <c r="S254" s="19">
        <v>2053.41017316015</v>
      </c>
      <c r="T254" s="50">
        <f t="shared" si="307"/>
        <v>19.475044324815329</v>
      </c>
      <c r="U254" s="48">
        <f t="shared" si="308"/>
        <v>83.742690596705913</v>
      </c>
      <c r="V254" s="45">
        <f t="shared" si="309"/>
        <v>368.12674362674335</v>
      </c>
      <c r="W254" s="45">
        <f t="shared" si="391"/>
        <v>268.12674362674335</v>
      </c>
      <c r="X254" s="45">
        <f t="shared" si="310"/>
        <v>100</v>
      </c>
    </row>
    <row r="255" spans="2:24" x14ac:dyDescent="0.25">
      <c r="B255" s="41">
        <v>44084</v>
      </c>
      <c r="C255" s="3">
        <f t="shared" si="299"/>
        <v>2020</v>
      </c>
      <c r="D255" s="3" t="s">
        <v>29</v>
      </c>
      <c r="E255" s="3">
        <f t="shared" si="300"/>
        <v>10</v>
      </c>
      <c r="F255" s="3" t="s">
        <v>35</v>
      </c>
      <c r="G255" s="3">
        <v>3</v>
      </c>
      <c r="H255" s="3" t="str">
        <f t="shared" si="311"/>
        <v>Leghorn</v>
      </c>
      <c r="I255" s="42">
        <v>43992</v>
      </c>
      <c r="J255" s="3">
        <f t="shared" si="301"/>
        <v>92</v>
      </c>
      <c r="K255" s="43">
        <f t="shared" si="302"/>
        <v>13.142857142857142</v>
      </c>
      <c r="L255" s="44">
        <v>11013.8686868687</v>
      </c>
      <c r="M255" s="3">
        <v>16</v>
      </c>
      <c r="N255" s="45">
        <f t="shared" si="303"/>
        <v>10997.8686868687</v>
      </c>
      <c r="O255" s="45">
        <f t="shared" si="331"/>
        <v>1266</v>
      </c>
      <c r="P255" s="45">
        <f t="shared" ref="P255:P303" si="393">N255-300</f>
        <v>10697.8686868687</v>
      </c>
      <c r="Q255" s="46">
        <f t="shared" si="305"/>
        <v>356.59562289562331</v>
      </c>
      <c r="R255" s="47">
        <f t="shared" si="306"/>
        <v>0.97272198745578808</v>
      </c>
      <c r="S255" s="19">
        <v>2056.2326839826601</v>
      </c>
      <c r="T255" s="50">
        <f t="shared" si="307"/>
        <v>19.220956474317369</v>
      </c>
      <c r="U255" s="48">
        <f t="shared" si="308"/>
        <v>82.650112839564684</v>
      </c>
      <c r="V255" s="45">
        <f t="shared" si="309"/>
        <v>366.59562289562331</v>
      </c>
      <c r="W255" s="45">
        <f t="shared" ref="W255" si="394">V255-150</f>
        <v>216.59562289562331</v>
      </c>
      <c r="X255" s="45">
        <f t="shared" si="310"/>
        <v>150</v>
      </c>
    </row>
    <row r="256" spans="2:24" x14ac:dyDescent="0.25">
      <c r="B256" s="41">
        <v>44085</v>
      </c>
      <c r="C256" s="3">
        <f t="shared" si="299"/>
        <v>2020</v>
      </c>
      <c r="D256" s="3" t="s">
        <v>29</v>
      </c>
      <c r="E256" s="3">
        <f t="shared" si="300"/>
        <v>11</v>
      </c>
      <c r="F256" s="3" t="s">
        <v>36</v>
      </c>
      <c r="G256" s="3">
        <v>1</v>
      </c>
      <c r="H256" s="3" t="str">
        <f t="shared" si="311"/>
        <v>Plymouth Rock</v>
      </c>
      <c r="I256" s="42">
        <v>43993</v>
      </c>
      <c r="J256" s="3">
        <f t="shared" si="301"/>
        <v>92</v>
      </c>
      <c r="K256" s="43">
        <f t="shared" si="302"/>
        <v>13.142857142857142</v>
      </c>
      <c r="L256" s="44">
        <v>10968.9350649351</v>
      </c>
      <c r="M256" s="3">
        <v>5</v>
      </c>
      <c r="N256" s="45">
        <f t="shared" si="303"/>
        <v>10963.9350649351</v>
      </c>
      <c r="O256" s="45">
        <f t="shared" si="331"/>
        <v>1271</v>
      </c>
      <c r="P256" s="45">
        <f t="shared" ref="P256:P304" si="395">N256-200</f>
        <v>10763.9350649351</v>
      </c>
      <c r="Q256" s="46">
        <f t="shared" si="305"/>
        <v>358.79783549783667</v>
      </c>
      <c r="R256" s="47">
        <f t="shared" si="306"/>
        <v>0.98175837426841017</v>
      </c>
      <c r="S256" s="19">
        <v>2059.0551948051698</v>
      </c>
      <c r="T256" s="50">
        <f t="shared" si="307"/>
        <v>19.129204908647271</v>
      </c>
      <c r="U256" s="48">
        <f t="shared" si="308"/>
        <v>82.255581107183261</v>
      </c>
      <c r="V256" s="45">
        <f t="shared" si="309"/>
        <v>365.46450216450336</v>
      </c>
      <c r="W256" s="45">
        <f t="shared" ref="W256" si="396">V256-50</f>
        <v>315.46450216450336</v>
      </c>
      <c r="X256" s="45">
        <f t="shared" si="310"/>
        <v>50</v>
      </c>
    </row>
    <row r="257" spans="2:24" x14ac:dyDescent="0.25">
      <c r="B257" s="41">
        <v>44086</v>
      </c>
      <c r="C257" s="3">
        <f t="shared" si="299"/>
        <v>2020</v>
      </c>
      <c r="D257" s="3" t="s">
        <v>29</v>
      </c>
      <c r="E257" s="3">
        <f t="shared" si="300"/>
        <v>12</v>
      </c>
      <c r="F257" s="3" t="s">
        <v>34</v>
      </c>
      <c r="G257" s="3">
        <v>2</v>
      </c>
      <c r="H257" s="3" t="str">
        <f t="shared" si="311"/>
        <v>Sussex</v>
      </c>
      <c r="I257" s="42">
        <v>43994</v>
      </c>
      <c r="J257" s="3">
        <f t="shared" si="301"/>
        <v>92</v>
      </c>
      <c r="K257" s="43">
        <f t="shared" si="302"/>
        <v>13.142857142857142</v>
      </c>
      <c r="L257" s="44">
        <v>10924.0014430014</v>
      </c>
      <c r="M257" s="3">
        <v>8</v>
      </c>
      <c r="N257" s="45">
        <f t="shared" si="303"/>
        <v>10916.0014430014</v>
      </c>
      <c r="O257" s="45">
        <f t="shared" si="331"/>
        <v>1279</v>
      </c>
      <c r="P257" s="45">
        <f t="shared" ref="P257:P305" si="397">N257-600</f>
        <v>10316.0014430014</v>
      </c>
      <c r="Q257" s="46">
        <f t="shared" si="305"/>
        <v>343.8667147667133</v>
      </c>
      <c r="R257" s="47">
        <f t="shared" si="306"/>
        <v>0.94503481855211013</v>
      </c>
      <c r="S257" s="19">
        <v>2061.8777056276799</v>
      </c>
      <c r="T257" s="50">
        <f t="shared" si="307"/>
        <v>19.987179306052759</v>
      </c>
      <c r="U257" s="48">
        <f t="shared" si="308"/>
        <v>85.944871016026866</v>
      </c>
      <c r="V257" s="45">
        <f t="shared" si="309"/>
        <v>363.8667147667133</v>
      </c>
      <c r="W257" s="45">
        <f t="shared" ref="W257" si="398">V257-55</f>
        <v>308.8667147667133</v>
      </c>
      <c r="X257" s="45">
        <f t="shared" si="310"/>
        <v>55</v>
      </c>
    </row>
    <row r="258" spans="2:24" x14ac:dyDescent="0.25">
      <c r="B258" s="41">
        <v>44087</v>
      </c>
      <c r="C258" s="3">
        <f t="shared" si="299"/>
        <v>2020</v>
      </c>
      <c r="D258" s="3" t="s">
        <v>29</v>
      </c>
      <c r="E258" s="3">
        <f t="shared" si="300"/>
        <v>13</v>
      </c>
      <c r="F258" s="3" t="s">
        <v>35</v>
      </c>
      <c r="G258" s="3">
        <v>3</v>
      </c>
      <c r="H258" s="3" t="str">
        <f t="shared" si="311"/>
        <v>Leghorn</v>
      </c>
      <c r="I258" s="42">
        <v>43995</v>
      </c>
      <c r="J258" s="3">
        <f t="shared" si="301"/>
        <v>92</v>
      </c>
      <c r="K258" s="43">
        <f t="shared" si="302"/>
        <v>13.142857142857142</v>
      </c>
      <c r="L258" s="44">
        <v>10879.0678210678</v>
      </c>
      <c r="M258" s="3">
        <v>9</v>
      </c>
      <c r="N258" s="45">
        <f t="shared" si="303"/>
        <v>10870.0678210678</v>
      </c>
      <c r="O258" s="45">
        <f t="shared" si="331"/>
        <v>1288</v>
      </c>
      <c r="P258" s="45">
        <f t="shared" ref="P258:P306" si="399">N258-500</f>
        <v>10370.0678210678</v>
      </c>
      <c r="Q258" s="46">
        <f t="shared" si="305"/>
        <v>345.66892736892663</v>
      </c>
      <c r="R258" s="47">
        <f t="shared" si="306"/>
        <v>0.95400212692041109</v>
      </c>
      <c r="S258" s="19">
        <v>2064.7002164501901</v>
      </c>
      <c r="T258" s="50">
        <f t="shared" si="307"/>
        <v>19.910190097846332</v>
      </c>
      <c r="U258" s="48">
        <f t="shared" si="308"/>
        <v>85.613817420739224</v>
      </c>
      <c r="V258" s="45">
        <f t="shared" si="309"/>
        <v>362.33559403559332</v>
      </c>
      <c r="W258" s="45">
        <f t="shared" ref="W258" si="400">V258-19</f>
        <v>343.33559403559332</v>
      </c>
      <c r="X258" s="45">
        <f t="shared" si="310"/>
        <v>19</v>
      </c>
    </row>
    <row r="259" spans="2:24" x14ac:dyDescent="0.25">
      <c r="B259" s="41">
        <v>44088</v>
      </c>
      <c r="C259" s="3">
        <f t="shared" ref="C259:C322" si="401">YEAR(B259)</f>
        <v>2020</v>
      </c>
      <c r="D259" s="3" t="s">
        <v>29</v>
      </c>
      <c r="E259" s="3">
        <f t="shared" ref="E259:E322" si="402">DAY(B259)</f>
        <v>14</v>
      </c>
      <c r="F259" s="3" t="s">
        <v>36</v>
      </c>
      <c r="G259" s="3">
        <v>1</v>
      </c>
      <c r="H259" s="3" t="str">
        <f t="shared" si="311"/>
        <v>Plymouth Rock</v>
      </c>
      <c r="I259" s="42">
        <v>43996</v>
      </c>
      <c r="J259" s="3">
        <f t="shared" ref="J259:J322" si="403">B259-I259</f>
        <v>92</v>
      </c>
      <c r="K259" s="43">
        <f t="shared" ref="K259:K322" si="404">J259/7</f>
        <v>13.142857142857142</v>
      </c>
      <c r="L259" s="44">
        <v>10834.1341991342</v>
      </c>
      <c r="M259" s="3">
        <v>3</v>
      </c>
      <c r="N259" s="45">
        <f t="shared" ref="N259:N322" si="405">L259-M259</f>
        <v>10831.1341991342</v>
      </c>
      <c r="O259" s="45">
        <f t="shared" si="331"/>
        <v>1291</v>
      </c>
      <c r="P259" s="45">
        <f t="shared" ref="P259:P307" si="406">L259-500</f>
        <v>10334.1341991342</v>
      </c>
      <c r="Q259" s="46">
        <f t="shared" ref="Q259:Q322" si="407">P259/30</f>
        <v>344.47113997113996</v>
      </c>
      <c r="R259" s="47">
        <f t="shared" ref="R259:R322" si="408">P259/N259</f>
        <v>0.95411376215431543</v>
      </c>
      <c r="S259" s="19">
        <v>2067.5227272727002</v>
      </c>
      <c r="T259" s="50">
        <f t="shared" ref="T259:T322" si="409">S259*100/P259</f>
        <v>20.006733872741062</v>
      </c>
      <c r="U259" s="48">
        <f t="shared" ref="U259:U322" si="410">4.3*T259</f>
        <v>86.028955652786564</v>
      </c>
      <c r="V259" s="45">
        <f t="shared" ref="V259:V322" si="411">N259/30</f>
        <v>361.03780663780668</v>
      </c>
      <c r="W259" s="45">
        <f t="shared" ref="W259" si="412">V259-100</f>
        <v>261.03780663780668</v>
      </c>
      <c r="X259" s="45">
        <f t="shared" ref="X259:X322" si="413">V259-W259</f>
        <v>100</v>
      </c>
    </row>
    <row r="260" spans="2:24" x14ac:dyDescent="0.25">
      <c r="B260" s="41">
        <v>44089</v>
      </c>
      <c r="C260" s="3">
        <f t="shared" si="401"/>
        <v>2020</v>
      </c>
      <c r="D260" s="3" t="s">
        <v>29</v>
      </c>
      <c r="E260" s="3">
        <f t="shared" si="402"/>
        <v>15</v>
      </c>
      <c r="F260" s="3" t="s">
        <v>34</v>
      </c>
      <c r="G260" s="3">
        <v>2</v>
      </c>
      <c r="H260" s="3" t="str">
        <f t="shared" ref="H260:H323" si="414">CONCATENATE(IF(G260=2,"Sussex",""),IF(G260=3,"Leghorn",""),IF(G260=1,"Plymouth Rock",""))</f>
        <v>Sussex</v>
      </c>
      <c r="I260" s="42">
        <v>43997</v>
      </c>
      <c r="J260" s="3">
        <f t="shared" si="403"/>
        <v>92</v>
      </c>
      <c r="K260" s="43">
        <f t="shared" si="404"/>
        <v>13.142857142857142</v>
      </c>
      <c r="L260" s="44">
        <v>10789.2005772006</v>
      </c>
      <c r="M260" s="3">
        <v>2</v>
      </c>
      <c r="N260" s="45">
        <f t="shared" si="405"/>
        <v>10787.2005772006</v>
      </c>
      <c r="O260" s="45">
        <f t="shared" si="331"/>
        <v>1293</v>
      </c>
      <c r="P260" s="45">
        <f t="shared" ref="P260:P308" si="415">N260-400</f>
        <v>10387.2005772006</v>
      </c>
      <c r="Q260" s="46">
        <f t="shared" si="407"/>
        <v>346.24001924001999</v>
      </c>
      <c r="R260" s="47">
        <f t="shared" si="408"/>
        <v>0.96291901711316796</v>
      </c>
      <c r="S260" s="19">
        <v>2070.3452380952099</v>
      </c>
      <c r="T260" s="50">
        <f t="shared" si="409"/>
        <v>19.931695962813283</v>
      </c>
      <c r="U260" s="48">
        <f t="shared" si="410"/>
        <v>85.706292640097118</v>
      </c>
      <c r="V260" s="45">
        <f t="shared" si="411"/>
        <v>359.5733525733533</v>
      </c>
      <c r="W260" s="45">
        <f t="shared" ref="W260" si="416">V260-120</f>
        <v>239.5733525733533</v>
      </c>
      <c r="X260" s="45">
        <f t="shared" si="413"/>
        <v>120</v>
      </c>
    </row>
    <row r="261" spans="2:24" x14ac:dyDescent="0.25">
      <c r="B261" s="41">
        <v>44090</v>
      </c>
      <c r="C261" s="3">
        <f t="shared" si="401"/>
        <v>2020</v>
      </c>
      <c r="D261" s="3" t="s">
        <v>29</v>
      </c>
      <c r="E261" s="3">
        <f t="shared" si="402"/>
        <v>16</v>
      </c>
      <c r="F261" s="3" t="s">
        <v>35</v>
      </c>
      <c r="G261" s="3">
        <v>3</v>
      </c>
      <c r="H261" s="3" t="str">
        <f t="shared" si="414"/>
        <v>Leghorn</v>
      </c>
      <c r="I261" s="42">
        <v>43998</v>
      </c>
      <c r="J261" s="3">
        <f t="shared" si="403"/>
        <v>92</v>
      </c>
      <c r="K261" s="43">
        <f t="shared" si="404"/>
        <v>13.142857142857142</v>
      </c>
      <c r="L261" s="44">
        <v>10744.266955267</v>
      </c>
      <c r="M261" s="3">
        <v>2</v>
      </c>
      <c r="N261" s="45">
        <f t="shared" si="405"/>
        <v>10742.266955267</v>
      </c>
      <c r="O261" s="45">
        <f t="shared" si="331"/>
        <v>1295</v>
      </c>
      <c r="P261" s="45">
        <f t="shared" ref="P261:P309" si="417">N261-500</f>
        <v>10242.266955267</v>
      </c>
      <c r="Q261" s="46">
        <f t="shared" si="407"/>
        <v>341.40889850889999</v>
      </c>
      <c r="R261" s="47">
        <f t="shared" si="408"/>
        <v>0.95345488972838766</v>
      </c>
      <c r="S261" s="19">
        <v>2073.16774891772</v>
      </c>
      <c r="T261" s="50">
        <f t="shared" si="409"/>
        <v>20.24129773195973</v>
      </c>
      <c r="U261" s="48">
        <f t="shared" si="410"/>
        <v>87.037580247426831</v>
      </c>
      <c r="V261" s="45">
        <f t="shared" si="411"/>
        <v>358.07556517556662</v>
      </c>
      <c r="W261" s="45">
        <f t="shared" ref="W261" si="418">V261-88</f>
        <v>270.07556517556662</v>
      </c>
      <c r="X261" s="45">
        <f t="shared" si="413"/>
        <v>88</v>
      </c>
    </row>
    <row r="262" spans="2:24" x14ac:dyDescent="0.25">
      <c r="B262" s="41">
        <v>44091</v>
      </c>
      <c r="C262" s="3">
        <f t="shared" si="401"/>
        <v>2020</v>
      </c>
      <c r="D262" s="3" t="s">
        <v>29</v>
      </c>
      <c r="E262" s="3">
        <f t="shared" si="402"/>
        <v>17</v>
      </c>
      <c r="F262" s="3" t="s">
        <v>36</v>
      </c>
      <c r="G262" s="3">
        <v>1</v>
      </c>
      <c r="H262" s="3" t="str">
        <f t="shared" si="414"/>
        <v>Plymouth Rock</v>
      </c>
      <c r="I262" s="42">
        <v>43999</v>
      </c>
      <c r="J262" s="3">
        <f t="shared" si="403"/>
        <v>92</v>
      </c>
      <c r="K262" s="43">
        <f t="shared" si="404"/>
        <v>13.142857142857142</v>
      </c>
      <c r="L262" s="44">
        <v>10699.333333333299</v>
      </c>
      <c r="M262" s="3">
        <v>2</v>
      </c>
      <c r="N262" s="45">
        <f t="shared" si="405"/>
        <v>10697.333333333299</v>
      </c>
      <c r="O262" s="45">
        <f t="shared" si="331"/>
        <v>1297</v>
      </c>
      <c r="P262" s="45">
        <f t="shared" ref="P262:P310" si="419">L262-500</f>
        <v>10199.333333333299</v>
      </c>
      <c r="Q262" s="46">
        <f t="shared" si="407"/>
        <v>339.97777777777662</v>
      </c>
      <c r="R262" s="47">
        <f t="shared" si="408"/>
        <v>0.95344634176741849</v>
      </c>
      <c r="S262" s="19">
        <v>2075.9902597402302</v>
      </c>
      <c r="T262" s="50">
        <f t="shared" si="409"/>
        <v>20.354176022029908</v>
      </c>
      <c r="U262" s="48">
        <f t="shared" si="410"/>
        <v>87.522956894728594</v>
      </c>
      <c r="V262" s="45">
        <f t="shared" si="411"/>
        <v>356.57777777777665</v>
      </c>
      <c r="W262" s="45">
        <f t="shared" ref="W262" si="420">V262-77</f>
        <v>279.57777777777665</v>
      </c>
      <c r="X262" s="45">
        <f t="shared" si="413"/>
        <v>77</v>
      </c>
    </row>
    <row r="263" spans="2:24" x14ac:dyDescent="0.25">
      <c r="B263" s="41">
        <v>44092</v>
      </c>
      <c r="C263" s="3">
        <f t="shared" si="401"/>
        <v>2020</v>
      </c>
      <c r="D263" s="3" t="s">
        <v>29</v>
      </c>
      <c r="E263" s="3">
        <f t="shared" si="402"/>
        <v>18</v>
      </c>
      <c r="F263" s="3" t="s">
        <v>34</v>
      </c>
      <c r="G263" s="3">
        <v>2</v>
      </c>
      <c r="H263" s="3" t="str">
        <f t="shared" si="414"/>
        <v>Sussex</v>
      </c>
      <c r="I263" s="42">
        <v>44000</v>
      </c>
      <c r="J263" s="3">
        <f t="shared" si="403"/>
        <v>92</v>
      </c>
      <c r="K263" s="43">
        <f t="shared" si="404"/>
        <v>13.142857142857142</v>
      </c>
      <c r="L263" s="44">
        <v>16800</v>
      </c>
      <c r="M263" s="3">
        <v>2</v>
      </c>
      <c r="N263" s="45">
        <f t="shared" si="405"/>
        <v>16798</v>
      </c>
      <c r="O263" s="45">
        <f t="shared" si="331"/>
        <v>1299</v>
      </c>
      <c r="P263" s="45">
        <f t="shared" ref="P263:P311" si="421">N263-400</f>
        <v>16398</v>
      </c>
      <c r="Q263" s="46">
        <f t="shared" si="407"/>
        <v>546.6</v>
      </c>
      <c r="R263" s="47">
        <f t="shared" si="408"/>
        <v>0.97618764138587932</v>
      </c>
      <c r="S263" s="19">
        <v>2078.8127705627398</v>
      </c>
      <c r="T263" s="50">
        <f t="shared" si="409"/>
        <v>12.677233629483716</v>
      </c>
      <c r="U263" s="48">
        <f t="shared" si="410"/>
        <v>54.512104606779978</v>
      </c>
      <c r="V263" s="45">
        <f t="shared" si="411"/>
        <v>559.93333333333328</v>
      </c>
      <c r="W263" s="45">
        <f t="shared" ref="W263" si="422">V263-90</f>
        <v>469.93333333333328</v>
      </c>
      <c r="X263" s="45">
        <f t="shared" si="413"/>
        <v>90</v>
      </c>
    </row>
    <row r="264" spans="2:24" x14ac:dyDescent="0.25">
      <c r="B264" s="41">
        <v>44093</v>
      </c>
      <c r="C264" s="3">
        <f t="shared" si="401"/>
        <v>2020</v>
      </c>
      <c r="D264" s="3" t="s">
        <v>29</v>
      </c>
      <c r="E264" s="3">
        <f t="shared" si="402"/>
        <v>19</v>
      </c>
      <c r="F264" s="3" t="s">
        <v>34</v>
      </c>
      <c r="G264" s="3">
        <v>3</v>
      </c>
      <c r="H264" s="3" t="str">
        <f t="shared" si="414"/>
        <v>Leghorn</v>
      </c>
      <c r="I264" s="42">
        <v>44001</v>
      </c>
      <c r="J264" s="3">
        <f t="shared" si="403"/>
        <v>92</v>
      </c>
      <c r="K264" s="43">
        <f t="shared" si="404"/>
        <v>13.142857142857142</v>
      </c>
      <c r="L264" s="44">
        <v>15500</v>
      </c>
      <c r="M264" s="3">
        <v>2</v>
      </c>
      <c r="N264" s="45">
        <f t="shared" si="405"/>
        <v>15498</v>
      </c>
      <c r="O264" s="45">
        <f t="shared" si="331"/>
        <v>1301</v>
      </c>
      <c r="P264" s="45">
        <f t="shared" ref="P264:P312" si="423">N264-500</f>
        <v>14998</v>
      </c>
      <c r="Q264" s="46">
        <f t="shared" si="407"/>
        <v>499.93333333333334</v>
      </c>
      <c r="R264" s="47">
        <f t="shared" si="408"/>
        <v>0.96773777261582139</v>
      </c>
      <c r="S264" s="19">
        <v>2081.63528138525</v>
      </c>
      <c r="T264" s="50">
        <f t="shared" si="409"/>
        <v>13.879419131785905</v>
      </c>
      <c r="U264" s="48">
        <f t="shared" si="410"/>
        <v>59.681502266679388</v>
      </c>
      <c r="V264" s="45">
        <f t="shared" si="411"/>
        <v>516.6</v>
      </c>
      <c r="W264" s="45">
        <f t="shared" ref="W264" si="424">V264-189</f>
        <v>327.60000000000002</v>
      </c>
      <c r="X264" s="45">
        <f t="shared" si="413"/>
        <v>189</v>
      </c>
    </row>
    <row r="265" spans="2:24" x14ac:dyDescent="0.25">
      <c r="B265" s="41">
        <v>44094</v>
      </c>
      <c r="C265" s="3">
        <f t="shared" si="401"/>
        <v>2020</v>
      </c>
      <c r="D265" s="3" t="s">
        <v>29</v>
      </c>
      <c r="E265" s="3">
        <f t="shared" si="402"/>
        <v>20</v>
      </c>
      <c r="F265" s="3" t="s">
        <v>35</v>
      </c>
      <c r="G265" s="3">
        <v>1</v>
      </c>
      <c r="H265" s="3" t="str">
        <f t="shared" si="414"/>
        <v>Plymouth Rock</v>
      </c>
      <c r="I265" s="42">
        <v>44002</v>
      </c>
      <c r="J265" s="3">
        <f t="shared" si="403"/>
        <v>92</v>
      </c>
      <c r="K265" s="43">
        <f t="shared" si="404"/>
        <v>13.142857142857142</v>
      </c>
      <c r="L265" s="44">
        <v>12000</v>
      </c>
      <c r="M265" s="3">
        <v>2</v>
      </c>
      <c r="N265" s="45">
        <f t="shared" si="405"/>
        <v>11998</v>
      </c>
      <c r="O265" s="45">
        <f t="shared" si="331"/>
        <v>1303</v>
      </c>
      <c r="P265" s="45">
        <f t="shared" ref="P265:P313" si="425">N265-300</f>
        <v>11698</v>
      </c>
      <c r="Q265" s="46">
        <f t="shared" si="407"/>
        <v>389.93333333333334</v>
      </c>
      <c r="R265" s="47">
        <f t="shared" si="408"/>
        <v>0.9749958326387731</v>
      </c>
      <c r="S265" s="19">
        <v>2084.4577922077601</v>
      </c>
      <c r="T265" s="50">
        <f t="shared" si="409"/>
        <v>17.818924535884427</v>
      </c>
      <c r="U265" s="48">
        <f t="shared" si="410"/>
        <v>76.621375504303032</v>
      </c>
      <c r="V265" s="45">
        <f t="shared" si="411"/>
        <v>399.93333333333334</v>
      </c>
      <c r="W265" s="45">
        <f t="shared" ref="W265" si="426">V265-32</f>
        <v>367.93333333333334</v>
      </c>
      <c r="X265" s="45">
        <f t="shared" si="413"/>
        <v>32</v>
      </c>
    </row>
    <row r="266" spans="2:24" x14ac:dyDescent="0.25">
      <c r="B266" s="41">
        <v>44095</v>
      </c>
      <c r="C266" s="3">
        <f t="shared" si="401"/>
        <v>2020</v>
      </c>
      <c r="D266" s="3" t="s">
        <v>29</v>
      </c>
      <c r="E266" s="3">
        <f t="shared" si="402"/>
        <v>21</v>
      </c>
      <c r="F266" s="3" t="s">
        <v>36</v>
      </c>
      <c r="G266" s="3">
        <v>2</v>
      </c>
      <c r="H266" s="3" t="str">
        <f t="shared" si="414"/>
        <v>Sussex</v>
      </c>
      <c r="I266" s="42">
        <v>44003</v>
      </c>
      <c r="J266" s="3">
        <f t="shared" si="403"/>
        <v>92</v>
      </c>
      <c r="K266" s="43">
        <f t="shared" si="404"/>
        <v>13.142857142857142</v>
      </c>
      <c r="L266" s="44">
        <v>10000</v>
      </c>
      <c r="M266" s="3">
        <v>5</v>
      </c>
      <c r="N266" s="45">
        <f t="shared" si="405"/>
        <v>9995</v>
      </c>
      <c r="O266" s="45">
        <f t="shared" si="331"/>
        <v>1308</v>
      </c>
      <c r="P266" s="45">
        <f t="shared" ref="P266" si="427">L266-500</f>
        <v>9500</v>
      </c>
      <c r="Q266" s="46">
        <f t="shared" si="407"/>
        <v>316.66666666666669</v>
      </c>
      <c r="R266" s="47">
        <f t="shared" si="408"/>
        <v>0.95047523761880937</v>
      </c>
      <c r="S266" s="19">
        <v>2087.2803030302698</v>
      </c>
      <c r="T266" s="50">
        <f t="shared" si="409"/>
        <v>21.971371610844947</v>
      </c>
      <c r="U266" s="48">
        <f t="shared" si="410"/>
        <v>94.476897926633271</v>
      </c>
      <c r="V266" s="45">
        <f t="shared" si="411"/>
        <v>333.16666666666669</v>
      </c>
      <c r="W266" s="45">
        <f t="shared" ref="W266" si="428">V266-115</f>
        <v>218.16666666666669</v>
      </c>
      <c r="X266" s="45">
        <f t="shared" si="413"/>
        <v>115</v>
      </c>
    </row>
    <row r="267" spans="2:24" x14ac:dyDescent="0.25">
      <c r="B267" s="41">
        <v>44096</v>
      </c>
      <c r="C267" s="3">
        <f t="shared" si="401"/>
        <v>2020</v>
      </c>
      <c r="D267" s="3" t="s">
        <v>29</v>
      </c>
      <c r="E267" s="3">
        <f t="shared" si="402"/>
        <v>22</v>
      </c>
      <c r="F267" s="3" t="s">
        <v>34</v>
      </c>
      <c r="G267" s="3">
        <v>3</v>
      </c>
      <c r="H267" s="3" t="str">
        <f t="shared" si="414"/>
        <v>Leghorn</v>
      </c>
      <c r="I267" s="42">
        <v>44004</v>
      </c>
      <c r="J267" s="3">
        <f t="shared" si="403"/>
        <v>92</v>
      </c>
      <c r="K267" s="43">
        <f t="shared" si="404"/>
        <v>13.142857142857142</v>
      </c>
      <c r="L267" s="44">
        <v>19000</v>
      </c>
      <c r="M267" s="3">
        <v>8</v>
      </c>
      <c r="N267" s="45">
        <f t="shared" si="405"/>
        <v>18992</v>
      </c>
      <c r="O267" s="45">
        <f t="shared" si="331"/>
        <v>1316</v>
      </c>
      <c r="P267" s="45">
        <f t="shared" ref="P267" si="429">N267-400</f>
        <v>18592</v>
      </c>
      <c r="Q267" s="46">
        <f t="shared" si="407"/>
        <v>619.73333333333335</v>
      </c>
      <c r="R267" s="47">
        <f t="shared" si="408"/>
        <v>0.97893850042122998</v>
      </c>
      <c r="S267" s="19">
        <v>2090.1028138527799</v>
      </c>
      <c r="T267" s="50">
        <f t="shared" si="409"/>
        <v>11.241947148519685</v>
      </c>
      <c r="U267" s="48">
        <f t="shared" si="410"/>
        <v>48.340372738634642</v>
      </c>
      <c r="V267" s="45">
        <f t="shared" si="411"/>
        <v>633.06666666666672</v>
      </c>
      <c r="W267" s="45">
        <f t="shared" ref="W267" si="430">V267-77</f>
        <v>556.06666666666672</v>
      </c>
      <c r="X267" s="45">
        <f t="shared" si="413"/>
        <v>77</v>
      </c>
    </row>
    <row r="268" spans="2:24" x14ac:dyDescent="0.25">
      <c r="B268" s="41">
        <v>44097</v>
      </c>
      <c r="C268" s="3">
        <f t="shared" si="401"/>
        <v>2020</v>
      </c>
      <c r="D268" s="3" t="s">
        <v>29</v>
      </c>
      <c r="E268" s="3">
        <f t="shared" si="402"/>
        <v>23</v>
      </c>
      <c r="F268" s="3" t="s">
        <v>35</v>
      </c>
      <c r="G268" s="3">
        <v>1</v>
      </c>
      <c r="H268" s="3" t="str">
        <f t="shared" si="414"/>
        <v>Plymouth Rock</v>
      </c>
      <c r="I268" s="42">
        <v>44005</v>
      </c>
      <c r="J268" s="3">
        <f t="shared" si="403"/>
        <v>92</v>
      </c>
      <c r="K268" s="43">
        <f t="shared" si="404"/>
        <v>13.142857142857142</v>
      </c>
      <c r="L268" s="44">
        <v>14330</v>
      </c>
      <c r="M268" s="3">
        <v>6</v>
      </c>
      <c r="N268" s="45">
        <f t="shared" si="405"/>
        <v>14324</v>
      </c>
      <c r="O268" s="45">
        <f t="shared" si="331"/>
        <v>1322</v>
      </c>
      <c r="P268" s="45">
        <f t="shared" ref="P268" si="431">N268-500</f>
        <v>13824</v>
      </c>
      <c r="Q268" s="46">
        <f t="shared" si="407"/>
        <v>460.8</v>
      </c>
      <c r="R268" s="47">
        <f t="shared" si="408"/>
        <v>0.96509354928790836</v>
      </c>
      <c r="S268" s="19">
        <v>2092.9253246753001</v>
      </c>
      <c r="T268" s="50">
        <f t="shared" si="409"/>
        <v>15.13979546206091</v>
      </c>
      <c r="U268" s="48">
        <f t="shared" si="410"/>
        <v>65.101120486861916</v>
      </c>
      <c r="V268" s="45">
        <f t="shared" si="411"/>
        <v>477.46666666666664</v>
      </c>
      <c r="W268" s="45">
        <f t="shared" ref="W268" si="432">V268-88</f>
        <v>389.46666666666664</v>
      </c>
      <c r="X268" s="45">
        <f t="shared" si="413"/>
        <v>88</v>
      </c>
    </row>
    <row r="269" spans="2:24" x14ac:dyDescent="0.25">
      <c r="B269" s="41">
        <v>44098</v>
      </c>
      <c r="C269" s="3">
        <f t="shared" si="401"/>
        <v>2020</v>
      </c>
      <c r="D269" s="3" t="s">
        <v>29</v>
      </c>
      <c r="E269" s="3">
        <f t="shared" si="402"/>
        <v>24</v>
      </c>
      <c r="F269" s="3" t="s">
        <v>36</v>
      </c>
      <c r="G269" s="3">
        <v>2</v>
      </c>
      <c r="H269" s="3" t="str">
        <f t="shared" si="414"/>
        <v>Sussex</v>
      </c>
      <c r="I269" s="42">
        <v>44006</v>
      </c>
      <c r="J269" s="3">
        <f t="shared" si="403"/>
        <v>92</v>
      </c>
      <c r="K269" s="43">
        <f t="shared" si="404"/>
        <v>13.142857142857142</v>
      </c>
      <c r="L269" s="44">
        <v>14220</v>
      </c>
      <c r="M269" s="3">
        <v>6</v>
      </c>
      <c r="N269" s="45">
        <f t="shared" si="405"/>
        <v>14214</v>
      </c>
      <c r="O269" s="45">
        <f t="shared" si="331"/>
        <v>1328</v>
      </c>
      <c r="P269" s="45">
        <f t="shared" ref="P269" si="433">N269-300</f>
        <v>13914</v>
      </c>
      <c r="Q269" s="46">
        <f t="shared" si="407"/>
        <v>463.8</v>
      </c>
      <c r="R269" s="47">
        <f t="shared" si="408"/>
        <v>0.97889404812157033</v>
      </c>
      <c r="S269" s="19">
        <v>2095.7478354978098</v>
      </c>
      <c r="T269" s="50">
        <f t="shared" si="409"/>
        <v>15.062152044687435</v>
      </c>
      <c r="U269" s="48">
        <f t="shared" si="410"/>
        <v>64.767253792155969</v>
      </c>
      <c r="V269" s="45">
        <f t="shared" si="411"/>
        <v>473.8</v>
      </c>
      <c r="W269" s="45">
        <f t="shared" ref="W269" si="434">V269-99</f>
        <v>374.8</v>
      </c>
      <c r="X269" s="45">
        <f t="shared" si="413"/>
        <v>99</v>
      </c>
    </row>
    <row r="270" spans="2:24" x14ac:dyDescent="0.25">
      <c r="B270" s="41">
        <v>44099</v>
      </c>
      <c r="C270" s="3">
        <f t="shared" si="401"/>
        <v>2020</v>
      </c>
      <c r="D270" s="3" t="s">
        <v>29</v>
      </c>
      <c r="E270" s="3">
        <f t="shared" si="402"/>
        <v>25</v>
      </c>
      <c r="F270" s="3" t="s">
        <v>34</v>
      </c>
      <c r="G270" s="3">
        <v>3</v>
      </c>
      <c r="H270" s="3" t="str">
        <f t="shared" si="414"/>
        <v>Leghorn</v>
      </c>
      <c r="I270" s="42">
        <v>44007</v>
      </c>
      <c r="J270" s="3">
        <f t="shared" si="403"/>
        <v>92</v>
      </c>
      <c r="K270" s="43">
        <f t="shared" si="404"/>
        <v>13.142857142857142</v>
      </c>
      <c r="L270" s="44">
        <v>14110</v>
      </c>
      <c r="M270" s="3">
        <v>8</v>
      </c>
      <c r="N270" s="45">
        <f t="shared" si="405"/>
        <v>14102</v>
      </c>
      <c r="O270" s="45">
        <f t="shared" si="331"/>
        <v>1336</v>
      </c>
      <c r="P270" s="45">
        <f t="shared" ref="P270" si="435">N270-200</f>
        <v>13902</v>
      </c>
      <c r="Q270" s="46">
        <f t="shared" si="407"/>
        <v>463.4</v>
      </c>
      <c r="R270" s="47">
        <f t="shared" si="408"/>
        <v>0.98581761452276273</v>
      </c>
      <c r="S270" s="19">
        <v>2098.5703463203199</v>
      </c>
      <c r="T270" s="50">
        <f t="shared" si="409"/>
        <v>15.095456382681052</v>
      </c>
      <c r="U270" s="48">
        <f t="shared" si="410"/>
        <v>64.910462445528523</v>
      </c>
      <c r="V270" s="45">
        <f t="shared" si="411"/>
        <v>470.06666666666666</v>
      </c>
      <c r="W270" s="45">
        <f t="shared" ref="W270" si="436">V270-70</f>
        <v>400.06666666666666</v>
      </c>
      <c r="X270" s="45">
        <f t="shared" si="413"/>
        <v>70</v>
      </c>
    </row>
    <row r="271" spans="2:24" x14ac:dyDescent="0.25">
      <c r="B271" s="41">
        <v>44100</v>
      </c>
      <c r="C271" s="3">
        <f t="shared" si="401"/>
        <v>2020</v>
      </c>
      <c r="D271" s="3" t="s">
        <v>29</v>
      </c>
      <c r="E271" s="3">
        <f t="shared" si="402"/>
        <v>26</v>
      </c>
      <c r="F271" s="3" t="s">
        <v>35</v>
      </c>
      <c r="G271" s="3">
        <v>1</v>
      </c>
      <c r="H271" s="3" t="str">
        <f t="shared" si="414"/>
        <v>Plymouth Rock</v>
      </c>
      <c r="I271" s="42">
        <v>44008</v>
      </c>
      <c r="J271" s="3">
        <f t="shared" si="403"/>
        <v>92</v>
      </c>
      <c r="K271" s="43">
        <f t="shared" si="404"/>
        <v>13.142857142857142</v>
      </c>
      <c r="L271" s="44">
        <v>14000</v>
      </c>
      <c r="M271" s="3">
        <v>1</v>
      </c>
      <c r="N271" s="45">
        <f t="shared" si="405"/>
        <v>13999</v>
      </c>
      <c r="O271" s="45">
        <f t="shared" si="331"/>
        <v>1337</v>
      </c>
      <c r="P271" s="45">
        <f t="shared" ref="P271" si="437">N271-600</f>
        <v>13399</v>
      </c>
      <c r="Q271" s="46">
        <f t="shared" si="407"/>
        <v>446.63333333333333</v>
      </c>
      <c r="R271" s="47">
        <f t="shared" si="408"/>
        <v>0.95713979569969287</v>
      </c>
      <c r="S271" s="19">
        <v>2101.3928571428301</v>
      </c>
      <c r="T271" s="50">
        <f t="shared" si="409"/>
        <v>15.683206635889469</v>
      </c>
      <c r="U271" s="48">
        <f t="shared" si="410"/>
        <v>67.43778853432471</v>
      </c>
      <c r="V271" s="45">
        <f t="shared" si="411"/>
        <v>466.63333333333333</v>
      </c>
      <c r="W271" s="45">
        <f t="shared" ref="W271:W272" si="438">V271-61</f>
        <v>405.63333333333333</v>
      </c>
      <c r="X271" s="45">
        <f t="shared" si="413"/>
        <v>61</v>
      </c>
    </row>
    <row r="272" spans="2:24" x14ac:dyDescent="0.25">
      <c r="B272" s="41">
        <v>44101</v>
      </c>
      <c r="C272" s="3">
        <f t="shared" si="401"/>
        <v>2020</v>
      </c>
      <c r="D272" s="3" t="s">
        <v>29</v>
      </c>
      <c r="E272" s="3">
        <f t="shared" si="402"/>
        <v>27</v>
      </c>
      <c r="F272" s="3" t="s">
        <v>36</v>
      </c>
      <c r="G272" s="3">
        <v>2</v>
      </c>
      <c r="H272" s="3" t="str">
        <f t="shared" si="414"/>
        <v>Sussex</v>
      </c>
      <c r="I272" s="42">
        <v>44009</v>
      </c>
      <c r="J272" s="3">
        <f t="shared" si="403"/>
        <v>92</v>
      </c>
      <c r="K272" s="43">
        <f t="shared" si="404"/>
        <v>13.142857142857142</v>
      </c>
      <c r="L272" s="44">
        <v>13890</v>
      </c>
      <c r="M272" s="3">
        <v>0</v>
      </c>
      <c r="N272" s="45">
        <f t="shared" si="405"/>
        <v>13890</v>
      </c>
      <c r="O272" s="45">
        <f t="shared" si="331"/>
        <v>1337</v>
      </c>
      <c r="P272" s="45">
        <f t="shared" ref="P272" si="439">N272-500</f>
        <v>13390</v>
      </c>
      <c r="Q272" s="46">
        <f t="shared" si="407"/>
        <v>446.33333333333331</v>
      </c>
      <c r="R272" s="47">
        <f t="shared" si="408"/>
        <v>0.9640028797696184</v>
      </c>
      <c r="S272" s="19">
        <v>2104.2153679653402</v>
      </c>
      <c r="T272" s="50">
        <f t="shared" si="409"/>
        <v>15.71482724395325</v>
      </c>
      <c r="U272" s="48">
        <f t="shared" si="410"/>
        <v>67.573757148998979</v>
      </c>
      <c r="V272" s="45">
        <f t="shared" si="411"/>
        <v>463</v>
      </c>
      <c r="W272" s="45">
        <f t="shared" si="438"/>
        <v>402</v>
      </c>
      <c r="X272" s="45">
        <f t="shared" si="413"/>
        <v>61</v>
      </c>
    </row>
    <row r="273" spans="2:24" x14ac:dyDescent="0.25">
      <c r="B273" s="41">
        <v>44102</v>
      </c>
      <c r="C273" s="3">
        <f t="shared" si="401"/>
        <v>2020</v>
      </c>
      <c r="D273" s="3" t="s">
        <v>29</v>
      </c>
      <c r="E273" s="3">
        <f t="shared" si="402"/>
        <v>28</v>
      </c>
      <c r="F273" s="3" t="s">
        <v>34</v>
      </c>
      <c r="G273" s="3">
        <v>3</v>
      </c>
      <c r="H273" s="3" t="str">
        <f t="shared" si="414"/>
        <v>Leghorn</v>
      </c>
      <c r="I273" s="42">
        <v>44010</v>
      </c>
      <c r="J273" s="3">
        <f t="shared" si="403"/>
        <v>92</v>
      </c>
      <c r="K273" s="43">
        <f t="shared" si="404"/>
        <v>13.142857142857142</v>
      </c>
      <c r="L273" s="44">
        <v>13780</v>
      </c>
      <c r="M273" s="3">
        <v>0</v>
      </c>
      <c r="N273" s="45">
        <f t="shared" si="405"/>
        <v>13780</v>
      </c>
      <c r="O273" s="45">
        <f t="shared" si="331"/>
        <v>1337</v>
      </c>
      <c r="P273" s="45">
        <f t="shared" ref="P273" si="440">L273-500</f>
        <v>13280</v>
      </c>
      <c r="Q273" s="46">
        <f t="shared" si="407"/>
        <v>442.66666666666669</v>
      </c>
      <c r="R273" s="47">
        <f t="shared" si="408"/>
        <v>0.96371552975326558</v>
      </c>
      <c r="S273" s="19">
        <v>2107.0378787878499</v>
      </c>
      <c r="T273" s="50">
        <f t="shared" si="409"/>
        <v>15.866249087257906</v>
      </c>
      <c r="U273" s="48">
        <f t="shared" si="410"/>
        <v>68.224871075208995</v>
      </c>
      <c r="V273" s="45">
        <f t="shared" si="411"/>
        <v>459.33333333333331</v>
      </c>
      <c r="W273" s="45">
        <f t="shared" ref="W273" si="441">V273-88</f>
        <v>371.33333333333331</v>
      </c>
      <c r="X273" s="45">
        <f t="shared" si="413"/>
        <v>88</v>
      </c>
    </row>
    <row r="274" spans="2:24" x14ac:dyDescent="0.25">
      <c r="B274" s="41">
        <v>44103</v>
      </c>
      <c r="C274" s="3">
        <f t="shared" si="401"/>
        <v>2020</v>
      </c>
      <c r="D274" s="3" t="s">
        <v>29</v>
      </c>
      <c r="E274" s="3">
        <f t="shared" si="402"/>
        <v>29</v>
      </c>
      <c r="F274" s="3" t="s">
        <v>34</v>
      </c>
      <c r="G274" s="3">
        <v>1</v>
      </c>
      <c r="H274" s="3" t="str">
        <f t="shared" si="414"/>
        <v>Plymouth Rock</v>
      </c>
      <c r="I274" s="42">
        <v>44011</v>
      </c>
      <c r="J274" s="3">
        <f t="shared" si="403"/>
        <v>92</v>
      </c>
      <c r="K274" s="43">
        <f t="shared" si="404"/>
        <v>13.142857142857142</v>
      </c>
      <c r="L274" s="44">
        <v>13670</v>
      </c>
      <c r="M274" s="3">
        <v>0</v>
      </c>
      <c r="N274" s="45">
        <f t="shared" si="405"/>
        <v>13670</v>
      </c>
      <c r="O274" s="45">
        <f t="shared" si="331"/>
        <v>1337</v>
      </c>
      <c r="P274" s="45">
        <f t="shared" ref="P274" si="442">N274-400</f>
        <v>13270</v>
      </c>
      <c r="Q274" s="46">
        <f t="shared" si="407"/>
        <v>442.33333333333331</v>
      </c>
      <c r="R274" s="47">
        <f t="shared" si="408"/>
        <v>0.97073884418434531</v>
      </c>
      <c r="S274" s="19">
        <v>2109.86038961036</v>
      </c>
      <c r="T274" s="50">
        <f t="shared" si="409"/>
        <v>15.899475430371968</v>
      </c>
      <c r="U274" s="48">
        <f t="shared" si="410"/>
        <v>68.367744350599466</v>
      </c>
      <c r="V274" s="45">
        <f t="shared" si="411"/>
        <v>455.66666666666669</v>
      </c>
      <c r="W274" s="45">
        <f t="shared" ref="W274" si="443">V274-150</f>
        <v>305.66666666666669</v>
      </c>
      <c r="X274" s="45">
        <f t="shared" si="413"/>
        <v>150</v>
      </c>
    </row>
    <row r="275" spans="2:24" x14ac:dyDescent="0.25">
      <c r="B275" s="41">
        <v>44104</v>
      </c>
      <c r="C275" s="3">
        <f t="shared" si="401"/>
        <v>2020</v>
      </c>
      <c r="D275" s="3" t="s">
        <v>29</v>
      </c>
      <c r="E275" s="3">
        <f t="shared" si="402"/>
        <v>30</v>
      </c>
      <c r="F275" s="3" t="s">
        <v>35</v>
      </c>
      <c r="G275" s="3">
        <v>2</v>
      </c>
      <c r="H275" s="3" t="str">
        <f t="shared" si="414"/>
        <v>Sussex</v>
      </c>
      <c r="I275" s="42">
        <v>44012</v>
      </c>
      <c r="J275" s="3">
        <f t="shared" si="403"/>
        <v>92</v>
      </c>
      <c r="K275" s="43">
        <f t="shared" si="404"/>
        <v>13.142857142857142</v>
      </c>
      <c r="L275" s="44">
        <v>13560</v>
      </c>
      <c r="M275" s="3">
        <v>0</v>
      </c>
      <c r="N275" s="45">
        <f t="shared" si="405"/>
        <v>13560</v>
      </c>
      <c r="O275" s="45">
        <f t="shared" si="331"/>
        <v>1337</v>
      </c>
      <c r="P275" s="45">
        <f t="shared" ref="P275" si="444">N275-500</f>
        <v>13060</v>
      </c>
      <c r="Q275" s="46">
        <f t="shared" si="407"/>
        <v>435.33333333333331</v>
      </c>
      <c r="R275" s="47">
        <f t="shared" si="408"/>
        <v>0.96312684365781709</v>
      </c>
      <c r="S275" s="19">
        <v>2112.6829004328702</v>
      </c>
      <c r="T275" s="50">
        <f t="shared" si="409"/>
        <v>16.176745026285374</v>
      </c>
      <c r="U275" s="48">
        <f t="shared" si="410"/>
        <v>69.560003613027106</v>
      </c>
      <c r="V275" s="45">
        <f t="shared" si="411"/>
        <v>452</v>
      </c>
      <c r="W275" s="45">
        <f t="shared" ref="W275" si="445">V275-20</f>
        <v>432</v>
      </c>
      <c r="X275" s="45">
        <f t="shared" si="413"/>
        <v>20</v>
      </c>
    </row>
    <row r="276" spans="2:24" x14ac:dyDescent="0.25">
      <c r="B276" s="41">
        <v>44105</v>
      </c>
      <c r="C276" s="3">
        <f t="shared" si="401"/>
        <v>2020</v>
      </c>
      <c r="D276" s="3" t="s">
        <v>30</v>
      </c>
      <c r="E276" s="3">
        <f t="shared" si="402"/>
        <v>1</v>
      </c>
      <c r="F276" s="3" t="s">
        <v>36</v>
      </c>
      <c r="G276" s="3">
        <v>3</v>
      </c>
      <c r="H276" s="3" t="str">
        <f t="shared" si="414"/>
        <v>Leghorn</v>
      </c>
      <c r="I276" s="42">
        <v>44013</v>
      </c>
      <c r="J276" s="3">
        <f t="shared" si="403"/>
        <v>92</v>
      </c>
      <c r="K276" s="43">
        <f t="shared" si="404"/>
        <v>13.142857142857142</v>
      </c>
      <c r="L276" s="44">
        <v>13450</v>
      </c>
      <c r="M276" s="3">
        <v>9</v>
      </c>
      <c r="N276" s="45">
        <f t="shared" si="405"/>
        <v>13441</v>
      </c>
      <c r="O276" s="45">
        <f t="shared" si="331"/>
        <v>1346</v>
      </c>
      <c r="P276" s="45">
        <f t="shared" si="388"/>
        <v>12950</v>
      </c>
      <c r="Q276" s="46">
        <f t="shared" si="407"/>
        <v>431.66666666666669</v>
      </c>
      <c r="R276" s="47">
        <f t="shared" si="408"/>
        <v>0.96346997991220895</v>
      </c>
      <c r="S276" s="19">
        <v>2115.5054112553798</v>
      </c>
      <c r="T276" s="50">
        <f t="shared" si="409"/>
        <v>16.335949121663162</v>
      </c>
      <c r="U276" s="48">
        <f t="shared" si="410"/>
        <v>70.244581223151599</v>
      </c>
      <c r="V276" s="45">
        <f t="shared" si="411"/>
        <v>448.03333333333336</v>
      </c>
      <c r="W276" s="45">
        <f t="shared" ref="W276" si="446">V276-15</f>
        <v>433.03333333333336</v>
      </c>
      <c r="X276" s="45">
        <f t="shared" si="413"/>
        <v>15</v>
      </c>
    </row>
    <row r="277" spans="2:24" x14ac:dyDescent="0.25">
      <c r="B277" s="41">
        <v>44106</v>
      </c>
      <c r="C277" s="3">
        <f t="shared" si="401"/>
        <v>2020</v>
      </c>
      <c r="D277" s="3" t="s">
        <v>30</v>
      </c>
      <c r="E277" s="3">
        <f t="shared" si="402"/>
        <v>2</v>
      </c>
      <c r="F277" s="3" t="s">
        <v>34</v>
      </c>
      <c r="G277" s="3">
        <v>1</v>
      </c>
      <c r="H277" s="3" t="str">
        <f t="shared" si="414"/>
        <v>Plymouth Rock</v>
      </c>
      <c r="I277" s="42">
        <v>44014</v>
      </c>
      <c r="J277" s="3">
        <f t="shared" si="403"/>
        <v>92</v>
      </c>
      <c r="K277" s="43">
        <f t="shared" si="404"/>
        <v>13.142857142857142</v>
      </c>
      <c r="L277" s="44">
        <v>13340</v>
      </c>
      <c r="M277" s="3">
        <v>11</v>
      </c>
      <c r="N277" s="45">
        <f t="shared" si="405"/>
        <v>13329</v>
      </c>
      <c r="O277" s="45">
        <f t="shared" ref="O277:O340" si="447">O276+M277</f>
        <v>1357</v>
      </c>
      <c r="P277" s="45">
        <f t="shared" si="390"/>
        <v>12929</v>
      </c>
      <c r="Q277" s="46">
        <f t="shared" si="407"/>
        <v>430.96666666666664</v>
      </c>
      <c r="R277" s="47">
        <f t="shared" si="408"/>
        <v>0.96999024683021984</v>
      </c>
      <c r="S277" s="19">
        <v>2118.32792207789</v>
      </c>
      <c r="T277" s="50">
        <f t="shared" si="409"/>
        <v>16.384313729429113</v>
      </c>
      <c r="U277" s="48">
        <f t="shared" si="410"/>
        <v>70.452549036545179</v>
      </c>
      <c r="V277" s="45">
        <f t="shared" si="411"/>
        <v>444.3</v>
      </c>
      <c r="W277" s="45">
        <f t="shared" ref="W277" si="448">V277-18</f>
        <v>426.3</v>
      </c>
      <c r="X277" s="45">
        <f t="shared" si="413"/>
        <v>18</v>
      </c>
    </row>
    <row r="278" spans="2:24" x14ac:dyDescent="0.25">
      <c r="B278" s="41">
        <v>44107</v>
      </c>
      <c r="C278" s="3">
        <f t="shared" si="401"/>
        <v>2020</v>
      </c>
      <c r="D278" s="3" t="s">
        <v>30</v>
      </c>
      <c r="E278" s="3">
        <f t="shared" si="402"/>
        <v>3</v>
      </c>
      <c r="F278" s="3" t="s">
        <v>35</v>
      </c>
      <c r="G278" s="3">
        <v>2</v>
      </c>
      <c r="H278" s="3" t="str">
        <f t="shared" si="414"/>
        <v>Sussex</v>
      </c>
      <c r="I278" s="42">
        <v>44015</v>
      </c>
      <c r="J278" s="3">
        <f t="shared" si="403"/>
        <v>92</v>
      </c>
      <c r="K278" s="43">
        <f t="shared" si="404"/>
        <v>13.142857142857142</v>
      </c>
      <c r="L278" s="44">
        <v>13230</v>
      </c>
      <c r="M278" s="3">
        <v>15</v>
      </c>
      <c r="N278" s="45">
        <f t="shared" si="405"/>
        <v>13215</v>
      </c>
      <c r="O278" s="45">
        <f t="shared" si="447"/>
        <v>1372</v>
      </c>
      <c r="P278" s="45">
        <f t="shared" si="392"/>
        <v>12715</v>
      </c>
      <c r="Q278" s="46">
        <f t="shared" si="407"/>
        <v>423.83333333333331</v>
      </c>
      <c r="R278" s="47">
        <f t="shared" si="408"/>
        <v>0.96216420734014374</v>
      </c>
      <c r="S278" s="19">
        <v>2121.1504329004001</v>
      </c>
      <c r="T278" s="50">
        <f t="shared" si="409"/>
        <v>16.682268445933151</v>
      </c>
      <c r="U278" s="48">
        <f t="shared" si="410"/>
        <v>71.733754317512549</v>
      </c>
      <c r="V278" s="45">
        <f t="shared" si="411"/>
        <v>440.5</v>
      </c>
      <c r="W278" s="45">
        <f t="shared" ref="W278" si="449">V278-8</f>
        <v>432.5</v>
      </c>
      <c r="X278" s="45">
        <f t="shared" si="413"/>
        <v>8</v>
      </c>
    </row>
    <row r="279" spans="2:24" x14ac:dyDescent="0.25">
      <c r="B279" s="41">
        <v>44108</v>
      </c>
      <c r="C279" s="3">
        <f t="shared" si="401"/>
        <v>2020</v>
      </c>
      <c r="D279" s="3" t="s">
        <v>30</v>
      </c>
      <c r="E279" s="3">
        <f t="shared" si="402"/>
        <v>4</v>
      </c>
      <c r="F279" s="3" t="s">
        <v>36</v>
      </c>
      <c r="G279" s="3">
        <v>3</v>
      </c>
      <c r="H279" s="3" t="str">
        <f t="shared" si="414"/>
        <v>Leghorn</v>
      </c>
      <c r="I279" s="42">
        <v>44016</v>
      </c>
      <c r="J279" s="3">
        <f t="shared" si="403"/>
        <v>92</v>
      </c>
      <c r="K279" s="43">
        <f t="shared" si="404"/>
        <v>13.142857142857142</v>
      </c>
      <c r="L279" s="44">
        <v>13120</v>
      </c>
      <c r="M279" s="3">
        <v>10</v>
      </c>
      <c r="N279" s="45">
        <f t="shared" si="405"/>
        <v>13110</v>
      </c>
      <c r="O279" s="45">
        <f t="shared" si="447"/>
        <v>1382</v>
      </c>
      <c r="P279" s="45">
        <f t="shared" si="393"/>
        <v>12810</v>
      </c>
      <c r="Q279" s="46">
        <f t="shared" si="407"/>
        <v>427</v>
      </c>
      <c r="R279" s="47">
        <f t="shared" si="408"/>
        <v>0.97711670480549195</v>
      </c>
      <c r="S279" s="19">
        <v>2123.9729437229098</v>
      </c>
      <c r="T279" s="50">
        <f t="shared" si="409"/>
        <v>16.580585040772132</v>
      </c>
      <c r="U279" s="48">
        <f t="shared" si="410"/>
        <v>71.296515675320165</v>
      </c>
      <c r="V279" s="45">
        <f t="shared" si="411"/>
        <v>437</v>
      </c>
      <c r="W279" s="45">
        <f t="shared" ref="W279" si="450">V279-52</f>
        <v>385</v>
      </c>
      <c r="X279" s="45">
        <f t="shared" si="413"/>
        <v>52</v>
      </c>
    </row>
    <row r="280" spans="2:24" x14ac:dyDescent="0.25">
      <c r="B280" s="41">
        <v>44109</v>
      </c>
      <c r="C280" s="3">
        <f t="shared" si="401"/>
        <v>2020</v>
      </c>
      <c r="D280" s="3" t="s">
        <v>30</v>
      </c>
      <c r="E280" s="3">
        <f t="shared" si="402"/>
        <v>5</v>
      </c>
      <c r="F280" s="3" t="s">
        <v>34</v>
      </c>
      <c r="G280" s="3">
        <v>1</v>
      </c>
      <c r="H280" s="3" t="str">
        <f t="shared" si="414"/>
        <v>Plymouth Rock</v>
      </c>
      <c r="I280" s="42">
        <v>44017</v>
      </c>
      <c r="J280" s="3">
        <f t="shared" si="403"/>
        <v>92</v>
      </c>
      <c r="K280" s="43">
        <f t="shared" si="404"/>
        <v>13.142857142857142</v>
      </c>
      <c r="L280" s="44">
        <v>13010</v>
      </c>
      <c r="M280" s="3">
        <v>15</v>
      </c>
      <c r="N280" s="45">
        <f t="shared" si="405"/>
        <v>12995</v>
      </c>
      <c r="O280" s="45">
        <f t="shared" si="447"/>
        <v>1397</v>
      </c>
      <c r="P280" s="45">
        <f t="shared" si="395"/>
        <v>12795</v>
      </c>
      <c r="Q280" s="46">
        <f t="shared" si="407"/>
        <v>426.5</v>
      </c>
      <c r="R280" s="47">
        <f t="shared" si="408"/>
        <v>0.98460946517891501</v>
      </c>
      <c r="S280" s="19">
        <v>2126.7954545454199</v>
      </c>
      <c r="T280" s="50">
        <f t="shared" si="409"/>
        <v>16.622082489608598</v>
      </c>
      <c r="U280" s="48">
        <f t="shared" si="410"/>
        <v>71.474954705316975</v>
      </c>
      <c r="V280" s="45">
        <f t="shared" si="411"/>
        <v>433.16666666666669</v>
      </c>
      <c r="W280" s="45">
        <f t="shared" ref="W280" si="451">V280-55</f>
        <v>378.16666666666669</v>
      </c>
      <c r="X280" s="45">
        <f t="shared" si="413"/>
        <v>55</v>
      </c>
    </row>
    <row r="281" spans="2:24" x14ac:dyDescent="0.25">
      <c r="B281" s="41">
        <v>44110</v>
      </c>
      <c r="C281" s="3">
        <f t="shared" si="401"/>
        <v>2020</v>
      </c>
      <c r="D281" s="3" t="s">
        <v>30</v>
      </c>
      <c r="E281" s="3">
        <f t="shared" si="402"/>
        <v>6</v>
      </c>
      <c r="F281" s="3" t="s">
        <v>35</v>
      </c>
      <c r="G281" s="3">
        <v>2</v>
      </c>
      <c r="H281" s="3" t="str">
        <f t="shared" si="414"/>
        <v>Sussex</v>
      </c>
      <c r="I281" s="42">
        <v>44018</v>
      </c>
      <c r="J281" s="3">
        <f t="shared" si="403"/>
        <v>92</v>
      </c>
      <c r="K281" s="43">
        <f t="shared" si="404"/>
        <v>13.142857142857142</v>
      </c>
      <c r="L281" s="44">
        <v>12900</v>
      </c>
      <c r="M281" s="3">
        <v>16</v>
      </c>
      <c r="N281" s="45">
        <f t="shared" si="405"/>
        <v>12884</v>
      </c>
      <c r="O281" s="45">
        <f t="shared" si="447"/>
        <v>1413</v>
      </c>
      <c r="P281" s="45">
        <f t="shared" si="397"/>
        <v>12284</v>
      </c>
      <c r="Q281" s="46">
        <f t="shared" si="407"/>
        <v>409.46666666666664</v>
      </c>
      <c r="R281" s="47">
        <f t="shared" si="408"/>
        <v>0.95343061161130083</v>
      </c>
      <c r="S281" s="19">
        <v>2129.6179653679301</v>
      </c>
      <c r="T281" s="50">
        <f t="shared" si="409"/>
        <v>17.336518767241373</v>
      </c>
      <c r="U281" s="48">
        <f t="shared" si="410"/>
        <v>74.547030699137892</v>
      </c>
      <c r="V281" s="45">
        <f t="shared" si="411"/>
        <v>429.46666666666664</v>
      </c>
      <c r="W281" s="45">
        <f t="shared" ref="W281" si="452">V281-100</f>
        <v>329.46666666666664</v>
      </c>
      <c r="X281" s="45">
        <f t="shared" si="413"/>
        <v>100</v>
      </c>
    </row>
    <row r="282" spans="2:24" x14ac:dyDescent="0.25">
      <c r="B282" s="41">
        <v>44111</v>
      </c>
      <c r="C282" s="3">
        <f t="shared" si="401"/>
        <v>2020</v>
      </c>
      <c r="D282" s="3" t="s">
        <v>30</v>
      </c>
      <c r="E282" s="3">
        <f t="shared" si="402"/>
        <v>7</v>
      </c>
      <c r="F282" s="3" t="s">
        <v>34</v>
      </c>
      <c r="G282" s="3">
        <v>3</v>
      </c>
      <c r="H282" s="3" t="str">
        <f t="shared" si="414"/>
        <v>Leghorn</v>
      </c>
      <c r="I282" s="42">
        <v>44019</v>
      </c>
      <c r="J282" s="3">
        <f t="shared" si="403"/>
        <v>92</v>
      </c>
      <c r="K282" s="43">
        <f t="shared" si="404"/>
        <v>13.142857142857142</v>
      </c>
      <c r="L282" s="44">
        <v>12790</v>
      </c>
      <c r="M282" s="3">
        <v>5</v>
      </c>
      <c r="N282" s="45">
        <f t="shared" si="405"/>
        <v>12785</v>
      </c>
      <c r="O282" s="45">
        <f t="shared" si="447"/>
        <v>1418</v>
      </c>
      <c r="P282" s="45">
        <f t="shared" si="399"/>
        <v>12285</v>
      </c>
      <c r="Q282" s="46">
        <f t="shared" si="407"/>
        <v>409.5</v>
      </c>
      <c r="R282" s="47">
        <f t="shared" si="408"/>
        <v>0.96089166992569419</v>
      </c>
      <c r="S282" s="19">
        <v>2132.4404761904402</v>
      </c>
      <c r="T282" s="50">
        <f t="shared" si="409"/>
        <v>17.358082834273016</v>
      </c>
      <c r="U282" s="48">
        <f t="shared" si="410"/>
        <v>74.639756187373962</v>
      </c>
      <c r="V282" s="45">
        <f t="shared" si="411"/>
        <v>426.16666666666669</v>
      </c>
      <c r="W282" s="45">
        <f t="shared" ref="W282" si="453">V282-15</f>
        <v>411.16666666666669</v>
      </c>
      <c r="X282" s="45">
        <f t="shared" si="413"/>
        <v>15</v>
      </c>
    </row>
    <row r="283" spans="2:24" x14ac:dyDescent="0.25">
      <c r="B283" s="41">
        <v>44112</v>
      </c>
      <c r="C283" s="3">
        <f t="shared" si="401"/>
        <v>2020</v>
      </c>
      <c r="D283" s="3" t="s">
        <v>30</v>
      </c>
      <c r="E283" s="3">
        <f t="shared" si="402"/>
        <v>8</v>
      </c>
      <c r="F283" s="3" t="s">
        <v>35</v>
      </c>
      <c r="G283" s="3">
        <v>1</v>
      </c>
      <c r="H283" s="3" t="str">
        <f t="shared" si="414"/>
        <v>Plymouth Rock</v>
      </c>
      <c r="I283" s="42">
        <v>44020</v>
      </c>
      <c r="J283" s="3">
        <f t="shared" si="403"/>
        <v>92</v>
      </c>
      <c r="K283" s="43">
        <f t="shared" si="404"/>
        <v>13.142857142857142</v>
      </c>
      <c r="L283" s="44">
        <v>12680</v>
      </c>
      <c r="M283" s="3">
        <v>8</v>
      </c>
      <c r="N283" s="45">
        <f t="shared" si="405"/>
        <v>12672</v>
      </c>
      <c r="O283" s="45">
        <f t="shared" si="447"/>
        <v>1426</v>
      </c>
      <c r="P283" s="45">
        <f t="shared" si="406"/>
        <v>12180</v>
      </c>
      <c r="Q283" s="46">
        <f t="shared" si="407"/>
        <v>406</v>
      </c>
      <c r="R283" s="47">
        <f t="shared" si="408"/>
        <v>0.96117424242424243</v>
      </c>
      <c r="S283" s="19">
        <v>2135.2629870129499</v>
      </c>
      <c r="T283" s="50">
        <f t="shared" si="409"/>
        <v>17.530894803061987</v>
      </c>
      <c r="U283" s="48">
        <f t="shared" si="410"/>
        <v>75.382847653166536</v>
      </c>
      <c r="V283" s="45">
        <f t="shared" si="411"/>
        <v>422.4</v>
      </c>
      <c r="W283" s="45">
        <f t="shared" ref="W283:W284" si="454">V283-100</f>
        <v>322.39999999999998</v>
      </c>
      <c r="X283" s="45">
        <f t="shared" si="413"/>
        <v>100</v>
      </c>
    </row>
    <row r="284" spans="2:24" x14ac:dyDescent="0.25">
      <c r="B284" s="41">
        <v>44113</v>
      </c>
      <c r="C284" s="3">
        <f t="shared" si="401"/>
        <v>2020</v>
      </c>
      <c r="D284" s="3" t="s">
        <v>30</v>
      </c>
      <c r="E284" s="3">
        <f t="shared" si="402"/>
        <v>9</v>
      </c>
      <c r="F284" s="3" t="s">
        <v>36</v>
      </c>
      <c r="G284" s="3">
        <v>2</v>
      </c>
      <c r="H284" s="3" t="str">
        <f t="shared" si="414"/>
        <v>Sussex</v>
      </c>
      <c r="I284" s="42">
        <v>44021</v>
      </c>
      <c r="J284" s="3">
        <f t="shared" si="403"/>
        <v>92</v>
      </c>
      <c r="K284" s="43">
        <f t="shared" si="404"/>
        <v>13.142857142857142</v>
      </c>
      <c r="L284" s="44">
        <v>12570</v>
      </c>
      <c r="M284" s="3">
        <v>9</v>
      </c>
      <c r="N284" s="45">
        <f t="shared" si="405"/>
        <v>12561</v>
      </c>
      <c r="O284" s="45">
        <f t="shared" si="447"/>
        <v>1435</v>
      </c>
      <c r="P284" s="45">
        <f t="shared" si="415"/>
        <v>12161</v>
      </c>
      <c r="Q284" s="46">
        <f t="shared" si="407"/>
        <v>405.36666666666667</v>
      </c>
      <c r="R284" s="47">
        <f t="shared" si="408"/>
        <v>0.9681554016399968</v>
      </c>
      <c r="S284" s="19">
        <v>2138.08549783546</v>
      </c>
      <c r="T284" s="50">
        <f t="shared" si="409"/>
        <v>17.58149410275027</v>
      </c>
      <c r="U284" s="48">
        <f t="shared" si="410"/>
        <v>75.600424641826152</v>
      </c>
      <c r="V284" s="45">
        <f t="shared" si="411"/>
        <v>418.7</v>
      </c>
      <c r="W284" s="45">
        <f t="shared" si="454"/>
        <v>318.7</v>
      </c>
      <c r="X284" s="45">
        <f t="shared" si="413"/>
        <v>100</v>
      </c>
    </row>
    <row r="285" spans="2:24" x14ac:dyDescent="0.25">
      <c r="B285" s="41">
        <v>44114</v>
      </c>
      <c r="C285" s="3">
        <f t="shared" si="401"/>
        <v>2020</v>
      </c>
      <c r="D285" s="3" t="s">
        <v>30</v>
      </c>
      <c r="E285" s="3">
        <f t="shared" si="402"/>
        <v>10</v>
      </c>
      <c r="F285" s="3" t="s">
        <v>34</v>
      </c>
      <c r="G285" s="3">
        <v>3</v>
      </c>
      <c r="H285" s="3" t="str">
        <f t="shared" si="414"/>
        <v>Leghorn</v>
      </c>
      <c r="I285" s="42">
        <v>44022</v>
      </c>
      <c r="J285" s="3">
        <f t="shared" si="403"/>
        <v>92</v>
      </c>
      <c r="K285" s="43">
        <f t="shared" si="404"/>
        <v>13.142857142857142</v>
      </c>
      <c r="L285" s="44">
        <v>12460</v>
      </c>
      <c r="M285" s="3">
        <v>3</v>
      </c>
      <c r="N285" s="45">
        <f t="shared" si="405"/>
        <v>12457</v>
      </c>
      <c r="O285" s="45">
        <f t="shared" si="447"/>
        <v>1438</v>
      </c>
      <c r="P285" s="45">
        <f t="shared" si="417"/>
        <v>11957</v>
      </c>
      <c r="Q285" s="46">
        <f t="shared" si="407"/>
        <v>398.56666666666666</v>
      </c>
      <c r="R285" s="47">
        <f t="shared" si="408"/>
        <v>0.9598619250220759</v>
      </c>
      <c r="S285" s="19">
        <v>2140.9080086579702</v>
      </c>
      <c r="T285" s="50">
        <f t="shared" si="409"/>
        <v>17.905059870017311</v>
      </c>
      <c r="U285" s="48">
        <f t="shared" si="410"/>
        <v>76.991757441074441</v>
      </c>
      <c r="V285" s="45">
        <f t="shared" si="411"/>
        <v>415.23333333333335</v>
      </c>
      <c r="W285" s="45">
        <f t="shared" ref="W285" si="455">V285-150</f>
        <v>265.23333333333335</v>
      </c>
      <c r="X285" s="45">
        <f t="shared" si="413"/>
        <v>150</v>
      </c>
    </row>
    <row r="286" spans="2:24" x14ac:dyDescent="0.25">
      <c r="B286" s="41">
        <v>44115</v>
      </c>
      <c r="C286" s="3">
        <f t="shared" si="401"/>
        <v>2020</v>
      </c>
      <c r="D286" s="3" t="s">
        <v>30</v>
      </c>
      <c r="E286" s="3">
        <f t="shared" si="402"/>
        <v>11</v>
      </c>
      <c r="F286" s="3" t="s">
        <v>35</v>
      </c>
      <c r="G286" s="3">
        <v>1</v>
      </c>
      <c r="H286" s="3" t="str">
        <f t="shared" si="414"/>
        <v>Plymouth Rock</v>
      </c>
      <c r="I286" s="42">
        <v>44031</v>
      </c>
      <c r="J286" s="3">
        <f t="shared" si="403"/>
        <v>84</v>
      </c>
      <c r="K286" s="43">
        <f t="shared" si="404"/>
        <v>12</v>
      </c>
      <c r="L286" s="44">
        <v>12350</v>
      </c>
      <c r="M286" s="3">
        <v>2</v>
      </c>
      <c r="N286" s="45">
        <f t="shared" si="405"/>
        <v>12348</v>
      </c>
      <c r="O286" s="45">
        <f t="shared" si="447"/>
        <v>1440</v>
      </c>
      <c r="P286" s="45">
        <f t="shared" si="419"/>
        <v>11850</v>
      </c>
      <c r="Q286" s="46">
        <f t="shared" si="407"/>
        <v>395</v>
      </c>
      <c r="R286" s="47">
        <f t="shared" si="408"/>
        <v>0.95966958211856168</v>
      </c>
      <c r="S286" s="19">
        <v>2143.7305194804799</v>
      </c>
      <c r="T286" s="50">
        <f t="shared" si="409"/>
        <v>18.09055290700827</v>
      </c>
      <c r="U286" s="48">
        <f t="shared" si="410"/>
        <v>77.789377500135558</v>
      </c>
      <c r="V286" s="45">
        <f t="shared" si="411"/>
        <v>411.6</v>
      </c>
      <c r="W286" s="45">
        <f t="shared" ref="W286" si="456">V286-50</f>
        <v>361.6</v>
      </c>
      <c r="X286" s="45">
        <f t="shared" si="413"/>
        <v>50</v>
      </c>
    </row>
    <row r="287" spans="2:24" x14ac:dyDescent="0.25">
      <c r="B287" s="41">
        <v>44116</v>
      </c>
      <c r="C287" s="3">
        <f t="shared" si="401"/>
        <v>2020</v>
      </c>
      <c r="D287" s="3" t="s">
        <v>30</v>
      </c>
      <c r="E287" s="3">
        <f t="shared" si="402"/>
        <v>12</v>
      </c>
      <c r="F287" s="3" t="s">
        <v>36</v>
      </c>
      <c r="G287" s="3">
        <v>2</v>
      </c>
      <c r="H287" s="3" t="str">
        <f t="shared" si="414"/>
        <v>Sussex</v>
      </c>
      <c r="I287" s="42">
        <v>44024</v>
      </c>
      <c r="J287" s="3">
        <f t="shared" si="403"/>
        <v>92</v>
      </c>
      <c r="K287" s="43">
        <f t="shared" si="404"/>
        <v>13.142857142857142</v>
      </c>
      <c r="L287" s="44">
        <v>12240</v>
      </c>
      <c r="M287" s="3">
        <v>2</v>
      </c>
      <c r="N287" s="45">
        <f t="shared" si="405"/>
        <v>12238</v>
      </c>
      <c r="O287" s="45">
        <f t="shared" si="447"/>
        <v>1442</v>
      </c>
      <c r="P287" s="45">
        <f t="shared" si="421"/>
        <v>11838</v>
      </c>
      <c r="Q287" s="46">
        <f t="shared" si="407"/>
        <v>394.6</v>
      </c>
      <c r="R287" s="47">
        <f t="shared" si="408"/>
        <v>0.96731492073868275</v>
      </c>
      <c r="S287" s="19">
        <v>2146.55303030299</v>
      </c>
      <c r="T287" s="50">
        <f t="shared" si="409"/>
        <v>18.132733825840429</v>
      </c>
      <c r="U287" s="48">
        <f t="shared" si="410"/>
        <v>77.970755451113845</v>
      </c>
      <c r="V287" s="45">
        <f t="shared" si="411"/>
        <v>407.93333333333334</v>
      </c>
      <c r="W287" s="45">
        <f t="shared" ref="W287:W304" si="457">V287-70</f>
        <v>337.93333333333334</v>
      </c>
      <c r="X287" s="45">
        <f t="shared" si="413"/>
        <v>70</v>
      </c>
    </row>
    <row r="288" spans="2:24" x14ac:dyDescent="0.25">
      <c r="B288" s="41">
        <v>44117</v>
      </c>
      <c r="C288" s="3">
        <f t="shared" si="401"/>
        <v>2020</v>
      </c>
      <c r="D288" s="3" t="s">
        <v>30</v>
      </c>
      <c r="E288" s="3">
        <f t="shared" si="402"/>
        <v>13</v>
      </c>
      <c r="F288" s="3" t="s">
        <v>34</v>
      </c>
      <c r="G288" s="3">
        <v>3</v>
      </c>
      <c r="H288" s="3" t="str">
        <f t="shared" si="414"/>
        <v>Leghorn</v>
      </c>
      <c r="I288" s="42">
        <v>44031</v>
      </c>
      <c r="J288" s="3">
        <f t="shared" si="403"/>
        <v>86</v>
      </c>
      <c r="K288" s="43">
        <f t="shared" si="404"/>
        <v>12.285714285714286</v>
      </c>
      <c r="L288" s="44">
        <v>12130</v>
      </c>
      <c r="M288" s="3">
        <v>2</v>
      </c>
      <c r="N288" s="45">
        <f t="shared" si="405"/>
        <v>12128</v>
      </c>
      <c r="O288" s="45">
        <f t="shared" si="447"/>
        <v>1444</v>
      </c>
      <c r="P288" s="45">
        <f t="shared" si="423"/>
        <v>11628</v>
      </c>
      <c r="Q288" s="46">
        <f t="shared" si="407"/>
        <v>387.6</v>
      </c>
      <c r="R288" s="47">
        <f t="shared" si="408"/>
        <v>0.95877308707124009</v>
      </c>
      <c r="S288" s="19">
        <v>2149.3755411255001</v>
      </c>
      <c r="T288" s="50">
        <f t="shared" si="409"/>
        <v>18.484481777825078</v>
      </c>
      <c r="U288" s="48">
        <f t="shared" si="410"/>
        <v>79.483271644647829</v>
      </c>
      <c r="V288" s="45">
        <f t="shared" si="411"/>
        <v>404.26666666666665</v>
      </c>
      <c r="W288" s="45">
        <f t="shared" ref="W288:W306" si="458">V288-61</f>
        <v>343.26666666666665</v>
      </c>
      <c r="X288" s="45">
        <f t="shared" si="413"/>
        <v>61</v>
      </c>
    </row>
    <row r="289" spans="2:24" x14ac:dyDescent="0.25">
      <c r="B289" s="41">
        <v>44118</v>
      </c>
      <c r="C289" s="3">
        <f t="shared" si="401"/>
        <v>2020</v>
      </c>
      <c r="D289" s="3" t="s">
        <v>30</v>
      </c>
      <c r="E289" s="3">
        <f t="shared" si="402"/>
        <v>14</v>
      </c>
      <c r="F289" s="3" t="s">
        <v>35</v>
      </c>
      <c r="G289" s="3">
        <v>1</v>
      </c>
      <c r="H289" s="3" t="str">
        <f t="shared" si="414"/>
        <v>Plymouth Rock</v>
      </c>
      <c r="I289" s="42">
        <v>44026</v>
      </c>
      <c r="J289" s="3">
        <f t="shared" si="403"/>
        <v>92</v>
      </c>
      <c r="K289" s="43">
        <f t="shared" si="404"/>
        <v>13.142857142857142</v>
      </c>
      <c r="L289" s="44">
        <v>12020</v>
      </c>
      <c r="M289" s="3">
        <v>2</v>
      </c>
      <c r="N289" s="45">
        <f t="shared" si="405"/>
        <v>12018</v>
      </c>
      <c r="O289" s="45">
        <f t="shared" si="447"/>
        <v>1446</v>
      </c>
      <c r="P289" s="45">
        <f t="shared" si="425"/>
        <v>11718</v>
      </c>
      <c r="Q289" s="46">
        <f t="shared" si="407"/>
        <v>390.6</v>
      </c>
      <c r="R289" s="47">
        <f t="shared" si="408"/>
        <v>0.97503744383424862</v>
      </c>
      <c r="S289" s="19">
        <v>2152.1980519480098</v>
      </c>
      <c r="T289" s="50">
        <f t="shared" si="409"/>
        <v>18.366598838948711</v>
      </c>
      <c r="U289" s="48">
        <f t="shared" si="410"/>
        <v>78.976375007479461</v>
      </c>
      <c r="V289" s="45">
        <f t="shared" si="411"/>
        <v>400.6</v>
      </c>
      <c r="W289" s="45">
        <f t="shared" si="458"/>
        <v>339.6</v>
      </c>
      <c r="X289" s="45">
        <f t="shared" si="413"/>
        <v>61</v>
      </c>
    </row>
    <row r="290" spans="2:24" x14ac:dyDescent="0.25">
      <c r="B290" s="41">
        <v>44119</v>
      </c>
      <c r="C290" s="3">
        <f t="shared" si="401"/>
        <v>2020</v>
      </c>
      <c r="D290" s="3" t="s">
        <v>30</v>
      </c>
      <c r="E290" s="3">
        <f t="shared" si="402"/>
        <v>15</v>
      </c>
      <c r="F290" s="3" t="s">
        <v>36</v>
      </c>
      <c r="G290" s="3">
        <v>2</v>
      </c>
      <c r="H290" s="3" t="str">
        <f t="shared" si="414"/>
        <v>Sussex</v>
      </c>
      <c r="I290" s="42">
        <v>44027</v>
      </c>
      <c r="J290" s="3">
        <f t="shared" si="403"/>
        <v>92</v>
      </c>
      <c r="K290" s="43">
        <f t="shared" si="404"/>
        <v>13.142857142857142</v>
      </c>
      <c r="L290" s="44">
        <v>11910</v>
      </c>
      <c r="M290" s="3">
        <v>2</v>
      </c>
      <c r="N290" s="45">
        <f t="shared" si="405"/>
        <v>11908</v>
      </c>
      <c r="O290" s="45">
        <f t="shared" si="447"/>
        <v>1448</v>
      </c>
      <c r="P290" s="45">
        <f t="shared" ref="P290" si="459">L290-500</f>
        <v>11410</v>
      </c>
      <c r="Q290" s="46">
        <f t="shared" si="407"/>
        <v>380.33333333333331</v>
      </c>
      <c r="R290" s="47">
        <f t="shared" si="408"/>
        <v>0.9581793752099429</v>
      </c>
      <c r="S290" s="19">
        <v>2155.02056277053</v>
      </c>
      <c r="T290" s="50">
        <f t="shared" si="409"/>
        <v>18.887121496674233</v>
      </c>
      <c r="U290" s="48">
        <f t="shared" si="410"/>
        <v>81.214622435699198</v>
      </c>
      <c r="V290" s="45">
        <f t="shared" si="411"/>
        <v>396.93333333333334</v>
      </c>
      <c r="W290" s="45">
        <f t="shared" ref="W290" si="460">V290-88</f>
        <v>308.93333333333334</v>
      </c>
      <c r="X290" s="45">
        <f t="shared" si="413"/>
        <v>88</v>
      </c>
    </row>
    <row r="291" spans="2:24" x14ac:dyDescent="0.25">
      <c r="B291" s="41">
        <v>44120</v>
      </c>
      <c r="C291" s="3">
        <f t="shared" si="401"/>
        <v>2020</v>
      </c>
      <c r="D291" s="3" t="s">
        <v>30</v>
      </c>
      <c r="E291" s="3">
        <f t="shared" si="402"/>
        <v>16</v>
      </c>
      <c r="F291" s="3" t="s">
        <v>34</v>
      </c>
      <c r="G291" s="3">
        <v>3</v>
      </c>
      <c r="H291" s="3" t="str">
        <f t="shared" si="414"/>
        <v>Leghorn</v>
      </c>
      <c r="I291" s="42">
        <v>44028</v>
      </c>
      <c r="J291" s="3">
        <f t="shared" si="403"/>
        <v>92</v>
      </c>
      <c r="K291" s="43">
        <f t="shared" si="404"/>
        <v>13.142857142857142</v>
      </c>
      <c r="L291" s="44">
        <v>11800</v>
      </c>
      <c r="M291" s="3">
        <v>2</v>
      </c>
      <c r="N291" s="45">
        <f t="shared" si="405"/>
        <v>11798</v>
      </c>
      <c r="O291" s="45">
        <f t="shared" si="447"/>
        <v>1450</v>
      </c>
      <c r="P291" s="45">
        <f t="shared" ref="P291" si="461">N291-400</f>
        <v>11398</v>
      </c>
      <c r="Q291" s="46">
        <f t="shared" si="407"/>
        <v>379.93333333333334</v>
      </c>
      <c r="R291" s="47">
        <f t="shared" si="408"/>
        <v>0.96609594846584168</v>
      </c>
      <c r="S291" s="19">
        <v>2157.8430735930401</v>
      </c>
      <c r="T291" s="50">
        <f t="shared" si="409"/>
        <v>18.931769377022636</v>
      </c>
      <c r="U291" s="48">
        <f t="shared" si="410"/>
        <v>81.406608321197339</v>
      </c>
      <c r="V291" s="45">
        <f t="shared" si="411"/>
        <v>393.26666666666665</v>
      </c>
      <c r="W291" s="45">
        <f t="shared" ref="W291" si="462">V291-150</f>
        <v>243.26666666666665</v>
      </c>
      <c r="X291" s="45">
        <f t="shared" si="413"/>
        <v>150</v>
      </c>
    </row>
    <row r="292" spans="2:24" x14ac:dyDescent="0.25">
      <c r="B292" s="41">
        <v>44121</v>
      </c>
      <c r="C292" s="3">
        <f t="shared" si="401"/>
        <v>2020</v>
      </c>
      <c r="D292" s="3" t="s">
        <v>30</v>
      </c>
      <c r="E292" s="3">
        <f t="shared" si="402"/>
        <v>17</v>
      </c>
      <c r="F292" s="3" t="s">
        <v>34</v>
      </c>
      <c r="G292" s="3">
        <v>1</v>
      </c>
      <c r="H292" s="3" t="str">
        <f t="shared" si="414"/>
        <v>Plymouth Rock</v>
      </c>
      <c r="I292" s="42">
        <v>44019</v>
      </c>
      <c r="J292" s="3">
        <f t="shared" si="403"/>
        <v>102</v>
      </c>
      <c r="K292" s="43">
        <f t="shared" si="404"/>
        <v>14.571428571428571</v>
      </c>
      <c r="L292" s="44">
        <v>11690</v>
      </c>
      <c r="M292" s="3">
        <v>5</v>
      </c>
      <c r="N292" s="45">
        <f t="shared" si="405"/>
        <v>11685</v>
      </c>
      <c r="O292" s="45">
        <f t="shared" si="447"/>
        <v>1455</v>
      </c>
      <c r="P292" s="45">
        <f t="shared" ref="P292" si="463">N292-500</f>
        <v>11185</v>
      </c>
      <c r="Q292" s="46">
        <f t="shared" si="407"/>
        <v>372.83333333333331</v>
      </c>
      <c r="R292" s="47">
        <f t="shared" si="408"/>
        <v>0.95721009841677362</v>
      </c>
      <c r="S292" s="19">
        <v>2160.6655844155498</v>
      </c>
      <c r="T292" s="50">
        <f t="shared" si="409"/>
        <v>19.317528693925343</v>
      </c>
      <c r="U292" s="48">
        <f t="shared" si="410"/>
        <v>83.065373383878978</v>
      </c>
      <c r="V292" s="45">
        <f t="shared" si="411"/>
        <v>389.5</v>
      </c>
      <c r="W292" s="45">
        <f t="shared" ref="W292" si="464">V292-20</f>
        <v>369.5</v>
      </c>
      <c r="X292" s="45">
        <f t="shared" si="413"/>
        <v>20</v>
      </c>
    </row>
    <row r="293" spans="2:24" x14ac:dyDescent="0.25">
      <c r="B293" s="41">
        <v>44122</v>
      </c>
      <c r="C293" s="3">
        <f t="shared" si="401"/>
        <v>2020</v>
      </c>
      <c r="D293" s="3" t="s">
        <v>30</v>
      </c>
      <c r="E293" s="3">
        <f t="shared" si="402"/>
        <v>18</v>
      </c>
      <c r="F293" s="3" t="s">
        <v>35</v>
      </c>
      <c r="G293" s="3">
        <v>2</v>
      </c>
      <c r="H293" s="3" t="str">
        <f t="shared" si="414"/>
        <v>Sussex</v>
      </c>
      <c r="I293" s="42">
        <v>44030</v>
      </c>
      <c r="J293" s="3">
        <f t="shared" si="403"/>
        <v>92</v>
      </c>
      <c r="K293" s="43">
        <f t="shared" si="404"/>
        <v>13.142857142857142</v>
      </c>
      <c r="L293" s="44">
        <v>11580</v>
      </c>
      <c r="M293" s="3">
        <v>8</v>
      </c>
      <c r="N293" s="45">
        <f t="shared" si="405"/>
        <v>11572</v>
      </c>
      <c r="O293" s="45">
        <f t="shared" si="447"/>
        <v>1463</v>
      </c>
      <c r="P293" s="45">
        <f t="shared" ref="P293" si="465">N293-300</f>
        <v>11272</v>
      </c>
      <c r="Q293" s="46">
        <f t="shared" si="407"/>
        <v>375.73333333333335</v>
      </c>
      <c r="R293" s="47">
        <f t="shared" si="408"/>
        <v>0.97407535430349124</v>
      </c>
      <c r="S293" s="19">
        <v>2163.4880952380599</v>
      </c>
      <c r="T293" s="50">
        <f t="shared" si="409"/>
        <v>19.193471391395139</v>
      </c>
      <c r="U293" s="48">
        <f t="shared" si="410"/>
        <v>82.531926982999096</v>
      </c>
      <c r="V293" s="45">
        <f t="shared" si="411"/>
        <v>385.73333333333335</v>
      </c>
      <c r="W293" s="45">
        <f t="shared" ref="W293" si="466">V293-15</f>
        <v>370.73333333333335</v>
      </c>
      <c r="X293" s="45">
        <f t="shared" si="413"/>
        <v>15</v>
      </c>
    </row>
    <row r="294" spans="2:24" x14ac:dyDescent="0.25">
      <c r="B294" s="41">
        <v>44123</v>
      </c>
      <c r="C294" s="3">
        <f t="shared" si="401"/>
        <v>2020</v>
      </c>
      <c r="D294" s="3" t="s">
        <v>30</v>
      </c>
      <c r="E294" s="3">
        <f t="shared" si="402"/>
        <v>19</v>
      </c>
      <c r="F294" s="3" t="s">
        <v>36</v>
      </c>
      <c r="G294" s="3">
        <v>3</v>
      </c>
      <c r="H294" s="3" t="str">
        <f t="shared" si="414"/>
        <v>Leghorn</v>
      </c>
      <c r="I294" s="42">
        <v>44031</v>
      </c>
      <c r="J294" s="3">
        <f t="shared" si="403"/>
        <v>92</v>
      </c>
      <c r="K294" s="43">
        <f t="shared" si="404"/>
        <v>13.142857142857142</v>
      </c>
      <c r="L294" s="44">
        <v>11470</v>
      </c>
      <c r="M294" s="3">
        <v>6</v>
      </c>
      <c r="N294" s="45">
        <f t="shared" si="405"/>
        <v>11464</v>
      </c>
      <c r="O294" s="45">
        <f t="shared" si="447"/>
        <v>1469</v>
      </c>
      <c r="P294" s="45">
        <f t="shared" ref="P294" si="467">N294-200</f>
        <v>11264</v>
      </c>
      <c r="Q294" s="46">
        <f t="shared" si="407"/>
        <v>375.46666666666664</v>
      </c>
      <c r="R294" s="47">
        <f t="shared" si="408"/>
        <v>0.98255408234473129</v>
      </c>
      <c r="S294" s="19">
        <v>2166.3106060605701</v>
      </c>
      <c r="T294" s="50">
        <f t="shared" si="409"/>
        <v>19.232160920282048</v>
      </c>
      <c r="U294" s="48">
        <f t="shared" si="410"/>
        <v>82.698291957212803</v>
      </c>
      <c r="V294" s="45">
        <f t="shared" si="411"/>
        <v>382.13333333333333</v>
      </c>
      <c r="W294" s="45">
        <f t="shared" ref="W294" si="468">V294-18</f>
        <v>364.13333333333333</v>
      </c>
      <c r="X294" s="45">
        <f t="shared" si="413"/>
        <v>18</v>
      </c>
    </row>
    <row r="295" spans="2:24" x14ac:dyDescent="0.25">
      <c r="B295" s="41">
        <v>44124</v>
      </c>
      <c r="C295" s="3">
        <f t="shared" si="401"/>
        <v>2020</v>
      </c>
      <c r="D295" s="3" t="s">
        <v>30</v>
      </c>
      <c r="E295" s="3">
        <f t="shared" si="402"/>
        <v>20</v>
      </c>
      <c r="F295" s="3" t="s">
        <v>34</v>
      </c>
      <c r="G295" s="3">
        <v>1</v>
      </c>
      <c r="H295" s="3" t="str">
        <f t="shared" si="414"/>
        <v>Plymouth Rock</v>
      </c>
      <c r="I295" s="42">
        <v>44032</v>
      </c>
      <c r="J295" s="3">
        <f t="shared" si="403"/>
        <v>92</v>
      </c>
      <c r="K295" s="43">
        <f t="shared" si="404"/>
        <v>13.142857142857142</v>
      </c>
      <c r="L295" s="44">
        <v>11360</v>
      </c>
      <c r="M295" s="3">
        <v>6</v>
      </c>
      <c r="N295" s="45">
        <f t="shared" si="405"/>
        <v>11354</v>
      </c>
      <c r="O295" s="45">
        <f t="shared" si="447"/>
        <v>1475</v>
      </c>
      <c r="P295" s="45">
        <f t="shared" ref="P295" si="469">N295-600</f>
        <v>10754</v>
      </c>
      <c r="Q295" s="46">
        <f t="shared" si="407"/>
        <v>358.46666666666664</v>
      </c>
      <c r="R295" s="47">
        <f t="shared" si="408"/>
        <v>0.94715518759908401</v>
      </c>
      <c r="S295" s="19">
        <v>2169.1331168830802</v>
      </c>
      <c r="T295" s="50">
        <f t="shared" si="409"/>
        <v>20.170477188795612</v>
      </c>
      <c r="U295" s="48">
        <f t="shared" si="410"/>
        <v>86.733051911821121</v>
      </c>
      <c r="V295" s="45">
        <f t="shared" si="411"/>
        <v>378.46666666666664</v>
      </c>
      <c r="W295" s="45">
        <f t="shared" ref="W295" si="470">V295-8</f>
        <v>370.46666666666664</v>
      </c>
      <c r="X295" s="45">
        <f t="shared" si="413"/>
        <v>8</v>
      </c>
    </row>
    <row r="296" spans="2:24" x14ac:dyDescent="0.25">
      <c r="B296" s="41">
        <v>44125</v>
      </c>
      <c r="C296" s="3">
        <f t="shared" si="401"/>
        <v>2020</v>
      </c>
      <c r="D296" s="3" t="s">
        <v>30</v>
      </c>
      <c r="E296" s="3">
        <f t="shared" si="402"/>
        <v>21</v>
      </c>
      <c r="F296" s="3" t="s">
        <v>35</v>
      </c>
      <c r="G296" s="3">
        <v>2</v>
      </c>
      <c r="H296" s="3" t="str">
        <f t="shared" si="414"/>
        <v>Sussex</v>
      </c>
      <c r="I296" s="42">
        <v>44033</v>
      </c>
      <c r="J296" s="3">
        <f t="shared" si="403"/>
        <v>92</v>
      </c>
      <c r="K296" s="43">
        <f t="shared" si="404"/>
        <v>13.142857142857142</v>
      </c>
      <c r="L296" s="44">
        <v>11250</v>
      </c>
      <c r="M296" s="3">
        <v>8</v>
      </c>
      <c r="N296" s="45">
        <f t="shared" si="405"/>
        <v>11242</v>
      </c>
      <c r="O296" s="45">
        <f t="shared" si="447"/>
        <v>1483</v>
      </c>
      <c r="P296" s="45">
        <f t="shared" ref="P296" si="471">N296-500</f>
        <v>10742</v>
      </c>
      <c r="Q296" s="46">
        <f t="shared" si="407"/>
        <v>358.06666666666666</v>
      </c>
      <c r="R296" s="47">
        <f t="shared" si="408"/>
        <v>0.95552392812666787</v>
      </c>
      <c r="S296" s="19">
        <v>2171.9556277055899</v>
      </c>
      <c r="T296" s="50">
        <f t="shared" si="409"/>
        <v>20.219285307257401</v>
      </c>
      <c r="U296" s="48">
        <f t="shared" si="410"/>
        <v>86.942926821206825</v>
      </c>
      <c r="V296" s="45">
        <f t="shared" si="411"/>
        <v>374.73333333333335</v>
      </c>
      <c r="W296" s="45">
        <f t="shared" ref="W296" si="472">V296-52</f>
        <v>322.73333333333335</v>
      </c>
      <c r="X296" s="45">
        <f t="shared" si="413"/>
        <v>52</v>
      </c>
    </row>
    <row r="297" spans="2:24" x14ac:dyDescent="0.25">
      <c r="B297" s="41">
        <v>44126</v>
      </c>
      <c r="C297" s="3">
        <f t="shared" si="401"/>
        <v>2020</v>
      </c>
      <c r="D297" s="3" t="s">
        <v>30</v>
      </c>
      <c r="E297" s="3">
        <f t="shared" si="402"/>
        <v>22</v>
      </c>
      <c r="F297" s="3" t="s">
        <v>36</v>
      </c>
      <c r="G297" s="3">
        <v>3</v>
      </c>
      <c r="H297" s="3" t="str">
        <f t="shared" si="414"/>
        <v>Leghorn</v>
      </c>
      <c r="I297" s="42">
        <v>44034</v>
      </c>
      <c r="J297" s="3">
        <f t="shared" si="403"/>
        <v>92</v>
      </c>
      <c r="K297" s="43">
        <f t="shared" si="404"/>
        <v>13.142857142857142</v>
      </c>
      <c r="L297" s="44">
        <v>11140</v>
      </c>
      <c r="M297" s="3">
        <v>1</v>
      </c>
      <c r="N297" s="45">
        <f t="shared" si="405"/>
        <v>11139</v>
      </c>
      <c r="O297" s="45">
        <f t="shared" si="447"/>
        <v>1484</v>
      </c>
      <c r="P297" s="45">
        <f t="shared" ref="P297" si="473">L297-500</f>
        <v>10640</v>
      </c>
      <c r="Q297" s="46">
        <f t="shared" si="407"/>
        <v>354.66666666666669</v>
      </c>
      <c r="R297" s="47">
        <f t="shared" si="408"/>
        <v>0.95520244187090408</v>
      </c>
      <c r="S297" s="19">
        <v>2174.7781385281</v>
      </c>
      <c r="T297" s="50">
        <f t="shared" si="409"/>
        <v>20.439644159098684</v>
      </c>
      <c r="U297" s="48">
        <f t="shared" si="410"/>
        <v>87.890469884124343</v>
      </c>
      <c r="V297" s="45">
        <f t="shared" si="411"/>
        <v>371.3</v>
      </c>
      <c r="W297" s="45">
        <f t="shared" ref="W297" si="474">V297-55</f>
        <v>316.3</v>
      </c>
      <c r="X297" s="45">
        <f t="shared" si="413"/>
        <v>55</v>
      </c>
    </row>
    <row r="298" spans="2:24" x14ac:dyDescent="0.25">
      <c r="B298" s="41">
        <v>44127</v>
      </c>
      <c r="C298" s="3">
        <f t="shared" si="401"/>
        <v>2020</v>
      </c>
      <c r="D298" s="3" t="s">
        <v>30</v>
      </c>
      <c r="E298" s="3">
        <f t="shared" si="402"/>
        <v>23</v>
      </c>
      <c r="F298" s="3" t="s">
        <v>34</v>
      </c>
      <c r="G298" s="3">
        <v>1</v>
      </c>
      <c r="H298" s="3" t="str">
        <f t="shared" si="414"/>
        <v>Plymouth Rock</v>
      </c>
      <c r="I298" s="42">
        <v>44035</v>
      </c>
      <c r="J298" s="3">
        <f t="shared" si="403"/>
        <v>92</v>
      </c>
      <c r="K298" s="43">
        <f t="shared" si="404"/>
        <v>13.142857142857142</v>
      </c>
      <c r="L298" s="44">
        <v>11030</v>
      </c>
      <c r="M298" s="3">
        <v>0</v>
      </c>
      <c r="N298" s="45">
        <f t="shared" si="405"/>
        <v>11030</v>
      </c>
      <c r="O298" s="45">
        <f t="shared" si="447"/>
        <v>1484</v>
      </c>
      <c r="P298" s="45">
        <f t="shared" ref="P298" si="475">N298-400</f>
        <v>10630</v>
      </c>
      <c r="Q298" s="46">
        <f t="shared" si="407"/>
        <v>354.33333333333331</v>
      </c>
      <c r="R298" s="47">
        <f t="shared" si="408"/>
        <v>0.96373526745240257</v>
      </c>
      <c r="S298" s="19">
        <v>2177.6006493506102</v>
      </c>
      <c r="T298" s="50">
        <f t="shared" si="409"/>
        <v>20.485424735189184</v>
      </c>
      <c r="U298" s="48">
        <f t="shared" si="410"/>
        <v>88.087326361313487</v>
      </c>
      <c r="V298" s="45">
        <f t="shared" si="411"/>
        <v>367.66666666666669</v>
      </c>
      <c r="W298" s="45">
        <f t="shared" ref="W298" si="476">V298-100</f>
        <v>267.66666666666669</v>
      </c>
      <c r="X298" s="45">
        <f t="shared" si="413"/>
        <v>100</v>
      </c>
    </row>
    <row r="299" spans="2:24" x14ac:dyDescent="0.25">
      <c r="B299" s="41">
        <v>44128</v>
      </c>
      <c r="C299" s="3">
        <f t="shared" si="401"/>
        <v>2020</v>
      </c>
      <c r="D299" s="3" t="s">
        <v>30</v>
      </c>
      <c r="E299" s="3">
        <f t="shared" si="402"/>
        <v>24</v>
      </c>
      <c r="F299" s="3" t="s">
        <v>35</v>
      </c>
      <c r="G299" s="3">
        <v>2</v>
      </c>
      <c r="H299" s="3" t="str">
        <f t="shared" si="414"/>
        <v>Sussex</v>
      </c>
      <c r="I299" s="42">
        <v>44036</v>
      </c>
      <c r="J299" s="3">
        <f t="shared" si="403"/>
        <v>92</v>
      </c>
      <c r="K299" s="43">
        <f t="shared" si="404"/>
        <v>13.142857142857142</v>
      </c>
      <c r="L299" s="44">
        <v>10920</v>
      </c>
      <c r="M299" s="3">
        <v>0</v>
      </c>
      <c r="N299" s="45">
        <f t="shared" si="405"/>
        <v>10920</v>
      </c>
      <c r="O299" s="45">
        <f t="shared" si="447"/>
        <v>1484</v>
      </c>
      <c r="P299" s="45">
        <f t="shared" ref="P299" si="477">N299-500</f>
        <v>10420</v>
      </c>
      <c r="Q299" s="46">
        <f t="shared" si="407"/>
        <v>347.33333333333331</v>
      </c>
      <c r="R299" s="47">
        <f t="shared" si="408"/>
        <v>0.95421245421245426</v>
      </c>
      <c r="S299" s="19">
        <v>2180.4231601731199</v>
      </c>
      <c r="T299" s="50">
        <f t="shared" si="409"/>
        <v>20.9253662204714</v>
      </c>
      <c r="U299" s="48">
        <f t="shared" si="410"/>
        <v>89.979074748027017</v>
      </c>
      <c r="V299" s="45">
        <f t="shared" si="411"/>
        <v>364</v>
      </c>
      <c r="W299" s="45">
        <f t="shared" ref="W299" si="478">V299-150</f>
        <v>214</v>
      </c>
      <c r="X299" s="45">
        <f t="shared" si="413"/>
        <v>150</v>
      </c>
    </row>
    <row r="300" spans="2:24" x14ac:dyDescent="0.25">
      <c r="B300" s="41">
        <v>44129</v>
      </c>
      <c r="C300" s="3">
        <f t="shared" si="401"/>
        <v>2020</v>
      </c>
      <c r="D300" s="3" t="s">
        <v>30</v>
      </c>
      <c r="E300" s="3">
        <f t="shared" si="402"/>
        <v>25</v>
      </c>
      <c r="F300" s="3" t="s">
        <v>36</v>
      </c>
      <c r="G300" s="3">
        <v>3</v>
      </c>
      <c r="H300" s="3" t="str">
        <f t="shared" si="414"/>
        <v>Leghorn</v>
      </c>
      <c r="I300" s="42">
        <v>44027</v>
      </c>
      <c r="J300" s="3">
        <f t="shared" si="403"/>
        <v>102</v>
      </c>
      <c r="K300" s="43">
        <f t="shared" si="404"/>
        <v>14.571428571428571</v>
      </c>
      <c r="L300" s="44">
        <v>10810</v>
      </c>
      <c r="M300" s="3">
        <v>0</v>
      </c>
      <c r="N300" s="45">
        <f t="shared" si="405"/>
        <v>10810</v>
      </c>
      <c r="O300" s="45">
        <f t="shared" si="447"/>
        <v>1484</v>
      </c>
      <c r="P300" s="45">
        <f t="shared" si="388"/>
        <v>10310</v>
      </c>
      <c r="Q300" s="46">
        <f t="shared" si="407"/>
        <v>343.66666666666669</v>
      </c>
      <c r="R300" s="47">
        <f t="shared" si="408"/>
        <v>0.9537465309898242</v>
      </c>
      <c r="S300" s="19">
        <v>2183.24567099563</v>
      </c>
      <c r="T300" s="50">
        <f t="shared" si="409"/>
        <v>21.176000688609406</v>
      </c>
      <c r="U300" s="48">
        <f t="shared" si="410"/>
        <v>91.056802961020438</v>
      </c>
      <c r="V300" s="45">
        <f t="shared" si="411"/>
        <v>360.33333333333331</v>
      </c>
      <c r="W300" s="45">
        <f t="shared" ref="W300:W301" si="479">V300-100</f>
        <v>260.33333333333331</v>
      </c>
      <c r="X300" s="45">
        <f t="shared" si="413"/>
        <v>100</v>
      </c>
    </row>
    <row r="301" spans="2:24" x14ac:dyDescent="0.25">
      <c r="B301" s="41">
        <v>44130</v>
      </c>
      <c r="C301" s="3">
        <f t="shared" si="401"/>
        <v>2020</v>
      </c>
      <c r="D301" s="3" t="s">
        <v>30</v>
      </c>
      <c r="E301" s="3">
        <f t="shared" si="402"/>
        <v>26</v>
      </c>
      <c r="F301" s="3" t="s">
        <v>34</v>
      </c>
      <c r="G301" s="3">
        <v>1</v>
      </c>
      <c r="H301" s="3" t="str">
        <f t="shared" si="414"/>
        <v>Plymouth Rock</v>
      </c>
      <c r="I301" s="42">
        <v>44038</v>
      </c>
      <c r="J301" s="3">
        <f t="shared" si="403"/>
        <v>92</v>
      </c>
      <c r="K301" s="43">
        <f t="shared" si="404"/>
        <v>13.142857142857142</v>
      </c>
      <c r="L301" s="44">
        <v>10700</v>
      </c>
      <c r="M301" s="3">
        <v>0</v>
      </c>
      <c r="N301" s="45">
        <f t="shared" si="405"/>
        <v>10700</v>
      </c>
      <c r="O301" s="45">
        <f t="shared" si="447"/>
        <v>1484</v>
      </c>
      <c r="P301" s="45">
        <f t="shared" si="390"/>
        <v>10300</v>
      </c>
      <c r="Q301" s="46">
        <f t="shared" si="407"/>
        <v>343.33333333333331</v>
      </c>
      <c r="R301" s="47">
        <f t="shared" si="408"/>
        <v>0.96261682242990654</v>
      </c>
      <c r="S301" s="19">
        <v>2186.0681818181401</v>
      </c>
      <c r="T301" s="50">
        <f t="shared" si="409"/>
        <v>21.223962930273206</v>
      </c>
      <c r="U301" s="48">
        <f t="shared" si="410"/>
        <v>91.26304060017479</v>
      </c>
      <c r="V301" s="45">
        <f t="shared" si="411"/>
        <v>356.66666666666669</v>
      </c>
      <c r="W301" s="45">
        <f t="shared" si="479"/>
        <v>256.66666666666669</v>
      </c>
      <c r="X301" s="45">
        <f t="shared" si="413"/>
        <v>100</v>
      </c>
    </row>
    <row r="302" spans="2:24" x14ac:dyDescent="0.25">
      <c r="B302" s="41">
        <v>44131</v>
      </c>
      <c r="C302" s="3">
        <f t="shared" si="401"/>
        <v>2020</v>
      </c>
      <c r="D302" s="3" t="s">
        <v>30</v>
      </c>
      <c r="E302" s="3">
        <f t="shared" si="402"/>
        <v>27</v>
      </c>
      <c r="F302" s="3" t="s">
        <v>34</v>
      </c>
      <c r="G302" s="3">
        <v>2</v>
      </c>
      <c r="H302" s="3" t="str">
        <f t="shared" si="414"/>
        <v>Sussex</v>
      </c>
      <c r="I302" s="42">
        <v>44039</v>
      </c>
      <c r="J302" s="3">
        <f t="shared" si="403"/>
        <v>92</v>
      </c>
      <c r="K302" s="43">
        <f t="shared" si="404"/>
        <v>13.142857142857142</v>
      </c>
      <c r="L302" s="44">
        <v>10590</v>
      </c>
      <c r="M302" s="3">
        <v>9</v>
      </c>
      <c r="N302" s="45">
        <f t="shared" si="405"/>
        <v>10581</v>
      </c>
      <c r="O302" s="45">
        <f t="shared" si="447"/>
        <v>1493</v>
      </c>
      <c r="P302" s="45">
        <f t="shared" si="392"/>
        <v>10081</v>
      </c>
      <c r="Q302" s="46">
        <f t="shared" si="407"/>
        <v>336.03333333333336</v>
      </c>
      <c r="R302" s="47">
        <f t="shared" si="408"/>
        <v>0.95274548719402707</v>
      </c>
      <c r="S302" s="19">
        <v>2188.8906926406498</v>
      </c>
      <c r="T302" s="50">
        <f t="shared" si="409"/>
        <v>21.713031372290942</v>
      </c>
      <c r="U302" s="48">
        <f t="shared" si="410"/>
        <v>93.366034900851048</v>
      </c>
      <c r="V302" s="45">
        <f t="shared" si="411"/>
        <v>352.7</v>
      </c>
      <c r="W302" s="45">
        <f t="shared" ref="W302" si="480">V302-150</f>
        <v>202.7</v>
      </c>
      <c r="X302" s="45">
        <f t="shared" si="413"/>
        <v>150</v>
      </c>
    </row>
    <row r="303" spans="2:24" x14ac:dyDescent="0.25">
      <c r="B303" s="41">
        <v>44132</v>
      </c>
      <c r="C303" s="3">
        <f t="shared" si="401"/>
        <v>2020</v>
      </c>
      <c r="D303" s="3" t="s">
        <v>30</v>
      </c>
      <c r="E303" s="3">
        <f t="shared" si="402"/>
        <v>28</v>
      </c>
      <c r="F303" s="3" t="s">
        <v>35</v>
      </c>
      <c r="G303" s="3">
        <v>3</v>
      </c>
      <c r="H303" s="3" t="str">
        <f t="shared" si="414"/>
        <v>Leghorn</v>
      </c>
      <c r="I303" s="42">
        <v>44040</v>
      </c>
      <c r="J303" s="3">
        <f t="shared" si="403"/>
        <v>92</v>
      </c>
      <c r="K303" s="43">
        <f t="shared" si="404"/>
        <v>13.142857142857142</v>
      </c>
      <c r="L303" s="44">
        <v>10480</v>
      </c>
      <c r="M303" s="3">
        <v>11</v>
      </c>
      <c r="N303" s="45">
        <f t="shared" si="405"/>
        <v>10469</v>
      </c>
      <c r="O303" s="45">
        <f t="shared" si="447"/>
        <v>1504</v>
      </c>
      <c r="P303" s="45">
        <f t="shared" si="393"/>
        <v>10169</v>
      </c>
      <c r="Q303" s="46">
        <f t="shared" si="407"/>
        <v>338.96666666666664</v>
      </c>
      <c r="R303" s="47">
        <f t="shared" si="408"/>
        <v>0.97134396790524402</v>
      </c>
      <c r="S303" s="19">
        <v>2191.71320346316</v>
      </c>
      <c r="T303" s="50">
        <f t="shared" si="409"/>
        <v>21.552888223651884</v>
      </c>
      <c r="U303" s="48">
        <f t="shared" si="410"/>
        <v>92.677419361703102</v>
      </c>
      <c r="V303" s="45">
        <f t="shared" si="411"/>
        <v>348.96666666666664</v>
      </c>
      <c r="W303" s="45">
        <f t="shared" ref="W303" si="481">V303-50</f>
        <v>298.96666666666664</v>
      </c>
      <c r="X303" s="45">
        <f t="shared" si="413"/>
        <v>50</v>
      </c>
    </row>
    <row r="304" spans="2:24" x14ac:dyDescent="0.25">
      <c r="B304" s="41">
        <v>44133</v>
      </c>
      <c r="C304" s="3">
        <f t="shared" si="401"/>
        <v>2020</v>
      </c>
      <c r="D304" s="3" t="s">
        <v>30</v>
      </c>
      <c r="E304" s="3">
        <f t="shared" si="402"/>
        <v>29</v>
      </c>
      <c r="F304" s="3" t="s">
        <v>36</v>
      </c>
      <c r="G304" s="3">
        <v>1</v>
      </c>
      <c r="H304" s="3" t="str">
        <f t="shared" si="414"/>
        <v>Plymouth Rock</v>
      </c>
      <c r="I304" s="42">
        <v>44041</v>
      </c>
      <c r="J304" s="3">
        <f t="shared" si="403"/>
        <v>92</v>
      </c>
      <c r="K304" s="43">
        <f t="shared" si="404"/>
        <v>13.142857142857142</v>
      </c>
      <c r="L304" s="44">
        <v>10370</v>
      </c>
      <c r="M304" s="3">
        <v>15</v>
      </c>
      <c r="N304" s="45">
        <f t="shared" si="405"/>
        <v>10355</v>
      </c>
      <c r="O304" s="45">
        <f t="shared" si="447"/>
        <v>1519</v>
      </c>
      <c r="P304" s="45">
        <f t="shared" si="395"/>
        <v>10155</v>
      </c>
      <c r="Q304" s="46">
        <f t="shared" si="407"/>
        <v>338.5</v>
      </c>
      <c r="R304" s="47">
        <f t="shared" si="408"/>
        <v>0.9806856591018831</v>
      </c>
      <c r="S304" s="19">
        <v>2194.5357142856701</v>
      </c>
      <c r="T304" s="50">
        <f t="shared" si="409"/>
        <v>21.610396004782569</v>
      </c>
      <c r="U304" s="48">
        <f t="shared" si="410"/>
        <v>92.924702820565045</v>
      </c>
      <c r="V304" s="45">
        <f t="shared" si="411"/>
        <v>345.16666666666669</v>
      </c>
      <c r="W304" s="45">
        <f t="shared" si="457"/>
        <v>275.16666666666669</v>
      </c>
      <c r="X304" s="45">
        <f t="shared" si="413"/>
        <v>70</v>
      </c>
    </row>
    <row r="305" spans="2:24" x14ac:dyDescent="0.25">
      <c r="B305" s="41">
        <v>44134</v>
      </c>
      <c r="C305" s="3">
        <f t="shared" si="401"/>
        <v>2020</v>
      </c>
      <c r="D305" s="3" t="s">
        <v>30</v>
      </c>
      <c r="E305" s="3">
        <f t="shared" si="402"/>
        <v>30</v>
      </c>
      <c r="F305" s="3" t="s">
        <v>34</v>
      </c>
      <c r="G305" s="3">
        <v>2</v>
      </c>
      <c r="H305" s="3" t="str">
        <f t="shared" si="414"/>
        <v>Sussex</v>
      </c>
      <c r="I305" s="42">
        <v>44042</v>
      </c>
      <c r="J305" s="3">
        <f t="shared" si="403"/>
        <v>92</v>
      </c>
      <c r="K305" s="43">
        <f t="shared" si="404"/>
        <v>13.142857142857142</v>
      </c>
      <c r="L305" s="44">
        <v>10260</v>
      </c>
      <c r="M305" s="3">
        <v>10</v>
      </c>
      <c r="N305" s="45">
        <f t="shared" si="405"/>
        <v>10250</v>
      </c>
      <c r="O305" s="45">
        <f t="shared" si="447"/>
        <v>1529</v>
      </c>
      <c r="P305" s="45">
        <f t="shared" si="397"/>
        <v>9650</v>
      </c>
      <c r="Q305" s="46">
        <f t="shared" si="407"/>
        <v>321.66666666666669</v>
      </c>
      <c r="R305" s="47">
        <f t="shared" si="408"/>
        <v>0.94146341463414629</v>
      </c>
      <c r="S305" s="19">
        <v>2197.3582251081798</v>
      </c>
      <c r="T305" s="50">
        <f t="shared" si="409"/>
        <v>22.770551555525181</v>
      </c>
      <c r="U305" s="48">
        <f t="shared" si="410"/>
        <v>97.913371688758275</v>
      </c>
      <c r="V305" s="45">
        <f t="shared" si="411"/>
        <v>341.66666666666669</v>
      </c>
      <c r="W305" s="45">
        <f t="shared" si="458"/>
        <v>280.66666666666669</v>
      </c>
      <c r="X305" s="45">
        <f t="shared" si="413"/>
        <v>61</v>
      </c>
    </row>
    <row r="306" spans="2:24" x14ac:dyDescent="0.25">
      <c r="B306" s="41">
        <v>44135</v>
      </c>
      <c r="C306" s="3">
        <f t="shared" si="401"/>
        <v>2020</v>
      </c>
      <c r="D306" s="3" t="s">
        <v>30</v>
      </c>
      <c r="E306" s="3">
        <f t="shared" si="402"/>
        <v>31</v>
      </c>
      <c r="F306" s="3" t="s">
        <v>35</v>
      </c>
      <c r="G306" s="3">
        <v>3</v>
      </c>
      <c r="H306" s="3" t="str">
        <f t="shared" si="414"/>
        <v>Leghorn</v>
      </c>
      <c r="I306" s="42">
        <v>44043</v>
      </c>
      <c r="J306" s="3">
        <f t="shared" si="403"/>
        <v>92</v>
      </c>
      <c r="K306" s="43">
        <f t="shared" si="404"/>
        <v>13.142857142857142</v>
      </c>
      <c r="L306" s="44">
        <v>10150</v>
      </c>
      <c r="M306" s="3">
        <v>1</v>
      </c>
      <c r="N306" s="45">
        <f t="shared" si="405"/>
        <v>10149</v>
      </c>
      <c r="O306" s="45">
        <f t="shared" si="447"/>
        <v>1530</v>
      </c>
      <c r="P306" s="45">
        <f t="shared" si="399"/>
        <v>9649</v>
      </c>
      <c r="Q306" s="46">
        <f t="shared" si="407"/>
        <v>321.63333333333333</v>
      </c>
      <c r="R306" s="47">
        <f t="shared" si="408"/>
        <v>0.95073406246920877</v>
      </c>
      <c r="S306" s="19">
        <v>2200.1807359306899</v>
      </c>
      <c r="T306" s="50">
        <f t="shared" si="409"/>
        <v>22.802163290814487</v>
      </c>
      <c r="U306" s="48">
        <f t="shared" si="410"/>
        <v>98.049302150502285</v>
      </c>
      <c r="V306" s="45">
        <f t="shared" si="411"/>
        <v>338.3</v>
      </c>
      <c r="W306" s="45">
        <f t="shared" si="458"/>
        <v>277.3</v>
      </c>
      <c r="X306" s="45">
        <f t="shared" si="413"/>
        <v>61</v>
      </c>
    </row>
    <row r="307" spans="2:24" x14ac:dyDescent="0.25">
      <c r="B307" s="41">
        <v>44136</v>
      </c>
      <c r="C307" s="3">
        <f t="shared" si="401"/>
        <v>2020</v>
      </c>
      <c r="D307" s="3" t="s">
        <v>31</v>
      </c>
      <c r="E307" s="3">
        <f t="shared" si="402"/>
        <v>1</v>
      </c>
      <c r="F307" s="3" t="s">
        <v>36</v>
      </c>
      <c r="G307" s="3">
        <v>1</v>
      </c>
      <c r="H307" s="3" t="str">
        <f t="shared" si="414"/>
        <v>Plymouth Rock</v>
      </c>
      <c r="I307" s="42">
        <v>44044</v>
      </c>
      <c r="J307" s="3">
        <f t="shared" si="403"/>
        <v>92</v>
      </c>
      <c r="K307" s="43">
        <f t="shared" si="404"/>
        <v>13.142857142857142</v>
      </c>
      <c r="L307" s="44">
        <v>10040</v>
      </c>
      <c r="M307" s="3">
        <v>1</v>
      </c>
      <c r="N307" s="45">
        <f t="shared" si="405"/>
        <v>10039</v>
      </c>
      <c r="O307" s="45">
        <f t="shared" si="447"/>
        <v>1531</v>
      </c>
      <c r="P307" s="45">
        <f t="shared" si="406"/>
        <v>9540</v>
      </c>
      <c r="Q307" s="46">
        <f t="shared" si="407"/>
        <v>318</v>
      </c>
      <c r="R307" s="47">
        <f t="shared" si="408"/>
        <v>0.95029385396951893</v>
      </c>
      <c r="S307" s="19">
        <v>2203.0032467532001</v>
      </c>
      <c r="T307" s="50">
        <f t="shared" si="409"/>
        <v>23.092277219635221</v>
      </c>
      <c r="U307" s="48">
        <f t="shared" si="410"/>
        <v>99.296792044431442</v>
      </c>
      <c r="V307" s="45">
        <f t="shared" si="411"/>
        <v>334.63333333333333</v>
      </c>
      <c r="W307" s="45">
        <f t="shared" ref="W307:W320" si="482">V307-18</f>
        <v>316.63333333333333</v>
      </c>
      <c r="X307" s="45">
        <f t="shared" si="413"/>
        <v>18</v>
      </c>
    </row>
    <row r="308" spans="2:24" x14ac:dyDescent="0.25">
      <c r="B308" s="41">
        <v>44137</v>
      </c>
      <c r="C308" s="3">
        <f t="shared" si="401"/>
        <v>2020</v>
      </c>
      <c r="D308" s="3" t="s">
        <v>31</v>
      </c>
      <c r="E308" s="3">
        <f t="shared" si="402"/>
        <v>2</v>
      </c>
      <c r="F308" s="3" t="s">
        <v>34</v>
      </c>
      <c r="G308" s="3">
        <v>2</v>
      </c>
      <c r="H308" s="3" t="str">
        <f t="shared" si="414"/>
        <v>Sussex</v>
      </c>
      <c r="I308" s="42">
        <v>44045</v>
      </c>
      <c r="J308" s="3">
        <f t="shared" si="403"/>
        <v>92</v>
      </c>
      <c r="K308" s="43">
        <f t="shared" si="404"/>
        <v>13.142857142857142</v>
      </c>
      <c r="L308" s="44">
        <v>9930</v>
      </c>
      <c r="M308" s="3">
        <v>1</v>
      </c>
      <c r="N308" s="45">
        <f t="shared" si="405"/>
        <v>9929</v>
      </c>
      <c r="O308" s="45">
        <f t="shared" si="447"/>
        <v>1532</v>
      </c>
      <c r="P308" s="45">
        <f t="shared" si="415"/>
        <v>9529</v>
      </c>
      <c r="Q308" s="46">
        <f t="shared" si="407"/>
        <v>317.63333333333333</v>
      </c>
      <c r="R308" s="47">
        <f t="shared" si="408"/>
        <v>0.95971396918118645</v>
      </c>
      <c r="S308" s="19">
        <v>2205.8257575757102</v>
      </c>
      <c r="T308" s="50">
        <f t="shared" si="409"/>
        <v>23.14855449234663</v>
      </c>
      <c r="U308" s="48">
        <f t="shared" si="410"/>
        <v>99.538784317090503</v>
      </c>
      <c r="V308" s="45">
        <f t="shared" si="411"/>
        <v>330.96666666666664</v>
      </c>
      <c r="W308" s="45">
        <f t="shared" ref="W308:W321" si="483">V308-8</f>
        <v>322.96666666666664</v>
      </c>
      <c r="X308" s="45">
        <f t="shared" si="413"/>
        <v>8</v>
      </c>
    </row>
    <row r="309" spans="2:24" x14ac:dyDescent="0.25">
      <c r="B309" s="41">
        <v>44138</v>
      </c>
      <c r="C309" s="3">
        <f t="shared" si="401"/>
        <v>2020</v>
      </c>
      <c r="D309" s="3" t="s">
        <v>31</v>
      </c>
      <c r="E309" s="3">
        <f t="shared" si="402"/>
        <v>3</v>
      </c>
      <c r="F309" s="3" t="s">
        <v>35</v>
      </c>
      <c r="G309" s="3">
        <v>3</v>
      </c>
      <c r="H309" s="3" t="str">
        <f t="shared" si="414"/>
        <v>Leghorn</v>
      </c>
      <c r="I309" s="42">
        <v>44046</v>
      </c>
      <c r="J309" s="3">
        <f t="shared" si="403"/>
        <v>92</v>
      </c>
      <c r="K309" s="43">
        <f t="shared" si="404"/>
        <v>13.142857142857142</v>
      </c>
      <c r="L309" s="44">
        <v>9820</v>
      </c>
      <c r="M309" s="3">
        <v>4</v>
      </c>
      <c r="N309" s="45">
        <f t="shared" si="405"/>
        <v>9816</v>
      </c>
      <c r="O309" s="45">
        <f t="shared" si="447"/>
        <v>1536</v>
      </c>
      <c r="P309" s="45">
        <f t="shared" si="417"/>
        <v>9316</v>
      </c>
      <c r="Q309" s="46">
        <f t="shared" si="407"/>
        <v>310.53333333333336</v>
      </c>
      <c r="R309" s="47">
        <f t="shared" si="408"/>
        <v>0.94906275468622658</v>
      </c>
      <c r="S309" s="19">
        <v>2208.6482683982199</v>
      </c>
      <c r="T309" s="50">
        <f t="shared" si="409"/>
        <v>23.708117951891584</v>
      </c>
      <c r="U309" s="48">
        <f t="shared" si="410"/>
        <v>101.9449071931338</v>
      </c>
      <c r="V309" s="45">
        <f t="shared" si="411"/>
        <v>327.2</v>
      </c>
      <c r="W309" s="45">
        <f t="shared" ref="W309:W322" si="484">V309-52</f>
        <v>275.2</v>
      </c>
      <c r="X309" s="45">
        <f t="shared" si="413"/>
        <v>52</v>
      </c>
    </row>
    <row r="310" spans="2:24" x14ac:dyDescent="0.25">
      <c r="B310" s="41">
        <v>44139</v>
      </c>
      <c r="C310" s="3">
        <f t="shared" si="401"/>
        <v>2020</v>
      </c>
      <c r="D310" s="3" t="s">
        <v>31</v>
      </c>
      <c r="E310" s="3">
        <f t="shared" si="402"/>
        <v>4</v>
      </c>
      <c r="F310" s="3" t="s">
        <v>34</v>
      </c>
      <c r="G310" s="3">
        <v>1</v>
      </c>
      <c r="H310" s="3" t="str">
        <f t="shared" si="414"/>
        <v>Plymouth Rock</v>
      </c>
      <c r="I310" s="42">
        <v>44047</v>
      </c>
      <c r="J310" s="3">
        <f t="shared" si="403"/>
        <v>92</v>
      </c>
      <c r="K310" s="43">
        <f t="shared" si="404"/>
        <v>13.142857142857142</v>
      </c>
      <c r="L310" s="44">
        <v>9710</v>
      </c>
      <c r="M310" s="3">
        <v>2</v>
      </c>
      <c r="N310" s="45">
        <f t="shared" si="405"/>
        <v>9708</v>
      </c>
      <c r="O310" s="45">
        <f t="shared" si="447"/>
        <v>1538</v>
      </c>
      <c r="P310" s="45">
        <f t="shared" si="419"/>
        <v>9210</v>
      </c>
      <c r="Q310" s="46">
        <f t="shared" si="407"/>
        <v>307</v>
      </c>
      <c r="R310" s="47">
        <f t="shared" si="408"/>
        <v>0.94870210135970334</v>
      </c>
      <c r="S310" s="19">
        <v>2211.47077922074</v>
      </c>
      <c r="T310" s="50">
        <f t="shared" si="409"/>
        <v>24.011626267326168</v>
      </c>
      <c r="U310" s="48">
        <f t="shared" si="410"/>
        <v>103.24999294950251</v>
      </c>
      <c r="V310" s="45">
        <f t="shared" si="411"/>
        <v>323.60000000000002</v>
      </c>
      <c r="W310" s="45">
        <f t="shared" ref="W310:W323" si="485">V310-55</f>
        <v>268.60000000000002</v>
      </c>
      <c r="X310" s="45">
        <f t="shared" si="413"/>
        <v>55</v>
      </c>
    </row>
    <row r="311" spans="2:24" x14ac:dyDescent="0.25">
      <c r="B311" s="41">
        <v>44140</v>
      </c>
      <c r="C311" s="3">
        <f t="shared" si="401"/>
        <v>2020</v>
      </c>
      <c r="D311" s="3" t="s">
        <v>31</v>
      </c>
      <c r="E311" s="3">
        <f t="shared" si="402"/>
        <v>5</v>
      </c>
      <c r="F311" s="3" t="s">
        <v>35</v>
      </c>
      <c r="G311" s="3">
        <v>2</v>
      </c>
      <c r="H311" s="3" t="str">
        <f t="shared" si="414"/>
        <v>Sussex</v>
      </c>
      <c r="I311" s="42">
        <v>44048</v>
      </c>
      <c r="J311" s="3">
        <f t="shared" si="403"/>
        <v>92</v>
      </c>
      <c r="K311" s="43">
        <f t="shared" si="404"/>
        <v>13.142857142857142</v>
      </c>
      <c r="L311" s="44">
        <v>9600</v>
      </c>
      <c r="M311" s="3">
        <v>2</v>
      </c>
      <c r="N311" s="45">
        <f t="shared" si="405"/>
        <v>9598</v>
      </c>
      <c r="O311" s="45">
        <f t="shared" si="447"/>
        <v>1540</v>
      </c>
      <c r="P311" s="45">
        <f t="shared" si="421"/>
        <v>9198</v>
      </c>
      <c r="Q311" s="46">
        <f t="shared" si="407"/>
        <v>306.60000000000002</v>
      </c>
      <c r="R311" s="47">
        <f t="shared" si="408"/>
        <v>0.95832465096895192</v>
      </c>
      <c r="S311" s="19">
        <v>2214.2932900432502</v>
      </c>
      <c r="T311" s="50">
        <f t="shared" si="409"/>
        <v>24.073638726280173</v>
      </c>
      <c r="U311" s="48">
        <f t="shared" si="410"/>
        <v>103.51664652300474</v>
      </c>
      <c r="V311" s="45">
        <f t="shared" si="411"/>
        <v>319.93333333333334</v>
      </c>
      <c r="W311" s="45">
        <f t="shared" ref="W311:W324" si="486">V311-100</f>
        <v>219.93333333333334</v>
      </c>
      <c r="X311" s="45">
        <f t="shared" si="413"/>
        <v>100</v>
      </c>
    </row>
    <row r="312" spans="2:24" x14ac:dyDescent="0.25">
      <c r="B312" s="41">
        <v>44141</v>
      </c>
      <c r="C312" s="3">
        <f t="shared" si="401"/>
        <v>2020</v>
      </c>
      <c r="D312" s="3" t="s">
        <v>31</v>
      </c>
      <c r="E312" s="3">
        <f t="shared" si="402"/>
        <v>6</v>
      </c>
      <c r="F312" s="3" t="s">
        <v>36</v>
      </c>
      <c r="G312" s="3">
        <v>3</v>
      </c>
      <c r="H312" s="3" t="str">
        <f t="shared" si="414"/>
        <v>Leghorn</v>
      </c>
      <c r="I312" s="42">
        <v>44049</v>
      </c>
      <c r="J312" s="3">
        <f t="shared" si="403"/>
        <v>92</v>
      </c>
      <c r="K312" s="43">
        <f t="shared" si="404"/>
        <v>13.142857142857142</v>
      </c>
      <c r="L312" s="44">
        <v>20000</v>
      </c>
      <c r="M312" s="3">
        <v>2</v>
      </c>
      <c r="N312" s="45">
        <f t="shared" si="405"/>
        <v>19998</v>
      </c>
      <c r="O312" s="45">
        <f t="shared" si="447"/>
        <v>1542</v>
      </c>
      <c r="P312" s="45">
        <f t="shared" si="423"/>
        <v>19498</v>
      </c>
      <c r="Q312" s="46">
        <f t="shared" si="407"/>
        <v>649.93333333333328</v>
      </c>
      <c r="R312" s="47">
        <f t="shared" si="408"/>
        <v>0.97499749974997496</v>
      </c>
      <c r="S312" s="19">
        <v>2217.1158008657599</v>
      </c>
      <c r="T312" s="50">
        <f t="shared" si="409"/>
        <v>11.3709908752988</v>
      </c>
      <c r="U312" s="48">
        <f t="shared" si="410"/>
        <v>48.895260763784833</v>
      </c>
      <c r="V312" s="45">
        <f t="shared" si="411"/>
        <v>666.6</v>
      </c>
      <c r="W312" s="45">
        <f t="shared" ref="W312:W325" si="487">V312-150</f>
        <v>516.6</v>
      </c>
      <c r="X312" s="45">
        <f t="shared" si="413"/>
        <v>150</v>
      </c>
    </row>
    <row r="313" spans="2:24" x14ac:dyDescent="0.25">
      <c r="B313" s="41">
        <v>44142</v>
      </c>
      <c r="C313" s="3">
        <f t="shared" si="401"/>
        <v>2020</v>
      </c>
      <c r="D313" s="3" t="s">
        <v>31</v>
      </c>
      <c r="E313" s="3">
        <f t="shared" si="402"/>
        <v>7</v>
      </c>
      <c r="F313" s="3" t="s">
        <v>34</v>
      </c>
      <c r="G313" s="3">
        <v>1</v>
      </c>
      <c r="H313" s="3" t="str">
        <f t="shared" si="414"/>
        <v>Plymouth Rock</v>
      </c>
      <c r="I313" s="42">
        <v>44050</v>
      </c>
      <c r="J313" s="3">
        <f t="shared" si="403"/>
        <v>92</v>
      </c>
      <c r="K313" s="43">
        <f t="shared" si="404"/>
        <v>13.142857142857142</v>
      </c>
      <c r="L313" s="44">
        <v>16000</v>
      </c>
      <c r="M313" s="3">
        <v>7</v>
      </c>
      <c r="N313" s="45">
        <f t="shared" si="405"/>
        <v>15993</v>
      </c>
      <c r="O313" s="45">
        <f t="shared" si="447"/>
        <v>1549</v>
      </c>
      <c r="P313" s="45">
        <f t="shared" si="425"/>
        <v>15693</v>
      </c>
      <c r="Q313" s="46">
        <f t="shared" si="407"/>
        <v>523.1</v>
      </c>
      <c r="R313" s="47">
        <f t="shared" si="408"/>
        <v>0.98124179328456196</v>
      </c>
      <c r="S313" s="19">
        <v>2219.93831168827</v>
      </c>
      <c r="T313" s="50">
        <f t="shared" si="409"/>
        <v>14.146041621667431</v>
      </c>
      <c r="U313" s="48">
        <f t="shared" si="410"/>
        <v>60.827978973169948</v>
      </c>
      <c r="V313" s="45">
        <f t="shared" si="411"/>
        <v>533.1</v>
      </c>
      <c r="W313" s="45">
        <f t="shared" ref="W313:W314" si="488">V313-100</f>
        <v>433.1</v>
      </c>
      <c r="X313" s="45">
        <f t="shared" si="413"/>
        <v>100</v>
      </c>
    </row>
    <row r="314" spans="2:24" x14ac:dyDescent="0.25">
      <c r="B314" s="41">
        <v>44143</v>
      </c>
      <c r="C314" s="3">
        <f t="shared" si="401"/>
        <v>2020</v>
      </c>
      <c r="D314" s="3" t="s">
        <v>31</v>
      </c>
      <c r="E314" s="3">
        <f t="shared" si="402"/>
        <v>8</v>
      </c>
      <c r="F314" s="3" t="s">
        <v>35</v>
      </c>
      <c r="G314" s="3">
        <v>2</v>
      </c>
      <c r="H314" s="3" t="str">
        <f t="shared" si="414"/>
        <v>Sussex</v>
      </c>
      <c r="I314" s="42">
        <v>44051</v>
      </c>
      <c r="J314" s="3">
        <f t="shared" si="403"/>
        <v>92</v>
      </c>
      <c r="K314" s="43">
        <f t="shared" si="404"/>
        <v>13.142857142857142</v>
      </c>
      <c r="L314" s="44">
        <v>13000</v>
      </c>
      <c r="M314" s="3">
        <v>2</v>
      </c>
      <c r="N314" s="45">
        <f t="shared" si="405"/>
        <v>12998</v>
      </c>
      <c r="O314" s="45">
        <f t="shared" si="447"/>
        <v>1551</v>
      </c>
      <c r="P314" s="45">
        <f t="shared" ref="P314" si="489">L314-500</f>
        <v>12500</v>
      </c>
      <c r="Q314" s="46">
        <f t="shared" si="407"/>
        <v>416.66666666666669</v>
      </c>
      <c r="R314" s="47">
        <f t="shared" si="408"/>
        <v>0.961686413294353</v>
      </c>
      <c r="S314" s="19">
        <v>2222.7608225107801</v>
      </c>
      <c r="T314" s="50">
        <f t="shared" si="409"/>
        <v>17.78208658008624</v>
      </c>
      <c r="U314" s="48">
        <f t="shared" si="410"/>
        <v>76.462972294370829</v>
      </c>
      <c r="V314" s="45">
        <f t="shared" si="411"/>
        <v>433.26666666666665</v>
      </c>
      <c r="W314" s="45">
        <f t="shared" si="488"/>
        <v>333.26666666666665</v>
      </c>
      <c r="X314" s="45">
        <f t="shared" si="413"/>
        <v>100</v>
      </c>
    </row>
    <row r="315" spans="2:24" x14ac:dyDescent="0.25">
      <c r="B315" s="41">
        <v>44144</v>
      </c>
      <c r="C315" s="3">
        <f t="shared" si="401"/>
        <v>2020</v>
      </c>
      <c r="D315" s="3" t="s">
        <v>31</v>
      </c>
      <c r="E315" s="3">
        <f t="shared" si="402"/>
        <v>9</v>
      </c>
      <c r="F315" s="3" t="s">
        <v>36</v>
      </c>
      <c r="G315" s="3">
        <v>3</v>
      </c>
      <c r="H315" s="3" t="str">
        <f t="shared" si="414"/>
        <v>Leghorn</v>
      </c>
      <c r="I315" s="42">
        <v>44052</v>
      </c>
      <c r="J315" s="3">
        <f t="shared" si="403"/>
        <v>92</v>
      </c>
      <c r="K315" s="43">
        <f t="shared" si="404"/>
        <v>13.142857142857142</v>
      </c>
      <c r="L315" s="44">
        <v>13500</v>
      </c>
      <c r="M315" s="3">
        <v>8</v>
      </c>
      <c r="N315" s="45">
        <f t="shared" si="405"/>
        <v>13492</v>
      </c>
      <c r="O315" s="45">
        <f t="shared" si="447"/>
        <v>1559</v>
      </c>
      <c r="P315" s="45">
        <f t="shared" ref="P315" si="490">N315-400</f>
        <v>13092</v>
      </c>
      <c r="Q315" s="46">
        <f t="shared" si="407"/>
        <v>436.4</v>
      </c>
      <c r="R315" s="47">
        <f t="shared" si="408"/>
        <v>0.97035280166024307</v>
      </c>
      <c r="S315" s="19">
        <v>2225.5833333332898</v>
      </c>
      <c r="T315" s="50">
        <f t="shared" si="409"/>
        <v>16.999567165698821</v>
      </c>
      <c r="U315" s="48">
        <f t="shared" si="410"/>
        <v>73.098138812504928</v>
      </c>
      <c r="V315" s="45">
        <f t="shared" si="411"/>
        <v>449.73333333333335</v>
      </c>
      <c r="W315" s="45">
        <f t="shared" ref="W315" si="491">V315-150</f>
        <v>299.73333333333335</v>
      </c>
      <c r="X315" s="45">
        <f t="shared" si="413"/>
        <v>150</v>
      </c>
    </row>
    <row r="316" spans="2:24" x14ac:dyDescent="0.25">
      <c r="B316" s="41">
        <v>44145</v>
      </c>
      <c r="C316" s="3">
        <f t="shared" si="401"/>
        <v>2020</v>
      </c>
      <c r="D316" s="3" t="s">
        <v>31</v>
      </c>
      <c r="E316" s="3">
        <f t="shared" si="402"/>
        <v>10</v>
      </c>
      <c r="F316" s="3" t="s">
        <v>34</v>
      </c>
      <c r="G316" s="3">
        <v>1</v>
      </c>
      <c r="H316" s="3" t="str">
        <f t="shared" si="414"/>
        <v>Plymouth Rock</v>
      </c>
      <c r="I316" s="42">
        <v>44061</v>
      </c>
      <c r="J316" s="3">
        <f t="shared" si="403"/>
        <v>84</v>
      </c>
      <c r="K316" s="43">
        <f t="shared" si="404"/>
        <v>12</v>
      </c>
      <c r="L316" s="44">
        <v>13000</v>
      </c>
      <c r="M316" s="3">
        <v>9</v>
      </c>
      <c r="N316" s="45">
        <f t="shared" si="405"/>
        <v>12991</v>
      </c>
      <c r="O316" s="45">
        <f t="shared" si="447"/>
        <v>1568</v>
      </c>
      <c r="P316" s="45">
        <f t="shared" ref="P316" si="492">N316-500</f>
        <v>12491</v>
      </c>
      <c r="Q316" s="46">
        <f t="shared" si="407"/>
        <v>416.36666666666667</v>
      </c>
      <c r="R316" s="47">
        <f t="shared" si="408"/>
        <v>0.9615118158725271</v>
      </c>
      <c r="S316" s="19">
        <v>2228.4058441558</v>
      </c>
      <c r="T316" s="50">
        <f t="shared" si="409"/>
        <v>17.840091619212235</v>
      </c>
      <c r="U316" s="48">
        <f t="shared" si="410"/>
        <v>76.712393962612609</v>
      </c>
      <c r="V316" s="45">
        <f t="shared" si="411"/>
        <v>433.03333333333336</v>
      </c>
      <c r="W316" s="45">
        <f t="shared" ref="W316" si="493">V316-50</f>
        <v>383.03333333333336</v>
      </c>
      <c r="X316" s="45">
        <f t="shared" si="413"/>
        <v>50</v>
      </c>
    </row>
    <row r="317" spans="2:24" x14ac:dyDescent="0.25">
      <c r="B317" s="41">
        <v>44146</v>
      </c>
      <c r="C317" s="3">
        <f t="shared" si="401"/>
        <v>2020</v>
      </c>
      <c r="D317" s="3" t="s">
        <v>31</v>
      </c>
      <c r="E317" s="3">
        <f t="shared" si="402"/>
        <v>11</v>
      </c>
      <c r="F317" s="3" t="s">
        <v>35</v>
      </c>
      <c r="G317" s="3">
        <v>2</v>
      </c>
      <c r="H317" s="3" t="str">
        <f t="shared" si="414"/>
        <v>Sussex</v>
      </c>
      <c r="I317" s="42">
        <v>44054</v>
      </c>
      <c r="J317" s="3">
        <f t="shared" si="403"/>
        <v>92</v>
      </c>
      <c r="K317" s="43">
        <f t="shared" si="404"/>
        <v>13.142857142857142</v>
      </c>
      <c r="L317" s="44">
        <v>17000</v>
      </c>
      <c r="M317" s="3">
        <v>2</v>
      </c>
      <c r="N317" s="45">
        <f t="shared" si="405"/>
        <v>16998</v>
      </c>
      <c r="O317" s="45">
        <f t="shared" si="447"/>
        <v>1570</v>
      </c>
      <c r="P317" s="45">
        <f>N317-1000</f>
        <v>15998</v>
      </c>
      <c r="Q317" s="46">
        <f t="shared" si="407"/>
        <v>533.26666666666665</v>
      </c>
      <c r="R317" s="47">
        <f t="shared" si="408"/>
        <v>0.94116954935874808</v>
      </c>
      <c r="S317" s="19">
        <v>2231.2283549783101</v>
      </c>
      <c r="T317" s="50">
        <f t="shared" si="409"/>
        <v>13.946920583687399</v>
      </c>
      <c r="U317" s="48">
        <f t="shared" si="410"/>
        <v>59.971758509855817</v>
      </c>
      <c r="V317" s="45">
        <f t="shared" si="411"/>
        <v>566.6</v>
      </c>
      <c r="W317" s="45">
        <f t="shared" ref="W317" si="494">V317-70</f>
        <v>496.6</v>
      </c>
      <c r="X317" s="45">
        <f t="shared" si="413"/>
        <v>70</v>
      </c>
    </row>
    <row r="318" spans="2:24" x14ac:dyDescent="0.25">
      <c r="B318" s="41">
        <v>44147</v>
      </c>
      <c r="C318" s="3">
        <f t="shared" si="401"/>
        <v>2020</v>
      </c>
      <c r="D318" s="3" t="s">
        <v>31</v>
      </c>
      <c r="E318" s="3">
        <f t="shared" si="402"/>
        <v>12</v>
      </c>
      <c r="F318" s="3" t="s">
        <v>36</v>
      </c>
      <c r="G318" s="3">
        <v>3</v>
      </c>
      <c r="H318" s="3" t="str">
        <f t="shared" si="414"/>
        <v>Leghorn</v>
      </c>
      <c r="I318" s="42">
        <v>44060</v>
      </c>
      <c r="J318" s="3">
        <f t="shared" si="403"/>
        <v>87</v>
      </c>
      <c r="K318" s="43">
        <f t="shared" si="404"/>
        <v>12.428571428571429</v>
      </c>
      <c r="L318" s="44">
        <v>11328.404040404001</v>
      </c>
      <c r="M318" s="3">
        <v>9</v>
      </c>
      <c r="N318" s="45">
        <f t="shared" si="405"/>
        <v>11319.404040404001</v>
      </c>
      <c r="O318" s="45">
        <f t="shared" si="447"/>
        <v>1579</v>
      </c>
      <c r="P318" s="45">
        <f t="shared" ref="P318" si="495">N318-200</f>
        <v>11119.404040404001</v>
      </c>
      <c r="Q318" s="46">
        <f t="shared" si="407"/>
        <v>370.64680134680003</v>
      </c>
      <c r="R318" s="47">
        <f t="shared" si="408"/>
        <v>0.98233122527598526</v>
      </c>
      <c r="S318" s="19">
        <v>2234.0508658008198</v>
      </c>
      <c r="T318" s="50">
        <f t="shared" si="409"/>
        <v>20.091462255378662</v>
      </c>
      <c r="U318" s="48">
        <f t="shared" si="410"/>
        <v>86.393287698128248</v>
      </c>
      <c r="V318" s="45">
        <f t="shared" si="411"/>
        <v>377.31346801346666</v>
      </c>
      <c r="W318" s="45">
        <f t="shared" ref="W318:W319" si="496">V318-61</f>
        <v>316.31346801346666</v>
      </c>
      <c r="X318" s="45">
        <f t="shared" si="413"/>
        <v>61</v>
      </c>
    </row>
    <row r="319" spans="2:24" x14ac:dyDescent="0.25">
      <c r="B319" s="41">
        <v>44148</v>
      </c>
      <c r="C319" s="3">
        <f t="shared" si="401"/>
        <v>2020</v>
      </c>
      <c r="D319" s="3" t="s">
        <v>31</v>
      </c>
      <c r="E319" s="3">
        <f t="shared" si="402"/>
        <v>13</v>
      </c>
      <c r="F319" s="3" t="s">
        <v>34</v>
      </c>
      <c r="G319" s="3">
        <v>1</v>
      </c>
      <c r="H319" s="3" t="str">
        <f t="shared" si="414"/>
        <v>Plymouth Rock</v>
      </c>
      <c r="I319" s="42">
        <v>44056</v>
      </c>
      <c r="J319" s="3">
        <f t="shared" si="403"/>
        <v>92</v>
      </c>
      <c r="K319" s="43">
        <f t="shared" si="404"/>
        <v>13.142857142857142</v>
      </c>
      <c r="L319" s="44">
        <v>11283.470418470401</v>
      </c>
      <c r="M319" s="3">
        <v>1</v>
      </c>
      <c r="N319" s="45">
        <f t="shared" si="405"/>
        <v>11282.470418470401</v>
      </c>
      <c r="O319" s="45">
        <f t="shared" si="447"/>
        <v>1580</v>
      </c>
      <c r="P319" s="45">
        <f t="shared" ref="P319" si="497">N319-600</f>
        <v>10682.470418470401</v>
      </c>
      <c r="Q319" s="46">
        <f t="shared" si="407"/>
        <v>356.08234728234669</v>
      </c>
      <c r="R319" s="47">
        <f t="shared" si="408"/>
        <v>0.94682015748804915</v>
      </c>
      <c r="S319" s="19">
        <v>2236.8733766233299</v>
      </c>
      <c r="T319" s="50">
        <f t="shared" si="409"/>
        <v>20.939663663900159</v>
      </c>
      <c r="U319" s="48">
        <f t="shared" si="410"/>
        <v>90.040553754770684</v>
      </c>
      <c r="V319" s="45">
        <f t="shared" si="411"/>
        <v>376.08234728234669</v>
      </c>
      <c r="W319" s="45">
        <f t="shared" si="496"/>
        <v>315.08234728234669</v>
      </c>
      <c r="X319" s="45">
        <f t="shared" si="413"/>
        <v>61</v>
      </c>
    </row>
    <row r="320" spans="2:24" x14ac:dyDescent="0.25">
      <c r="B320" s="41">
        <v>44149</v>
      </c>
      <c r="C320" s="3">
        <f t="shared" si="401"/>
        <v>2020</v>
      </c>
      <c r="D320" s="3" t="s">
        <v>31</v>
      </c>
      <c r="E320" s="3">
        <f t="shared" si="402"/>
        <v>14</v>
      </c>
      <c r="F320" s="3" t="s">
        <v>34</v>
      </c>
      <c r="G320" s="3">
        <v>2</v>
      </c>
      <c r="H320" s="3" t="str">
        <f t="shared" si="414"/>
        <v>Sussex</v>
      </c>
      <c r="I320" s="42">
        <v>44057</v>
      </c>
      <c r="J320" s="3">
        <f t="shared" si="403"/>
        <v>92</v>
      </c>
      <c r="K320" s="43">
        <f t="shared" si="404"/>
        <v>13.142857142857142</v>
      </c>
      <c r="L320" s="44">
        <v>11238.5367965368</v>
      </c>
      <c r="M320" s="3">
        <v>1</v>
      </c>
      <c r="N320" s="45">
        <f t="shared" si="405"/>
        <v>11237.5367965368</v>
      </c>
      <c r="O320" s="45">
        <f t="shared" si="447"/>
        <v>1581</v>
      </c>
      <c r="P320" s="45">
        <f t="shared" ref="P320" si="498">N320-500</f>
        <v>10737.5367965368</v>
      </c>
      <c r="Q320" s="46">
        <f t="shared" si="407"/>
        <v>357.91789321789332</v>
      </c>
      <c r="R320" s="47">
        <f t="shared" si="408"/>
        <v>0.95550626360092628</v>
      </c>
      <c r="S320" s="19">
        <v>2239.6958874458401</v>
      </c>
      <c r="T320" s="50">
        <f t="shared" si="409"/>
        <v>20.858563093988312</v>
      </c>
      <c r="U320" s="48">
        <f t="shared" si="410"/>
        <v>89.691821304149741</v>
      </c>
      <c r="V320" s="45">
        <f t="shared" si="411"/>
        <v>374.58455988456001</v>
      </c>
      <c r="W320" s="45">
        <f t="shared" si="482"/>
        <v>356.58455988456001</v>
      </c>
      <c r="X320" s="45">
        <f t="shared" si="413"/>
        <v>18</v>
      </c>
    </row>
    <row r="321" spans="2:24" x14ac:dyDescent="0.25">
      <c r="B321" s="41">
        <v>44150</v>
      </c>
      <c r="C321" s="3">
        <f t="shared" si="401"/>
        <v>2020</v>
      </c>
      <c r="D321" s="3" t="s">
        <v>31</v>
      </c>
      <c r="E321" s="3">
        <f t="shared" si="402"/>
        <v>15</v>
      </c>
      <c r="F321" s="3" t="s">
        <v>35</v>
      </c>
      <c r="G321" s="3">
        <v>3</v>
      </c>
      <c r="H321" s="3" t="str">
        <f t="shared" si="414"/>
        <v>Leghorn</v>
      </c>
      <c r="I321" s="42">
        <v>44058</v>
      </c>
      <c r="J321" s="3">
        <f t="shared" si="403"/>
        <v>92</v>
      </c>
      <c r="K321" s="43">
        <f t="shared" si="404"/>
        <v>13.142857142857142</v>
      </c>
      <c r="L321" s="44">
        <v>11193.6031746032</v>
      </c>
      <c r="M321" s="3">
        <v>0</v>
      </c>
      <c r="N321" s="45">
        <f t="shared" si="405"/>
        <v>11193.6031746032</v>
      </c>
      <c r="O321" s="45">
        <f t="shared" si="447"/>
        <v>1581</v>
      </c>
      <c r="P321" s="45">
        <f t="shared" ref="P321" si="499">L321-500</f>
        <v>10693.6031746032</v>
      </c>
      <c r="Q321" s="46">
        <f t="shared" si="407"/>
        <v>356.45343915344</v>
      </c>
      <c r="R321" s="47">
        <f t="shared" si="408"/>
        <v>0.95533163073580862</v>
      </c>
      <c r="S321" s="19">
        <v>2242.5183982683502</v>
      </c>
      <c r="T321" s="50">
        <f t="shared" si="409"/>
        <v>20.970652844068731</v>
      </c>
      <c r="U321" s="48">
        <f t="shared" si="410"/>
        <v>90.173807229495537</v>
      </c>
      <c r="V321" s="45">
        <f t="shared" si="411"/>
        <v>373.12010582010669</v>
      </c>
      <c r="W321" s="45">
        <f t="shared" si="483"/>
        <v>365.12010582010669</v>
      </c>
      <c r="X321" s="45">
        <f t="shared" si="413"/>
        <v>8</v>
      </c>
    </row>
    <row r="322" spans="2:24" x14ac:dyDescent="0.25">
      <c r="B322" s="41">
        <v>44151</v>
      </c>
      <c r="C322" s="3">
        <f t="shared" si="401"/>
        <v>2020</v>
      </c>
      <c r="D322" s="3" t="s">
        <v>31</v>
      </c>
      <c r="E322" s="3">
        <f t="shared" si="402"/>
        <v>16</v>
      </c>
      <c r="F322" s="3" t="s">
        <v>36</v>
      </c>
      <c r="G322" s="3">
        <v>1</v>
      </c>
      <c r="H322" s="3" t="str">
        <f t="shared" si="414"/>
        <v>Plymouth Rock</v>
      </c>
      <c r="I322" s="42">
        <v>44059</v>
      </c>
      <c r="J322" s="3">
        <f t="shared" si="403"/>
        <v>92</v>
      </c>
      <c r="K322" s="43">
        <f t="shared" si="404"/>
        <v>13.142857142857142</v>
      </c>
      <c r="L322" s="44">
        <v>11148.6695526695</v>
      </c>
      <c r="M322" s="3">
        <v>0</v>
      </c>
      <c r="N322" s="45">
        <f t="shared" si="405"/>
        <v>11148.6695526695</v>
      </c>
      <c r="O322" s="45">
        <f t="shared" si="447"/>
        <v>1581</v>
      </c>
      <c r="P322" s="45">
        <f t="shared" ref="P322" si="500">N322-400</f>
        <v>10748.6695526695</v>
      </c>
      <c r="Q322" s="46">
        <f t="shared" si="407"/>
        <v>358.28898508898334</v>
      </c>
      <c r="R322" s="47">
        <f t="shared" si="408"/>
        <v>0.96412127939479364</v>
      </c>
      <c r="S322" s="19">
        <v>2245.3409090908599</v>
      </c>
      <c r="T322" s="50">
        <f t="shared" si="409"/>
        <v>20.889477512435157</v>
      </c>
      <c r="U322" s="48">
        <f t="shared" si="410"/>
        <v>89.824753303471169</v>
      </c>
      <c r="V322" s="45">
        <f t="shared" si="411"/>
        <v>371.62231842231665</v>
      </c>
      <c r="W322" s="45">
        <f t="shared" si="484"/>
        <v>319.62231842231665</v>
      </c>
      <c r="X322" s="45">
        <f t="shared" si="413"/>
        <v>52</v>
      </c>
    </row>
    <row r="323" spans="2:24" x14ac:dyDescent="0.25">
      <c r="B323" s="41">
        <v>44152</v>
      </c>
      <c r="C323" s="3">
        <f t="shared" ref="C323:C386" si="501">YEAR(B323)</f>
        <v>2020</v>
      </c>
      <c r="D323" s="3" t="s">
        <v>31</v>
      </c>
      <c r="E323" s="3">
        <f t="shared" ref="E323:E386" si="502">DAY(B323)</f>
        <v>17</v>
      </c>
      <c r="F323" s="3" t="s">
        <v>34</v>
      </c>
      <c r="G323" s="3">
        <v>2</v>
      </c>
      <c r="H323" s="3" t="str">
        <f t="shared" si="414"/>
        <v>Sussex</v>
      </c>
      <c r="I323" s="42">
        <v>44060</v>
      </c>
      <c r="J323" s="3">
        <f t="shared" ref="J323:J386" si="503">B323-I323</f>
        <v>92</v>
      </c>
      <c r="K323" s="43">
        <f t="shared" ref="K323:K386" si="504">J323/7</f>
        <v>13.142857142857142</v>
      </c>
      <c r="L323" s="44">
        <v>11103.7359307359</v>
      </c>
      <c r="M323" s="3">
        <v>0</v>
      </c>
      <c r="N323" s="45">
        <f t="shared" ref="N323:N386" si="505">L323-M323</f>
        <v>11103.7359307359</v>
      </c>
      <c r="O323" s="45">
        <f t="shared" si="447"/>
        <v>1581</v>
      </c>
      <c r="P323" s="45">
        <f t="shared" ref="P323" si="506">N323-500</f>
        <v>10603.7359307359</v>
      </c>
      <c r="Q323" s="46">
        <f t="shared" ref="Q323:Q386" si="507">P323/30</f>
        <v>353.45786435786334</v>
      </c>
      <c r="R323" s="47">
        <f t="shared" ref="R323:R386" si="508">P323/N323</f>
        <v>0.95497011067995896</v>
      </c>
      <c r="S323" s="19">
        <v>2248.16341991337</v>
      </c>
      <c r="T323" s="50">
        <f t="shared" ref="T323:T386" si="509">S323*100/P323</f>
        <v>21.20161643592861</v>
      </c>
      <c r="U323" s="48">
        <f t="shared" ref="U323:U386" si="510">4.3*T323</f>
        <v>91.166950674493023</v>
      </c>
      <c r="V323" s="45">
        <f t="shared" ref="V323:V386" si="511">N323/30</f>
        <v>370.12453102453003</v>
      </c>
      <c r="W323" s="45">
        <f t="shared" si="485"/>
        <v>315.12453102453003</v>
      </c>
      <c r="X323" s="45">
        <f t="shared" ref="X323:X386" si="512">V323-W323</f>
        <v>55</v>
      </c>
    </row>
    <row r="324" spans="2:24" x14ac:dyDescent="0.25">
      <c r="B324" s="41">
        <v>44153</v>
      </c>
      <c r="C324" s="3">
        <f t="shared" si="501"/>
        <v>2020</v>
      </c>
      <c r="D324" s="3" t="s">
        <v>31</v>
      </c>
      <c r="E324" s="3">
        <f t="shared" si="502"/>
        <v>18</v>
      </c>
      <c r="F324" s="3" t="s">
        <v>35</v>
      </c>
      <c r="G324" s="3">
        <v>3</v>
      </c>
      <c r="H324" s="3" t="str">
        <f t="shared" ref="H324:H387" si="513">CONCATENATE(IF(G324=2,"Sussex",""),IF(G324=3,"Leghorn",""),IF(G324=1,"Plymouth Rock",""))</f>
        <v>Leghorn</v>
      </c>
      <c r="I324" s="42">
        <v>44061</v>
      </c>
      <c r="J324" s="3">
        <f t="shared" si="503"/>
        <v>92</v>
      </c>
      <c r="K324" s="43">
        <f t="shared" si="504"/>
        <v>13.142857142857142</v>
      </c>
      <c r="L324" s="44">
        <v>11058.8023088023</v>
      </c>
      <c r="M324" s="3">
        <v>0</v>
      </c>
      <c r="N324" s="45">
        <f t="shared" si="505"/>
        <v>11058.8023088023</v>
      </c>
      <c r="O324" s="45">
        <f t="shared" si="447"/>
        <v>1581</v>
      </c>
      <c r="P324" s="45">
        <f t="shared" ref="P324:P372" si="514">L324-500</f>
        <v>10558.8023088023</v>
      </c>
      <c r="Q324" s="46">
        <f t="shared" si="507"/>
        <v>351.96007696007666</v>
      </c>
      <c r="R324" s="47">
        <f t="shared" si="508"/>
        <v>0.95478714728429293</v>
      </c>
      <c r="S324" s="19">
        <v>2250.9859307358802</v>
      </c>
      <c r="T324" s="50">
        <f t="shared" si="509"/>
        <v>21.318572551162884</v>
      </c>
      <c r="U324" s="48">
        <f t="shared" si="510"/>
        <v>91.669861970000397</v>
      </c>
      <c r="V324" s="45">
        <f t="shared" si="511"/>
        <v>368.62674362674335</v>
      </c>
      <c r="W324" s="45">
        <f t="shared" si="486"/>
        <v>268.62674362674335</v>
      </c>
      <c r="X324" s="45">
        <f t="shared" si="512"/>
        <v>100</v>
      </c>
    </row>
    <row r="325" spans="2:24" x14ac:dyDescent="0.25">
      <c r="B325" s="41">
        <v>44154</v>
      </c>
      <c r="C325" s="3">
        <f t="shared" si="501"/>
        <v>2020</v>
      </c>
      <c r="D325" s="3" t="s">
        <v>31</v>
      </c>
      <c r="E325" s="3">
        <f t="shared" si="502"/>
        <v>19</v>
      </c>
      <c r="F325" s="3" t="s">
        <v>36</v>
      </c>
      <c r="G325" s="3">
        <v>1</v>
      </c>
      <c r="H325" s="3" t="str">
        <f t="shared" si="513"/>
        <v>Plymouth Rock</v>
      </c>
      <c r="I325" s="42">
        <v>44062</v>
      </c>
      <c r="J325" s="3">
        <f t="shared" si="503"/>
        <v>92</v>
      </c>
      <c r="K325" s="43">
        <f t="shared" si="504"/>
        <v>13.142857142857142</v>
      </c>
      <c r="L325" s="44">
        <v>11013.8686868687</v>
      </c>
      <c r="M325" s="3">
        <v>0</v>
      </c>
      <c r="N325" s="45">
        <f t="shared" si="505"/>
        <v>11013.8686868687</v>
      </c>
      <c r="O325" s="45">
        <f t="shared" si="447"/>
        <v>1581</v>
      </c>
      <c r="P325" s="45">
        <f t="shared" ref="P325:P373" si="515">N325-400</f>
        <v>10613.8686868687</v>
      </c>
      <c r="Q325" s="46">
        <f t="shared" si="507"/>
        <v>353.79562289562335</v>
      </c>
      <c r="R325" s="47">
        <f t="shared" si="508"/>
        <v>0.9636821528045908</v>
      </c>
      <c r="S325" s="19">
        <v>2253.8084415583899</v>
      </c>
      <c r="T325" s="50">
        <f t="shared" si="509"/>
        <v>21.23456119583205</v>
      </c>
      <c r="U325" s="48">
        <f t="shared" si="510"/>
        <v>91.308613142077817</v>
      </c>
      <c r="V325" s="45">
        <f t="shared" si="511"/>
        <v>367.12895622895667</v>
      </c>
      <c r="W325" s="45">
        <f t="shared" si="487"/>
        <v>217.12895622895667</v>
      </c>
      <c r="X325" s="45">
        <f t="shared" si="512"/>
        <v>150</v>
      </c>
    </row>
    <row r="326" spans="2:24" x14ac:dyDescent="0.25">
      <c r="B326" s="41">
        <v>44155</v>
      </c>
      <c r="C326" s="3">
        <f t="shared" si="501"/>
        <v>2020</v>
      </c>
      <c r="D326" s="3" t="s">
        <v>31</v>
      </c>
      <c r="E326" s="3">
        <f t="shared" si="502"/>
        <v>20</v>
      </c>
      <c r="F326" s="3" t="s">
        <v>34</v>
      </c>
      <c r="G326" s="3">
        <v>2</v>
      </c>
      <c r="H326" s="3" t="str">
        <f t="shared" si="513"/>
        <v>Sussex</v>
      </c>
      <c r="I326" s="42">
        <v>44063</v>
      </c>
      <c r="J326" s="3">
        <f t="shared" si="503"/>
        <v>92</v>
      </c>
      <c r="K326" s="43">
        <f t="shared" si="504"/>
        <v>13.142857142857142</v>
      </c>
      <c r="L326" s="44">
        <v>10968.9350649351</v>
      </c>
      <c r="M326" s="3">
        <v>0</v>
      </c>
      <c r="N326" s="45">
        <f t="shared" si="505"/>
        <v>10968.9350649351</v>
      </c>
      <c r="O326" s="45">
        <f t="shared" si="447"/>
        <v>1581</v>
      </c>
      <c r="P326" s="45">
        <f t="shared" ref="P326:P374" si="516">N326-500</f>
        <v>10468.9350649351</v>
      </c>
      <c r="Q326" s="46">
        <f t="shared" si="507"/>
        <v>348.96450216450336</v>
      </c>
      <c r="R326" s="47">
        <f t="shared" si="508"/>
        <v>0.95441672349776474</v>
      </c>
      <c r="S326" s="19">
        <v>2256.6309523809</v>
      </c>
      <c r="T326" s="50">
        <f t="shared" si="509"/>
        <v>21.555496699366426</v>
      </c>
      <c r="U326" s="48">
        <f t="shared" si="510"/>
        <v>92.688635807275631</v>
      </c>
      <c r="V326" s="45">
        <f t="shared" si="511"/>
        <v>365.63116883116999</v>
      </c>
      <c r="W326" s="45">
        <f t="shared" ref="W326" si="517">V326-100</f>
        <v>265.63116883116999</v>
      </c>
      <c r="X326" s="45">
        <f t="shared" si="512"/>
        <v>100</v>
      </c>
    </row>
    <row r="327" spans="2:24" x14ac:dyDescent="0.25">
      <c r="B327" s="41">
        <v>44156</v>
      </c>
      <c r="C327" s="3">
        <f t="shared" si="501"/>
        <v>2020</v>
      </c>
      <c r="D327" s="3" t="s">
        <v>31</v>
      </c>
      <c r="E327" s="3">
        <f t="shared" si="502"/>
        <v>21</v>
      </c>
      <c r="F327" s="3" t="s">
        <v>35</v>
      </c>
      <c r="G327" s="3">
        <v>3</v>
      </c>
      <c r="H327" s="3" t="str">
        <f t="shared" si="513"/>
        <v>Leghorn</v>
      </c>
      <c r="I327" s="42">
        <v>44064</v>
      </c>
      <c r="J327" s="3">
        <f t="shared" si="503"/>
        <v>92</v>
      </c>
      <c r="K327" s="43">
        <f t="shared" si="504"/>
        <v>13.142857142857142</v>
      </c>
      <c r="L327" s="44">
        <v>10924.0014430014</v>
      </c>
      <c r="M327" s="3">
        <v>0</v>
      </c>
      <c r="N327" s="45">
        <f t="shared" si="505"/>
        <v>10924.0014430014</v>
      </c>
      <c r="O327" s="45">
        <f t="shared" si="447"/>
        <v>1581</v>
      </c>
      <c r="P327" s="45">
        <f t="shared" ref="P327:P375" si="518">N327-300</f>
        <v>10624.0014430014</v>
      </c>
      <c r="Q327" s="46">
        <f t="shared" si="507"/>
        <v>354.13338143338001</v>
      </c>
      <c r="R327" s="47">
        <f t="shared" si="508"/>
        <v>0.97253753566718915</v>
      </c>
      <c r="S327" s="19">
        <v>2259.4534632034101</v>
      </c>
      <c r="T327" s="50">
        <f t="shared" si="509"/>
        <v>21.267443112894469</v>
      </c>
      <c r="U327" s="48">
        <f t="shared" si="510"/>
        <v>91.450005385446218</v>
      </c>
      <c r="V327" s="45">
        <f t="shared" si="511"/>
        <v>364.13338143338001</v>
      </c>
      <c r="W327" s="45">
        <f t="shared" ref="W327" si="519">V327-150</f>
        <v>214.13338143338001</v>
      </c>
      <c r="X327" s="45">
        <f t="shared" si="512"/>
        <v>150</v>
      </c>
    </row>
    <row r="328" spans="2:24" x14ac:dyDescent="0.25">
      <c r="B328" s="41">
        <v>44157</v>
      </c>
      <c r="C328" s="3">
        <f t="shared" si="501"/>
        <v>2020</v>
      </c>
      <c r="D328" s="3" t="s">
        <v>31</v>
      </c>
      <c r="E328" s="3">
        <f t="shared" si="502"/>
        <v>22</v>
      </c>
      <c r="F328" s="3" t="s">
        <v>36</v>
      </c>
      <c r="G328" s="3">
        <v>1</v>
      </c>
      <c r="H328" s="3" t="str">
        <f t="shared" si="513"/>
        <v>Plymouth Rock</v>
      </c>
      <c r="I328" s="42">
        <v>44055</v>
      </c>
      <c r="J328" s="3">
        <f t="shared" si="503"/>
        <v>102</v>
      </c>
      <c r="K328" s="43">
        <f t="shared" si="504"/>
        <v>14.571428571428571</v>
      </c>
      <c r="L328" s="44">
        <v>10879.0678210678</v>
      </c>
      <c r="M328" s="3">
        <v>0</v>
      </c>
      <c r="N328" s="45">
        <f t="shared" si="505"/>
        <v>10879.0678210678</v>
      </c>
      <c r="O328" s="45">
        <f t="shared" si="447"/>
        <v>1581</v>
      </c>
      <c r="P328" s="45">
        <f t="shared" ref="P328:P376" si="520">N328-200</f>
        <v>10679.0678210678</v>
      </c>
      <c r="Q328" s="46">
        <f t="shared" si="507"/>
        <v>355.96892736892664</v>
      </c>
      <c r="R328" s="47">
        <f t="shared" si="508"/>
        <v>0.98161607195676348</v>
      </c>
      <c r="S328" s="19">
        <v>2262.2759740259198</v>
      </c>
      <c r="T328" s="50">
        <f t="shared" si="509"/>
        <v>21.184208321655877</v>
      </c>
      <c r="U328" s="48">
        <f t="shared" si="510"/>
        <v>91.092095783120271</v>
      </c>
      <c r="V328" s="45">
        <f t="shared" si="511"/>
        <v>362.63559403559333</v>
      </c>
      <c r="W328" s="45">
        <f t="shared" ref="W328" si="521">V328-50</f>
        <v>312.63559403559333</v>
      </c>
      <c r="X328" s="45">
        <f t="shared" si="512"/>
        <v>50</v>
      </c>
    </row>
    <row r="329" spans="2:24" x14ac:dyDescent="0.25">
      <c r="B329" s="41">
        <v>44158</v>
      </c>
      <c r="C329" s="3">
        <f t="shared" si="501"/>
        <v>2020</v>
      </c>
      <c r="D329" s="3" t="s">
        <v>31</v>
      </c>
      <c r="E329" s="3">
        <f t="shared" si="502"/>
        <v>23</v>
      </c>
      <c r="F329" s="3" t="s">
        <v>34</v>
      </c>
      <c r="G329" s="3">
        <v>2</v>
      </c>
      <c r="H329" s="3" t="str">
        <f t="shared" si="513"/>
        <v>Sussex</v>
      </c>
      <c r="I329" s="42">
        <v>44066</v>
      </c>
      <c r="J329" s="3">
        <f t="shared" si="503"/>
        <v>92</v>
      </c>
      <c r="K329" s="43">
        <f t="shared" si="504"/>
        <v>13.142857142857142</v>
      </c>
      <c r="L329" s="44">
        <v>10834.1341991342</v>
      </c>
      <c r="M329" s="3">
        <v>0</v>
      </c>
      <c r="N329" s="45">
        <f t="shared" si="505"/>
        <v>10834.1341991342</v>
      </c>
      <c r="O329" s="45">
        <f t="shared" si="447"/>
        <v>1581</v>
      </c>
      <c r="P329" s="45">
        <f t="shared" ref="P329:P377" si="522">N329-600</f>
        <v>10234.1341991342</v>
      </c>
      <c r="Q329" s="46">
        <f t="shared" si="507"/>
        <v>341.13780663780665</v>
      </c>
      <c r="R329" s="47">
        <f t="shared" si="508"/>
        <v>0.94461947867989782</v>
      </c>
      <c r="S329" s="19">
        <v>2265.09848484843</v>
      </c>
      <c r="T329" s="50">
        <f t="shared" si="509"/>
        <v>22.132780758728529</v>
      </c>
      <c r="U329" s="48">
        <f t="shared" si="510"/>
        <v>95.170957262532667</v>
      </c>
      <c r="V329" s="45">
        <f t="shared" si="511"/>
        <v>361.13780663780665</v>
      </c>
      <c r="W329" s="45">
        <f t="shared" ref="W329" si="523">V329-55</f>
        <v>306.13780663780665</v>
      </c>
      <c r="X329" s="45">
        <f t="shared" si="512"/>
        <v>55</v>
      </c>
    </row>
    <row r="330" spans="2:24" x14ac:dyDescent="0.25">
      <c r="B330" s="41">
        <v>44159</v>
      </c>
      <c r="C330" s="3">
        <f t="shared" si="501"/>
        <v>2020</v>
      </c>
      <c r="D330" s="3" t="s">
        <v>31</v>
      </c>
      <c r="E330" s="3">
        <f t="shared" si="502"/>
        <v>24</v>
      </c>
      <c r="F330" s="3" t="s">
        <v>34</v>
      </c>
      <c r="G330" s="3">
        <v>3</v>
      </c>
      <c r="H330" s="3" t="str">
        <f t="shared" si="513"/>
        <v>Leghorn</v>
      </c>
      <c r="I330" s="42">
        <v>44067</v>
      </c>
      <c r="J330" s="3">
        <f t="shared" si="503"/>
        <v>92</v>
      </c>
      <c r="K330" s="43">
        <f t="shared" si="504"/>
        <v>13.142857142857142</v>
      </c>
      <c r="L330" s="44">
        <v>10789.2005772006</v>
      </c>
      <c r="M330" s="3">
        <v>0</v>
      </c>
      <c r="N330" s="45">
        <f t="shared" si="505"/>
        <v>10789.2005772006</v>
      </c>
      <c r="O330" s="45">
        <f t="shared" si="447"/>
        <v>1581</v>
      </c>
      <c r="P330" s="45">
        <f t="shared" ref="P330:P378" si="524">N330-500</f>
        <v>10289.2005772006</v>
      </c>
      <c r="Q330" s="46">
        <f t="shared" si="507"/>
        <v>342.97335257335334</v>
      </c>
      <c r="R330" s="47">
        <f t="shared" si="508"/>
        <v>0.95365736354400676</v>
      </c>
      <c r="S330" s="19">
        <v>2267.9209956709501</v>
      </c>
      <c r="T330" s="50">
        <f t="shared" si="509"/>
        <v>22.041760957564961</v>
      </c>
      <c r="U330" s="48">
        <f t="shared" si="510"/>
        <v>94.779572117529327</v>
      </c>
      <c r="V330" s="45">
        <f t="shared" si="511"/>
        <v>359.64001924001997</v>
      </c>
      <c r="W330" s="45">
        <f t="shared" ref="W330" si="525">V330-19</f>
        <v>340.64001924001997</v>
      </c>
      <c r="X330" s="45">
        <f t="shared" si="512"/>
        <v>19</v>
      </c>
    </row>
    <row r="331" spans="2:24" x14ac:dyDescent="0.25">
      <c r="B331" s="41">
        <v>44160</v>
      </c>
      <c r="C331" s="3">
        <f t="shared" si="501"/>
        <v>2020</v>
      </c>
      <c r="D331" s="3" t="s">
        <v>31</v>
      </c>
      <c r="E331" s="3">
        <f t="shared" si="502"/>
        <v>25</v>
      </c>
      <c r="F331" s="3" t="s">
        <v>35</v>
      </c>
      <c r="G331" s="3">
        <v>1</v>
      </c>
      <c r="H331" s="3" t="str">
        <f t="shared" si="513"/>
        <v>Plymouth Rock</v>
      </c>
      <c r="I331" s="42">
        <v>44068</v>
      </c>
      <c r="J331" s="3">
        <f t="shared" si="503"/>
        <v>92</v>
      </c>
      <c r="K331" s="43">
        <f t="shared" si="504"/>
        <v>13.142857142857142</v>
      </c>
      <c r="L331" s="44">
        <v>10744.266955267</v>
      </c>
      <c r="M331" s="3">
        <v>6</v>
      </c>
      <c r="N331" s="45">
        <f t="shared" si="505"/>
        <v>10738.266955267</v>
      </c>
      <c r="O331" s="45">
        <f t="shared" si="447"/>
        <v>1587</v>
      </c>
      <c r="P331" s="45">
        <f t="shared" ref="P331:P379" si="526">L331-500</f>
        <v>10244.266955267</v>
      </c>
      <c r="Q331" s="46">
        <f t="shared" si="507"/>
        <v>341.47556517556666</v>
      </c>
      <c r="R331" s="47">
        <f t="shared" si="508"/>
        <v>0.95399630107373157</v>
      </c>
      <c r="S331" s="19">
        <v>2270.7435064934598</v>
      </c>
      <c r="T331" s="50">
        <f t="shared" si="509"/>
        <v>22.16599310042362</v>
      </c>
      <c r="U331" s="48">
        <f t="shared" si="510"/>
        <v>95.313770331821559</v>
      </c>
      <c r="V331" s="45">
        <f t="shared" si="511"/>
        <v>357.9422318422333</v>
      </c>
      <c r="W331" s="45">
        <f t="shared" ref="W331" si="527">V331-100</f>
        <v>257.9422318422333</v>
      </c>
      <c r="X331" s="45">
        <f t="shared" si="512"/>
        <v>100</v>
      </c>
    </row>
    <row r="332" spans="2:24" x14ac:dyDescent="0.25">
      <c r="B332" s="41">
        <v>44161</v>
      </c>
      <c r="C332" s="3">
        <f t="shared" si="501"/>
        <v>2020</v>
      </c>
      <c r="D332" s="3" t="s">
        <v>31</v>
      </c>
      <c r="E332" s="3">
        <f t="shared" si="502"/>
        <v>26</v>
      </c>
      <c r="F332" s="3" t="s">
        <v>36</v>
      </c>
      <c r="G332" s="3">
        <v>2</v>
      </c>
      <c r="H332" s="3" t="str">
        <f t="shared" si="513"/>
        <v>Sussex</v>
      </c>
      <c r="I332" s="42">
        <v>44069</v>
      </c>
      <c r="J332" s="3">
        <f t="shared" si="503"/>
        <v>92</v>
      </c>
      <c r="K332" s="43">
        <f t="shared" si="504"/>
        <v>13.142857142857142</v>
      </c>
      <c r="L332" s="44">
        <v>10699.333333333299</v>
      </c>
      <c r="M332" s="3">
        <v>4</v>
      </c>
      <c r="N332" s="45">
        <f t="shared" si="505"/>
        <v>10695.333333333299</v>
      </c>
      <c r="O332" s="45">
        <f t="shared" si="447"/>
        <v>1591</v>
      </c>
      <c r="P332" s="45">
        <f t="shared" ref="P332:P380" si="528">N332-400</f>
        <v>10295.333333333299</v>
      </c>
      <c r="Q332" s="46">
        <f t="shared" si="507"/>
        <v>343.17777777777667</v>
      </c>
      <c r="R332" s="47">
        <f t="shared" si="508"/>
        <v>0.96260051112634781</v>
      </c>
      <c r="S332" s="19">
        <v>2273.5660173159699</v>
      </c>
      <c r="T332" s="50">
        <f t="shared" si="509"/>
        <v>22.083461930803381</v>
      </c>
      <c r="U332" s="48">
        <f t="shared" si="510"/>
        <v>94.95888630245453</v>
      </c>
      <c r="V332" s="45">
        <f t="shared" si="511"/>
        <v>356.51111111110998</v>
      </c>
      <c r="W332" s="45">
        <f t="shared" ref="W332" si="529">V332-120</f>
        <v>236.51111111110998</v>
      </c>
      <c r="X332" s="45">
        <f t="shared" si="512"/>
        <v>120</v>
      </c>
    </row>
    <row r="333" spans="2:24" x14ac:dyDescent="0.25">
      <c r="B333" s="41">
        <v>44162</v>
      </c>
      <c r="C333" s="3">
        <f t="shared" si="501"/>
        <v>2020</v>
      </c>
      <c r="D333" s="3" t="s">
        <v>31</v>
      </c>
      <c r="E333" s="3">
        <f t="shared" si="502"/>
        <v>27</v>
      </c>
      <c r="F333" s="3" t="s">
        <v>34</v>
      </c>
      <c r="G333" s="3">
        <v>3</v>
      </c>
      <c r="H333" s="3" t="str">
        <f t="shared" si="513"/>
        <v>Leghorn</v>
      </c>
      <c r="I333" s="42">
        <v>44070</v>
      </c>
      <c r="J333" s="3">
        <f t="shared" si="503"/>
        <v>92</v>
      </c>
      <c r="K333" s="43">
        <f t="shared" si="504"/>
        <v>13.142857142857142</v>
      </c>
      <c r="L333" s="44">
        <v>10654.399711399699</v>
      </c>
      <c r="M333" s="3">
        <v>5</v>
      </c>
      <c r="N333" s="45">
        <f t="shared" si="505"/>
        <v>10649.399711399699</v>
      </c>
      <c r="O333" s="45">
        <f t="shared" si="447"/>
        <v>1596</v>
      </c>
      <c r="P333" s="45">
        <f t="shared" ref="P333:P381" si="530">N333-500</f>
        <v>10149.399711399699</v>
      </c>
      <c r="Q333" s="46">
        <f t="shared" si="507"/>
        <v>338.31332371332331</v>
      </c>
      <c r="R333" s="47">
        <f t="shared" si="508"/>
        <v>0.95304899679323962</v>
      </c>
      <c r="S333" s="19">
        <v>2276.3885281384801</v>
      </c>
      <c r="T333" s="50">
        <f t="shared" si="509"/>
        <v>22.428799661734324</v>
      </c>
      <c r="U333" s="48">
        <f t="shared" si="510"/>
        <v>96.443838545457595</v>
      </c>
      <c r="V333" s="45">
        <f t="shared" si="511"/>
        <v>354.97999037999</v>
      </c>
      <c r="W333" s="45">
        <f t="shared" ref="W333" si="531">V333-88</f>
        <v>266.97999037999</v>
      </c>
      <c r="X333" s="45">
        <f t="shared" si="512"/>
        <v>88</v>
      </c>
    </row>
    <row r="334" spans="2:24" x14ac:dyDescent="0.25">
      <c r="B334" s="41">
        <v>44163</v>
      </c>
      <c r="C334" s="3">
        <f t="shared" si="501"/>
        <v>2020</v>
      </c>
      <c r="D334" s="3" t="s">
        <v>31</v>
      </c>
      <c r="E334" s="3">
        <f t="shared" si="502"/>
        <v>28</v>
      </c>
      <c r="F334" s="3" t="s">
        <v>35</v>
      </c>
      <c r="G334" s="3">
        <v>1</v>
      </c>
      <c r="H334" s="3" t="str">
        <f t="shared" si="513"/>
        <v>Plymouth Rock</v>
      </c>
      <c r="I334" s="42">
        <v>44071</v>
      </c>
      <c r="J334" s="3">
        <f t="shared" si="503"/>
        <v>92</v>
      </c>
      <c r="K334" s="43">
        <f t="shared" si="504"/>
        <v>13.142857142857142</v>
      </c>
      <c r="L334" s="44">
        <v>10609.466089466099</v>
      </c>
      <c r="M334" s="3">
        <v>7</v>
      </c>
      <c r="N334" s="45">
        <f t="shared" si="505"/>
        <v>10602.466089466099</v>
      </c>
      <c r="O334" s="45">
        <f t="shared" si="447"/>
        <v>1603</v>
      </c>
      <c r="P334" s="45">
        <f t="shared" ref="P334:P382" si="532">L334-500</f>
        <v>10109.466089466099</v>
      </c>
      <c r="Q334" s="46">
        <f t="shared" si="507"/>
        <v>336.98220298220332</v>
      </c>
      <c r="R334" s="47">
        <f t="shared" si="508"/>
        <v>0.95350138393842054</v>
      </c>
      <c r="S334" s="19">
        <v>2279.2110389609902</v>
      </c>
      <c r="T334" s="50">
        <f t="shared" si="509"/>
        <v>22.545315635767267</v>
      </c>
      <c r="U334" s="48">
        <f t="shared" si="510"/>
        <v>96.94485723379924</v>
      </c>
      <c r="V334" s="45">
        <f t="shared" si="511"/>
        <v>353.41553631553666</v>
      </c>
      <c r="W334" s="45">
        <f t="shared" ref="W334" si="533">V334-77</f>
        <v>276.41553631553666</v>
      </c>
      <c r="X334" s="45">
        <f t="shared" si="512"/>
        <v>77</v>
      </c>
    </row>
    <row r="335" spans="2:24" x14ac:dyDescent="0.25">
      <c r="B335" s="41">
        <v>44164</v>
      </c>
      <c r="C335" s="3">
        <f t="shared" si="501"/>
        <v>2020</v>
      </c>
      <c r="D335" s="3" t="s">
        <v>31</v>
      </c>
      <c r="E335" s="3">
        <f t="shared" si="502"/>
        <v>29</v>
      </c>
      <c r="F335" s="3" t="s">
        <v>36</v>
      </c>
      <c r="G335" s="3">
        <v>2</v>
      </c>
      <c r="H335" s="3" t="str">
        <f t="shared" si="513"/>
        <v>Sussex</v>
      </c>
      <c r="I335" s="42">
        <v>44072</v>
      </c>
      <c r="J335" s="3">
        <f t="shared" si="503"/>
        <v>92</v>
      </c>
      <c r="K335" s="43">
        <f t="shared" si="504"/>
        <v>13.142857142857142</v>
      </c>
      <c r="L335" s="44">
        <v>10564.532467532499</v>
      </c>
      <c r="M335" s="3">
        <v>2</v>
      </c>
      <c r="N335" s="45">
        <f t="shared" si="505"/>
        <v>10562.532467532499</v>
      </c>
      <c r="O335" s="45">
        <f t="shared" si="447"/>
        <v>1605</v>
      </c>
      <c r="P335" s="45">
        <f t="shared" ref="P335:P383" si="534">N335-400</f>
        <v>10162.532467532499</v>
      </c>
      <c r="Q335" s="46">
        <f t="shared" si="507"/>
        <v>338.75108225108329</v>
      </c>
      <c r="R335" s="47">
        <f t="shared" si="508"/>
        <v>0.96213029392055982</v>
      </c>
      <c r="S335" s="19">
        <v>2282.0335497834999</v>
      </c>
      <c r="T335" s="50">
        <f t="shared" si="509"/>
        <v>22.455362942988817</v>
      </c>
      <c r="U335" s="48">
        <f t="shared" si="510"/>
        <v>96.558060654851914</v>
      </c>
      <c r="V335" s="45">
        <f t="shared" si="511"/>
        <v>352.08441558441666</v>
      </c>
      <c r="W335" s="45">
        <f t="shared" ref="W335" si="535">V335-100</f>
        <v>252.08441558441666</v>
      </c>
      <c r="X335" s="45">
        <f t="shared" si="512"/>
        <v>100</v>
      </c>
    </row>
    <row r="336" spans="2:24" x14ac:dyDescent="0.25">
      <c r="B336" s="41">
        <v>44165</v>
      </c>
      <c r="C336" s="3">
        <f t="shared" si="501"/>
        <v>2020</v>
      </c>
      <c r="D336" s="3" t="s">
        <v>31</v>
      </c>
      <c r="E336" s="3">
        <f t="shared" si="502"/>
        <v>30</v>
      </c>
      <c r="F336" s="3" t="s">
        <v>34</v>
      </c>
      <c r="G336" s="3">
        <v>3</v>
      </c>
      <c r="H336" s="3" t="str">
        <f t="shared" si="513"/>
        <v>Leghorn</v>
      </c>
      <c r="I336" s="42">
        <v>44073</v>
      </c>
      <c r="J336" s="3">
        <f t="shared" si="503"/>
        <v>92</v>
      </c>
      <c r="K336" s="43">
        <f t="shared" si="504"/>
        <v>13.142857142857142</v>
      </c>
      <c r="L336" s="44">
        <v>10519.598845598801</v>
      </c>
      <c r="M336" s="3">
        <v>6</v>
      </c>
      <c r="N336" s="45">
        <f t="shared" si="505"/>
        <v>10513.598845598801</v>
      </c>
      <c r="O336" s="45">
        <f t="shared" si="447"/>
        <v>1611</v>
      </c>
      <c r="P336" s="45">
        <f t="shared" ref="P336:P384" si="536">N336-500</f>
        <v>10013.598845598801</v>
      </c>
      <c r="Q336" s="46">
        <f t="shared" si="507"/>
        <v>333.78662818662667</v>
      </c>
      <c r="R336" s="47">
        <f t="shared" si="508"/>
        <v>0.95244254537928186</v>
      </c>
      <c r="S336" s="19">
        <v>2284.85606060601</v>
      </c>
      <c r="T336" s="50">
        <f t="shared" si="509"/>
        <v>22.817531397418172</v>
      </c>
      <c r="U336" s="48">
        <f t="shared" si="510"/>
        <v>98.11538500889813</v>
      </c>
      <c r="V336" s="45">
        <f t="shared" si="511"/>
        <v>350.45329485329336</v>
      </c>
      <c r="W336" s="45">
        <f t="shared" ref="W336" si="537">V336-150</f>
        <v>200.45329485329336</v>
      </c>
      <c r="X336" s="45">
        <f t="shared" si="512"/>
        <v>150</v>
      </c>
    </row>
    <row r="337" spans="2:24" x14ac:dyDescent="0.25">
      <c r="B337" s="41">
        <v>44166</v>
      </c>
      <c r="C337" s="3">
        <f t="shared" si="501"/>
        <v>2020</v>
      </c>
      <c r="D337" s="3" t="s">
        <v>32</v>
      </c>
      <c r="E337" s="3">
        <f t="shared" si="502"/>
        <v>1</v>
      </c>
      <c r="F337" s="3" t="s">
        <v>35</v>
      </c>
      <c r="G337" s="3">
        <v>1</v>
      </c>
      <c r="H337" s="3" t="str">
        <f t="shared" si="513"/>
        <v>Plymouth Rock</v>
      </c>
      <c r="I337" s="42">
        <v>44074</v>
      </c>
      <c r="J337" s="3">
        <f t="shared" si="503"/>
        <v>92</v>
      </c>
      <c r="K337" s="43">
        <f t="shared" si="504"/>
        <v>13.142857142857142</v>
      </c>
      <c r="L337" s="44">
        <v>16800</v>
      </c>
      <c r="M337" s="3">
        <v>9</v>
      </c>
      <c r="N337" s="45">
        <f t="shared" si="505"/>
        <v>16791</v>
      </c>
      <c r="O337" s="45">
        <f t="shared" si="447"/>
        <v>1620</v>
      </c>
      <c r="P337" s="45">
        <f t="shared" ref="P337:P361" si="538">N337-300</f>
        <v>16491</v>
      </c>
      <c r="Q337" s="46">
        <f t="shared" si="507"/>
        <v>549.70000000000005</v>
      </c>
      <c r="R337" s="47">
        <f t="shared" si="508"/>
        <v>0.98213328568876179</v>
      </c>
      <c r="S337" s="19">
        <v>2287.6785714285202</v>
      </c>
      <c r="T337" s="50">
        <f t="shared" si="509"/>
        <v>13.872285315799649</v>
      </c>
      <c r="U337" s="48">
        <f t="shared" si="510"/>
        <v>59.65082685793849</v>
      </c>
      <c r="V337" s="45">
        <f t="shared" si="511"/>
        <v>559.70000000000005</v>
      </c>
      <c r="W337" s="45">
        <f t="shared" ref="W337" si="539">V337-50</f>
        <v>509.70000000000005</v>
      </c>
      <c r="X337" s="45">
        <f t="shared" si="512"/>
        <v>50</v>
      </c>
    </row>
    <row r="338" spans="2:24" x14ac:dyDescent="0.25">
      <c r="B338" s="41">
        <v>44167</v>
      </c>
      <c r="C338" s="3">
        <f t="shared" si="501"/>
        <v>2020</v>
      </c>
      <c r="D338" s="3" t="s">
        <v>32</v>
      </c>
      <c r="E338" s="3">
        <f t="shared" si="502"/>
        <v>2</v>
      </c>
      <c r="F338" s="3" t="s">
        <v>34</v>
      </c>
      <c r="G338" s="3">
        <v>2</v>
      </c>
      <c r="H338" s="3" t="str">
        <f t="shared" si="513"/>
        <v>Sussex</v>
      </c>
      <c r="I338" s="42">
        <v>44075</v>
      </c>
      <c r="J338" s="3">
        <f t="shared" si="503"/>
        <v>92</v>
      </c>
      <c r="K338" s="43">
        <f t="shared" si="504"/>
        <v>13.142857142857142</v>
      </c>
      <c r="L338" s="44">
        <v>15500</v>
      </c>
      <c r="M338" s="3">
        <v>1</v>
      </c>
      <c r="N338" s="45">
        <f t="shared" si="505"/>
        <v>15499</v>
      </c>
      <c r="O338" s="45">
        <f t="shared" si="447"/>
        <v>1621</v>
      </c>
      <c r="P338" s="45">
        <f t="shared" ref="P338" si="540">L338-500</f>
        <v>15000</v>
      </c>
      <c r="Q338" s="46">
        <f t="shared" si="507"/>
        <v>500</v>
      </c>
      <c r="R338" s="47">
        <f t="shared" si="508"/>
        <v>0.96780437447577261</v>
      </c>
      <c r="S338" s="19">
        <v>2290.5010822510299</v>
      </c>
      <c r="T338" s="50">
        <f t="shared" si="509"/>
        <v>15.270007215006865</v>
      </c>
      <c r="U338" s="48">
        <f t="shared" si="510"/>
        <v>65.661031024529521</v>
      </c>
      <c r="V338" s="45">
        <f t="shared" si="511"/>
        <v>516.63333333333333</v>
      </c>
      <c r="W338" s="45">
        <f t="shared" ref="W338" si="541">V338-55</f>
        <v>461.63333333333333</v>
      </c>
      <c r="X338" s="45">
        <f t="shared" si="512"/>
        <v>55</v>
      </c>
    </row>
    <row r="339" spans="2:24" x14ac:dyDescent="0.25">
      <c r="B339" s="41">
        <v>44168</v>
      </c>
      <c r="C339" s="3">
        <f t="shared" si="501"/>
        <v>2020</v>
      </c>
      <c r="D339" s="3" t="s">
        <v>32</v>
      </c>
      <c r="E339" s="3">
        <f t="shared" si="502"/>
        <v>3</v>
      </c>
      <c r="F339" s="3" t="s">
        <v>35</v>
      </c>
      <c r="G339" s="3">
        <v>3</v>
      </c>
      <c r="H339" s="3" t="str">
        <f t="shared" si="513"/>
        <v>Leghorn</v>
      </c>
      <c r="I339" s="42">
        <v>44076</v>
      </c>
      <c r="J339" s="3">
        <f t="shared" si="503"/>
        <v>92</v>
      </c>
      <c r="K339" s="43">
        <f t="shared" si="504"/>
        <v>13.142857142857142</v>
      </c>
      <c r="L339" s="44">
        <v>12000</v>
      </c>
      <c r="M339" s="3">
        <v>2</v>
      </c>
      <c r="N339" s="45">
        <f t="shared" si="505"/>
        <v>11998</v>
      </c>
      <c r="O339" s="45">
        <f t="shared" si="447"/>
        <v>1623</v>
      </c>
      <c r="P339" s="45">
        <f t="shared" ref="P339" si="542">N339-400</f>
        <v>11598</v>
      </c>
      <c r="Q339" s="46">
        <f t="shared" si="507"/>
        <v>386.6</v>
      </c>
      <c r="R339" s="47">
        <f t="shared" si="508"/>
        <v>0.96666111018503087</v>
      </c>
      <c r="S339" s="19">
        <v>2293.32359307354</v>
      </c>
      <c r="T339" s="50">
        <f t="shared" si="509"/>
        <v>19.773440188597515</v>
      </c>
      <c r="U339" s="48">
        <f t="shared" si="510"/>
        <v>85.025792810969307</v>
      </c>
      <c r="V339" s="45">
        <f t="shared" si="511"/>
        <v>399.93333333333334</v>
      </c>
      <c r="W339" s="45">
        <f t="shared" ref="W339" si="543">V339-19</f>
        <v>380.93333333333334</v>
      </c>
      <c r="X339" s="45">
        <f t="shared" si="512"/>
        <v>19</v>
      </c>
    </row>
    <row r="340" spans="2:24" x14ac:dyDescent="0.25">
      <c r="B340" s="41">
        <v>44169</v>
      </c>
      <c r="C340" s="3">
        <f t="shared" si="501"/>
        <v>2020</v>
      </c>
      <c r="D340" s="3" t="s">
        <v>32</v>
      </c>
      <c r="E340" s="3">
        <f t="shared" si="502"/>
        <v>4</v>
      </c>
      <c r="F340" s="3" t="s">
        <v>36</v>
      </c>
      <c r="G340" s="3">
        <v>1</v>
      </c>
      <c r="H340" s="3" t="str">
        <f t="shared" si="513"/>
        <v>Plymouth Rock</v>
      </c>
      <c r="I340" s="42">
        <v>44077</v>
      </c>
      <c r="J340" s="3">
        <f t="shared" si="503"/>
        <v>92</v>
      </c>
      <c r="K340" s="43">
        <f t="shared" si="504"/>
        <v>13.142857142857142</v>
      </c>
      <c r="L340" s="44">
        <v>10000</v>
      </c>
      <c r="M340" s="3">
        <v>9</v>
      </c>
      <c r="N340" s="45">
        <f t="shared" si="505"/>
        <v>9991</v>
      </c>
      <c r="O340" s="45">
        <f t="shared" si="447"/>
        <v>1632</v>
      </c>
      <c r="P340" s="45">
        <f t="shared" ref="P340" si="544">N340-500</f>
        <v>9491</v>
      </c>
      <c r="Q340" s="46">
        <f t="shared" si="507"/>
        <v>316.36666666666667</v>
      </c>
      <c r="R340" s="47">
        <f t="shared" si="508"/>
        <v>0.94995495946351716</v>
      </c>
      <c r="S340" s="19">
        <v>2296.1461038960501</v>
      </c>
      <c r="T340" s="50">
        <f t="shared" si="509"/>
        <v>24.192878557539249</v>
      </c>
      <c r="U340" s="48">
        <f t="shared" si="510"/>
        <v>104.02937779741876</v>
      </c>
      <c r="V340" s="45">
        <f t="shared" si="511"/>
        <v>333.03333333333336</v>
      </c>
      <c r="W340" s="45">
        <f t="shared" ref="W340" si="545">V340-100</f>
        <v>233.03333333333336</v>
      </c>
      <c r="X340" s="45">
        <f t="shared" si="512"/>
        <v>100</v>
      </c>
    </row>
    <row r="341" spans="2:24" x14ac:dyDescent="0.25">
      <c r="B341" s="41">
        <v>44170</v>
      </c>
      <c r="C341" s="3">
        <f t="shared" si="501"/>
        <v>2020</v>
      </c>
      <c r="D341" s="3" t="s">
        <v>32</v>
      </c>
      <c r="E341" s="3">
        <f t="shared" si="502"/>
        <v>5</v>
      </c>
      <c r="F341" s="3" t="s">
        <v>34</v>
      </c>
      <c r="G341" s="3">
        <v>2</v>
      </c>
      <c r="H341" s="3" t="str">
        <f t="shared" si="513"/>
        <v>Sussex</v>
      </c>
      <c r="I341" s="42">
        <v>44078</v>
      </c>
      <c r="J341" s="3">
        <f t="shared" si="503"/>
        <v>92</v>
      </c>
      <c r="K341" s="43">
        <f t="shared" si="504"/>
        <v>13.142857142857142</v>
      </c>
      <c r="L341" s="44">
        <v>19000</v>
      </c>
      <c r="M341" s="3">
        <v>15</v>
      </c>
      <c r="N341" s="45">
        <f t="shared" si="505"/>
        <v>18985</v>
      </c>
      <c r="O341" s="45">
        <f t="shared" ref="O341:O404" si="546">O340+M341</f>
        <v>1647</v>
      </c>
      <c r="P341" s="45">
        <f t="shared" ref="P341" si="547">N341-300</f>
        <v>18685</v>
      </c>
      <c r="Q341" s="46">
        <f t="shared" si="507"/>
        <v>622.83333333333337</v>
      </c>
      <c r="R341" s="47">
        <f t="shared" si="508"/>
        <v>0.9841980510929681</v>
      </c>
      <c r="S341" s="19">
        <v>2298.9686147185598</v>
      </c>
      <c r="T341" s="50">
        <f t="shared" si="509"/>
        <v>12.30381918500701</v>
      </c>
      <c r="U341" s="48">
        <f t="shared" si="510"/>
        <v>52.906422495530137</v>
      </c>
      <c r="V341" s="45">
        <f t="shared" si="511"/>
        <v>632.83333333333337</v>
      </c>
      <c r="W341" s="45">
        <f t="shared" ref="W341" si="548">V341-120</f>
        <v>512.83333333333337</v>
      </c>
      <c r="X341" s="45">
        <f t="shared" si="512"/>
        <v>120</v>
      </c>
    </row>
    <row r="342" spans="2:24" x14ac:dyDescent="0.25">
      <c r="B342" s="41">
        <v>44171</v>
      </c>
      <c r="C342" s="3">
        <f t="shared" si="501"/>
        <v>2020</v>
      </c>
      <c r="D342" s="3" t="s">
        <v>32</v>
      </c>
      <c r="E342" s="3">
        <f t="shared" si="502"/>
        <v>6</v>
      </c>
      <c r="F342" s="3" t="s">
        <v>35</v>
      </c>
      <c r="G342" s="3">
        <v>3</v>
      </c>
      <c r="H342" s="3" t="str">
        <f t="shared" si="513"/>
        <v>Leghorn</v>
      </c>
      <c r="I342" s="42">
        <v>44089</v>
      </c>
      <c r="J342" s="3">
        <f t="shared" si="503"/>
        <v>82</v>
      </c>
      <c r="K342" s="43">
        <f t="shared" si="504"/>
        <v>11.714285714285714</v>
      </c>
      <c r="L342" s="44">
        <v>14330</v>
      </c>
      <c r="M342" s="3">
        <v>16</v>
      </c>
      <c r="N342" s="45">
        <f t="shared" si="505"/>
        <v>14314</v>
      </c>
      <c r="O342" s="45">
        <f t="shared" si="546"/>
        <v>1663</v>
      </c>
      <c r="P342" s="45">
        <f t="shared" ref="P342" si="549">N342-200</f>
        <v>14114</v>
      </c>
      <c r="Q342" s="46">
        <f t="shared" si="507"/>
        <v>470.46666666666664</v>
      </c>
      <c r="R342" s="47">
        <f t="shared" si="508"/>
        <v>0.98602766522285878</v>
      </c>
      <c r="S342" s="19">
        <v>2301.79112554107</v>
      </c>
      <c r="T342" s="50">
        <f t="shared" si="509"/>
        <v>16.308566852352772</v>
      </c>
      <c r="U342" s="48">
        <f t="shared" si="510"/>
        <v>70.126837465116921</v>
      </c>
      <c r="V342" s="45">
        <f t="shared" si="511"/>
        <v>477.13333333333333</v>
      </c>
      <c r="W342" s="45">
        <f t="shared" ref="W342" si="550">V342-88</f>
        <v>389.13333333333333</v>
      </c>
      <c r="X342" s="45">
        <f t="shared" si="512"/>
        <v>88</v>
      </c>
    </row>
    <row r="343" spans="2:24" x14ac:dyDescent="0.25">
      <c r="B343" s="41">
        <v>44172</v>
      </c>
      <c r="C343" s="3">
        <f t="shared" si="501"/>
        <v>2020</v>
      </c>
      <c r="D343" s="3" t="s">
        <v>32</v>
      </c>
      <c r="E343" s="3">
        <f t="shared" si="502"/>
        <v>7</v>
      </c>
      <c r="F343" s="3" t="s">
        <v>36</v>
      </c>
      <c r="G343" s="3">
        <v>1</v>
      </c>
      <c r="H343" s="3" t="str">
        <f t="shared" si="513"/>
        <v>Plymouth Rock</v>
      </c>
      <c r="I343" s="42">
        <v>44080</v>
      </c>
      <c r="J343" s="3">
        <f t="shared" si="503"/>
        <v>92</v>
      </c>
      <c r="K343" s="43">
        <f t="shared" si="504"/>
        <v>13.142857142857142</v>
      </c>
      <c r="L343" s="44">
        <v>14220</v>
      </c>
      <c r="M343" s="3">
        <v>5</v>
      </c>
      <c r="N343" s="45">
        <f t="shared" si="505"/>
        <v>14215</v>
      </c>
      <c r="O343" s="45">
        <f t="shared" si="546"/>
        <v>1668</v>
      </c>
      <c r="P343" s="45">
        <f t="shared" ref="P343" si="551">N343-600</f>
        <v>13615</v>
      </c>
      <c r="Q343" s="46">
        <f t="shared" si="507"/>
        <v>453.83333333333331</v>
      </c>
      <c r="R343" s="47">
        <f t="shared" si="508"/>
        <v>0.95779106577558915</v>
      </c>
      <c r="S343" s="19">
        <v>2304.6136363635801</v>
      </c>
      <c r="T343" s="50">
        <f t="shared" si="509"/>
        <v>16.927018996427321</v>
      </c>
      <c r="U343" s="48">
        <f t="shared" si="510"/>
        <v>72.786181684637484</v>
      </c>
      <c r="V343" s="45">
        <f t="shared" si="511"/>
        <v>473.83333333333331</v>
      </c>
      <c r="W343" s="45">
        <f t="shared" ref="W343" si="552">V343-77</f>
        <v>396.83333333333331</v>
      </c>
      <c r="X343" s="45">
        <f t="shared" si="512"/>
        <v>77</v>
      </c>
    </row>
    <row r="344" spans="2:24" x14ac:dyDescent="0.25">
      <c r="B344" s="41">
        <v>44173</v>
      </c>
      <c r="C344" s="3">
        <f t="shared" si="501"/>
        <v>2020</v>
      </c>
      <c r="D344" s="3" t="s">
        <v>32</v>
      </c>
      <c r="E344" s="3">
        <f t="shared" si="502"/>
        <v>8</v>
      </c>
      <c r="F344" s="3" t="s">
        <v>34</v>
      </c>
      <c r="G344" s="3">
        <v>2</v>
      </c>
      <c r="H344" s="3" t="str">
        <f t="shared" si="513"/>
        <v>Sussex</v>
      </c>
      <c r="I344" s="42">
        <v>44081</v>
      </c>
      <c r="J344" s="3">
        <f t="shared" si="503"/>
        <v>92</v>
      </c>
      <c r="K344" s="43">
        <f t="shared" si="504"/>
        <v>13.142857142857142</v>
      </c>
      <c r="L344" s="44">
        <v>14110</v>
      </c>
      <c r="M344" s="3">
        <v>8</v>
      </c>
      <c r="N344" s="45">
        <f t="shared" si="505"/>
        <v>14102</v>
      </c>
      <c r="O344" s="45">
        <f t="shared" si="546"/>
        <v>1676</v>
      </c>
      <c r="P344" s="45">
        <f t="shared" ref="P344" si="553">N344-500</f>
        <v>13602</v>
      </c>
      <c r="Q344" s="46">
        <f t="shared" si="507"/>
        <v>453.4</v>
      </c>
      <c r="R344" s="47">
        <f t="shared" si="508"/>
        <v>0.96454403630690677</v>
      </c>
      <c r="S344" s="19">
        <v>1993</v>
      </c>
      <c r="T344" s="50">
        <f t="shared" si="509"/>
        <v>14.652257021026319</v>
      </c>
      <c r="U344" s="48">
        <f t="shared" si="510"/>
        <v>63.004705190413169</v>
      </c>
      <c r="V344" s="45">
        <f t="shared" si="511"/>
        <v>470.06666666666666</v>
      </c>
      <c r="W344" s="45">
        <f t="shared" ref="W344" si="554">V344-90</f>
        <v>380.06666666666666</v>
      </c>
      <c r="X344" s="45">
        <f t="shared" si="512"/>
        <v>90</v>
      </c>
    </row>
    <row r="345" spans="2:24" x14ac:dyDescent="0.25">
      <c r="B345" s="41">
        <v>44174</v>
      </c>
      <c r="C345" s="3">
        <f t="shared" si="501"/>
        <v>2020</v>
      </c>
      <c r="D345" s="3" t="s">
        <v>32</v>
      </c>
      <c r="E345" s="3">
        <f t="shared" si="502"/>
        <v>9</v>
      </c>
      <c r="F345" s="3" t="s">
        <v>35</v>
      </c>
      <c r="G345" s="3">
        <v>3</v>
      </c>
      <c r="H345" s="3" t="str">
        <f t="shared" si="513"/>
        <v>Leghorn</v>
      </c>
      <c r="I345" s="42">
        <v>44082</v>
      </c>
      <c r="J345" s="3">
        <f t="shared" si="503"/>
        <v>92</v>
      </c>
      <c r="K345" s="43">
        <f t="shared" si="504"/>
        <v>13.142857142857142</v>
      </c>
      <c r="L345" s="44">
        <v>14000</v>
      </c>
      <c r="M345" s="3">
        <v>9</v>
      </c>
      <c r="N345" s="45">
        <f t="shared" si="505"/>
        <v>13991</v>
      </c>
      <c r="O345" s="45">
        <f t="shared" si="546"/>
        <v>1685</v>
      </c>
      <c r="P345" s="45">
        <f t="shared" ref="P345" si="555">L345-500</f>
        <v>13500</v>
      </c>
      <c r="Q345" s="46">
        <f t="shared" si="507"/>
        <v>450</v>
      </c>
      <c r="R345" s="47">
        <f t="shared" si="508"/>
        <v>0.96490601100707596</v>
      </c>
      <c r="S345" s="19">
        <v>1719</v>
      </c>
      <c r="T345" s="50">
        <f t="shared" si="509"/>
        <v>12.733333333333333</v>
      </c>
      <c r="U345" s="48">
        <f t="shared" si="510"/>
        <v>54.75333333333333</v>
      </c>
      <c r="V345" s="45">
        <f t="shared" si="511"/>
        <v>466.36666666666667</v>
      </c>
      <c r="W345" s="45">
        <f t="shared" ref="W345" si="556">V345-189</f>
        <v>277.36666666666667</v>
      </c>
      <c r="X345" s="45">
        <f t="shared" si="512"/>
        <v>189</v>
      </c>
    </row>
    <row r="346" spans="2:24" x14ac:dyDescent="0.25">
      <c r="B346" s="41">
        <v>44175</v>
      </c>
      <c r="C346" s="3">
        <f t="shared" si="501"/>
        <v>2020</v>
      </c>
      <c r="D346" s="3" t="s">
        <v>32</v>
      </c>
      <c r="E346" s="3">
        <f t="shared" si="502"/>
        <v>10</v>
      </c>
      <c r="F346" s="3" t="s">
        <v>36</v>
      </c>
      <c r="G346" s="3">
        <v>1</v>
      </c>
      <c r="H346" s="3" t="str">
        <f t="shared" si="513"/>
        <v>Plymouth Rock</v>
      </c>
      <c r="I346" s="42">
        <v>44083</v>
      </c>
      <c r="J346" s="3">
        <f t="shared" si="503"/>
        <v>92</v>
      </c>
      <c r="K346" s="43">
        <f t="shared" si="504"/>
        <v>13.142857142857142</v>
      </c>
      <c r="L346" s="44">
        <v>13890</v>
      </c>
      <c r="M346" s="3">
        <v>3</v>
      </c>
      <c r="N346" s="45">
        <f t="shared" si="505"/>
        <v>13887</v>
      </c>
      <c r="O346" s="45">
        <f t="shared" si="546"/>
        <v>1688</v>
      </c>
      <c r="P346" s="45">
        <f t="shared" ref="P346" si="557">N346-400</f>
        <v>13487</v>
      </c>
      <c r="Q346" s="46">
        <f t="shared" si="507"/>
        <v>449.56666666666666</v>
      </c>
      <c r="R346" s="47">
        <f t="shared" si="508"/>
        <v>0.97119608266724278</v>
      </c>
      <c r="S346" s="19">
        <v>1946</v>
      </c>
      <c r="T346" s="50">
        <f t="shared" si="509"/>
        <v>14.428709127307778</v>
      </c>
      <c r="U346" s="48">
        <f t="shared" si="510"/>
        <v>62.043449247423446</v>
      </c>
      <c r="V346" s="45">
        <f t="shared" si="511"/>
        <v>462.9</v>
      </c>
      <c r="W346" s="45">
        <f t="shared" ref="W346" si="558">V346-32</f>
        <v>430.9</v>
      </c>
      <c r="X346" s="45">
        <f t="shared" si="512"/>
        <v>32</v>
      </c>
    </row>
    <row r="347" spans="2:24" x14ac:dyDescent="0.25">
      <c r="B347" s="41">
        <v>44176</v>
      </c>
      <c r="C347" s="3">
        <f t="shared" si="501"/>
        <v>2020</v>
      </c>
      <c r="D347" s="3" t="s">
        <v>32</v>
      </c>
      <c r="E347" s="3">
        <f t="shared" si="502"/>
        <v>11</v>
      </c>
      <c r="F347" s="3" t="s">
        <v>34</v>
      </c>
      <c r="G347" s="3">
        <v>2</v>
      </c>
      <c r="H347" s="3" t="str">
        <f t="shared" si="513"/>
        <v>Sussex</v>
      </c>
      <c r="I347" s="42">
        <v>44084</v>
      </c>
      <c r="J347" s="3">
        <f t="shared" si="503"/>
        <v>92</v>
      </c>
      <c r="K347" s="43">
        <f t="shared" si="504"/>
        <v>13.142857142857142</v>
      </c>
      <c r="L347" s="44">
        <v>13780</v>
      </c>
      <c r="M347" s="3">
        <v>2</v>
      </c>
      <c r="N347" s="45">
        <f t="shared" si="505"/>
        <v>13778</v>
      </c>
      <c r="O347" s="45">
        <f t="shared" si="546"/>
        <v>1690</v>
      </c>
      <c r="P347" s="45">
        <f t="shared" ref="P347" si="559">N347-500</f>
        <v>13278</v>
      </c>
      <c r="Q347" s="46">
        <f t="shared" si="507"/>
        <v>442.6</v>
      </c>
      <c r="R347" s="47">
        <f t="shared" si="508"/>
        <v>0.96371026273769778</v>
      </c>
      <c r="S347" s="19">
        <v>1840</v>
      </c>
      <c r="T347" s="50">
        <f t="shared" si="509"/>
        <v>13.857508660942914</v>
      </c>
      <c r="U347" s="48">
        <f t="shared" si="510"/>
        <v>59.587287242054529</v>
      </c>
      <c r="V347" s="45">
        <f t="shared" si="511"/>
        <v>459.26666666666665</v>
      </c>
      <c r="W347" s="45">
        <f t="shared" ref="W347" si="560">V347-115</f>
        <v>344.26666666666665</v>
      </c>
      <c r="X347" s="45">
        <f t="shared" si="512"/>
        <v>115</v>
      </c>
    </row>
    <row r="348" spans="2:24" x14ac:dyDescent="0.25">
      <c r="B348" s="41">
        <v>44177</v>
      </c>
      <c r="C348" s="3">
        <f t="shared" si="501"/>
        <v>2020</v>
      </c>
      <c r="D348" s="3" t="s">
        <v>32</v>
      </c>
      <c r="E348" s="3">
        <f t="shared" si="502"/>
        <v>12</v>
      </c>
      <c r="F348" s="3" t="s">
        <v>34</v>
      </c>
      <c r="G348" s="3">
        <v>3</v>
      </c>
      <c r="H348" s="3" t="str">
        <f t="shared" si="513"/>
        <v>Leghorn</v>
      </c>
      <c r="I348" s="42">
        <v>44085</v>
      </c>
      <c r="J348" s="3">
        <f t="shared" si="503"/>
        <v>92</v>
      </c>
      <c r="K348" s="43">
        <f t="shared" si="504"/>
        <v>13.142857142857142</v>
      </c>
      <c r="L348" s="44">
        <v>13670</v>
      </c>
      <c r="M348" s="3">
        <v>2</v>
      </c>
      <c r="N348" s="45">
        <f t="shared" si="505"/>
        <v>13668</v>
      </c>
      <c r="O348" s="45">
        <f t="shared" si="546"/>
        <v>1692</v>
      </c>
      <c r="P348" s="45">
        <f t="shared" si="514"/>
        <v>13170</v>
      </c>
      <c r="Q348" s="46">
        <f t="shared" si="507"/>
        <v>439</v>
      </c>
      <c r="R348" s="47">
        <f t="shared" si="508"/>
        <v>0.96356453028972788</v>
      </c>
      <c r="S348" s="19">
        <v>1900</v>
      </c>
      <c r="T348" s="50">
        <f t="shared" si="509"/>
        <v>14.42672741078208</v>
      </c>
      <c r="U348" s="48">
        <f t="shared" si="510"/>
        <v>62.034927866362942</v>
      </c>
      <c r="V348" s="45">
        <f t="shared" si="511"/>
        <v>455.6</v>
      </c>
      <c r="W348" s="45">
        <f t="shared" ref="W348" si="561">V348-77</f>
        <v>378.6</v>
      </c>
      <c r="X348" s="45">
        <f t="shared" si="512"/>
        <v>77</v>
      </c>
    </row>
    <row r="349" spans="2:24" x14ac:dyDescent="0.25">
      <c r="B349" s="41">
        <v>44178</v>
      </c>
      <c r="C349" s="3">
        <f t="shared" si="501"/>
        <v>2020</v>
      </c>
      <c r="D349" s="3" t="s">
        <v>32</v>
      </c>
      <c r="E349" s="3">
        <f t="shared" si="502"/>
        <v>13</v>
      </c>
      <c r="F349" s="3" t="s">
        <v>35</v>
      </c>
      <c r="G349" s="3">
        <v>1</v>
      </c>
      <c r="H349" s="3" t="str">
        <f t="shared" si="513"/>
        <v>Plymouth Rock</v>
      </c>
      <c r="I349" s="42">
        <v>44086</v>
      </c>
      <c r="J349" s="3">
        <f t="shared" si="503"/>
        <v>92</v>
      </c>
      <c r="K349" s="43">
        <f t="shared" si="504"/>
        <v>13.142857142857142</v>
      </c>
      <c r="L349" s="44">
        <v>13560</v>
      </c>
      <c r="M349" s="3">
        <v>2</v>
      </c>
      <c r="N349" s="45">
        <f t="shared" si="505"/>
        <v>13558</v>
      </c>
      <c r="O349" s="45">
        <f t="shared" si="546"/>
        <v>1694</v>
      </c>
      <c r="P349" s="45">
        <f t="shared" si="515"/>
        <v>13158</v>
      </c>
      <c r="Q349" s="46">
        <f t="shared" si="507"/>
        <v>438.6</v>
      </c>
      <c r="R349" s="47">
        <f t="shared" si="508"/>
        <v>0.97049712346953831</v>
      </c>
      <c r="S349" s="19">
        <v>1800</v>
      </c>
      <c r="T349" s="50">
        <f t="shared" si="509"/>
        <v>13.679890560875513</v>
      </c>
      <c r="U349" s="48">
        <f t="shared" si="510"/>
        <v>58.823529411764703</v>
      </c>
      <c r="V349" s="45">
        <f t="shared" si="511"/>
        <v>451.93333333333334</v>
      </c>
      <c r="W349" s="45">
        <f t="shared" ref="W349" si="562">V349-88</f>
        <v>363.93333333333334</v>
      </c>
      <c r="X349" s="45">
        <f t="shared" si="512"/>
        <v>88</v>
      </c>
    </row>
    <row r="350" spans="2:24" x14ac:dyDescent="0.25">
      <c r="B350" s="41">
        <v>44179</v>
      </c>
      <c r="C350" s="3">
        <f t="shared" si="501"/>
        <v>2020</v>
      </c>
      <c r="D350" s="3" t="s">
        <v>32</v>
      </c>
      <c r="E350" s="3">
        <f t="shared" si="502"/>
        <v>14</v>
      </c>
      <c r="F350" s="3" t="s">
        <v>36</v>
      </c>
      <c r="G350" s="3">
        <v>2</v>
      </c>
      <c r="H350" s="3" t="str">
        <f t="shared" si="513"/>
        <v>Sussex</v>
      </c>
      <c r="I350" s="42">
        <v>44087</v>
      </c>
      <c r="J350" s="3">
        <f t="shared" si="503"/>
        <v>92</v>
      </c>
      <c r="K350" s="43">
        <f t="shared" si="504"/>
        <v>13.142857142857142</v>
      </c>
      <c r="L350" s="44">
        <v>13450</v>
      </c>
      <c r="M350" s="3">
        <v>2</v>
      </c>
      <c r="N350" s="45">
        <f t="shared" si="505"/>
        <v>13448</v>
      </c>
      <c r="O350" s="45">
        <f t="shared" si="546"/>
        <v>1696</v>
      </c>
      <c r="P350" s="45">
        <f t="shared" si="516"/>
        <v>12948</v>
      </c>
      <c r="Q350" s="46">
        <f t="shared" si="507"/>
        <v>431.6</v>
      </c>
      <c r="R350" s="47">
        <f t="shared" si="508"/>
        <v>0.96281975014872101</v>
      </c>
      <c r="S350" s="19">
        <v>1800</v>
      </c>
      <c r="T350" s="50">
        <f t="shared" si="509"/>
        <v>13.901760889712698</v>
      </c>
      <c r="U350" s="48">
        <f t="shared" si="510"/>
        <v>59.777571825764596</v>
      </c>
      <c r="V350" s="45">
        <f t="shared" si="511"/>
        <v>448.26666666666665</v>
      </c>
      <c r="W350" s="45">
        <f t="shared" ref="W350" si="563">V350-99</f>
        <v>349.26666666666665</v>
      </c>
      <c r="X350" s="45">
        <f t="shared" si="512"/>
        <v>99</v>
      </c>
    </row>
    <row r="351" spans="2:24" x14ac:dyDescent="0.25">
      <c r="B351" s="41">
        <v>44180</v>
      </c>
      <c r="C351" s="3">
        <f t="shared" si="501"/>
        <v>2020</v>
      </c>
      <c r="D351" s="3" t="s">
        <v>32</v>
      </c>
      <c r="E351" s="3">
        <f t="shared" si="502"/>
        <v>15</v>
      </c>
      <c r="F351" s="3" t="s">
        <v>34</v>
      </c>
      <c r="G351" s="3">
        <v>3</v>
      </c>
      <c r="H351" s="3" t="str">
        <f t="shared" si="513"/>
        <v>Leghorn</v>
      </c>
      <c r="I351" s="42">
        <v>44088</v>
      </c>
      <c r="J351" s="3">
        <f t="shared" si="503"/>
        <v>92</v>
      </c>
      <c r="K351" s="43">
        <f t="shared" si="504"/>
        <v>13.142857142857142</v>
      </c>
      <c r="L351" s="44">
        <v>13340</v>
      </c>
      <c r="M351" s="3">
        <v>2</v>
      </c>
      <c r="N351" s="45">
        <f t="shared" si="505"/>
        <v>13338</v>
      </c>
      <c r="O351" s="45">
        <f t="shared" si="546"/>
        <v>1698</v>
      </c>
      <c r="P351" s="45">
        <f t="shared" si="518"/>
        <v>13038</v>
      </c>
      <c r="Q351" s="46">
        <f t="shared" si="507"/>
        <v>434.6</v>
      </c>
      <c r="R351" s="47">
        <f t="shared" si="508"/>
        <v>0.97750787224471436</v>
      </c>
      <c r="S351" s="19">
        <v>1700</v>
      </c>
      <c r="T351" s="50">
        <f t="shared" si="509"/>
        <v>13.038809633379353</v>
      </c>
      <c r="U351" s="48">
        <f t="shared" si="510"/>
        <v>56.066881423531214</v>
      </c>
      <c r="V351" s="45">
        <f t="shared" si="511"/>
        <v>444.6</v>
      </c>
      <c r="W351" s="45">
        <f t="shared" ref="W351" si="564">V351-70</f>
        <v>374.6</v>
      </c>
      <c r="X351" s="45">
        <f t="shared" si="512"/>
        <v>70</v>
      </c>
    </row>
    <row r="352" spans="2:24" x14ac:dyDescent="0.25">
      <c r="B352" s="41">
        <v>44181</v>
      </c>
      <c r="C352" s="3">
        <f t="shared" si="501"/>
        <v>2020</v>
      </c>
      <c r="D352" s="3" t="s">
        <v>32</v>
      </c>
      <c r="E352" s="3">
        <f t="shared" si="502"/>
        <v>16</v>
      </c>
      <c r="F352" s="3" t="s">
        <v>35</v>
      </c>
      <c r="G352" s="3">
        <v>1</v>
      </c>
      <c r="H352" s="3" t="str">
        <f t="shared" si="513"/>
        <v>Plymouth Rock</v>
      </c>
      <c r="I352" s="42">
        <v>44089</v>
      </c>
      <c r="J352" s="3">
        <f t="shared" si="503"/>
        <v>92</v>
      </c>
      <c r="K352" s="43">
        <f t="shared" si="504"/>
        <v>13.142857142857142</v>
      </c>
      <c r="L352" s="44">
        <v>13230</v>
      </c>
      <c r="M352" s="3">
        <v>2</v>
      </c>
      <c r="N352" s="45">
        <f t="shared" si="505"/>
        <v>13228</v>
      </c>
      <c r="O352" s="45">
        <f t="shared" si="546"/>
        <v>1700</v>
      </c>
      <c r="P352" s="45">
        <f t="shared" si="520"/>
        <v>13028</v>
      </c>
      <c r="Q352" s="46">
        <f t="shared" si="507"/>
        <v>434.26666666666665</v>
      </c>
      <c r="R352" s="47">
        <f t="shared" si="508"/>
        <v>0.98488055639552463</v>
      </c>
      <c r="S352" s="19">
        <v>1705.9642857142901</v>
      </c>
      <c r="T352" s="50">
        <f t="shared" si="509"/>
        <v>13.094598447300354</v>
      </c>
      <c r="U352" s="48">
        <f t="shared" si="510"/>
        <v>56.306773323391525</v>
      </c>
      <c r="V352" s="45">
        <f t="shared" si="511"/>
        <v>440.93333333333334</v>
      </c>
      <c r="W352" s="45">
        <f t="shared" ref="W352:W353" si="565">V352-61</f>
        <v>379.93333333333334</v>
      </c>
      <c r="X352" s="45">
        <f t="shared" si="512"/>
        <v>61</v>
      </c>
    </row>
    <row r="353" spans="2:24" x14ac:dyDescent="0.25">
      <c r="B353" s="41">
        <v>44182</v>
      </c>
      <c r="C353" s="3">
        <f t="shared" si="501"/>
        <v>2020</v>
      </c>
      <c r="D353" s="3" t="s">
        <v>32</v>
      </c>
      <c r="E353" s="3">
        <f t="shared" si="502"/>
        <v>17</v>
      </c>
      <c r="F353" s="3" t="s">
        <v>36</v>
      </c>
      <c r="G353" s="3">
        <v>2</v>
      </c>
      <c r="H353" s="3" t="str">
        <f t="shared" si="513"/>
        <v>Sussex</v>
      </c>
      <c r="I353" s="42">
        <v>44090</v>
      </c>
      <c r="J353" s="3">
        <f t="shared" si="503"/>
        <v>92</v>
      </c>
      <c r="K353" s="43">
        <f t="shared" si="504"/>
        <v>13.142857142857142</v>
      </c>
      <c r="L353" s="44">
        <v>13120</v>
      </c>
      <c r="M353" s="3">
        <v>5</v>
      </c>
      <c r="N353" s="45">
        <f t="shared" si="505"/>
        <v>13115</v>
      </c>
      <c r="O353" s="45">
        <f t="shared" si="546"/>
        <v>1705</v>
      </c>
      <c r="P353" s="45">
        <f t="shared" si="522"/>
        <v>12515</v>
      </c>
      <c r="Q353" s="46">
        <f t="shared" si="507"/>
        <v>417.16666666666669</v>
      </c>
      <c r="R353" s="47">
        <f t="shared" si="508"/>
        <v>0.95425085779641627</v>
      </c>
      <c r="S353" s="19">
        <v>1852.3452380952399</v>
      </c>
      <c r="T353" s="50">
        <f t="shared" si="509"/>
        <v>14.801000703917218</v>
      </c>
      <c r="U353" s="48">
        <f t="shared" si="510"/>
        <v>63.644303026844035</v>
      </c>
      <c r="V353" s="45">
        <f t="shared" si="511"/>
        <v>437.16666666666669</v>
      </c>
      <c r="W353" s="45">
        <f t="shared" si="565"/>
        <v>376.16666666666669</v>
      </c>
      <c r="X353" s="45">
        <f t="shared" si="512"/>
        <v>61</v>
      </c>
    </row>
    <row r="354" spans="2:24" x14ac:dyDescent="0.25">
      <c r="B354" s="41">
        <v>44183</v>
      </c>
      <c r="C354" s="3">
        <f t="shared" si="501"/>
        <v>2020</v>
      </c>
      <c r="D354" s="3" t="s">
        <v>32</v>
      </c>
      <c r="E354" s="3">
        <f t="shared" si="502"/>
        <v>18</v>
      </c>
      <c r="F354" s="3" t="s">
        <v>34</v>
      </c>
      <c r="G354" s="3">
        <v>3</v>
      </c>
      <c r="H354" s="3" t="str">
        <f t="shared" si="513"/>
        <v>Leghorn</v>
      </c>
      <c r="I354" s="42">
        <v>44091</v>
      </c>
      <c r="J354" s="3">
        <f t="shared" si="503"/>
        <v>92</v>
      </c>
      <c r="K354" s="43">
        <f t="shared" si="504"/>
        <v>13.142857142857142</v>
      </c>
      <c r="L354" s="44">
        <v>13010</v>
      </c>
      <c r="M354" s="3">
        <v>8</v>
      </c>
      <c r="N354" s="45">
        <f t="shared" si="505"/>
        <v>13002</v>
      </c>
      <c r="O354" s="45">
        <f t="shared" si="546"/>
        <v>1713</v>
      </c>
      <c r="P354" s="45">
        <f t="shared" si="524"/>
        <v>12502</v>
      </c>
      <c r="Q354" s="46">
        <f t="shared" si="507"/>
        <v>416.73333333333335</v>
      </c>
      <c r="R354" s="47">
        <f t="shared" si="508"/>
        <v>0.96154437778803259</v>
      </c>
      <c r="S354" s="19">
        <v>1918.7261904761899</v>
      </c>
      <c r="T354" s="50">
        <f t="shared" si="509"/>
        <v>15.347353947177972</v>
      </c>
      <c r="U354" s="48">
        <f t="shared" si="510"/>
        <v>65.99362197286527</v>
      </c>
      <c r="V354" s="45">
        <f t="shared" si="511"/>
        <v>433.4</v>
      </c>
      <c r="W354" s="45">
        <f t="shared" ref="W354" si="566">V354-88</f>
        <v>345.4</v>
      </c>
      <c r="X354" s="45">
        <f t="shared" si="512"/>
        <v>88</v>
      </c>
    </row>
    <row r="355" spans="2:24" x14ac:dyDescent="0.25">
      <c r="B355" s="41">
        <v>44184</v>
      </c>
      <c r="C355" s="3">
        <f t="shared" si="501"/>
        <v>2020</v>
      </c>
      <c r="D355" s="3" t="s">
        <v>32</v>
      </c>
      <c r="E355" s="3">
        <f t="shared" si="502"/>
        <v>19</v>
      </c>
      <c r="F355" s="3" t="s">
        <v>35</v>
      </c>
      <c r="G355" s="3">
        <v>1</v>
      </c>
      <c r="H355" s="3" t="str">
        <f t="shared" si="513"/>
        <v>Plymouth Rock</v>
      </c>
      <c r="I355" s="42">
        <v>44092</v>
      </c>
      <c r="J355" s="3">
        <f t="shared" si="503"/>
        <v>92</v>
      </c>
      <c r="K355" s="43">
        <f t="shared" si="504"/>
        <v>13.142857142857142</v>
      </c>
      <c r="L355" s="44">
        <v>12900</v>
      </c>
      <c r="M355" s="3">
        <v>6</v>
      </c>
      <c r="N355" s="45">
        <f t="shared" si="505"/>
        <v>12894</v>
      </c>
      <c r="O355" s="45">
        <f t="shared" si="546"/>
        <v>1719</v>
      </c>
      <c r="P355" s="45">
        <f t="shared" si="526"/>
        <v>12400</v>
      </c>
      <c r="Q355" s="46">
        <f t="shared" si="507"/>
        <v>413.33333333333331</v>
      </c>
      <c r="R355" s="47">
        <f t="shared" si="508"/>
        <v>0.96168760663874675</v>
      </c>
      <c r="S355" s="19">
        <v>1885.1071428571399</v>
      </c>
      <c r="T355" s="50">
        <f t="shared" si="509"/>
        <v>15.202476958525322</v>
      </c>
      <c r="U355" s="48">
        <f t="shared" si="510"/>
        <v>65.370650921658878</v>
      </c>
      <c r="V355" s="45">
        <f t="shared" si="511"/>
        <v>429.8</v>
      </c>
      <c r="W355" s="45">
        <f t="shared" ref="W355" si="567">V355-150</f>
        <v>279.8</v>
      </c>
      <c r="X355" s="45">
        <f t="shared" si="512"/>
        <v>150</v>
      </c>
    </row>
    <row r="356" spans="2:24" x14ac:dyDescent="0.25">
      <c r="B356" s="41">
        <v>44185</v>
      </c>
      <c r="C356" s="3">
        <f t="shared" si="501"/>
        <v>2020</v>
      </c>
      <c r="D356" s="3" t="s">
        <v>32</v>
      </c>
      <c r="E356" s="3">
        <f t="shared" si="502"/>
        <v>20</v>
      </c>
      <c r="F356" s="3" t="s">
        <v>36</v>
      </c>
      <c r="G356" s="3">
        <v>2</v>
      </c>
      <c r="H356" s="3" t="str">
        <f t="shared" si="513"/>
        <v>Sussex</v>
      </c>
      <c r="I356" s="42">
        <v>44093</v>
      </c>
      <c r="J356" s="3">
        <f t="shared" si="503"/>
        <v>92</v>
      </c>
      <c r="K356" s="43">
        <f t="shared" si="504"/>
        <v>13.142857142857142</v>
      </c>
      <c r="L356" s="44">
        <v>12790</v>
      </c>
      <c r="M356" s="3">
        <v>6</v>
      </c>
      <c r="N356" s="45">
        <f t="shared" si="505"/>
        <v>12784</v>
      </c>
      <c r="O356" s="45">
        <f t="shared" si="546"/>
        <v>1725</v>
      </c>
      <c r="P356" s="45">
        <f t="shared" si="528"/>
        <v>12384</v>
      </c>
      <c r="Q356" s="46">
        <f t="shared" si="507"/>
        <v>412.8</v>
      </c>
      <c r="R356" s="47">
        <f t="shared" si="508"/>
        <v>0.96871088861076349</v>
      </c>
      <c r="S356" s="19">
        <v>1751.4880952381</v>
      </c>
      <c r="T356" s="50">
        <f t="shared" si="509"/>
        <v>14.143153223821866</v>
      </c>
      <c r="U356" s="48">
        <f t="shared" si="510"/>
        <v>60.815558862434017</v>
      </c>
      <c r="V356" s="45">
        <f t="shared" si="511"/>
        <v>426.13333333333333</v>
      </c>
      <c r="W356" s="45">
        <f t="shared" ref="W356" si="568">V356-20</f>
        <v>406.13333333333333</v>
      </c>
      <c r="X356" s="45">
        <f t="shared" si="512"/>
        <v>20</v>
      </c>
    </row>
    <row r="357" spans="2:24" x14ac:dyDescent="0.25">
      <c r="B357" s="41">
        <v>44186</v>
      </c>
      <c r="C357" s="3">
        <f t="shared" si="501"/>
        <v>2020</v>
      </c>
      <c r="D357" s="3" t="s">
        <v>32</v>
      </c>
      <c r="E357" s="3">
        <f t="shared" si="502"/>
        <v>21</v>
      </c>
      <c r="F357" s="3" t="s">
        <v>34</v>
      </c>
      <c r="G357" s="3">
        <v>3</v>
      </c>
      <c r="H357" s="3" t="str">
        <f t="shared" si="513"/>
        <v>Leghorn</v>
      </c>
      <c r="I357" s="42">
        <v>44094</v>
      </c>
      <c r="J357" s="3">
        <f t="shared" si="503"/>
        <v>92</v>
      </c>
      <c r="K357" s="43">
        <f t="shared" si="504"/>
        <v>13.142857142857142</v>
      </c>
      <c r="L357" s="44">
        <v>12680</v>
      </c>
      <c r="M357" s="3">
        <v>8</v>
      </c>
      <c r="N357" s="45">
        <f t="shared" si="505"/>
        <v>12672</v>
      </c>
      <c r="O357" s="45">
        <f t="shared" si="546"/>
        <v>1733</v>
      </c>
      <c r="P357" s="45">
        <f t="shared" si="530"/>
        <v>12172</v>
      </c>
      <c r="Q357" s="46">
        <f t="shared" si="507"/>
        <v>405.73333333333335</v>
      </c>
      <c r="R357" s="47">
        <f t="shared" si="508"/>
        <v>0.96054292929292928</v>
      </c>
      <c r="S357" s="19">
        <v>1817.86904761905</v>
      </c>
      <c r="T357" s="50">
        <f t="shared" si="509"/>
        <v>14.934842652144676</v>
      </c>
      <c r="U357" s="48">
        <f t="shared" si="510"/>
        <v>64.219823404222097</v>
      </c>
      <c r="V357" s="45">
        <f t="shared" si="511"/>
        <v>422.4</v>
      </c>
      <c r="W357" s="45">
        <f t="shared" ref="W357" si="569">V357-15</f>
        <v>407.4</v>
      </c>
      <c r="X357" s="45">
        <f t="shared" si="512"/>
        <v>15</v>
      </c>
    </row>
    <row r="358" spans="2:24" x14ac:dyDescent="0.25">
      <c r="B358" s="41">
        <v>44187</v>
      </c>
      <c r="C358" s="3">
        <f t="shared" si="501"/>
        <v>2020</v>
      </c>
      <c r="D358" s="3" t="s">
        <v>32</v>
      </c>
      <c r="E358" s="3">
        <f t="shared" si="502"/>
        <v>22</v>
      </c>
      <c r="F358" s="3" t="s">
        <v>34</v>
      </c>
      <c r="G358" s="3">
        <v>1</v>
      </c>
      <c r="H358" s="3" t="str">
        <f t="shared" si="513"/>
        <v>Plymouth Rock</v>
      </c>
      <c r="I358" s="42">
        <v>44095</v>
      </c>
      <c r="J358" s="3">
        <f t="shared" si="503"/>
        <v>92</v>
      </c>
      <c r="K358" s="43">
        <f t="shared" si="504"/>
        <v>13.142857142857142</v>
      </c>
      <c r="L358" s="44">
        <v>12570</v>
      </c>
      <c r="M358" s="3">
        <v>1</v>
      </c>
      <c r="N358" s="45">
        <f t="shared" si="505"/>
        <v>12569</v>
      </c>
      <c r="O358" s="45">
        <f t="shared" si="546"/>
        <v>1734</v>
      </c>
      <c r="P358" s="45">
        <f t="shared" si="532"/>
        <v>12070</v>
      </c>
      <c r="Q358" s="46">
        <f t="shared" si="507"/>
        <v>402.33333333333331</v>
      </c>
      <c r="R358" s="47">
        <f t="shared" si="508"/>
        <v>0.96029914869918054</v>
      </c>
      <c r="S358" s="19">
        <v>1884.25</v>
      </c>
      <c r="T358" s="50">
        <f t="shared" si="509"/>
        <v>15.611019055509528</v>
      </c>
      <c r="U358" s="48">
        <f t="shared" si="510"/>
        <v>67.127381938690974</v>
      </c>
      <c r="V358" s="45">
        <f t="shared" si="511"/>
        <v>418.96666666666664</v>
      </c>
      <c r="W358" s="45">
        <f t="shared" ref="W358" si="570">V358-18</f>
        <v>400.96666666666664</v>
      </c>
      <c r="X358" s="45">
        <f t="shared" si="512"/>
        <v>18</v>
      </c>
    </row>
    <row r="359" spans="2:24" x14ac:dyDescent="0.25">
      <c r="B359" s="41">
        <v>44188</v>
      </c>
      <c r="C359" s="3">
        <f t="shared" si="501"/>
        <v>2020</v>
      </c>
      <c r="D359" s="3" t="s">
        <v>32</v>
      </c>
      <c r="E359" s="3">
        <f t="shared" si="502"/>
        <v>23</v>
      </c>
      <c r="F359" s="3" t="s">
        <v>35</v>
      </c>
      <c r="G359" s="3">
        <v>2</v>
      </c>
      <c r="H359" s="3" t="str">
        <f t="shared" si="513"/>
        <v>Sussex</v>
      </c>
      <c r="I359" s="42">
        <v>44096</v>
      </c>
      <c r="J359" s="3">
        <f t="shared" si="503"/>
        <v>92</v>
      </c>
      <c r="K359" s="43">
        <f t="shared" si="504"/>
        <v>13.142857142857142</v>
      </c>
      <c r="L359" s="44">
        <v>12460</v>
      </c>
      <c r="M359" s="3">
        <v>0</v>
      </c>
      <c r="N359" s="45">
        <f t="shared" si="505"/>
        <v>12460</v>
      </c>
      <c r="O359" s="45">
        <f t="shared" si="546"/>
        <v>1734</v>
      </c>
      <c r="P359" s="45">
        <f t="shared" si="534"/>
        <v>12060</v>
      </c>
      <c r="Q359" s="46">
        <f t="shared" si="507"/>
        <v>402</v>
      </c>
      <c r="R359" s="47">
        <f t="shared" si="508"/>
        <v>0.9678972712680578</v>
      </c>
      <c r="S359" s="19">
        <v>1950.63095238095</v>
      </c>
      <c r="T359" s="50">
        <f t="shared" si="509"/>
        <v>16.17438600647554</v>
      </c>
      <c r="U359" s="48">
        <f t="shared" si="510"/>
        <v>69.549859827844827</v>
      </c>
      <c r="V359" s="45">
        <f t="shared" si="511"/>
        <v>415.33333333333331</v>
      </c>
      <c r="W359" s="45">
        <f t="shared" ref="W359" si="571">V359-8</f>
        <v>407.33333333333331</v>
      </c>
      <c r="X359" s="45">
        <f t="shared" si="512"/>
        <v>8</v>
      </c>
    </row>
    <row r="360" spans="2:24" x14ac:dyDescent="0.25">
      <c r="B360" s="41">
        <v>44189</v>
      </c>
      <c r="C360" s="3">
        <f t="shared" si="501"/>
        <v>2020</v>
      </c>
      <c r="D360" s="3" t="s">
        <v>32</v>
      </c>
      <c r="E360" s="3">
        <f t="shared" si="502"/>
        <v>24</v>
      </c>
      <c r="F360" s="3" t="s">
        <v>36</v>
      </c>
      <c r="G360" s="3">
        <v>3</v>
      </c>
      <c r="H360" s="3" t="str">
        <f t="shared" si="513"/>
        <v>Leghorn</v>
      </c>
      <c r="I360" s="42">
        <v>44097</v>
      </c>
      <c r="J360" s="3">
        <f t="shared" si="503"/>
        <v>92</v>
      </c>
      <c r="K360" s="43">
        <f t="shared" si="504"/>
        <v>13.142857142857142</v>
      </c>
      <c r="L360" s="44">
        <v>12350</v>
      </c>
      <c r="M360" s="3">
        <v>0</v>
      </c>
      <c r="N360" s="45">
        <f t="shared" si="505"/>
        <v>12350</v>
      </c>
      <c r="O360" s="45">
        <f t="shared" si="546"/>
        <v>1734</v>
      </c>
      <c r="P360" s="45">
        <f t="shared" si="536"/>
        <v>11850</v>
      </c>
      <c r="Q360" s="46">
        <f t="shared" si="507"/>
        <v>395</v>
      </c>
      <c r="R360" s="47">
        <f t="shared" si="508"/>
        <v>0.95951417004048578</v>
      </c>
      <c r="S360" s="19">
        <v>1717.0119047619</v>
      </c>
      <c r="T360" s="50">
        <f t="shared" si="509"/>
        <v>14.489551938918988</v>
      </c>
      <c r="U360" s="48">
        <f t="shared" si="510"/>
        <v>62.305073337351644</v>
      </c>
      <c r="V360" s="45">
        <f t="shared" si="511"/>
        <v>411.66666666666669</v>
      </c>
      <c r="W360" s="45">
        <f t="shared" ref="W360" si="572">V360-52</f>
        <v>359.66666666666669</v>
      </c>
      <c r="X360" s="45">
        <f t="shared" si="512"/>
        <v>52</v>
      </c>
    </row>
    <row r="361" spans="2:24" x14ac:dyDescent="0.25">
      <c r="B361" s="41">
        <v>44190</v>
      </c>
      <c r="C361" s="3">
        <f t="shared" si="501"/>
        <v>2020</v>
      </c>
      <c r="D361" s="3" t="s">
        <v>32</v>
      </c>
      <c r="E361" s="3">
        <f t="shared" si="502"/>
        <v>25</v>
      </c>
      <c r="F361" s="3" t="s">
        <v>34</v>
      </c>
      <c r="G361" s="3">
        <v>1</v>
      </c>
      <c r="H361" s="3" t="str">
        <f t="shared" si="513"/>
        <v>Plymouth Rock</v>
      </c>
      <c r="I361" s="42">
        <v>44098</v>
      </c>
      <c r="J361" s="3">
        <f t="shared" si="503"/>
        <v>92</v>
      </c>
      <c r="K361" s="43">
        <f t="shared" si="504"/>
        <v>13.142857142857142</v>
      </c>
      <c r="L361" s="44">
        <v>12240</v>
      </c>
      <c r="M361" s="3">
        <v>0</v>
      </c>
      <c r="N361" s="45">
        <f t="shared" si="505"/>
        <v>12240</v>
      </c>
      <c r="O361" s="45">
        <f t="shared" si="546"/>
        <v>1734</v>
      </c>
      <c r="P361" s="45">
        <f t="shared" si="538"/>
        <v>11940</v>
      </c>
      <c r="Q361" s="46">
        <f t="shared" si="507"/>
        <v>398</v>
      </c>
      <c r="R361" s="47">
        <f t="shared" si="508"/>
        <v>0.97549019607843135</v>
      </c>
      <c r="S361" s="19">
        <v>1983.3928571428501</v>
      </c>
      <c r="T361" s="50">
        <f t="shared" si="509"/>
        <v>16.611330461832914</v>
      </c>
      <c r="U361" s="48">
        <f t="shared" si="510"/>
        <v>71.428720985881526</v>
      </c>
      <c r="V361" s="45">
        <f t="shared" si="511"/>
        <v>408</v>
      </c>
      <c r="W361" s="45">
        <f t="shared" ref="W361" si="573">V361-55</f>
        <v>353</v>
      </c>
      <c r="X361" s="45">
        <f t="shared" si="512"/>
        <v>55</v>
      </c>
    </row>
    <row r="362" spans="2:24" x14ac:dyDescent="0.25">
      <c r="B362" s="41">
        <v>44191</v>
      </c>
      <c r="C362" s="3">
        <f t="shared" si="501"/>
        <v>2020</v>
      </c>
      <c r="D362" s="3" t="s">
        <v>32</v>
      </c>
      <c r="E362" s="3">
        <f t="shared" si="502"/>
        <v>26</v>
      </c>
      <c r="F362" s="3" t="s">
        <v>35</v>
      </c>
      <c r="G362" s="3">
        <v>2</v>
      </c>
      <c r="H362" s="3" t="str">
        <f t="shared" si="513"/>
        <v>Sussex</v>
      </c>
      <c r="I362" s="42">
        <v>44099</v>
      </c>
      <c r="J362" s="3">
        <f t="shared" si="503"/>
        <v>92</v>
      </c>
      <c r="K362" s="43">
        <f t="shared" si="504"/>
        <v>13.142857142857142</v>
      </c>
      <c r="L362" s="44">
        <v>12130</v>
      </c>
      <c r="M362" s="3">
        <v>0</v>
      </c>
      <c r="N362" s="45">
        <f t="shared" si="505"/>
        <v>12130</v>
      </c>
      <c r="O362" s="45">
        <f t="shared" si="546"/>
        <v>1734</v>
      </c>
      <c r="P362" s="45">
        <f t="shared" ref="P362" si="574">L362-500</f>
        <v>11630</v>
      </c>
      <c r="Q362" s="46">
        <f t="shared" si="507"/>
        <v>387.66666666666669</v>
      </c>
      <c r="R362" s="47">
        <f t="shared" si="508"/>
        <v>0.9587798845836768</v>
      </c>
      <c r="S362" s="19">
        <v>1949.7738095238001</v>
      </c>
      <c r="T362" s="50">
        <f t="shared" si="509"/>
        <v>16.765037055234739</v>
      </c>
      <c r="U362" s="48">
        <f t="shared" si="510"/>
        <v>72.089659337509374</v>
      </c>
      <c r="V362" s="45">
        <f t="shared" si="511"/>
        <v>404.33333333333331</v>
      </c>
      <c r="W362" s="45">
        <f t="shared" ref="W362" si="575">V362-100</f>
        <v>304.33333333333331</v>
      </c>
      <c r="X362" s="45">
        <f t="shared" si="512"/>
        <v>100</v>
      </c>
    </row>
    <row r="363" spans="2:24" x14ac:dyDescent="0.25">
      <c r="B363" s="41">
        <v>44192</v>
      </c>
      <c r="C363" s="3">
        <f t="shared" si="501"/>
        <v>2020</v>
      </c>
      <c r="D363" s="3" t="s">
        <v>32</v>
      </c>
      <c r="E363" s="3">
        <f t="shared" si="502"/>
        <v>27</v>
      </c>
      <c r="F363" s="3" t="s">
        <v>36</v>
      </c>
      <c r="G363" s="3">
        <v>3</v>
      </c>
      <c r="H363" s="3" t="str">
        <f t="shared" si="513"/>
        <v>Leghorn</v>
      </c>
      <c r="I363" s="42">
        <v>44100</v>
      </c>
      <c r="J363" s="3">
        <f t="shared" si="503"/>
        <v>92</v>
      </c>
      <c r="K363" s="43">
        <f t="shared" si="504"/>
        <v>13.142857142857142</v>
      </c>
      <c r="L363" s="44">
        <v>12020</v>
      </c>
      <c r="M363" s="3">
        <v>9</v>
      </c>
      <c r="N363" s="45">
        <f t="shared" si="505"/>
        <v>12011</v>
      </c>
      <c r="O363" s="45">
        <f t="shared" si="546"/>
        <v>1743</v>
      </c>
      <c r="P363" s="45">
        <f t="shared" ref="P363" si="576">N363-400</f>
        <v>11611</v>
      </c>
      <c r="Q363" s="46">
        <f t="shared" si="507"/>
        <v>387.03333333333336</v>
      </c>
      <c r="R363" s="47">
        <f t="shared" si="508"/>
        <v>0.96669719423861455</v>
      </c>
      <c r="S363" s="19">
        <v>1916.1547619047601</v>
      </c>
      <c r="T363" s="50">
        <f t="shared" si="509"/>
        <v>16.502926207086041</v>
      </c>
      <c r="U363" s="48">
        <f t="shared" si="510"/>
        <v>70.962582690469972</v>
      </c>
      <c r="V363" s="45">
        <f t="shared" si="511"/>
        <v>400.36666666666667</v>
      </c>
      <c r="W363" s="45">
        <f t="shared" ref="W363" si="577">V363-150</f>
        <v>250.36666666666667</v>
      </c>
      <c r="X363" s="45">
        <f t="shared" si="512"/>
        <v>150</v>
      </c>
    </row>
    <row r="364" spans="2:24" x14ac:dyDescent="0.25">
      <c r="B364" s="41">
        <v>44193</v>
      </c>
      <c r="C364" s="3">
        <f t="shared" si="501"/>
        <v>2020</v>
      </c>
      <c r="D364" s="3" t="s">
        <v>32</v>
      </c>
      <c r="E364" s="3">
        <f t="shared" si="502"/>
        <v>28</v>
      </c>
      <c r="F364" s="3" t="s">
        <v>34</v>
      </c>
      <c r="G364" s="3">
        <v>1</v>
      </c>
      <c r="H364" s="3" t="str">
        <f t="shared" si="513"/>
        <v>Plymouth Rock</v>
      </c>
      <c r="I364" s="42">
        <v>44101</v>
      </c>
      <c r="J364" s="3">
        <f t="shared" si="503"/>
        <v>92</v>
      </c>
      <c r="K364" s="43">
        <f t="shared" si="504"/>
        <v>13.142857142857142</v>
      </c>
      <c r="L364" s="44">
        <v>11910</v>
      </c>
      <c r="M364" s="3">
        <v>11</v>
      </c>
      <c r="N364" s="45">
        <f t="shared" si="505"/>
        <v>11899</v>
      </c>
      <c r="O364" s="45">
        <f t="shared" si="546"/>
        <v>1754</v>
      </c>
      <c r="P364" s="45">
        <f t="shared" ref="P364" si="578">N364-500</f>
        <v>11399</v>
      </c>
      <c r="Q364" s="46">
        <f t="shared" si="507"/>
        <v>379.96666666666664</v>
      </c>
      <c r="R364" s="47">
        <f t="shared" si="508"/>
        <v>0.95797966215648378</v>
      </c>
      <c r="S364" s="19">
        <v>1882.5357142857099</v>
      </c>
      <c r="T364" s="50">
        <f t="shared" si="509"/>
        <v>16.514919855125097</v>
      </c>
      <c r="U364" s="48">
        <f t="shared" si="510"/>
        <v>71.014155377037909</v>
      </c>
      <c r="V364" s="45">
        <f t="shared" si="511"/>
        <v>396.63333333333333</v>
      </c>
      <c r="W364" s="45">
        <f t="shared" ref="W364:W365" si="579">V364-100</f>
        <v>296.63333333333333</v>
      </c>
      <c r="X364" s="45">
        <f t="shared" si="512"/>
        <v>100</v>
      </c>
    </row>
    <row r="365" spans="2:24" x14ac:dyDescent="0.25">
      <c r="B365" s="41">
        <v>44194</v>
      </c>
      <c r="C365" s="3">
        <f t="shared" si="501"/>
        <v>2020</v>
      </c>
      <c r="D365" s="3" t="s">
        <v>32</v>
      </c>
      <c r="E365" s="3">
        <f t="shared" si="502"/>
        <v>29</v>
      </c>
      <c r="F365" s="3" t="s">
        <v>35</v>
      </c>
      <c r="G365" s="3">
        <v>2</v>
      </c>
      <c r="H365" s="3" t="str">
        <f t="shared" si="513"/>
        <v>Sussex</v>
      </c>
      <c r="I365" s="42">
        <v>44102</v>
      </c>
      <c r="J365" s="3">
        <f t="shared" si="503"/>
        <v>92</v>
      </c>
      <c r="K365" s="43">
        <f t="shared" si="504"/>
        <v>13.142857142857142</v>
      </c>
      <c r="L365" s="44">
        <v>11800</v>
      </c>
      <c r="M365" s="3">
        <v>15</v>
      </c>
      <c r="N365" s="45">
        <f t="shared" si="505"/>
        <v>11785</v>
      </c>
      <c r="O365" s="45">
        <f t="shared" si="546"/>
        <v>1769</v>
      </c>
      <c r="P365" s="45">
        <f t="shared" ref="P365" si="580">N365-300</f>
        <v>11485</v>
      </c>
      <c r="Q365" s="46">
        <f t="shared" si="507"/>
        <v>382.83333333333331</v>
      </c>
      <c r="R365" s="47">
        <f t="shared" si="508"/>
        <v>0.97454391175222743</v>
      </c>
      <c r="S365" s="19">
        <v>1884.05952380952</v>
      </c>
      <c r="T365" s="50">
        <f t="shared" si="509"/>
        <v>16.404523498559165</v>
      </c>
      <c r="U365" s="48">
        <f t="shared" si="510"/>
        <v>70.539451043804405</v>
      </c>
      <c r="V365" s="45">
        <f t="shared" si="511"/>
        <v>392.83333333333331</v>
      </c>
      <c r="W365" s="45">
        <f t="shared" si="579"/>
        <v>292.83333333333331</v>
      </c>
      <c r="X365" s="45">
        <f t="shared" si="512"/>
        <v>100</v>
      </c>
    </row>
    <row r="366" spans="2:24" x14ac:dyDescent="0.25">
      <c r="B366" s="41">
        <v>44195</v>
      </c>
      <c r="C366" s="3">
        <f t="shared" si="501"/>
        <v>2020</v>
      </c>
      <c r="D366" s="3" t="s">
        <v>32</v>
      </c>
      <c r="E366" s="3">
        <f t="shared" si="502"/>
        <v>30</v>
      </c>
      <c r="F366" s="3" t="s">
        <v>34</v>
      </c>
      <c r="G366" s="3">
        <v>3</v>
      </c>
      <c r="H366" s="3" t="str">
        <f t="shared" si="513"/>
        <v>Leghorn</v>
      </c>
      <c r="I366" s="42">
        <v>44103</v>
      </c>
      <c r="J366" s="3">
        <f t="shared" si="503"/>
        <v>92</v>
      </c>
      <c r="K366" s="43">
        <f t="shared" si="504"/>
        <v>13.142857142857142</v>
      </c>
      <c r="L366" s="44">
        <v>11690</v>
      </c>
      <c r="M366" s="3">
        <v>10</v>
      </c>
      <c r="N366" s="45">
        <f t="shared" si="505"/>
        <v>11680</v>
      </c>
      <c r="O366" s="45">
        <f t="shared" si="546"/>
        <v>1779</v>
      </c>
      <c r="P366" s="45">
        <f t="shared" ref="P366" si="581">N366-200</f>
        <v>11480</v>
      </c>
      <c r="Q366" s="46">
        <f t="shared" si="507"/>
        <v>382.66666666666669</v>
      </c>
      <c r="R366" s="47">
        <f t="shared" si="508"/>
        <v>0.98287671232876717</v>
      </c>
      <c r="S366" s="19">
        <v>1886.8820346320299</v>
      </c>
      <c r="T366" s="50">
        <f t="shared" si="509"/>
        <v>16.43625465707343</v>
      </c>
      <c r="U366" s="48">
        <f t="shared" si="510"/>
        <v>70.675895025415741</v>
      </c>
      <c r="V366" s="45">
        <f t="shared" si="511"/>
        <v>389.33333333333331</v>
      </c>
      <c r="W366" s="45">
        <f t="shared" ref="W366" si="582">V366-150</f>
        <v>239.33333333333331</v>
      </c>
      <c r="X366" s="45">
        <f t="shared" si="512"/>
        <v>150</v>
      </c>
    </row>
    <row r="367" spans="2:24" x14ac:dyDescent="0.25">
      <c r="B367" s="41">
        <v>44196</v>
      </c>
      <c r="C367" s="3">
        <f t="shared" si="501"/>
        <v>2020</v>
      </c>
      <c r="D367" s="3" t="s">
        <v>32</v>
      </c>
      <c r="E367" s="3">
        <f t="shared" si="502"/>
        <v>31</v>
      </c>
      <c r="F367" s="3" t="s">
        <v>35</v>
      </c>
      <c r="G367" s="3">
        <v>1</v>
      </c>
      <c r="H367" s="3" t="str">
        <f t="shared" si="513"/>
        <v>Plymouth Rock</v>
      </c>
      <c r="I367" s="42">
        <v>44087</v>
      </c>
      <c r="J367" s="3">
        <f t="shared" si="503"/>
        <v>109</v>
      </c>
      <c r="K367" s="43">
        <f t="shared" si="504"/>
        <v>15.571428571428571</v>
      </c>
      <c r="L367" s="44">
        <v>11580</v>
      </c>
      <c r="M367" s="3">
        <v>15</v>
      </c>
      <c r="N367" s="45">
        <f t="shared" si="505"/>
        <v>11565</v>
      </c>
      <c r="O367" s="45">
        <f t="shared" si="546"/>
        <v>1794</v>
      </c>
      <c r="P367" s="45">
        <f t="shared" ref="P367" si="583">N367-600</f>
        <v>10965</v>
      </c>
      <c r="Q367" s="46">
        <f t="shared" si="507"/>
        <v>365.5</v>
      </c>
      <c r="R367" s="47">
        <f t="shared" si="508"/>
        <v>0.94811932555123213</v>
      </c>
      <c r="S367" s="19">
        <v>1889.70454545454</v>
      </c>
      <c r="T367" s="50">
        <f t="shared" si="509"/>
        <v>17.233967582804741</v>
      </c>
      <c r="U367" s="48">
        <f t="shared" si="510"/>
        <v>74.106060606060382</v>
      </c>
      <c r="V367" s="45">
        <f t="shared" si="511"/>
        <v>385.5</v>
      </c>
      <c r="W367" s="45">
        <f t="shared" ref="W367" si="584">V367-50</f>
        <v>335.5</v>
      </c>
      <c r="X367" s="45">
        <f t="shared" si="512"/>
        <v>50</v>
      </c>
    </row>
    <row r="368" spans="2:24" x14ac:dyDescent="0.25">
      <c r="B368" s="41">
        <v>44197</v>
      </c>
      <c r="C368" s="3">
        <f t="shared" si="501"/>
        <v>2021</v>
      </c>
      <c r="D368" s="3" t="s">
        <v>33</v>
      </c>
      <c r="E368" s="3">
        <f t="shared" si="502"/>
        <v>1</v>
      </c>
      <c r="F368" s="3" t="s">
        <v>36</v>
      </c>
      <c r="G368" s="3">
        <v>2</v>
      </c>
      <c r="H368" s="3" t="str">
        <f t="shared" si="513"/>
        <v>Sussex</v>
      </c>
      <c r="I368" s="42">
        <v>44105</v>
      </c>
      <c r="J368" s="3">
        <f t="shared" si="503"/>
        <v>92</v>
      </c>
      <c r="K368" s="43">
        <f t="shared" si="504"/>
        <v>13.142857142857142</v>
      </c>
      <c r="L368" s="44">
        <v>11470</v>
      </c>
      <c r="M368" s="3">
        <v>16</v>
      </c>
      <c r="N368" s="45">
        <f t="shared" si="505"/>
        <v>11454</v>
      </c>
      <c r="O368" s="45">
        <f t="shared" si="546"/>
        <v>1810</v>
      </c>
      <c r="P368" s="45">
        <f t="shared" ref="P368" si="585">N368-500</f>
        <v>10954</v>
      </c>
      <c r="Q368" s="46">
        <f t="shared" si="507"/>
        <v>365.13333333333333</v>
      </c>
      <c r="R368" s="47">
        <f t="shared" si="508"/>
        <v>0.95634712764099883</v>
      </c>
      <c r="S368" s="19">
        <v>1892.52705627705</v>
      </c>
      <c r="T368" s="50">
        <f t="shared" si="509"/>
        <v>17.277040864314863</v>
      </c>
      <c r="U368" s="48">
        <f t="shared" si="510"/>
        <v>74.291275716553912</v>
      </c>
      <c r="V368" s="45">
        <f t="shared" si="511"/>
        <v>381.8</v>
      </c>
      <c r="W368" s="45">
        <f t="shared" ref="W368" si="586">V368-55</f>
        <v>326.8</v>
      </c>
      <c r="X368" s="45">
        <f t="shared" si="512"/>
        <v>55</v>
      </c>
    </row>
    <row r="369" spans="2:24" x14ac:dyDescent="0.25">
      <c r="B369" s="41">
        <v>44198</v>
      </c>
      <c r="C369" s="3">
        <f t="shared" si="501"/>
        <v>2021</v>
      </c>
      <c r="D369" s="3" t="s">
        <v>33</v>
      </c>
      <c r="E369" s="3">
        <f t="shared" si="502"/>
        <v>2</v>
      </c>
      <c r="F369" s="3" t="s">
        <v>34</v>
      </c>
      <c r="G369" s="3">
        <v>3</v>
      </c>
      <c r="H369" s="3" t="str">
        <f t="shared" si="513"/>
        <v>Leghorn</v>
      </c>
      <c r="I369" s="42">
        <v>44106</v>
      </c>
      <c r="J369" s="3">
        <f t="shared" si="503"/>
        <v>92</v>
      </c>
      <c r="K369" s="43">
        <f t="shared" si="504"/>
        <v>13.142857142857142</v>
      </c>
      <c r="L369" s="44">
        <v>11360</v>
      </c>
      <c r="M369" s="3">
        <v>5</v>
      </c>
      <c r="N369" s="45">
        <f t="shared" si="505"/>
        <v>11355</v>
      </c>
      <c r="O369" s="45">
        <f t="shared" si="546"/>
        <v>1815</v>
      </c>
      <c r="P369" s="45">
        <f t="shared" ref="P369" si="587">L369-500</f>
        <v>10860</v>
      </c>
      <c r="Q369" s="46">
        <f t="shared" si="507"/>
        <v>362</v>
      </c>
      <c r="R369" s="47">
        <f t="shared" si="508"/>
        <v>0.95640686922060769</v>
      </c>
      <c r="S369" s="19">
        <v>1895.3495670995601</v>
      </c>
      <c r="T369" s="50">
        <f t="shared" si="509"/>
        <v>17.452574282684715</v>
      </c>
      <c r="U369" s="48">
        <f t="shared" si="510"/>
        <v>75.046069415544267</v>
      </c>
      <c r="V369" s="45">
        <f t="shared" si="511"/>
        <v>378.5</v>
      </c>
      <c r="W369" s="45">
        <f t="shared" ref="W369" si="588">V369-19</f>
        <v>359.5</v>
      </c>
      <c r="X369" s="45">
        <f t="shared" si="512"/>
        <v>19</v>
      </c>
    </row>
    <row r="370" spans="2:24" x14ac:dyDescent="0.25">
      <c r="B370" s="41">
        <v>44199</v>
      </c>
      <c r="C370" s="3">
        <f t="shared" si="501"/>
        <v>2021</v>
      </c>
      <c r="D370" s="3" t="s">
        <v>33</v>
      </c>
      <c r="E370" s="3">
        <f t="shared" si="502"/>
        <v>3</v>
      </c>
      <c r="F370" s="3" t="s">
        <v>35</v>
      </c>
      <c r="G370" s="3">
        <v>1</v>
      </c>
      <c r="H370" s="3" t="str">
        <f t="shared" si="513"/>
        <v>Plymouth Rock</v>
      </c>
      <c r="I370" s="42">
        <v>44107</v>
      </c>
      <c r="J370" s="3">
        <f t="shared" si="503"/>
        <v>92</v>
      </c>
      <c r="K370" s="43">
        <f t="shared" si="504"/>
        <v>13.142857142857142</v>
      </c>
      <c r="L370" s="44">
        <v>11250</v>
      </c>
      <c r="M370" s="3">
        <v>8</v>
      </c>
      <c r="N370" s="45">
        <f t="shared" si="505"/>
        <v>11242</v>
      </c>
      <c r="O370" s="45">
        <f t="shared" si="546"/>
        <v>1823</v>
      </c>
      <c r="P370" s="45">
        <f>N370-2000</f>
        <v>9242</v>
      </c>
      <c r="Q370" s="46">
        <f t="shared" si="507"/>
        <v>308.06666666666666</v>
      </c>
      <c r="R370" s="47">
        <f t="shared" si="508"/>
        <v>0.82209571250667146</v>
      </c>
      <c r="S370" s="19">
        <v>1898.17207792207</v>
      </c>
      <c r="T370" s="50">
        <f t="shared" si="509"/>
        <v>20.538542284376433</v>
      </c>
      <c r="U370" s="48">
        <f t="shared" si="510"/>
        <v>88.315731822818663</v>
      </c>
      <c r="V370" s="45">
        <f t="shared" si="511"/>
        <v>374.73333333333335</v>
      </c>
      <c r="W370" s="45">
        <f t="shared" ref="W370" si="589">V370-100</f>
        <v>274.73333333333335</v>
      </c>
      <c r="X370" s="45">
        <f t="shared" si="512"/>
        <v>100</v>
      </c>
    </row>
    <row r="371" spans="2:24" x14ac:dyDescent="0.25">
      <c r="B371" s="41">
        <v>44200</v>
      </c>
      <c r="C371" s="3">
        <f t="shared" si="501"/>
        <v>2021</v>
      </c>
      <c r="D371" s="3" t="s">
        <v>33</v>
      </c>
      <c r="E371" s="3">
        <f t="shared" si="502"/>
        <v>4</v>
      </c>
      <c r="F371" s="3" t="s">
        <v>36</v>
      </c>
      <c r="G371" s="3">
        <v>2</v>
      </c>
      <c r="H371" s="3" t="str">
        <f t="shared" si="513"/>
        <v>Sussex</v>
      </c>
      <c r="I371" s="42">
        <v>44108</v>
      </c>
      <c r="J371" s="3">
        <f t="shared" si="503"/>
        <v>92</v>
      </c>
      <c r="K371" s="43">
        <f t="shared" si="504"/>
        <v>13.142857142857142</v>
      </c>
      <c r="L371" s="44">
        <v>11140</v>
      </c>
      <c r="M371" s="3">
        <v>9</v>
      </c>
      <c r="N371" s="45">
        <f t="shared" si="505"/>
        <v>11131</v>
      </c>
      <c r="O371" s="45">
        <f t="shared" si="546"/>
        <v>1832</v>
      </c>
      <c r="P371" s="45">
        <f t="shared" ref="P371" si="590">N371-500</f>
        <v>10631</v>
      </c>
      <c r="Q371" s="46">
        <f t="shared" si="507"/>
        <v>354.36666666666667</v>
      </c>
      <c r="R371" s="47">
        <f t="shared" si="508"/>
        <v>0.95508040607312905</v>
      </c>
      <c r="S371" s="19">
        <v>1900.9945887445799</v>
      </c>
      <c r="T371" s="50">
        <f t="shared" si="509"/>
        <v>17.881615922722037</v>
      </c>
      <c r="U371" s="48">
        <f t="shared" si="510"/>
        <v>76.89094846770476</v>
      </c>
      <c r="V371" s="45">
        <f t="shared" si="511"/>
        <v>371.03333333333336</v>
      </c>
      <c r="W371" s="45">
        <f t="shared" ref="W371" si="591">V371-120</f>
        <v>251.03333333333336</v>
      </c>
      <c r="X371" s="45">
        <f t="shared" si="512"/>
        <v>120</v>
      </c>
    </row>
    <row r="372" spans="2:24" x14ac:dyDescent="0.25">
      <c r="B372" s="41">
        <v>44201</v>
      </c>
      <c r="C372" s="3">
        <f t="shared" si="501"/>
        <v>2021</v>
      </c>
      <c r="D372" s="3" t="s">
        <v>33</v>
      </c>
      <c r="E372" s="3">
        <f t="shared" si="502"/>
        <v>5</v>
      </c>
      <c r="F372" s="3" t="s">
        <v>34</v>
      </c>
      <c r="G372" s="3">
        <v>3</v>
      </c>
      <c r="H372" s="3" t="str">
        <f t="shared" si="513"/>
        <v>Leghorn</v>
      </c>
      <c r="I372" s="42">
        <v>44109</v>
      </c>
      <c r="J372" s="3">
        <f t="shared" si="503"/>
        <v>92</v>
      </c>
      <c r="K372" s="43">
        <f t="shared" si="504"/>
        <v>13.142857142857142</v>
      </c>
      <c r="L372" s="44">
        <v>11030</v>
      </c>
      <c r="M372" s="3">
        <v>3</v>
      </c>
      <c r="N372" s="45">
        <f t="shared" si="505"/>
        <v>11027</v>
      </c>
      <c r="O372" s="45">
        <f t="shared" si="546"/>
        <v>1835</v>
      </c>
      <c r="P372" s="45">
        <f t="shared" si="514"/>
        <v>10530</v>
      </c>
      <c r="Q372" s="46">
        <f t="shared" si="507"/>
        <v>351</v>
      </c>
      <c r="R372" s="47">
        <f t="shared" si="508"/>
        <v>0.95492881110002725</v>
      </c>
      <c r="S372" s="19">
        <v>1903.8170995670901</v>
      </c>
      <c r="T372" s="50">
        <f t="shared" si="509"/>
        <v>18.079934468823268</v>
      </c>
      <c r="U372" s="48">
        <f t="shared" si="510"/>
        <v>77.743718215940049</v>
      </c>
      <c r="V372" s="45">
        <f t="shared" si="511"/>
        <v>367.56666666666666</v>
      </c>
      <c r="W372" s="45">
        <f t="shared" ref="W372" si="592">V372-88</f>
        <v>279.56666666666666</v>
      </c>
      <c r="X372" s="45">
        <f t="shared" si="512"/>
        <v>88</v>
      </c>
    </row>
    <row r="373" spans="2:24" x14ac:dyDescent="0.25">
      <c r="B373" s="41">
        <v>44202</v>
      </c>
      <c r="C373" s="3">
        <f t="shared" si="501"/>
        <v>2021</v>
      </c>
      <c r="D373" s="3" t="s">
        <v>33</v>
      </c>
      <c r="E373" s="3">
        <f t="shared" si="502"/>
        <v>6</v>
      </c>
      <c r="F373" s="3" t="s">
        <v>35</v>
      </c>
      <c r="G373" s="3">
        <v>1</v>
      </c>
      <c r="H373" s="3" t="str">
        <f t="shared" si="513"/>
        <v>Plymouth Rock</v>
      </c>
      <c r="I373" s="42">
        <v>44110</v>
      </c>
      <c r="J373" s="3">
        <f t="shared" si="503"/>
        <v>92</v>
      </c>
      <c r="K373" s="43">
        <f t="shared" si="504"/>
        <v>13.142857142857142</v>
      </c>
      <c r="L373" s="44">
        <v>10920</v>
      </c>
      <c r="M373" s="3">
        <v>2</v>
      </c>
      <c r="N373" s="45">
        <f t="shared" si="505"/>
        <v>10918</v>
      </c>
      <c r="O373" s="45">
        <f t="shared" si="546"/>
        <v>1837</v>
      </c>
      <c r="P373" s="45">
        <f t="shared" si="515"/>
        <v>10518</v>
      </c>
      <c r="Q373" s="46">
        <f t="shared" si="507"/>
        <v>350.6</v>
      </c>
      <c r="R373" s="47">
        <f t="shared" si="508"/>
        <v>0.96336325334310313</v>
      </c>
      <c r="S373" s="19">
        <v>1906.6396103896</v>
      </c>
      <c r="T373" s="50">
        <f t="shared" si="509"/>
        <v>18.127396942285607</v>
      </c>
      <c r="U373" s="48">
        <f t="shared" si="510"/>
        <v>77.947806851828105</v>
      </c>
      <c r="V373" s="45">
        <f t="shared" si="511"/>
        <v>363.93333333333334</v>
      </c>
      <c r="W373" s="45">
        <f t="shared" ref="W373" si="593">V373-77</f>
        <v>286.93333333333334</v>
      </c>
      <c r="X373" s="45">
        <f t="shared" si="512"/>
        <v>77</v>
      </c>
    </row>
    <row r="374" spans="2:24" x14ac:dyDescent="0.25">
      <c r="B374" s="41">
        <v>44203</v>
      </c>
      <c r="C374" s="3">
        <f t="shared" si="501"/>
        <v>2021</v>
      </c>
      <c r="D374" s="3" t="s">
        <v>33</v>
      </c>
      <c r="E374" s="3">
        <f t="shared" si="502"/>
        <v>7</v>
      </c>
      <c r="F374" s="3" t="s">
        <v>36</v>
      </c>
      <c r="G374" s="3">
        <v>2</v>
      </c>
      <c r="H374" s="3" t="str">
        <f t="shared" si="513"/>
        <v>Sussex</v>
      </c>
      <c r="I374" s="42">
        <v>44111</v>
      </c>
      <c r="J374" s="3">
        <f t="shared" si="503"/>
        <v>92</v>
      </c>
      <c r="K374" s="43">
        <f t="shared" si="504"/>
        <v>13.142857142857142</v>
      </c>
      <c r="L374" s="44">
        <v>10810</v>
      </c>
      <c r="M374" s="3">
        <v>2</v>
      </c>
      <c r="N374" s="45">
        <f t="shared" si="505"/>
        <v>10808</v>
      </c>
      <c r="O374" s="45">
        <f t="shared" si="546"/>
        <v>1839</v>
      </c>
      <c r="P374" s="45">
        <f t="shared" si="516"/>
        <v>10308</v>
      </c>
      <c r="Q374" s="46">
        <f t="shared" si="507"/>
        <v>343.6</v>
      </c>
      <c r="R374" s="47">
        <f t="shared" si="508"/>
        <v>0.95373797187268694</v>
      </c>
      <c r="S374" s="19">
        <v>1909.4621212121101</v>
      </c>
      <c r="T374" s="50">
        <f t="shared" si="509"/>
        <v>18.524079561623111</v>
      </c>
      <c r="U374" s="48">
        <f t="shared" si="510"/>
        <v>79.653542114979373</v>
      </c>
      <c r="V374" s="45">
        <f t="shared" si="511"/>
        <v>360.26666666666665</v>
      </c>
      <c r="W374" s="45">
        <f t="shared" ref="W374" si="594">V374-90</f>
        <v>270.26666666666665</v>
      </c>
      <c r="X374" s="45">
        <f t="shared" si="512"/>
        <v>90</v>
      </c>
    </row>
    <row r="375" spans="2:24" x14ac:dyDescent="0.25">
      <c r="B375" s="41">
        <v>44204</v>
      </c>
      <c r="C375" s="3">
        <f t="shared" si="501"/>
        <v>2021</v>
      </c>
      <c r="D375" s="3" t="s">
        <v>33</v>
      </c>
      <c r="E375" s="3">
        <f t="shared" si="502"/>
        <v>8</v>
      </c>
      <c r="F375" s="3" t="s">
        <v>34</v>
      </c>
      <c r="G375" s="3">
        <v>3</v>
      </c>
      <c r="H375" s="3" t="str">
        <f t="shared" si="513"/>
        <v>Leghorn</v>
      </c>
      <c r="I375" s="42">
        <v>44112</v>
      </c>
      <c r="J375" s="3">
        <f t="shared" si="503"/>
        <v>92</v>
      </c>
      <c r="K375" s="43">
        <f t="shared" si="504"/>
        <v>13.142857142857142</v>
      </c>
      <c r="L375" s="44">
        <v>10700</v>
      </c>
      <c r="M375" s="3">
        <v>2</v>
      </c>
      <c r="N375" s="45">
        <f t="shared" si="505"/>
        <v>10698</v>
      </c>
      <c r="O375" s="45">
        <f t="shared" si="546"/>
        <v>1841</v>
      </c>
      <c r="P375" s="45">
        <f t="shared" si="518"/>
        <v>10398</v>
      </c>
      <c r="Q375" s="46">
        <f t="shared" si="507"/>
        <v>346.6</v>
      </c>
      <c r="R375" s="47">
        <f t="shared" si="508"/>
        <v>0.97195737521031966</v>
      </c>
      <c r="S375" s="19">
        <v>1912.28463203462</v>
      </c>
      <c r="T375" s="50">
        <f t="shared" si="509"/>
        <v>18.390888940513754</v>
      </c>
      <c r="U375" s="48">
        <f t="shared" si="510"/>
        <v>79.080822444209147</v>
      </c>
      <c r="V375" s="45">
        <f t="shared" si="511"/>
        <v>356.6</v>
      </c>
      <c r="W375" s="45">
        <f t="shared" ref="W375" si="595">V375-189</f>
        <v>167.60000000000002</v>
      </c>
      <c r="X375" s="45">
        <f t="shared" si="512"/>
        <v>189</v>
      </c>
    </row>
    <row r="376" spans="2:24" x14ac:dyDescent="0.25">
      <c r="B376" s="41">
        <v>44205</v>
      </c>
      <c r="C376" s="3">
        <f t="shared" si="501"/>
        <v>2021</v>
      </c>
      <c r="D376" s="3" t="s">
        <v>33</v>
      </c>
      <c r="E376" s="3">
        <f t="shared" si="502"/>
        <v>9</v>
      </c>
      <c r="F376" s="3" t="s">
        <v>34</v>
      </c>
      <c r="G376" s="3">
        <v>1</v>
      </c>
      <c r="H376" s="3" t="str">
        <f t="shared" si="513"/>
        <v>Plymouth Rock</v>
      </c>
      <c r="I376" s="42">
        <v>44113</v>
      </c>
      <c r="J376" s="3">
        <f t="shared" si="503"/>
        <v>92</v>
      </c>
      <c r="K376" s="43">
        <f t="shared" si="504"/>
        <v>13.142857142857142</v>
      </c>
      <c r="L376" s="44">
        <v>10590</v>
      </c>
      <c r="M376" s="3">
        <v>2</v>
      </c>
      <c r="N376" s="45">
        <f t="shared" si="505"/>
        <v>10588</v>
      </c>
      <c r="O376" s="45">
        <f t="shared" si="546"/>
        <v>1843</v>
      </c>
      <c r="P376" s="45">
        <f t="shared" si="520"/>
        <v>10388</v>
      </c>
      <c r="Q376" s="46">
        <f t="shared" si="507"/>
        <v>346.26666666666665</v>
      </c>
      <c r="R376" s="47">
        <f t="shared" si="508"/>
        <v>0.98111069134869666</v>
      </c>
      <c r="S376" s="19">
        <v>1915.1071428571299</v>
      </c>
      <c r="T376" s="50">
        <f t="shared" si="509"/>
        <v>18.435763793387849</v>
      </c>
      <c r="U376" s="48">
        <f t="shared" si="510"/>
        <v>79.273784311567752</v>
      </c>
      <c r="V376" s="45">
        <f t="shared" si="511"/>
        <v>352.93333333333334</v>
      </c>
      <c r="W376" s="45">
        <f t="shared" ref="W376" si="596">V376-32</f>
        <v>320.93333333333334</v>
      </c>
      <c r="X376" s="45">
        <f t="shared" si="512"/>
        <v>32</v>
      </c>
    </row>
    <row r="377" spans="2:24" x14ac:dyDescent="0.25">
      <c r="B377" s="41">
        <v>44206</v>
      </c>
      <c r="C377" s="3">
        <f t="shared" si="501"/>
        <v>2021</v>
      </c>
      <c r="D377" s="3" t="s">
        <v>33</v>
      </c>
      <c r="E377" s="3">
        <f t="shared" si="502"/>
        <v>10</v>
      </c>
      <c r="F377" s="3" t="s">
        <v>35</v>
      </c>
      <c r="G377" s="3">
        <v>2</v>
      </c>
      <c r="H377" s="3" t="str">
        <f t="shared" si="513"/>
        <v>Sussex</v>
      </c>
      <c r="I377" s="42">
        <v>44114</v>
      </c>
      <c r="J377" s="3">
        <f t="shared" si="503"/>
        <v>92</v>
      </c>
      <c r="K377" s="43">
        <f t="shared" si="504"/>
        <v>13.142857142857142</v>
      </c>
      <c r="L377" s="44">
        <v>10480</v>
      </c>
      <c r="M377" s="3">
        <v>2</v>
      </c>
      <c r="N377" s="45">
        <f t="shared" si="505"/>
        <v>10478</v>
      </c>
      <c r="O377" s="45">
        <f t="shared" si="546"/>
        <v>1845</v>
      </c>
      <c r="P377" s="45">
        <f t="shared" si="522"/>
        <v>9878</v>
      </c>
      <c r="Q377" s="46">
        <f t="shared" si="507"/>
        <v>329.26666666666665</v>
      </c>
      <c r="R377" s="47">
        <f t="shared" si="508"/>
        <v>0.94273716358083604</v>
      </c>
      <c r="S377" s="19">
        <v>1917.9296536796401</v>
      </c>
      <c r="T377" s="50">
        <f t="shared" si="509"/>
        <v>19.416173857862322</v>
      </c>
      <c r="U377" s="48">
        <f t="shared" si="510"/>
        <v>83.48954758880798</v>
      </c>
      <c r="V377" s="45">
        <f t="shared" si="511"/>
        <v>349.26666666666665</v>
      </c>
      <c r="W377" s="45">
        <f t="shared" ref="W377" si="597">V377-115</f>
        <v>234.26666666666665</v>
      </c>
      <c r="X377" s="45">
        <f t="shared" si="512"/>
        <v>115</v>
      </c>
    </row>
    <row r="378" spans="2:24" x14ac:dyDescent="0.25">
      <c r="B378" s="41">
        <v>44207</v>
      </c>
      <c r="C378" s="3">
        <f t="shared" si="501"/>
        <v>2021</v>
      </c>
      <c r="D378" s="3" t="s">
        <v>33</v>
      </c>
      <c r="E378" s="3">
        <f t="shared" si="502"/>
        <v>11</v>
      </c>
      <c r="F378" s="3" t="s">
        <v>36</v>
      </c>
      <c r="G378" s="3">
        <v>3</v>
      </c>
      <c r="H378" s="3" t="str">
        <f t="shared" si="513"/>
        <v>Leghorn</v>
      </c>
      <c r="I378" s="42">
        <v>44115</v>
      </c>
      <c r="J378" s="3">
        <f t="shared" si="503"/>
        <v>92</v>
      </c>
      <c r="K378" s="43">
        <f t="shared" si="504"/>
        <v>13.142857142857142</v>
      </c>
      <c r="L378" s="44">
        <v>10370</v>
      </c>
      <c r="M378" s="3">
        <v>2</v>
      </c>
      <c r="N378" s="45">
        <f t="shared" si="505"/>
        <v>10368</v>
      </c>
      <c r="O378" s="45">
        <f t="shared" si="546"/>
        <v>1847</v>
      </c>
      <c r="P378" s="45">
        <f t="shared" si="524"/>
        <v>9868</v>
      </c>
      <c r="Q378" s="46">
        <f t="shared" si="507"/>
        <v>328.93333333333334</v>
      </c>
      <c r="R378" s="47">
        <f t="shared" si="508"/>
        <v>0.95177469135802473</v>
      </c>
      <c r="S378" s="19">
        <v>1920.75216450216</v>
      </c>
      <c r="T378" s="50">
        <f t="shared" si="509"/>
        <v>19.46445241692501</v>
      </c>
      <c r="U378" s="48">
        <f t="shared" si="510"/>
        <v>83.697145392777543</v>
      </c>
      <c r="V378" s="45">
        <f t="shared" si="511"/>
        <v>345.6</v>
      </c>
      <c r="W378" s="45">
        <f t="shared" ref="W378" si="598">V378-77</f>
        <v>268.60000000000002</v>
      </c>
      <c r="X378" s="45">
        <f t="shared" si="512"/>
        <v>77</v>
      </c>
    </row>
    <row r="379" spans="2:24" x14ac:dyDescent="0.25">
      <c r="B379" s="41">
        <v>44208</v>
      </c>
      <c r="C379" s="3">
        <f t="shared" si="501"/>
        <v>2021</v>
      </c>
      <c r="D379" s="3" t="s">
        <v>33</v>
      </c>
      <c r="E379" s="3">
        <f t="shared" si="502"/>
        <v>12</v>
      </c>
      <c r="F379" s="3" t="s">
        <v>34</v>
      </c>
      <c r="G379" s="3">
        <v>1</v>
      </c>
      <c r="H379" s="3" t="str">
        <f t="shared" si="513"/>
        <v>Plymouth Rock</v>
      </c>
      <c r="I379" s="42">
        <v>44116</v>
      </c>
      <c r="J379" s="3">
        <f t="shared" si="503"/>
        <v>92</v>
      </c>
      <c r="K379" s="43">
        <f t="shared" si="504"/>
        <v>13.142857142857142</v>
      </c>
      <c r="L379" s="44">
        <v>10260</v>
      </c>
      <c r="M379" s="3">
        <v>5</v>
      </c>
      <c r="N379" s="45">
        <f t="shared" si="505"/>
        <v>10255</v>
      </c>
      <c r="O379" s="45">
        <f t="shared" si="546"/>
        <v>1852</v>
      </c>
      <c r="P379" s="45">
        <f t="shared" si="526"/>
        <v>9760</v>
      </c>
      <c r="Q379" s="46">
        <f t="shared" si="507"/>
        <v>325.33333333333331</v>
      </c>
      <c r="R379" s="47">
        <f t="shared" si="508"/>
        <v>0.95173086299366161</v>
      </c>
      <c r="S379" s="19">
        <v>1923.5746753246699</v>
      </c>
      <c r="T379" s="50">
        <f t="shared" si="509"/>
        <v>19.70875691931014</v>
      </c>
      <c r="U379" s="48">
        <f t="shared" si="510"/>
        <v>84.747654753033601</v>
      </c>
      <c r="V379" s="45">
        <f t="shared" si="511"/>
        <v>341.83333333333331</v>
      </c>
      <c r="W379" s="45">
        <f t="shared" ref="W379" si="599">V379-88</f>
        <v>253.83333333333331</v>
      </c>
      <c r="X379" s="45">
        <f t="shared" si="512"/>
        <v>88</v>
      </c>
    </row>
    <row r="380" spans="2:24" x14ac:dyDescent="0.25">
      <c r="B380" s="41">
        <v>44209</v>
      </c>
      <c r="C380" s="3">
        <f t="shared" si="501"/>
        <v>2021</v>
      </c>
      <c r="D380" s="3" t="s">
        <v>33</v>
      </c>
      <c r="E380" s="3">
        <f t="shared" si="502"/>
        <v>13</v>
      </c>
      <c r="F380" s="3" t="s">
        <v>35</v>
      </c>
      <c r="G380" s="3">
        <v>2</v>
      </c>
      <c r="H380" s="3" t="str">
        <f t="shared" si="513"/>
        <v>Sussex</v>
      </c>
      <c r="I380" s="42">
        <v>44117</v>
      </c>
      <c r="J380" s="3">
        <f t="shared" si="503"/>
        <v>92</v>
      </c>
      <c r="K380" s="43">
        <f t="shared" si="504"/>
        <v>13.142857142857142</v>
      </c>
      <c r="L380" s="44">
        <v>10150</v>
      </c>
      <c r="M380" s="3">
        <v>8</v>
      </c>
      <c r="N380" s="45">
        <f t="shared" si="505"/>
        <v>10142</v>
      </c>
      <c r="O380" s="45">
        <f t="shared" si="546"/>
        <v>1860</v>
      </c>
      <c r="P380" s="45">
        <f t="shared" si="528"/>
        <v>9742</v>
      </c>
      <c r="Q380" s="46">
        <f t="shared" si="507"/>
        <v>324.73333333333335</v>
      </c>
      <c r="R380" s="47">
        <f t="shared" si="508"/>
        <v>0.9605600473279432</v>
      </c>
      <c r="S380" s="19">
        <v>1926.39718614718</v>
      </c>
      <c r="T380" s="50">
        <f t="shared" si="509"/>
        <v>19.774144797240609</v>
      </c>
      <c r="U380" s="48">
        <f t="shared" si="510"/>
        <v>85.02882262813462</v>
      </c>
      <c r="V380" s="45">
        <f t="shared" si="511"/>
        <v>338.06666666666666</v>
      </c>
      <c r="W380" s="45">
        <f t="shared" ref="W380" si="600">V380-99</f>
        <v>239.06666666666666</v>
      </c>
      <c r="X380" s="45">
        <f t="shared" si="512"/>
        <v>99</v>
      </c>
    </row>
    <row r="381" spans="2:24" x14ac:dyDescent="0.25">
      <c r="B381" s="41">
        <v>44210</v>
      </c>
      <c r="C381" s="3">
        <f t="shared" si="501"/>
        <v>2021</v>
      </c>
      <c r="D381" s="3" t="s">
        <v>33</v>
      </c>
      <c r="E381" s="3">
        <f t="shared" si="502"/>
        <v>14</v>
      </c>
      <c r="F381" s="3" t="s">
        <v>36</v>
      </c>
      <c r="G381" s="3">
        <v>3</v>
      </c>
      <c r="H381" s="3" t="str">
        <f t="shared" si="513"/>
        <v>Leghorn</v>
      </c>
      <c r="I381" s="42">
        <v>44118</v>
      </c>
      <c r="J381" s="3">
        <f t="shared" si="503"/>
        <v>92</v>
      </c>
      <c r="K381" s="43">
        <f t="shared" si="504"/>
        <v>13.142857142857142</v>
      </c>
      <c r="L381" s="44">
        <v>10040</v>
      </c>
      <c r="M381" s="3">
        <v>6</v>
      </c>
      <c r="N381" s="45">
        <f t="shared" si="505"/>
        <v>10034</v>
      </c>
      <c r="O381" s="45">
        <f t="shared" si="546"/>
        <v>1866</v>
      </c>
      <c r="P381" s="45">
        <f t="shared" si="530"/>
        <v>9534</v>
      </c>
      <c r="Q381" s="46">
        <f t="shared" si="507"/>
        <v>317.8</v>
      </c>
      <c r="R381" s="47">
        <f t="shared" si="508"/>
        <v>0.95016942395854098</v>
      </c>
      <c r="S381" s="19">
        <v>1929.2196969696899</v>
      </c>
      <c r="T381" s="50">
        <f t="shared" si="509"/>
        <v>20.235155202115482</v>
      </c>
      <c r="U381" s="48">
        <f t="shared" si="510"/>
        <v>87.011167369096569</v>
      </c>
      <c r="V381" s="45">
        <f t="shared" si="511"/>
        <v>334.46666666666664</v>
      </c>
      <c r="W381" s="45">
        <f t="shared" ref="W381" si="601">V381-70</f>
        <v>264.46666666666664</v>
      </c>
      <c r="X381" s="45">
        <f t="shared" si="512"/>
        <v>70</v>
      </c>
    </row>
    <row r="382" spans="2:24" x14ac:dyDescent="0.25">
      <c r="B382" s="41">
        <v>44211</v>
      </c>
      <c r="C382" s="3">
        <f t="shared" si="501"/>
        <v>2021</v>
      </c>
      <c r="D382" s="3" t="s">
        <v>33</v>
      </c>
      <c r="E382" s="3">
        <f t="shared" si="502"/>
        <v>15</v>
      </c>
      <c r="F382" s="3" t="s">
        <v>34</v>
      </c>
      <c r="G382" s="3">
        <v>1</v>
      </c>
      <c r="H382" s="3" t="str">
        <f t="shared" si="513"/>
        <v>Plymouth Rock</v>
      </c>
      <c r="I382" s="42">
        <v>44129</v>
      </c>
      <c r="J382" s="3">
        <f t="shared" si="503"/>
        <v>82</v>
      </c>
      <c r="K382" s="43">
        <f t="shared" si="504"/>
        <v>11.714285714285714</v>
      </c>
      <c r="L382" s="44">
        <v>9930</v>
      </c>
      <c r="M382" s="3">
        <v>6</v>
      </c>
      <c r="N382" s="45">
        <f t="shared" si="505"/>
        <v>9924</v>
      </c>
      <c r="O382" s="45">
        <f t="shared" si="546"/>
        <v>1872</v>
      </c>
      <c r="P382" s="45">
        <f t="shared" si="532"/>
        <v>9430</v>
      </c>
      <c r="Q382" s="46">
        <f t="shared" si="507"/>
        <v>314.33333333333331</v>
      </c>
      <c r="R382" s="47">
        <f t="shared" si="508"/>
        <v>0.9502216848045143</v>
      </c>
      <c r="S382" s="19">
        <v>1932.0422077922001</v>
      </c>
      <c r="T382" s="50">
        <f t="shared" si="509"/>
        <v>20.488252468634148</v>
      </c>
      <c r="U382" s="48">
        <f t="shared" si="510"/>
        <v>88.099485615126838</v>
      </c>
      <c r="V382" s="45">
        <f t="shared" si="511"/>
        <v>330.8</v>
      </c>
      <c r="W382" s="45">
        <f t="shared" ref="W382:W383" si="602">V382-61</f>
        <v>269.8</v>
      </c>
      <c r="X382" s="45">
        <f t="shared" si="512"/>
        <v>61</v>
      </c>
    </row>
    <row r="383" spans="2:24" x14ac:dyDescent="0.25">
      <c r="B383" s="41">
        <v>44212</v>
      </c>
      <c r="C383" s="3">
        <f t="shared" si="501"/>
        <v>2021</v>
      </c>
      <c r="D383" s="3" t="s">
        <v>33</v>
      </c>
      <c r="E383" s="3">
        <f t="shared" si="502"/>
        <v>16</v>
      </c>
      <c r="F383" s="3" t="s">
        <v>35</v>
      </c>
      <c r="G383" s="3">
        <v>2</v>
      </c>
      <c r="H383" s="3" t="str">
        <f t="shared" si="513"/>
        <v>Sussex</v>
      </c>
      <c r="I383" s="42">
        <v>44120</v>
      </c>
      <c r="J383" s="3">
        <f t="shared" si="503"/>
        <v>92</v>
      </c>
      <c r="K383" s="43">
        <f t="shared" si="504"/>
        <v>13.142857142857142</v>
      </c>
      <c r="L383" s="44">
        <v>9820</v>
      </c>
      <c r="M383" s="3">
        <v>8</v>
      </c>
      <c r="N383" s="45">
        <f t="shared" si="505"/>
        <v>9812</v>
      </c>
      <c r="O383" s="45">
        <f t="shared" si="546"/>
        <v>1880</v>
      </c>
      <c r="P383" s="45">
        <f t="shared" si="534"/>
        <v>9412</v>
      </c>
      <c r="Q383" s="46">
        <f t="shared" si="507"/>
        <v>313.73333333333335</v>
      </c>
      <c r="R383" s="47">
        <f t="shared" si="508"/>
        <v>0.95923359152058707</v>
      </c>
      <c r="S383" s="19">
        <v>1934.86471861471</v>
      </c>
      <c r="T383" s="50">
        <f t="shared" si="509"/>
        <v>20.557423699688805</v>
      </c>
      <c r="U383" s="48">
        <f t="shared" si="510"/>
        <v>88.396921908661852</v>
      </c>
      <c r="V383" s="45">
        <f t="shared" si="511"/>
        <v>327.06666666666666</v>
      </c>
      <c r="W383" s="45">
        <f t="shared" si="602"/>
        <v>266.06666666666666</v>
      </c>
      <c r="X383" s="45">
        <f t="shared" si="512"/>
        <v>61</v>
      </c>
    </row>
    <row r="384" spans="2:24" x14ac:dyDescent="0.25">
      <c r="B384" s="41">
        <v>44213</v>
      </c>
      <c r="C384" s="3">
        <f t="shared" si="501"/>
        <v>2021</v>
      </c>
      <c r="D384" s="3" t="s">
        <v>33</v>
      </c>
      <c r="E384" s="3">
        <f t="shared" si="502"/>
        <v>17</v>
      </c>
      <c r="F384" s="3" t="s">
        <v>36</v>
      </c>
      <c r="G384" s="3">
        <v>3</v>
      </c>
      <c r="H384" s="3" t="str">
        <f t="shared" si="513"/>
        <v>Leghorn</v>
      </c>
      <c r="I384" s="42">
        <v>44111</v>
      </c>
      <c r="J384" s="3">
        <f t="shared" si="503"/>
        <v>102</v>
      </c>
      <c r="K384" s="43">
        <f t="shared" si="504"/>
        <v>14.571428571428571</v>
      </c>
      <c r="L384" s="44">
        <v>9710</v>
      </c>
      <c r="M384" s="3">
        <v>1</v>
      </c>
      <c r="N384" s="45">
        <f t="shared" si="505"/>
        <v>9709</v>
      </c>
      <c r="O384" s="45">
        <f t="shared" si="546"/>
        <v>1881</v>
      </c>
      <c r="P384" s="45">
        <f t="shared" si="536"/>
        <v>9209</v>
      </c>
      <c r="Q384" s="46">
        <f t="shared" si="507"/>
        <v>306.96666666666664</v>
      </c>
      <c r="R384" s="47">
        <f t="shared" si="508"/>
        <v>0.94850139046245752</v>
      </c>
      <c r="S384" s="19">
        <v>1937.6872294372199</v>
      </c>
      <c r="T384" s="50">
        <f t="shared" si="509"/>
        <v>21.041233895506785</v>
      </c>
      <c r="U384" s="48">
        <f t="shared" si="510"/>
        <v>90.477305750679179</v>
      </c>
      <c r="V384" s="45">
        <f t="shared" si="511"/>
        <v>323.63333333333333</v>
      </c>
      <c r="W384" s="45">
        <f t="shared" ref="W384" si="603">V384-88</f>
        <v>235.63333333333333</v>
      </c>
      <c r="X384" s="45">
        <f t="shared" si="512"/>
        <v>88</v>
      </c>
    </row>
    <row r="385" spans="2:24" x14ac:dyDescent="0.25">
      <c r="B385" s="41">
        <v>44214</v>
      </c>
      <c r="C385" s="3">
        <f t="shared" si="501"/>
        <v>2021</v>
      </c>
      <c r="D385" s="3" t="s">
        <v>33</v>
      </c>
      <c r="E385" s="3">
        <f t="shared" si="502"/>
        <v>18</v>
      </c>
      <c r="F385" s="3" t="s">
        <v>34</v>
      </c>
      <c r="G385" s="3">
        <v>1</v>
      </c>
      <c r="H385" s="3" t="str">
        <f t="shared" si="513"/>
        <v>Plymouth Rock</v>
      </c>
      <c r="I385" s="42">
        <v>44122</v>
      </c>
      <c r="J385" s="3">
        <f t="shared" si="503"/>
        <v>92</v>
      </c>
      <c r="K385" s="43">
        <f t="shared" si="504"/>
        <v>13.142857142857142</v>
      </c>
      <c r="L385" s="44">
        <v>9600</v>
      </c>
      <c r="M385" s="3">
        <v>0</v>
      </c>
      <c r="N385" s="45">
        <f t="shared" si="505"/>
        <v>9600</v>
      </c>
      <c r="O385" s="45">
        <f t="shared" si="546"/>
        <v>1881</v>
      </c>
      <c r="P385" s="45">
        <f>N385-1000</f>
        <v>8600</v>
      </c>
      <c r="Q385" s="46">
        <f t="shared" si="507"/>
        <v>286.66666666666669</v>
      </c>
      <c r="R385" s="47">
        <f t="shared" si="508"/>
        <v>0.89583333333333337</v>
      </c>
      <c r="S385" s="19">
        <v>1940.5097402597301</v>
      </c>
      <c r="T385" s="50">
        <f t="shared" si="509"/>
        <v>22.564066747206162</v>
      </c>
      <c r="U385" s="48">
        <f t="shared" si="510"/>
        <v>97.025487012986488</v>
      </c>
      <c r="V385" s="45">
        <f t="shared" si="511"/>
        <v>320</v>
      </c>
      <c r="W385" s="45">
        <f t="shared" ref="W385" si="604">V385-150</f>
        <v>170</v>
      </c>
      <c r="X385" s="45">
        <f t="shared" si="512"/>
        <v>150</v>
      </c>
    </row>
    <row r="386" spans="2:24" x14ac:dyDescent="0.25">
      <c r="B386" s="41">
        <v>44215</v>
      </c>
      <c r="C386" s="3">
        <f t="shared" si="501"/>
        <v>2021</v>
      </c>
      <c r="D386" s="3" t="s">
        <v>33</v>
      </c>
      <c r="E386" s="3">
        <f t="shared" si="502"/>
        <v>19</v>
      </c>
      <c r="F386" s="3" t="s">
        <v>34</v>
      </c>
      <c r="G386" s="3">
        <v>2</v>
      </c>
      <c r="H386" s="3" t="str">
        <f t="shared" si="513"/>
        <v>Sussex</v>
      </c>
      <c r="I386" s="42">
        <v>44123</v>
      </c>
      <c r="J386" s="3">
        <f t="shared" si="503"/>
        <v>92</v>
      </c>
      <c r="K386" s="43">
        <f t="shared" si="504"/>
        <v>13.142857142857142</v>
      </c>
      <c r="L386" s="44">
        <v>20000</v>
      </c>
      <c r="M386" s="3">
        <v>0</v>
      </c>
      <c r="N386" s="45">
        <f t="shared" si="505"/>
        <v>20000</v>
      </c>
      <c r="O386" s="45">
        <f t="shared" si="546"/>
        <v>1881</v>
      </c>
      <c r="P386" s="45">
        <f t="shared" ref="P386" si="605">L386-500</f>
        <v>19500</v>
      </c>
      <c r="Q386" s="46">
        <f t="shared" si="507"/>
        <v>650</v>
      </c>
      <c r="R386" s="47">
        <f t="shared" si="508"/>
        <v>0.97499999999999998</v>
      </c>
      <c r="S386" s="19">
        <v>1943.33225108224</v>
      </c>
      <c r="T386" s="50">
        <f t="shared" si="509"/>
        <v>9.9658064158063588</v>
      </c>
      <c r="U386" s="48">
        <f t="shared" si="510"/>
        <v>42.852967587967342</v>
      </c>
      <c r="V386" s="45">
        <f t="shared" si="511"/>
        <v>666.66666666666663</v>
      </c>
      <c r="W386" s="45">
        <f t="shared" ref="W386" si="606">V386-20</f>
        <v>646.66666666666663</v>
      </c>
      <c r="X386" s="45">
        <f t="shared" si="512"/>
        <v>20</v>
      </c>
    </row>
    <row r="387" spans="2:24" x14ac:dyDescent="0.25">
      <c r="B387" s="41">
        <v>44216</v>
      </c>
      <c r="C387" s="3">
        <f t="shared" ref="C387:C450" si="607">YEAR(B387)</f>
        <v>2021</v>
      </c>
      <c r="D387" s="3" t="s">
        <v>33</v>
      </c>
      <c r="E387" s="3">
        <f t="shared" ref="E387:E450" si="608">DAY(B387)</f>
        <v>20</v>
      </c>
      <c r="F387" s="3" t="s">
        <v>35</v>
      </c>
      <c r="G387" s="3">
        <v>3</v>
      </c>
      <c r="H387" s="3" t="str">
        <f t="shared" si="513"/>
        <v>Leghorn</v>
      </c>
      <c r="I387" s="42">
        <v>44124</v>
      </c>
      <c r="J387" s="3">
        <f t="shared" ref="J387:J450" si="609">B387-I387</f>
        <v>92</v>
      </c>
      <c r="K387" s="43">
        <f t="shared" ref="K387:K450" si="610">J387/7</f>
        <v>13.142857142857142</v>
      </c>
      <c r="L387" s="44">
        <v>16000</v>
      </c>
      <c r="M387" s="3">
        <v>0</v>
      </c>
      <c r="N387" s="45">
        <f t="shared" ref="N387:N450" si="611">L387-M387</f>
        <v>16000</v>
      </c>
      <c r="O387" s="45">
        <f t="shared" si="546"/>
        <v>1881</v>
      </c>
      <c r="P387" s="45">
        <f t="shared" ref="P387" si="612">N387-400</f>
        <v>15600</v>
      </c>
      <c r="Q387" s="46">
        <f t="shared" ref="Q387:Q450" si="613">P387/30</f>
        <v>520</v>
      </c>
      <c r="R387" s="47">
        <f t="shared" ref="R387:R450" si="614">P387/N387</f>
        <v>0.97499999999999998</v>
      </c>
      <c r="S387" s="19">
        <v>1946.1547619047501</v>
      </c>
      <c r="T387" s="50">
        <f t="shared" ref="T387:T450" si="615">S387*100/P387</f>
        <v>12.475351037850963</v>
      </c>
      <c r="U387" s="48">
        <f t="shared" ref="U387:U450" si="616">4.3*T387</f>
        <v>53.644009462759136</v>
      </c>
      <c r="V387" s="45">
        <f t="shared" ref="V387:V450" si="617">N387/30</f>
        <v>533.33333333333337</v>
      </c>
      <c r="W387" s="45">
        <f t="shared" ref="W387" si="618">V387-15</f>
        <v>518.33333333333337</v>
      </c>
      <c r="X387" s="45">
        <f t="shared" ref="X387:X450" si="619">V387-W387</f>
        <v>15</v>
      </c>
    </row>
    <row r="388" spans="2:24" x14ac:dyDescent="0.25">
      <c r="B388" s="41">
        <v>44217</v>
      </c>
      <c r="C388" s="3">
        <f t="shared" si="607"/>
        <v>2021</v>
      </c>
      <c r="D388" s="3" t="s">
        <v>33</v>
      </c>
      <c r="E388" s="3">
        <f t="shared" si="608"/>
        <v>21</v>
      </c>
      <c r="F388" s="3" t="s">
        <v>36</v>
      </c>
      <c r="G388" s="3">
        <v>1</v>
      </c>
      <c r="H388" s="3" t="str">
        <f t="shared" ref="H388:H451" si="620">CONCATENATE(IF(G388=2,"Sussex",""),IF(G388=3,"Leghorn",""),IF(G388=1,"Plymouth Rock",""))</f>
        <v>Plymouth Rock</v>
      </c>
      <c r="I388" s="42">
        <v>44125</v>
      </c>
      <c r="J388" s="3">
        <f t="shared" si="609"/>
        <v>92</v>
      </c>
      <c r="K388" s="43">
        <f t="shared" si="610"/>
        <v>13.142857142857142</v>
      </c>
      <c r="L388" s="44">
        <v>13000</v>
      </c>
      <c r="M388" s="3">
        <v>0</v>
      </c>
      <c r="N388" s="45">
        <f t="shared" si="611"/>
        <v>13000</v>
      </c>
      <c r="O388" s="45">
        <f t="shared" si="546"/>
        <v>1881</v>
      </c>
      <c r="P388" s="45">
        <f t="shared" ref="P388" si="621">N388-500</f>
        <v>12500</v>
      </c>
      <c r="Q388" s="46">
        <f t="shared" si="613"/>
        <v>416.66666666666669</v>
      </c>
      <c r="R388" s="47">
        <f t="shared" si="614"/>
        <v>0.96153846153846156</v>
      </c>
      <c r="S388" s="19">
        <v>1948.97727272726</v>
      </c>
      <c r="T388" s="50">
        <f t="shared" si="615"/>
        <v>15.591818181818081</v>
      </c>
      <c r="U388" s="48">
        <f t="shared" si="616"/>
        <v>67.044818181817746</v>
      </c>
      <c r="V388" s="45">
        <f t="shared" si="617"/>
        <v>433.33333333333331</v>
      </c>
      <c r="W388" s="45">
        <f t="shared" ref="W388" si="622">V388-18</f>
        <v>415.33333333333331</v>
      </c>
      <c r="X388" s="45">
        <f t="shared" si="619"/>
        <v>18</v>
      </c>
    </row>
    <row r="389" spans="2:24" x14ac:dyDescent="0.25">
      <c r="B389" s="41">
        <v>44218</v>
      </c>
      <c r="C389" s="3">
        <f t="shared" si="607"/>
        <v>2021</v>
      </c>
      <c r="D389" s="3" t="s">
        <v>33</v>
      </c>
      <c r="E389" s="3">
        <f t="shared" si="608"/>
        <v>22</v>
      </c>
      <c r="F389" s="3" t="s">
        <v>34</v>
      </c>
      <c r="G389" s="3">
        <v>2</v>
      </c>
      <c r="H389" s="3" t="str">
        <f t="shared" si="620"/>
        <v>Sussex</v>
      </c>
      <c r="I389" s="42">
        <v>44126</v>
      </c>
      <c r="J389" s="3">
        <f t="shared" si="609"/>
        <v>92</v>
      </c>
      <c r="K389" s="43">
        <f t="shared" si="610"/>
        <v>13.142857142857142</v>
      </c>
      <c r="L389" s="44">
        <v>13500</v>
      </c>
      <c r="M389" s="3">
        <v>9</v>
      </c>
      <c r="N389" s="45">
        <f t="shared" si="611"/>
        <v>13491</v>
      </c>
      <c r="O389" s="45">
        <f t="shared" si="546"/>
        <v>1890</v>
      </c>
      <c r="P389" s="45">
        <f t="shared" ref="P389" si="623">N389-300</f>
        <v>13191</v>
      </c>
      <c r="Q389" s="46">
        <f t="shared" si="613"/>
        <v>439.7</v>
      </c>
      <c r="R389" s="47">
        <f t="shared" si="614"/>
        <v>0.97776295307983097</v>
      </c>
      <c r="S389" s="19">
        <v>1951.7997835497699</v>
      </c>
      <c r="T389" s="50">
        <f t="shared" si="615"/>
        <v>14.796450485556591</v>
      </c>
      <c r="U389" s="48">
        <f t="shared" si="616"/>
        <v>63.624737087893337</v>
      </c>
      <c r="V389" s="45">
        <f t="shared" si="617"/>
        <v>449.7</v>
      </c>
      <c r="W389" s="45">
        <f t="shared" ref="W389" si="624">V389-8</f>
        <v>441.7</v>
      </c>
      <c r="X389" s="45">
        <f t="shared" si="619"/>
        <v>8</v>
      </c>
    </row>
    <row r="390" spans="2:24" x14ac:dyDescent="0.25">
      <c r="B390" s="41">
        <v>44219</v>
      </c>
      <c r="C390" s="3">
        <f t="shared" si="607"/>
        <v>2021</v>
      </c>
      <c r="D390" s="3" t="s">
        <v>33</v>
      </c>
      <c r="E390" s="3">
        <f t="shared" si="608"/>
        <v>23</v>
      </c>
      <c r="F390" s="3" t="s">
        <v>35</v>
      </c>
      <c r="G390" s="3">
        <v>3</v>
      </c>
      <c r="H390" s="3" t="str">
        <f t="shared" si="620"/>
        <v>Leghorn</v>
      </c>
      <c r="I390" s="42">
        <v>44127</v>
      </c>
      <c r="J390" s="3">
        <f t="shared" si="609"/>
        <v>92</v>
      </c>
      <c r="K390" s="43">
        <f t="shared" si="610"/>
        <v>13.142857142857142</v>
      </c>
      <c r="L390" s="44">
        <v>13000</v>
      </c>
      <c r="M390" s="3">
        <v>11</v>
      </c>
      <c r="N390" s="45">
        <f t="shared" si="611"/>
        <v>12989</v>
      </c>
      <c r="O390" s="45">
        <f t="shared" si="546"/>
        <v>1901</v>
      </c>
      <c r="P390" s="45">
        <f t="shared" ref="P390" si="625">N390-200</f>
        <v>12789</v>
      </c>
      <c r="Q390" s="46">
        <f t="shared" si="613"/>
        <v>426.3</v>
      </c>
      <c r="R390" s="47">
        <f t="shared" si="614"/>
        <v>0.98460235583955658</v>
      </c>
      <c r="S390" s="19">
        <v>1954.6222943722801</v>
      </c>
      <c r="T390" s="50">
        <f t="shared" si="615"/>
        <v>15.283621036611775</v>
      </c>
      <c r="U390" s="48">
        <f t="shared" si="616"/>
        <v>65.719570457430635</v>
      </c>
      <c r="V390" s="45">
        <f t="shared" si="617"/>
        <v>432.96666666666664</v>
      </c>
      <c r="W390" s="45">
        <f t="shared" ref="W390" si="626">V390-52</f>
        <v>380.96666666666664</v>
      </c>
      <c r="X390" s="45">
        <f t="shared" si="619"/>
        <v>52</v>
      </c>
    </row>
    <row r="391" spans="2:24" x14ac:dyDescent="0.25">
      <c r="B391" s="41">
        <v>44220</v>
      </c>
      <c r="C391" s="3">
        <f t="shared" si="607"/>
        <v>2021</v>
      </c>
      <c r="D391" s="3" t="s">
        <v>33</v>
      </c>
      <c r="E391" s="3">
        <f t="shared" si="608"/>
        <v>24</v>
      </c>
      <c r="F391" s="3" t="s">
        <v>36</v>
      </c>
      <c r="G391" s="3">
        <v>1</v>
      </c>
      <c r="H391" s="3" t="str">
        <f t="shared" si="620"/>
        <v>Plymouth Rock</v>
      </c>
      <c r="I391" s="42">
        <v>44128</v>
      </c>
      <c r="J391" s="3">
        <f t="shared" si="609"/>
        <v>92</v>
      </c>
      <c r="K391" s="43">
        <f t="shared" si="610"/>
        <v>13.142857142857142</v>
      </c>
      <c r="L391" s="44">
        <v>17000</v>
      </c>
      <c r="M391" s="3">
        <v>15</v>
      </c>
      <c r="N391" s="45">
        <f t="shared" si="611"/>
        <v>16985</v>
      </c>
      <c r="O391" s="45">
        <f t="shared" si="546"/>
        <v>1916</v>
      </c>
      <c r="P391" s="45">
        <f t="shared" ref="P391" si="627">N391-600</f>
        <v>16385</v>
      </c>
      <c r="Q391" s="46">
        <f t="shared" si="613"/>
        <v>546.16666666666663</v>
      </c>
      <c r="R391" s="47">
        <f t="shared" si="614"/>
        <v>0.96467471298204299</v>
      </c>
      <c r="S391" s="19">
        <v>1957.44480519479</v>
      </c>
      <c r="T391" s="50">
        <f t="shared" si="615"/>
        <v>11.946565793071651</v>
      </c>
      <c r="U391" s="48">
        <f t="shared" si="616"/>
        <v>51.370232910208095</v>
      </c>
      <c r="V391" s="45">
        <f t="shared" si="617"/>
        <v>566.16666666666663</v>
      </c>
      <c r="W391" s="45">
        <f t="shared" ref="W391" si="628">V391-55</f>
        <v>511.16666666666663</v>
      </c>
      <c r="X391" s="45">
        <f t="shared" si="619"/>
        <v>55</v>
      </c>
    </row>
    <row r="392" spans="2:24" x14ac:dyDescent="0.25">
      <c r="B392" s="41">
        <v>44221</v>
      </c>
      <c r="C392" s="3">
        <f t="shared" si="607"/>
        <v>2021</v>
      </c>
      <c r="D392" s="3" t="s">
        <v>33</v>
      </c>
      <c r="E392" s="3">
        <f t="shared" si="608"/>
        <v>25</v>
      </c>
      <c r="F392" s="3" t="s">
        <v>34</v>
      </c>
      <c r="G392" s="3">
        <v>2</v>
      </c>
      <c r="H392" s="3" t="str">
        <f t="shared" si="620"/>
        <v>Sussex</v>
      </c>
      <c r="I392" s="42">
        <v>44129</v>
      </c>
      <c r="J392" s="3">
        <f t="shared" si="609"/>
        <v>92</v>
      </c>
      <c r="K392" s="43">
        <f t="shared" si="610"/>
        <v>13.142857142857142</v>
      </c>
      <c r="L392" s="44">
        <v>11328.404040404001</v>
      </c>
      <c r="M392" s="3">
        <v>10</v>
      </c>
      <c r="N392" s="45">
        <f t="shared" si="611"/>
        <v>11318.404040404001</v>
      </c>
      <c r="O392" s="45">
        <f t="shared" si="546"/>
        <v>1926</v>
      </c>
      <c r="P392" s="45">
        <f t="shared" ref="P392" si="629">N392-500</f>
        <v>10818.404040404001</v>
      </c>
      <c r="Q392" s="46">
        <f t="shared" si="613"/>
        <v>360.61346801346667</v>
      </c>
      <c r="R392" s="47">
        <f t="shared" si="614"/>
        <v>0.9558241605251836</v>
      </c>
      <c r="S392" s="19">
        <v>1960.2673160172999</v>
      </c>
      <c r="T392" s="50">
        <f t="shared" si="615"/>
        <v>18.119745839554501</v>
      </c>
      <c r="U392" s="48">
        <f t="shared" si="616"/>
        <v>77.914907110084343</v>
      </c>
      <c r="V392" s="45">
        <f t="shared" si="617"/>
        <v>377.28013468013336</v>
      </c>
      <c r="W392" s="45">
        <f t="shared" ref="W392" si="630">V392-100</f>
        <v>277.28013468013336</v>
      </c>
      <c r="X392" s="45">
        <f t="shared" si="619"/>
        <v>100</v>
      </c>
    </row>
    <row r="393" spans="2:24" x14ac:dyDescent="0.25">
      <c r="B393" s="41">
        <v>44222</v>
      </c>
      <c r="C393" s="3">
        <f t="shared" si="607"/>
        <v>2021</v>
      </c>
      <c r="D393" s="3" t="s">
        <v>33</v>
      </c>
      <c r="E393" s="3">
        <f t="shared" si="608"/>
        <v>26</v>
      </c>
      <c r="F393" s="3" t="s">
        <v>35</v>
      </c>
      <c r="G393" s="3">
        <v>3</v>
      </c>
      <c r="H393" s="3" t="str">
        <f t="shared" si="620"/>
        <v>Leghorn</v>
      </c>
      <c r="I393" s="42">
        <v>44130</v>
      </c>
      <c r="J393" s="3">
        <f t="shared" si="609"/>
        <v>92</v>
      </c>
      <c r="K393" s="43">
        <f t="shared" si="610"/>
        <v>13.142857142857142</v>
      </c>
      <c r="L393" s="44">
        <v>11283.470418470401</v>
      </c>
      <c r="M393" s="3">
        <v>15</v>
      </c>
      <c r="N393" s="45">
        <f t="shared" si="611"/>
        <v>11268.470418470401</v>
      </c>
      <c r="O393" s="45">
        <f t="shared" si="546"/>
        <v>1941</v>
      </c>
      <c r="P393" s="45">
        <f t="shared" ref="P393" si="631">L393-500</f>
        <v>10783.470418470401</v>
      </c>
      <c r="Q393" s="46">
        <f t="shared" si="613"/>
        <v>359.44901394901336</v>
      </c>
      <c r="R393" s="47">
        <f t="shared" si="614"/>
        <v>0.95695955333875438</v>
      </c>
      <c r="S393" s="19">
        <v>1963.08982683981</v>
      </c>
      <c r="T393" s="50">
        <f t="shared" si="615"/>
        <v>18.204620133026413</v>
      </c>
      <c r="U393" s="48">
        <f t="shared" si="616"/>
        <v>78.279866572013574</v>
      </c>
      <c r="V393" s="45">
        <f t="shared" si="617"/>
        <v>375.61568061567999</v>
      </c>
      <c r="W393" s="45">
        <f t="shared" ref="W393" si="632">V393-15</f>
        <v>360.61568061567999</v>
      </c>
      <c r="X393" s="45">
        <f t="shared" si="619"/>
        <v>15</v>
      </c>
    </row>
    <row r="394" spans="2:24" x14ac:dyDescent="0.25">
      <c r="B394" s="41">
        <v>44223</v>
      </c>
      <c r="C394" s="3">
        <f t="shared" si="607"/>
        <v>2021</v>
      </c>
      <c r="D394" s="3" t="s">
        <v>33</v>
      </c>
      <c r="E394" s="3">
        <f t="shared" si="608"/>
        <v>27</v>
      </c>
      <c r="F394" s="3" t="s">
        <v>34</v>
      </c>
      <c r="G394" s="3">
        <v>1</v>
      </c>
      <c r="H394" s="3" t="str">
        <f t="shared" si="620"/>
        <v>Plymouth Rock</v>
      </c>
      <c r="I394" s="42">
        <v>44131</v>
      </c>
      <c r="J394" s="3">
        <f t="shared" si="609"/>
        <v>92</v>
      </c>
      <c r="K394" s="43">
        <f t="shared" si="610"/>
        <v>13.142857142857142</v>
      </c>
      <c r="L394" s="44">
        <v>11238.5367965368</v>
      </c>
      <c r="M394" s="3">
        <v>16</v>
      </c>
      <c r="N394" s="45">
        <f t="shared" si="611"/>
        <v>11222.5367965368</v>
      </c>
      <c r="O394" s="45">
        <f t="shared" si="546"/>
        <v>1957</v>
      </c>
      <c r="P394" s="45">
        <f t="shared" ref="P394" si="633">N394-400</f>
        <v>10822.5367965368</v>
      </c>
      <c r="Q394" s="46">
        <f t="shared" si="613"/>
        <v>360.75122655122669</v>
      </c>
      <c r="R394" s="47">
        <f t="shared" si="614"/>
        <v>0.96435743475366131</v>
      </c>
      <c r="S394" s="19">
        <v>1965.9123376623199</v>
      </c>
      <c r="T394" s="50">
        <f t="shared" si="615"/>
        <v>18.164986404032462</v>
      </c>
      <c r="U394" s="48">
        <f t="shared" si="616"/>
        <v>78.109441537339578</v>
      </c>
      <c r="V394" s="45">
        <f t="shared" si="617"/>
        <v>374.08455988456001</v>
      </c>
      <c r="W394" s="45">
        <f t="shared" ref="W394:W395" si="634">V394-100</f>
        <v>274.08455988456001</v>
      </c>
      <c r="X394" s="45">
        <f t="shared" si="619"/>
        <v>100</v>
      </c>
    </row>
    <row r="395" spans="2:24" x14ac:dyDescent="0.25">
      <c r="B395" s="41">
        <v>44224</v>
      </c>
      <c r="C395" s="3">
        <f t="shared" si="607"/>
        <v>2021</v>
      </c>
      <c r="D395" s="3" t="s">
        <v>33</v>
      </c>
      <c r="E395" s="3">
        <f t="shared" si="608"/>
        <v>28</v>
      </c>
      <c r="F395" s="3" t="s">
        <v>35</v>
      </c>
      <c r="G395" s="3">
        <v>2</v>
      </c>
      <c r="H395" s="3" t="str">
        <f t="shared" si="620"/>
        <v>Sussex</v>
      </c>
      <c r="I395" s="42">
        <v>44132</v>
      </c>
      <c r="J395" s="3">
        <f t="shared" si="609"/>
        <v>92</v>
      </c>
      <c r="K395" s="43">
        <f t="shared" si="610"/>
        <v>13.142857142857142</v>
      </c>
      <c r="L395" s="44">
        <v>11193.6031746032</v>
      </c>
      <c r="M395" s="3">
        <v>5</v>
      </c>
      <c r="N395" s="45">
        <f t="shared" si="611"/>
        <v>11188.6031746032</v>
      </c>
      <c r="O395" s="45">
        <f t="shared" si="546"/>
        <v>1962</v>
      </c>
      <c r="P395" s="45">
        <f t="shared" ref="P395" si="635">N395-500</f>
        <v>10688.6031746032</v>
      </c>
      <c r="Q395" s="46">
        <f t="shared" si="613"/>
        <v>356.28677248677337</v>
      </c>
      <c r="R395" s="47">
        <f t="shared" si="614"/>
        <v>0.95531166918718324</v>
      </c>
      <c r="S395" s="19">
        <v>1968.7348484848301</v>
      </c>
      <c r="T395" s="50">
        <f t="shared" si="615"/>
        <v>18.419009634136938</v>
      </c>
      <c r="U395" s="48">
        <f t="shared" si="616"/>
        <v>79.201741426788828</v>
      </c>
      <c r="V395" s="45">
        <f t="shared" si="617"/>
        <v>372.95343915344</v>
      </c>
      <c r="W395" s="45">
        <f t="shared" si="634"/>
        <v>272.95343915344</v>
      </c>
      <c r="X395" s="45">
        <f t="shared" si="619"/>
        <v>100</v>
      </c>
    </row>
    <row r="396" spans="2:24" x14ac:dyDescent="0.25">
      <c r="B396" s="41">
        <v>44225</v>
      </c>
      <c r="C396" s="3">
        <f t="shared" si="607"/>
        <v>2021</v>
      </c>
      <c r="D396" s="3" t="s">
        <v>33</v>
      </c>
      <c r="E396" s="3">
        <f t="shared" si="608"/>
        <v>29</v>
      </c>
      <c r="F396" s="3" t="s">
        <v>36</v>
      </c>
      <c r="G396" s="3">
        <v>3</v>
      </c>
      <c r="H396" s="3" t="str">
        <f t="shared" si="620"/>
        <v>Leghorn</v>
      </c>
      <c r="I396" s="42">
        <v>44133</v>
      </c>
      <c r="J396" s="3">
        <f t="shared" si="609"/>
        <v>92</v>
      </c>
      <c r="K396" s="43">
        <f t="shared" si="610"/>
        <v>13.142857142857142</v>
      </c>
      <c r="L396" s="44">
        <v>11148.6695526695</v>
      </c>
      <c r="M396" s="3">
        <v>8</v>
      </c>
      <c r="N396" s="45">
        <f t="shared" si="611"/>
        <v>11140.6695526695</v>
      </c>
      <c r="O396" s="45">
        <f t="shared" si="546"/>
        <v>1970</v>
      </c>
      <c r="P396" s="45">
        <f t="shared" ref="P396:P444" si="636">L396-500</f>
        <v>10648.6695526695</v>
      </c>
      <c r="Q396" s="46">
        <f t="shared" si="613"/>
        <v>354.95565175565002</v>
      </c>
      <c r="R396" s="47">
        <f t="shared" si="614"/>
        <v>0.95583748376397104</v>
      </c>
      <c r="S396" s="19">
        <v>1971.55735930734</v>
      </c>
      <c r="T396" s="50">
        <f t="shared" si="615"/>
        <v>18.514588602414591</v>
      </c>
      <c r="U396" s="48">
        <f t="shared" si="616"/>
        <v>79.612730990382744</v>
      </c>
      <c r="V396" s="45">
        <f t="shared" si="617"/>
        <v>371.35565175565</v>
      </c>
      <c r="W396" s="45">
        <f t="shared" ref="W396" si="637">V396-150</f>
        <v>221.35565175565</v>
      </c>
      <c r="X396" s="45">
        <f t="shared" si="619"/>
        <v>150</v>
      </c>
    </row>
    <row r="397" spans="2:24" x14ac:dyDescent="0.25">
      <c r="B397" s="41">
        <v>44226</v>
      </c>
      <c r="C397" s="3">
        <f t="shared" si="607"/>
        <v>2021</v>
      </c>
      <c r="D397" s="3" t="s">
        <v>33</v>
      </c>
      <c r="E397" s="3">
        <f t="shared" si="608"/>
        <v>30</v>
      </c>
      <c r="F397" s="3" t="s">
        <v>34</v>
      </c>
      <c r="G397" s="3">
        <v>1</v>
      </c>
      <c r="H397" s="3" t="str">
        <f t="shared" si="620"/>
        <v>Plymouth Rock</v>
      </c>
      <c r="I397" s="42">
        <v>44134</v>
      </c>
      <c r="J397" s="3">
        <f t="shared" si="609"/>
        <v>92</v>
      </c>
      <c r="K397" s="43">
        <f t="shared" si="610"/>
        <v>13.142857142857142</v>
      </c>
      <c r="L397" s="44">
        <v>11103.7359307359</v>
      </c>
      <c r="M397" s="3">
        <v>9</v>
      </c>
      <c r="N397" s="45">
        <f t="shared" si="611"/>
        <v>11094.7359307359</v>
      </c>
      <c r="O397" s="45">
        <f t="shared" si="546"/>
        <v>1979</v>
      </c>
      <c r="P397" s="45">
        <f t="shared" ref="P397:P445" si="638">N397-400</f>
        <v>10694.7359307359</v>
      </c>
      <c r="Q397" s="46">
        <f t="shared" si="613"/>
        <v>356.49119769119665</v>
      </c>
      <c r="R397" s="47">
        <f t="shared" si="614"/>
        <v>0.96394686610864933</v>
      </c>
      <c r="S397" s="19">
        <v>1974.3798701298499</v>
      </c>
      <c r="T397" s="50">
        <f t="shared" si="615"/>
        <v>18.461230673827341</v>
      </c>
      <c r="U397" s="48">
        <f t="shared" si="616"/>
        <v>79.383291897457568</v>
      </c>
      <c r="V397" s="45">
        <f t="shared" si="617"/>
        <v>369.82453102453002</v>
      </c>
      <c r="W397" s="45">
        <f t="shared" ref="W397" si="639">V397-50</f>
        <v>319.82453102453002</v>
      </c>
      <c r="X397" s="45">
        <f t="shared" si="619"/>
        <v>50</v>
      </c>
    </row>
    <row r="398" spans="2:24" x14ac:dyDescent="0.25">
      <c r="B398" s="41">
        <v>44227</v>
      </c>
      <c r="C398" s="3">
        <f t="shared" si="607"/>
        <v>2021</v>
      </c>
      <c r="D398" s="3" t="s">
        <v>33</v>
      </c>
      <c r="E398" s="3">
        <f t="shared" si="608"/>
        <v>31</v>
      </c>
      <c r="F398" s="3" t="s">
        <v>35</v>
      </c>
      <c r="G398" s="3">
        <v>2</v>
      </c>
      <c r="H398" s="3" t="str">
        <f t="shared" si="620"/>
        <v>Sussex</v>
      </c>
      <c r="I398" s="42">
        <v>44135</v>
      </c>
      <c r="J398" s="3">
        <f t="shared" si="609"/>
        <v>92</v>
      </c>
      <c r="K398" s="43">
        <f t="shared" si="610"/>
        <v>13.142857142857142</v>
      </c>
      <c r="L398" s="44">
        <v>11058.8023088023</v>
      </c>
      <c r="M398" s="3">
        <v>3</v>
      </c>
      <c r="N398" s="45">
        <f t="shared" si="611"/>
        <v>11055.8023088023</v>
      </c>
      <c r="O398" s="45">
        <f t="shared" si="546"/>
        <v>1982</v>
      </c>
      <c r="P398" s="45">
        <f t="shared" ref="P398:P446" si="640">N398-500</f>
        <v>10555.8023088023</v>
      </c>
      <c r="Q398" s="46">
        <f t="shared" si="613"/>
        <v>351.8600769600767</v>
      </c>
      <c r="R398" s="47">
        <f t="shared" si="614"/>
        <v>0.9547748787438145</v>
      </c>
      <c r="S398" s="19">
        <v>1977.20238095236</v>
      </c>
      <c r="T398" s="50">
        <f t="shared" si="615"/>
        <v>18.730953111007064</v>
      </c>
      <c r="U398" s="48">
        <f t="shared" si="616"/>
        <v>80.543098377330367</v>
      </c>
      <c r="V398" s="45">
        <f t="shared" si="617"/>
        <v>368.52674362674333</v>
      </c>
      <c r="W398" s="45">
        <f t="shared" ref="W398:W415" si="641">V398-70</f>
        <v>298.52674362674333</v>
      </c>
      <c r="X398" s="45">
        <f t="shared" si="619"/>
        <v>70</v>
      </c>
    </row>
    <row r="399" spans="2:24" x14ac:dyDescent="0.25">
      <c r="B399" s="41">
        <v>44228</v>
      </c>
      <c r="C399" s="3">
        <f t="shared" si="607"/>
        <v>2021</v>
      </c>
      <c r="D399" s="3" t="s">
        <v>22</v>
      </c>
      <c r="E399" s="3">
        <f t="shared" si="608"/>
        <v>1</v>
      </c>
      <c r="F399" s="3" t="s">
        <v>36</v>
      </c>
      <c r="G399" s="3">
        <v>3</v>
      </c>
      <c r="H399" s="3" t="str">
        <f t="shared" si="620"/>
        <v>Leghorn</v>
      </c>
      <c r="I399" s="42">
        <v>44136</v>
      </c>
      <c r="J399" s="3">
        <f t="shared" si="609"/>
        <v>92</v>
      </c>
      <c r="K399" s="43">
        <f t="shared" si="610"/>
        <v>13.142857142857142</v>
      </c>
      <c r="L399" s="44">
        <v>11013.8686868687</v>
      </c>
      <c r="M399" s="3">
        <v>2</v>
      </c>
      <c r="N399" s="45">
        <f t="shared" si="611"/>
        <v>11011.8686868687</v>
      </c>
      <c r="O399" s="45">
        <f t="shared" si="546"/>
        <v>1984</v>
      </c>
      <c r="P399" s="45">
        <f t="shared" ref="P399:P447" si="642">N399-300</f>
        <v>10711.8686868687</v>
      </c>
      <c r="Q399" s="46">
        <f t="shared" si="613"/>
        <v>357.06228956229</v>
      </c>
      <c r="R399" s="47">
        <f t="shared" si="614"/>
        <v>0.97275666750751033</v>
      </c>
      <c r="S399" s="19">
        <v>1980.02489177488</v>
      </c>
      <c r="T399" s="50">
        <f t="shared" si="615"/>
        <v>18.484402205211143</v>
      </c>
      <c r="U399" s="48">
        <f t="shared" si="616"/>
        <v>79.482929482407911</v>
      </c>
      <c r="V399" s="45">
        <f t="shared" si="617"/>
        <v>367.06228956229</v>
      </c>
      <c r="W399" s="45">
        <f t="shared" ref="W399:W417" si="643">V399-61</f>
        <v>306.06228956229</v>
      </c>
      <c r="X399" s="45">
        <f t="shared" si="619"/>
        <v>61</v>
      </c>
    </row>
    <row r="400" spans="2:24" x14ac:dyDescent="0.25">
      <c r="B400" s="41">
        <v>44229</v>
      </c>
      <c r="C400" s="3">
        <f t="shared" si="607"/>
        <v>2021</v>
      </c>
      <c r="D400" s="3" t="s">
        <v>22</v>
      </c>
      <c r="E400" s="3">
        <f t="shared" si="608"/>
        <v>2</v>
      </c>
      <c r="F400" s="3" t="s">
        <v>34</v>
      </c>
      <c r="G400" s="3">
        <v>1</v>
      </c>
      <c r="H400" s="3" t="str">
        <f t="shared" si="620"/>
        <v>Plymouth Rock</v>
      </c>
      <c r="I400" s="42">
        <v>44137</v>
      </c>
      <c r="J400" s="3">
        <f t="shared" si="609"/>
        <v>92</v>
      </c>
      <c r="K400" s="43">
        <f t="shared" si="610"/>
        <v>13.142857142857142</v>
      </c>
      <c r="L400" s="44">
        <v>10968.9350649351</v>
      </c>
      <c r="M400" s="3">
        <v>2</v>
      </c>
      <c r="N400" s="45">
        <f t="shared" si="611"/>
        <v>10966.9350649351</v>
      </c>
      <c r="O400" s="45">
        <f t="shared" si="546"/>
        <v>1986</v>
      </c>
      <c r="P400" s="45">
        <f t="shared" ref="P400:P448" si="644">N400-200</f>
        <v>10766.9350649351</v>
      </c>
      <c r="Q400" s="46">
        <f t="shared" si="613"/>
        <v>358.89783549783664</v>
      </c>
      <c r="R400" s="47">
        <f t="shared" si="614"/>
        <v>0.98176336425666766</v>
      </c>
      <c r="S400" s="19">
        <v>1982.8474025973901</v>
      </c>
      <c r="T400" s="50">
        <f t="shared" si="615"/>
        <v>18.416080255326982</v>
      </c>
      <c r="U400" s="48">
        <f t="shared" si="616"/>
        <v>79.189145097906021</v>
      </c>
      <c r="V400" s="45">
        <f t="shared" si="617"/>
        <v>365.56450216450332</v>
      </c>
      <c r="W400" s="45">
        <f t="shared" si="643"/>
        <v>304.56450216450332</v>
      </c>
      <c r="X400" s="45">
        <f t="shared" si="619"/>
        <v>61</v>
      </c>
    </row>
    <row r="401" spans="2:24" x14ac:dyDescent="0.25">
      <c r="B401" s="41">
        <v>44230</v>
      </c>
      <c r="C401" s="3">
        <f t="shared" si="607"/>
        <v>2021</v>
      </c>
      <c r="D401" s="3" t="s">
        <v>22</v>
      </c>
      <c r="E401" s="3">
        <f t="shared" si="608"/>
        <v>3</v>
      </c>
      <c r="F401" s="3" t="s">
        <v>35</v>
      </c>
      <c r="G401" s="3">
        <v>2</v>
      </c>
      <c r="H401" s="3" t="str">
        <f t="shared" si="620"/>
        <v>Sussex</v>
      </c>
      <c r="I401" s="42">
        <v>44158</v>
      </c>
      <c r="J401" s="3">
        <f t="shared" si="609"/>
        <v>72</v>
      </c>
      <c r="K401" s="43">
        <f t="shared" si="610"/>
        <v>10.285714285714286</v>
      </c>
      <c r="L401" s="44">
        <v>10924.0014430014</v>
      </c>
      <c r="M401" s="3">
        <v>2</v>
      </c>
      <c r="N401" s="45">
        <f t="shared" si="611"/>
        <v>10922.0014430014</v>
      </c>
      <c r="O401" s="45">
        <f t="shared" si="546"/>
        <v>1988</v>
      </c>
      <c r="P401" s="45">
        <f t="shared" ref="P401:P449" si="645">N401-600</f>
        <v>10322.0014430014</v>
      </c>
      <c r="Q401" s="46">
        <f t="shared" si="613"/>
        <v>344.06671476671335</v>
      </c>
      <c r="R401" s="47">
        <f t="shared" si="614"/>
        <v>0.94506501366702633</v>
      </c>
      <c r="S401" s="19">
        <v>1985.6699134199</v>
      </c>
      <c r="T401" s="50">
        <f t="shared" si="615"/>
        <v>19.237256692753505</v>
      </c>
      <c r="U401" s="48">
        <f t="shared" si="616"/>
        <v>82.720203778840073</v>
      </c>
      <c r="V401" s="45">
        <f t="shared" si="617"/>
        <v>364.06671476671335</v>
      </c>
      <c r="W401" s="45">
        <f t="shared" ref="W401" si="646">V401-88</f>
        <v>276.06671476671335</v>
      </c>
      <c r="X401" s="45">
        <f t="shared" si="619"/>
        <v>88</v>
      </c>
    </row>
    <row r="402" spans="2:24" x14ac:dyDescent="0.25">
      <c r="B402" s="41">
        <v>44231</v>
      </c>
      <c r="C402" s="3">
        <f t="shared" si="607"/>
        <v>2021</v>
      </c>
      <c r="D402" s="3" t="s">
        <v>22</v>
      </c>
      <c r="E402" s="3">
        <f t="shared" si="608"/>
        <v>4</v>
      </c>
      <c r="F402" s="3" t="s">
        <v>36</v>
      </c>
      <c r="G402" s="3">
        <v>3</v>
      </c>
      <c r="H402" s="3" t="str">
        <f t="shared" si="620"/>
        <v>Leghorn</v>
      </c>
      <c r="I402" s="42">
        <v>44139</v>
      </c>
      <c r="J402" s="3">
        <f t="shared" si="609"/>
        <v>92</v>
      </c>
      <c r="K402" s="43">
        <f t="shared" si="610"/>
        <v>13.142857142857142</v>
      </c>
      <c r="L402" s="44">
        <v>10879.0678210678</v>
      </c>
      <c r="M402" s="3">
        <v>2</v>
      </c>
      <c r="N402" s="45">
        <f t="shared" si="611"/>
        <v>10877.0678210678</v>
      </c>
      <c r="O402" s="45">
        <f t="shared" si="546"/>
        <v>1990</v>
      </c>
      <c r="P402" s="45">
        <f t="shared" ref="P402:P450" si="647">N402-500</f>
        <v>10377.0678210678</v>
      </c>
      <c r="Q402" s="46">
        <f t="shared" si="613"/>
        <v>345.90226070225998</v>
      </c>
      <c r="R402" s="47">
        <f t="shared" si="614"/>
        <v>0.95403172911806711</v>
      </c>
      <c r="S402" s="19">
        <v>1988.4924242424099</v>
      </c>
      <c r="T402" s="50">
        <f t="shared" si="615"/>
        <v>19.162372825638855</v>
      </c>
      <c r="U402" s="48">
        <f t="shared" si="616"/>
        <v>82.39820315024707</v>
      </c>
      <c r="V402" s="45">
        <f t="shared" si="617"/>
        <v>362.56892736892667</v>
      </c>
      <c r="W402" s="45">
        <f t="shared" ref="W402" si="648">V402-150</f>
        <v>212.56892736892667</v>
      </c>
      <c r="X402" s="45">
        <f t="shared" si="619"/>
        <v>150</v>
      </c>
    </row>
    <row r="403" spans="2:24" x14ac:dyDescent="0.25">
      <c r="B403" s="41">
        <v>44232</v>
      </c>
      <c r="C403" s="3">
        <f t="shared" si="607"/>
        <v>2021</v>
      </c>
      <c r="D403" s="3" t="s">
        <v>22</v>
      </c>
      <c r="E403" s="3">
        <f t="shared" si="608"/>
        <v>5</v>
      </c>
      <c r="F403" s="3" t="s">
        <v>34</v>
      </c>
      <c r="G403" s="3">
        <v>1</v>
      </c>
      <c r="H403" s="3" t="str">
        <f t="shared" si="620"/>
        <v>Plymouth Rock</v>
      </c>
      <c r="I403" s="42">
        <v>44140</v>
      </c>
      <c r="J403" s="3">
        <f t="shared" si="609"/>
        <v>92</v>
      </c>
      <c r="K403" s="43">
        <f t="shared" si="610"/>
        <v>13.142857142857142</v>
      </c>
      <c r="L403" s="44">
        <v>10834.1341991342</v>
      </c>
      <c r="M403" s="3">
        <v>2</v>
      </c>
      <c r="N403" s="45">
        <f t="shared" si="611"/>
        <v>10832.1341991342</v>
      </c>
      <c r="O403" s="45">
        <f t="shared" si="546"/>
        <v>1992</v>
      </c>
      <c r="P403" s="45">
        <f t="shared" ref="P403:P451" si="649">L403-500</f>
        <v>10334.1341991342</v>
      </c>
      <c r="Q403" s="46">
        <f t="shared" si="613"/>
        <v>344.47113997113996</v>
      </c>
      <c r="R403" s="47">
        <f t="shared" si="614"/>
        <v>0.95402568036501945</v>
      </c>
      <c r="S403" s="19">
        <v>1991.3149350649201</v>
      </c>
      <c r="T403" s="50">
        <f t="shared" si="615"/>
        <v>19.269296263171746</v>
      </c>
      <c r="U403" s="48">
        <f t="shared" si="616"/>
        <v>82.857973931638512</v>
      </c>
      <c r="V403" s="45">
        <f t="shared" si="617"/>
        <v>361.07113997113998</v>
      </c>
      <c r="W403" s="45">
        <f t="shared" ref="W403" si="650">V403-20</f>
        <v>341.07113997113998</v>
      </c>
      <c r="X403" s="45">
        <f t="shared" si="619"/>
        <v>20</v>
      </c>
    </row>
    <row r="404" spans="2:24" x14ac:dyDescent="0.25">
      <c r="B404" s="41">
        <v>44233</v>
      </c>
      <c r="C404" s="3">
        <f t="shared" si="607"/>
        <v>2021</v>
      </c>
      <c r="D404" s="3" t="s">
        <v>22</v>
      </c>
      <c r="E404" s="3">
        <f t="shared" si="608"/>
        <v>6</v>
      </c>
      <c r="F404" s="3" t="s">
        <v>34</v>
      </c>
      <c r="G404" s="3">
        <v>2</v>
      </c>
      <c r="H404" s="3" t="str">
        <f t="shared" si="620"/>
        <v>Sussex</v>
      </c>
      <c r="I404" s="42">
        <v>44141</v>
      </c>
      <c r="J404" s="3">
        <f t="shared" si="609"/>
        <v>92</v>
      </c>
      <c r="K404" s="43">
        <f t="shared" si="610"/>
        <v>13.142857142857142</v>
      </c>
      <c r="L404" s="44">
        <v>10789.2005772006</v>
      </c>
      <c r="M404" s="3">
        <v>2</v>
      </c>
      <c r="N404" s="45">
        <f t="shared" si="611"/>
        <v>10787.2005772006</v>
      </c>
      <c r="O404" s="45">
        <f t="shared" si="546"/>
        <v>1994</v>
      </c>
      <c r="P404" s="45">
        <f t="shared" ref="P404:P452" si="651">N404-400</f>
        <v>10387.2005772006</v>
      </c>
      <c r="Q404" s="46">
        <f t="shared" si="613"/>
        <v>346.24001924001999</v>
      </c>
      <c r="R404" s="47">
        <f t="shared" si="614"/>
        <v>0.96291901711316796</v>
      </c>
      <c r="S404" s="19">
        <v>1994.13744588743</v>
      </c>
      <c r="T404" s="50">
        <f t="shared" si="615"/>
        <v>19.198025792093247</v>
      </c>
      <c r="U404" s="48">
        <f t="shared" si="616"/>
        <v>82.551510906000956</v>
      </c>
      <c r="V404" s="45">
        <f t="shared" si="617"/>
        <v>359.5733525733533</v>
      </c>
      <c r="W404" s="45">
        <f t="shared" ref="W404" si="652">V404-15</f>
        <v>344.5733525733533</v>
      </c>
      <c r="X404" s="45">
        <f t="shared" si="619"/>
        <v>15</v>
      </c>
    </row>
    <row r="405" spans="2:24" x14ac:dyDescent="0.25">
      <c r="B405" s="41">
        <v>44234</v>
      </c>
      <c r="C405" s="3">
        <f t="shared" si="607"/>
        <v>2021</v>
      </c>
      <c r="D405" s="3" t="s">
        <v>22</v>
      </c>
      <c r="E405" s="3">
        <f t="shared" si="608"/>
        <v>7</v>
      </c>
      <c r="F405" s="3" t="s">
        <v>35</v>
      </c>
      <c r="G405" s="3">
        <v>3</v>
      </c>
      <c r="H405" s="3" t="str">
        <f t="shared" si="620"/>
        <v>Leghorn</v>
      </c>
      <c r="I405" s="42">
        <v>44142</v>
      </c>
      <c r="J405" s="3">
        <f t="shared" si="609"/>
        <v>92</v>
      </c>
      <c r="K405" s="43">
        <f t="shared" si="610"/>
        <v>13.142857142857142</v>
      </c>
      <c r="L405" s="44">
        <v>10744.266955267</v>
      </c>
      <c r="M405" s="3">
        <v>5</v>
      </c>
      <c r="N405" s="45">
        <f t="shared" si="611"/>
        <v>10739.266955267</v>
      </c>
      <c r="O405" s="45">
        <f t="shared" ref="O405:O468" si="653">O404+M405</f>
        <v>1999</v>
      </c>
      <c r="P405" s="45">
        <f t="shared" ref="P405:P429" si="654">N405-500</f>
        <v>10239.266955267</v>
      </c>
      <c r="Q405" s="46">
        <f t="shared" si="613"/>
        <v>341.30889850889997</v>
      </c>
      <c r="R405" s="47">
        <f t="shared" si="614"/>
        <v>0.95344188741348135</v>
      </c>
      <c r="S405" s="19">
        <v>1996.9599567099399</v>
      </c>
      <c r="T405" s="50">
        <f t="shared" si="615"/>
        <v>19.502958223808388</v>
      </c>
      <c r="U405" s="48">
        <f t="shared" si="616"/>
        <v>83.862720362376066</v>
      </c>
      <c r="V405" s="45">
        <f t="shared" si="617"/>
        <v>357.97556517556666</v>
      </c>
      <c r="W405" s="45">
        <f t="shared" ref="W405" si="655">V405-18</f>
        <v>339.97556517556666</v>
      </c>
      <c r="X405" s="45">
        <f t="shared" si="619"/>
        <v>18</v>
      </c>
    </row>
    <row r="406" spans="2:24" x14ac:dyDescent="0.25">
      <c r="B406" s="41">
        <v>44235</v>
      </c>
      <c r="C406" s="3">
        <f t="shared" si="607"/>
        <v>2021</v>
      </c>
      <c r="D406" s="3" t="s">
        <v>22</v>
      </c>
      <c r="E406" s="3">
        <f t="shared" si="608"/>
        <v>8</v>
      </c>
      <c r="F406" s="3" t="s">
        <v>36</v>
      </c>
      <c r="G406" s="3">
        <v>1</v>
      </c>
      <c r="H406" s="3" t="str">
        <f t="shared" si="620"/>
        <v>Plymouth Rock</v>
      </c>
      <c r="I406" s="42">
        <v>44143</v>
      </c>
      <c r="J406" s="3">
        <f t="shared" si="609"/>
        <v>92</v>
      </c>
      <c r="K406" s="43">
        <f t="shared" si="610"/>
        <v>13.142857142857142</v>
      </c>
      <c r="L406" s="44">
        <v>10699.333333333299</v>
      </c>
      <c r="M406" s="3">
        <v>8</v>
      </c>
      <c r="N406" s="45">
        <f t="shared" si="611"/>
        <v>10691.333333333299</v>
      </c>
      <c r="O406" s="45">
        <f t="shared" si="653"/>
        <v>2007</v>
      </c>
      <c r="P406" s="45">
        <f t="shared" ref="P406:P454" si="656">L406-500</f>
        <v>10199.333333333299</v>
      </c>
      <c r="Q406" s="46">
        <f t="shared" si="613"/>
        <v>339.97777777777662</v>
      </c>
      <c r="R406" s="47">
        <f t="shared" si="614"/>
        <v>0.95398141797094205</v>
      </c>
      <c r="S406" s="19">
        <v>1999.78246753245</v>
      </c>
      <c r="T406" s="50">
        <f t="shared" si="615"/>
        <v>19.606991968747533</v>
      </c>
      <c r="U406" s="48">
        <f t="shared" si="616"/>
        <v>84.310065465614386</v>
      </c>
      <c r="V406" s="45">
        <f t="shared" si="617"/>
        <v>356.37777777777666</v>
      </c>
      <c r="W406" s="45">
        <f t="shared" ref="W406" si="657">V406-8</f>
        <v>348.37777777777666</v>
      </c>
      <c r="X406" s="45">
        <f t="shared" si="619"/>
        <v>8</v>
      </c>
    </row>
    <row r="407" spans="2:24" x14ac:dyDescent="0.25">
      <c r="B407" s="41">
        <v>44236</v>
      </c>
      <c r="C407" s="3">
        <f t="shared" si="607"/>
        <v>2021</v>
      </c>
      <c r="D407" s="3" t="s">
        <v>22</v>
      </c>
      <c r="E407" s="3">
        <f t="shared" si="608"/>
        <v>9</v>
      </c>
      <c r="F407" s="3" t="s">
        <v>34</v>
      </c>
      <c r="G407" s="3">
        <v>2</v>
      </c>
      <c r="H407" s="3" t="str">
        <f t="shared" si="620"/>
        <v>Sussex</v>
      </c>
      <c r="I407" s="42">
        <v>44154</v>
      </c>
      <c r="J407" s="3">
        <f t="shared" si="609"/>
        <v>82</v>
      </c>
      <c r="K407" s="43">
        <f t="shared" si="610"/>
        <v>11.714285714285714</v>
      </c>
      <c r="L407" s="44">
        <v>10654.399711399699</v>
      </c>
      <c r="M407" s="3">
        <v>6</v>
      </c>
      <c r="N407" s="45">
        <f t="shared" si="611"/>
        <v>10648.399711399699</v>
      </c>
      <c r="O407" s="45">
        <f t="shared" si="653"/>
        <v>2013</v>
      </c>
      <c r="P407" s="45">
        <f t="shared" ref="P407:P455" si="658">N407-400</f>
        <v>10248.399711399699</v>
      </c>
      <c r="Q407" s="46">
        <f t="shared" si="613"/>
        <v>341.61332371332333</v>
      </c>
      <c r="R407" s="47">
        <f t="shared" si="614"/>
        <v>0.96243567006864161</v>
      </c>
      <c r="S407" s="19">
        <v>2002.6049783549599</v>
      </c>
      <c r="T407" s="50">
        <f t="shared" si="615"/>
        <v>19.540660344535386</v>
      </c>
      <c r="U407" s="48">
        <f t="shared" si="616"/>
        <v>84.024839481502156</v>
      </c>
      <c r="V407" s="45">
        <f t="shared" si="617"/>
        <v>354.94665704665664</v>
      </c>
      <c r="W407" s="45">
        <f t="shared" ref="W407" si="659">V407-52</f>
        <v>302.94665704665664</v>
      </c>
      <c r="X407" s="45">
        <f t="shared" si="619"/>
        <v>52</v>
      </c>
    </row>
    <row r="408" spans="2:24" x14ac:dyDescent="0.25">
      <c r="B408" s="41">
        <v>44237</v>
      </c>
      <c r="C408" s="3">
        <f t="shared" si="607"/>
        <v>2021</v>
      </c>
      <c r="D408" s="3" t="s">
        <v>22</v>
      </c>
      <c r="E408" s="3">
        <f t="shared" si="608"/>
        <v>10</v>
      </c>
      <c r="F408" s="3" t="s">
        <v>35</v>
      </c>
      <c r="G408" s="3">
        <v>3</v>
      </c>
      <c r="H408" s="3" t="str">
        <f t="shared" si="620"/>
        <v>Leghorn</v>
      </c>
      <c r="I408" s="42">
        <v>44145</v>
      </c>
      <c r="J408" s="3">
        <f t="shared" si="609"/>
        <v>92</v>
      </c>
      <c r="K408" s="43">
        <f t="shared" si="610"/>
        <v>13.142857142857142</v>
      </c>
      <c r="L408" s="44">
        <v>10609.466089466099</v>
      </c>
      <c r="M408" s="3">
        <v>6</v>
      </c>
      <c r="N408" s="45">
        <f t="shared" si="611"/>
        <v>10603.466089466099</v>
      </c>
      <c r="O408" s="45">
        <f t="shared" si="653"/>
        <v>2019</v>
      </c>
      <c r="P408" s="45">
        <f t="shared" ref="P408:P456" si="660">N408-500</f>
        <v>10103.466089466099</v>
      </c>
      <c r="Q408" s="46">
        <f t="shared" si="613"/>
        <v>336.78220298220333</v>
      </c>
      <c r="R408" s="47">
        <f t="shared" si="614"/>
        <v>0.95284560767382287</v>
      </c>
      <c r="S408" s="19">
        <v>2005.4274891774701</v>
      </c>
      <c r="T408" s="50">
        <f t="shared" si="615"/>
        <v>19.84890602313531</v>
      </c>
      <c r="U408" s="48">
        <f t="shared" si="616"/>
        <v>85.350295899481836</v>
      </c>
      <c r="V408" s="45">
        <f t="shared" si="617"/>
        <v>353.44886964886996</v>
      </c>
      <c r="W408" s="45">
        <f t="shared" ref="W408" si="661">V408-55</f>
        <v>298.44886964886996</v>
      </c>
      <c r="X408" s="45">
        <f t="shared" si="619"/>
        <v>55</v>
      </c>
    </row>
    <row r="409" spans="2:24" x14ac:dyDescent="0.25">
      <c r="B409" s="41">
        <v>44238</v>
      </c>
      <c r="C409" s="3">
        <f t="shared" si="607"/>
        <v>2021</v>
      </c>
      <c r="D409" s="3" t="s">
        <v>22</v>
      </c>
      <c r="E409" s="3">
        <f t="shared" si="608"/>
        <v>11</v>
      </c>
      <c r="F409" s="3" t="s">
        <v>36</v>
      </c>
      <c r="G409" s="3">
        <v>1</v>
      </c>
      <c r="H409" s="3" t="str">
        <f t="shared" si="620"/>
        <v>Plymouth Rock</v>
      </c>
      <c r="I409" s="42">
        <v>44146</v>
      </c>
      <c r="J409" s="3">
        <f t="shared" si="609"/>
        <v>92</v>
      </c>
      <c r="K409" s="43">
        <f t="shared" si="610"/>
        <v>13.142857142857142</v>
      </c>
      <c r="L409" s="44">
        <v>10564.532467532499</v>
      </c>
      <c r="M409" s="3">
        <v>8</v>
      </c>
      <c r="N409" s="45">
        <f t="shared" si="611"/>
        <v>10556.532467532499</v>
      </c>
      <c r="O409" s="45">
        <f t="shared" si="653"/>
        <v>2027</v>
      </c>
      <c r="P409" s="45">
        <f>N409-2000</f>
        <v>8556.5324675324991</v>
      </c>
      <c r="Q409" s="46">
        <f t="shared" si="613"/>
        <v>285.21774891774999</v>
      </c>
      <c r="R409" s="47">
        <f t="shared" si="614"/>
        <v>0.81054384987199468</v>
      </c>
      <c r="S409" s="19">
        <v>2008.24999999998</v>
      </c>
      <c r="T409" s="50">
        <f t="shared" si="615"/>
        <v>23.47037199496669</v>
      </c>
      <c r="U409" s="48">
        <f t="shared" si="616"/>
        <v>100.92259957835677</v>
      </c>
      <c r="V409" s="45">
        <f t="shared" si="617"/>
        <v>351.88441558441662</v>
      </c>
      <c r="W409" s="45">
        <f t="shared" ref="W409" si="662">V409-100</f>
        <v>251.88441558441662</v>
      </c>
      <c r="X409" s="45">
        <f t="shared" si="619"/>
        <v>100</v>
      </c>
    </row>
    <row r="410" spans="2:24" x14ac:dyDescent="0.25">
      <c r="B410" s="41">
        <v>44239</v>
      </c>
      <c r="C410" s="3">
        <f t="shared" si="607"/>
        <v>2021</v>
      </c>
      <c r="D410" s="3" t="s">
        <v>22</v>
      </c>
      <c r="E410" s="3">
        <f t="shared" si="608"/>
        <v>12</v>
      </c>
      <c r="F410" s="3" t="s">
        <v>34</v>
      </c>
      <c r="G410" s="3">
        <v>2</v>
      </c>
      <c r="H410" s="3" t="str">
        <f t="shared" si="620"/>
        <v>Sussex</v>
      </c>
      <c r="I410" s="42">
        <v>44147</v>
      </c>
      <c r="J410" s="3">
        <f t="shared" si="609"/>
        <v>92</v>
      </c>
      <c r="K410" s="43">
        <f t="shared" si="610"/>
        <v>13.142857142857142</v>
      </c>
      <c r="L410" s="44">
        <v>10519.598845598801</v>
      </c>
      <c r="M410" s="3">
        <v>1</v>
      </c>
      <c r="N410" s="45">
        <f t="shared" si="611"/>
        <v>10518.598845598801</v>
      </c>
      <c r="O410" s="45">
        <f t="shared" si="653"/>
        <v>2028</v>
      </c>
      <c r="P410" s="45">
        <f t="shared" ref="P410" si="663">L410-500</f>
        <v>10019.598845598801</v>
      </c>
      <c r="Q410" s="46">
        <f t="shared" si="613"/>
        <v>333.98662818662672</v>
      </c>
      <c r="R410" s="47">
        <f t="shared" si="614"/>
        <v>0.95256022143968422</v>
      </c>
      <c r="S410" s="19">
        <v>2011.0725108224899</v>
      </c>
      <c r="T410" s="50">
        <f t="shared" si="615"/>
        <v>20.071387505756995</v>
      </c>
      <c r="U410" s="48">
        <f t="shared" si="616"/>
        <v>86.306966274755069</v>
      </c>
      <c r="V410" s="45">
        <f t="shared" si="617"/>
        <v>350.61996151996004</v>
      </c>
      <c r="W410" s="45">
        <f t="shared" ref="W410" si="664">V410-150</f>
        <v>200.61996151996004</v>
      </c>
      <c r="X410" s="45">
        <f t="shared" si="619"/>
        <v>150</v>
      </c>
    </row>
    <row r="411" spans="2:24" x14ac:dyDescent="0.25">
      <c r="B411" s="41">
        <v>44240</v>
      </c>
      <c r="C411" s="3">
        <f t="shared" si="607"/>
        <v>2021</v>
      </c>
      <c r="D411" s="3" t="s">
        <v>22</v>
      </c>
      <c r="E411" s="3">
        <f t="shared" si="608"/>
        <v>13</v>
      </c>
      <c r="F411" s="3" t="s">
        <v>35</v>
      </c>
      <c r="G411" s="3">
        <v>3</v>
      </c>
      <c r="H411" s="3" t="str">
        <f t="shared" si="620"/>
        <v>Leghorn</v>
      </c>
      <c r="I411" s="42">
        <v>44148</v>
      </c>
      <c r="J411" s="3">
        <f t="shared" si="609"/>
        <v>92</v>
      </c>
      <c r="K411" s="43">
        <f t="shared" si="610"/>
        <v>13.142857142857142</v>
      </c>
      <c r="L411" s="44">
        <v>22000</v>
      </c>
      <c r="M411" s="3">
        <v>0</v>
      </c>
      <c r="N411" s="45">
        <f t="shared" si="611"/>
        <v>22000</v>
      </c>
      <c r="O411" s="45">
        <f t="shared" si="653"/>
        <v>2028</v>
      </c>
      <c r="P411" s="45">
        <f t="shared" ref="P411" si="665">N411-400</f>
        <v>21600</v>
      </c>
      <c r="Q411" s="46">
        <f t="shared" si="613"/>
        <v>720</v>
      </c>
      <c r="R411" s="47">
        <f t="shared" si="614"/>
        <v>0.98181818181818181</v>
      </c>
      <c r="S411" s="19">
        <v>2013.895021645</v>
      </c>
      <c r="T411" s="50">
        <f t="shared" si="615"/>
        <v>9.3235880631712966</v>
      </c>
      <c r="U411" s="48">
        <f t="shared" si="616"/>
        <v>40.091428671636571</v>
      </c>
      <c r="V411" s="45">
        <f t="shared" si="617"/>
        <v>733.33333333333337</v>
      </c>
      <c r="W411" s="45">
        <f t="shared" ref="W411:W412" si="666">V411-100</f>
        <v>633.33333333333337</v>
      </c>
      <c r="X411" s="45">
        <f t="shared" si="619"/>
        <v>100</v>
      </c>
    </row>
    <row r="412" spans="2:24" x14ac:dyDescent="0.25">
      <c r="B412" s="41">
        <v>44241</v>
      </c>
      <c r="C412" s="3">
        <f t="shared" si="607"/>
        <v>2021</v>
      </c>
      <c r="D412" s="3" t="s">
        <v>22</v>
      </c>
      <c r="E412" s="3">
        <f t="shared" si="608"/>
        <v>14</v>
      </c>
      <c r="F412" s="3" t="s">
        <v>36</v>
      </c>
      <c r="G412" s="3">
        <v>1</v>
      </c>
      <c r="H412" s="3" t="str">
        <f t="shared" si="620"/>
        <v>Plymouth Rock</v>
      </c>
      <c r="I412" s="42">
        <v>44149</v>
      </c>
      <c r="J412" s="3">
        <f t="shared" si="609"/>
        <v>92</v>
      </c>
      <c r="K412" s="43">
        <f t="shared" si="610"/>
        <v>13.142857142857142</v>
      </c>
      <c r="L412" s="44">
        <v>19500</v>
      </c>
      <c r="M412" s="3">
        <v>0</v>
      </c>
      <c r="N412" s="45">
        <f t="shared" si="611"/>
        <v>19500</v>
      </c>
      <c r="O412" s="45">
        <f t="shared" si="653"/>
        <v>2028</v>
      </c>
      <c r="P412" s="45">
        <f t="shared" ref="P412" si="667">N412-500</f>
        <v>19000</v>
      </c>
      <c r="Q412" s="46">
        <f t="shared" si="613"/>
        <v>633.33333333333337</v>
      </c>
      <c r="R412" s="47">
        <f t="shared" si="614"/>
        <v>0.97435897435897434</v>
      </c>
      <c r="S412" s="19">
        <v>2016.71753246751</v>
      </c>
      <c r="T412" s="50">
        <f t="shared" si="615"/>
        <v>10.614302802460578</v>
      </c>
      <c r="U412" s="48">
        <f t="shared" si="616"/>
        <v>45.641502050580485</v>
      </c>
      <c r="V412" s="45">
        <f t="shared" si="617"/>
        <v>650</v>
      </c>
      <c r="W412" s="45">
        <f t="shared" si="666"/>
        <v>550</v>
      </c>
      <c r="X412" s="45">
        <f t="shared" si="619"/>
        <v>100</v>
      </c>
    </row>
    <row r="413" spans="2:24" x14ac:dyDescent="0.25">
      <c r="B413" s="41">
        <v>44242</v>
      </c>
      <c r="C413" s="3">
        <f t="shared" si="607"/>
        <v>2021</v>
      </c>
      <c r="D413" s="3" t="s">
        <v>22</v>
      </c>
      <c r="E413" s="3">
        <f t="shared" si="608"/>
        <v>15</v>
      </c>
      <c r="F413" s="3" t="s">
        <v>34</v>
      </c>
      <c r="G413" s="3">
        <v>2</v>
      </c>
      <c r="H413" s="3" t="str">
        <f t="shared" si="620"/>
        <v>Sussex</v>
      </c>
      <c r="I413" s="42">
        <v>44150</v>
      </c>
      <c r="J413" s="3">
        <f t="shared" si="609"/>
        <v>92</v>
      </c>
      <c r="K413" s="43">
        <f t="shared" si="610"/>
        <v>13.142857142857142</v>
      </c>
      <c r="L413" s="44">
        <v>13800</v>
      </c>
      <c r="M413" s="3">
        <v>0</v>
      </c>
      <c r="N413" s="45">
        <f t="shared" si="611"/>
        <v>13800</v>
      </c>
      <c r="O413" s="45">
        <f t="shared" si="653"/>
        <v>2028</v>
      </c>
      <c r="P413" s="45">
        <f t="shared" ref="P413" si="668">N413-300</f>
        <v>13500</v>
      </c>
      <c r="Q413" s="46">
        <f t="shared" si="613"/>
        <v>450</v>
      </c>
      <c r="R413" s="47">
        <f t="shared" si="614"/>
        <v>0.97826086956521741</v>
      </c>
      <c r="S413" s="19">
        <v>2019.5400432900201</v>
      </c>
      <c r="T413" s="50">
        <f t="shared" si="615"/>
        <v>14.959555876222369</v>
      </c>
      <c r="U413" s="48">
        <f t="shared" si="616"/>
        <v>64.326090267756186</v>
      </c>
      <c r="V413" s="45">
        <f t="shared" si="617"/>
        <v>460</v>
      </c>
      <c r="W413" s="45">
        <f t="shared" ref="W413" si="669">V413-150</f>
        <v>310</v>
      </c>
      <c r="X413" s="45">
        <f t="shared" si="619"/>
        <v>150</v>
      </c>
    </row>
    <row r="414" spans="2:24" x14ac:dyDescent="0.25">
      <c r="B414" s="41">
        <v>44243</v>
      </c>
      <c r="C414" s="3">
        <f t="shared" si="607"/>
        <v>2021</v>
      </c>
      <c r="D414" s="3" t="s">
        <v>22</v>
      </c>
      <c r="E414" s="3">
        <f t="shared" si="608"/>
        <v>16</v>
      </c>
      <c r="F414" s="3" t="s">
        <v>34</v>
      </c>
      <c r="G414" s="3">
        <v>3</v>
      </c>
      <c r="H414" s="3" t="str">
        <f t="shared" si="620"/>
        <v>Leghorn</v>
      </c>
      <c r="I414" s="42">
        <v>44151</v>
      </c>
      <c r="J414" s="3">
        <f t="shared" si="609"/>
        <v>92</v>
      </c>
      <c r="K414" s="43">
        <f t="shared" si="610"/>
        <v>13.142857142857142</v>
      </c>
      <c r="L414" s="44">
        <v>16000</v>
      </c>
      <c r="M414" s="3">
        <v>0</v>
      </c>
      <c r="N414" s="45">
        <f t="shared" si="611"/>
        <v>16000</v>
      </c>
      <c r="O414" s="45">
        <f t="shared" si="653"/>
        <v>2028</v>
      </c>
      <c r="P414" s="45">
        <f t="shared" ref="P414" si="670">N414-200</f>
        <v>15800</v>
      </c>
      <c r="Q414" s="46">
        <f t="shared" si="613"/>
        <v>526.66666666666663</v>
      </c>
      <c r="R414" s="47">
        <f t="shared" si="614"/>
        <v>0.98750000000000004</v>
      </c>
      <c r="S414" s="19">
        <v>2022.36255411253</v>
      </c>
      <c r="T414" s="50">
        <f t="shared" si="615"/>
        <v>12.799763000712215</v>
      </c>
      <c r="U414" s="48">
        <f t="shared" si="616"/>
        <v>55.038980903062523</v>
      </c>
      <c r="V414" s="45">
        <f t="shared" si="617"/>
        <v>533.33333333333337</v>
      </c>
      <c r="W414" s="45">
        <f t="shared" ref="W414" si="671">V414-50</f>
        <v>483.33333333333337</v>
      </c>
      <c r="X414" s="45">
        <f t="shared" si="619"/>
        <v>50</v>
      </c>
    </row>
    <row r="415" spans="2:24" x14ac:dyDescent="0.25">
      <c r="B415" s="41">
        <v>44244</v>
      </c>
      <c r="C415" s="3">
        <f t="shared" si="607"/>
        <v>2021</v>
      </c>
      <c r="D415" s="3" t="s">
        <v>22</v>
      </c>
      <c r="E415" s="3">
        <f t="shared" si="608"/>
        <v>17</v>
      </c>
      <c r="F415" s="3" t="s">
        <v>35</v>
      </c>
      <c r="G415" s="3">
        <v>1</v>
      </c>
      <c r="H415" s="3" t="str">
        <f t="shared" si="620"/>
        <v>Plymouth Rock</v>
      </c>
      <c r="I415" s="42">
        <v>44152</v>
      </c>
      <c r="J415" s="3">
        <f t="shared" si="609"/>
        <v>92</v>
      </c>
      <c r="K415" s="43">
        <f t="shared" si="610"/>
        <v>13.142857142857142</v>
      </c>
      <c r="L415" s="44">
        <v>17000</v>
      </c>
      <c r="M415" s="3">
        <v>9</v>
      </c>
      <c r="N415" s="45">
        <f t="shared" si="611"/>
        <v>16991</v>
      </c>
      <c r="O415" s="45">
        <f t="shared" si="653"/>
        <v>2037</v>
      </c>
      <c r="P415" s="45">
        <f t="shared" ref="P415" si="672">N415-600</f>
        <v>16391</v>
      </c>
      <c r="Q415" s="46">
        <f t="shared" si="613"/>
        <v>546.36666666666667</v>
      </c>
      <c r="R415" s="47">
        <f t="shared" si="614"/>
        <v>0.96468718733447123</v>
      </c>
      <c r="S415" s="19">
        <v>2025.1850649350399</v>
      </c>
      <c r="T415" s="50">
        <f t="shared" si="615"/>
        <v>12.355469861113049</v>
      </c>
      <c r="U415" s="48">
        <f t="shared" si="616"/>
        <v>53.128520402786108</v>
      </c>
      <c r="V415" s="45">
        <f t="shared" si="617"/>
        <v>566.36666666666667</v>
      </c>
      <c r="W415" s="45">
        <f t="shared" si="641"/>
        <v>496.36666666666667</v>
      </c>
      <c r="X415" s="45">
        <f t="shared" si="619"/>
        <v>70</v>
      </c>
    </row>
    <row r="416" spans="2:24" x14ac:dyDescent="0.25">
      <c r="B416" s="41">
        <v>44245</v>
      </c>
      <c r="C416" s="3">
        <f t="shared" si="607"/>
        <v>2021</v>
      </c>
      <c r="D416" s="3" t="s">
        <v>22</v>
      </c>
      <c r="E416" s="3">
        <f t="shared" si="608"/>
        <v>18</v>
      </c>
      <c r="F416" s="3" t="s">
        <v>36</v>
      </c>
      <c r="G416" s="3">
        <v>2</v>
      </c>
      <c r="H416" s="3" t="str">
        <f t="shared" si="620"/>
        <v>Sussex</v>
      </c>
      <c r="I416" s="42">
        <v>44153</v>
      </c>
      <c r="J416" s="3">
        <f t="shared" si="609"/>
        <v>92</v>
      </c>
      <c r="K416" s="43">
        <f t="shared" si="610"/>
        <v>13.142857142857142</v>
      </c>
      <c r="L416" s="44">
        <v>19000</v>
      </c>
      <c r="M416" s="3">
        <v>11</v>
      </c>
      <c r="N416" s="45">
        <f t="shared" si="611"/>
        <v>18989</v>
      </c>
      <c r="O416" s="45">
        <f t="shared" si="653"/>
        <v>2048</v>
      </c>
      <c r="P416" s="45">
        <f t="shared" ref="P416" si="673">N416-500</f>
        <v>18489</v>
      </c>
      <c r="Q416" s="46">
        <f t="shared" si="613"/>
        <v>616.29999999999995</v>
      </c>
      <c r="R416" s="47">
        <f t="shared" si="614"/>
        <v>0.97366896624361476</v>
      </c>
      <c r="S416" s="19">
        <v>2028.0075757575501</v>
      </c>
      <c r="T416" s="50">
        <f t="shared" si="615"/>
        <v>10.96872505683136</v>
      </c>
      <c r="U416" s="48">
        <f t="shared" si="616"/>
        <v>47.165517744374846</v>
      </c>
      <c r="V416" s="45">
        <f t="shared" si="617"/>
        <v>632.9666666666667</v>
      </c>
      <c r="W416" s="45">
        <f t="shared" si="643"/>
        <v>571.9666666666667</v>
      </c>
      <c r="X416" s="45">
        <f t="shared" si="619"/>
        <v>61</v>
      </c>
    </row>
    <row r="417" spans="2:24" x14ac:dyDescent="0.25">
      <c r="B417" s="41">
        <v>44246</v>
      </c>
      <c r="C417" s="3">
        <f t="shared" si="607"/>
        <v>2021</v>
      </c>
      <c r="D417" s="3" t="s">
        <v>22</v>
      </c>
      <c r="E417" s="3">
        <f t="shared" si="608"/>
        <v>19</v>
      </c>
      <c r="F417" s="3" t="s">
        <v>34</v>
      </c>
      <c r="G417" s="3">
        <v>3</v>
      </c>
      <c r="H417" s="3" t="str">
        <f t="shared" si="620"/>
        <v>Leghorn</v>
      </c>
      <c r="I417" s="42">
        <v>44154</v>
      </c>
      <c r="J417" s="3">
        <f t="shared" si="609"/>
        <v>92</v>
      </c>
      <c r="K417" s="43">
        <f t="shared" si="610"/>
        <v>13.142857142857142</v>
      </c>
      <c r="L417" s="44">
        <v>18000</v>
      </c>
      <c r="M417" s="3">
        <v>15</v>
      </c>
      <c r="N417" s="45">
        <f t="shared" si="611"/>
        <v>17985</v>
      </c>
      <c r="O417" s="45">
        <f t="shared" si="653"/>
        <v>2063</v>
      </c>
      <c r="P417" s="45">
        <f t="shared" ref="P417" si="674">L417-500</f>
        <v>17500</v>
      </c>
      <c r="Q417" s="46">
        <f t="shared" si="613"/>
        <v>583.33333333333337</v>
      </c>
      <c r="R417" s="47">
        <f t="shared" si="614"/>
        <v>0.97303308312482628</v>
      </c>
      <c r="S417" s="19">
        <v>2030.83008658006</v>
      </c>
      <c r="T417" s="50">
        <f t="shared" si="615"/>
        <v>11.604743351886057</v>
      </c>
      <c r="U417" s="48">
        <f t="shared" si="616"/>
        <v>49.900396413110045</v>
      </c>
      <c r="V417" s="45">
        <f t="shared" si="617"/>
        <v>599.5</v>
      </c>
      <c r="W417" s="45">
        <f t="shared" si="643"/>
        <v>538.5</v>
      </c>
      <c r="X417" s="45">
        <f t="shared" si="619"/>
        <v>61</v>
      </c>
    </row>
    <row r="418" spans="2:24" x14ac:dyDescent="0.25">
      <c r="B418" s="41">
        <v>44247</v>
      </c>
      <c r="C418" s="3">
        <f t="shared" si="607"/>
        <v>2021</v>
      </c>
      <c r="D418" s="3" t="s">
        <v>22</v>
      </c>
      <c r="E418" s="3">
        <f t="shared" si="608"/>
        <v>20</v>
      </c>
      <c r="F418" s="3" t="s">
        <v>35</v>
      </c>
      <c r="G418" s="3">
        <v>1</v>
      </c>
      <c r="H418" s="3" t="str">
        <f t="shared" si="620"/>
        <v>Plymouth Rock</v>
      </c>
      <c r="I418" s="42">
        <v>44155</v>
      </c>
      <c r="J418" s="3">
        <f t="shared" si="609"/>
        <v>92</v>
      </c>
      <c r="K418" s="43">
        <f t="shared" si="610"/>
        <v>13.142857142857142</v>
      </c>
      <c r="L418" s="44">
        <v>18500</v>
      </c>
      <c r="M418" s="3">
        <v>10</v>
      </c>
      <c r="N418" s="45">
        <f t="shared" si="611"/>
        <v>18490</v>
      </c>
      <c r="O418" s="45">
        <f t="shared" si="653"/>
        <v>2073</v>
      </c>
      <c r="P418" s="45">
        <f t="shared" ref="P418" si="675">N418-400</f>
        <v>18090</v>
      </c>
      <c r="Q418" s="46">
        <f t="shared" si="613"/>
        <v>603</v>
      </c>
      <c r="R418" s="47">
        <f t="shared" si="614"/>
        <v>0.97836668469442944</v>
      </c>
      <c r="S418" s="19">
        <v>2033.6525974025701</v>
      </c>
      <c r="T418" s="50">
        <f t="shared" si="615"/>
        <v>11.241860682159039</v>
      </c>
      <c r="U418" s="48">
        <f t="shared" si="616"/>
        <v>48.340000933283868</v>
      </c>
      <c r="V418" s="45">
        <f t="shared" si="617"/>
        <v>616.33333333333337</v>
      </c>
      <c r="W418" s="45">
        <f t="shared" ref="W418:W431" si="676">V418-18</f>
        <v>598.33333333333337</v>
      </c>
      <c r="X418" s="45">
        <f t="shared" si="619"/>
        <v>18</v>
      </c>
    </row>
    <row r="419" spans="2:24" x14ac:dyDescent="0.25">
      <c r="B419" s="41">
        <v>44248</v>
      </c>
      <c r="C419" s="3">
        <f t="shared" si="607"/>
        <v>2021</v>
      </c>
      <c r="D419" s="3" t="s">
        <v>22</v>
      </c>
      <c r="E419" s="3">
        <f t="shared" si="608"/>
        <v>21</v>
      </c>
      <c r="F419" s="3" t="s">
        <v>36</v>
      </c>
      <c r="G419" s="3">
        <v>2</v>
      </c>
      <c r="H419" s="3" t="str">
        <f t="shared" si="620"/>
        <v>Sussex</v>
      </c>
      <c r="I419" s="42">
        <v>44156</v>
      </c>
      <c r="J419" s="3">
        <f t="shared" si="609"/>
        <v>92</v>
      </c>
      <c r="K419" s="43">
        <f t="shared" si="610"/>
        <v>13.142857142857142</v>
      </c>
      <c r="L419" s="44">
        <v>15000</v>
      </c>
      <c r="M419" s="3">
        <v>1</v>
      </c>
      <c r="N419" s="45">
        <f t="shared" si="611"/>
        <v>14999</v>
      </c>
      <c r="O419" s="45">
        <f t="shared" si="653"/>
        <v>2074</v>
      </c>
      <c r="P419" s="45">
        <f t="shared" ref="P419" si="677">N419-500</f>
        <v>14499</v>
      </c>
      <c r="Q419" s="46">
        <f t="shared" si="613"/>
        <v>483.3</v>
      </c>
      <c r="R419" s="47">
        <f t="shared" si="614"/>
        <v>0.9666644442962864</v>
      </c>
      <c r="S419" s="19">
        <v>2036.47510822508</v>
      </c>
      <c r="T419" s="50">
        <f t="shared" si="615"/>
        <v>14.045624582557968</v>
      </c>
      <c r="U419" s="48">
        <f t="shared" si="616"/>
        <v>60.396185704999262</v>
      </c>
      <c r="V419" s="45">
        <f t="shared" si="617"/>
        <v>499.96666666666664</v>
      </c>
      <c r="W419" s="45">
        <f t="shared" ref="W419:W432" si="678">V419-8</f>
        <v>491.96666666666664</v>
      </c>
      <c r="X419" s="45">
        <f t="shared" si="619"/>
        <v>8</v>
      </c>
    </row>
    <row r="420" spans="2:24" x14ac:dyDescent="0.25">
      <c r="B420" s="41">
        <v>44249</v>
      </c>
      <c r="C420" s="3">
        <f t="shared" si="607"/>
        <v>2021</v>
      </c>
      <c r="D420" s="3" t="s">
        <v>22</v>
      </c>
      <c r="E420" s="3">
        <f t="shared" si="608"/>
        <v>22</v>
      </c>
      <c r="F420" s="3" t="s">
        <v>34</v>
      </c>
      <c r="G420" s="3">
        <v>3</v>
      </c>
      <c r="H420" s="3" t="str">
        <f t="shared" si="620"/>
        <v>Leghorn</v>
      </c>
      <c r="I420" s="42">
        <v>44157</v>
      </c>
      <c r="J420" s="3">
        <f t="shared" si="609"/>
        <v>92</v>
      </c>
      <c r="K420" s="43">
        <f t="shared" si="610"/>
        <v>13.142857142857142</v>
      </c>
      <c r="L420" s="44">
        <v>19249.947372888499</v>
      </c>
      <c r="M420" s="3">
        <v>1</v>
      </c>
      <c r="N420" s="45">
        <f t="shared" si="611"/>
        <v>19248.947372888499</v>
      </c>
      <c r="O420" s="45">
        <f t="shared" si="653"/>
        <v>2075</v>
      </c>
      <c r="P420" s="45">
        <f t="shared" si="636"/>
        <v>18749.947372888499</v>
      </c>
      <c r="Q420" s="46">
        <f t="shared" si="613"/>
        <v>624.99824576294998</v>
      </c>
      <c r="R420" s="47">
        <f t="shared" si="614"/>
        <v>0.97407650453121275</v>
      </c>
      <c r="S420" s="19">
        <v>2039.2976190475999</v>
      </c>
      <c r="T420" s="50">
        <f t="shared" si="615"/>
        <v>10.876284495583834</v>
      </c>
      <c r="U420" s="48">
        <f t="shared" si="616"/>
        <v>46.768023331010482</v>
      </c>
      <c r="V420" s="45">
        <f t="shared" si="617"/>
        <v>641.6315790962833</v>
      </c>
      <c r="W420" s="45">
        <f t="shared" ref="W420:W433" si="679">V420-52</f>
        <v>589.6315790962833</v>
      </c>
      <c r="X420" s="45">
        <f t="shared" si="619"/>
        <v>52</v>
      </c>
    </row>
    <row r="421" spans="2:24" x14ac:dyDescent="0.25">
      <c r="B421" s="41">
        <v>44250</v>
      </c>
      <c r="C421" s="3">
        <f t="shared" si="607"/>
        <v>2021</v>
      </c>
      <c r="D421" s="3" t="s">
        <v>22</v>
      </c>
      <c r="E421" s="3">
        <f t="shared" si="608"/>
        <v>23</v>
      </c>
      <c r="F421" s="3" t="s">
        <v>35</v>
      </c>
      <c r="G421" s="3">
        <v>1</v>
      </c>
      <c r="H421" s="3" t="str">
        <f t="shared" si="620"/>
        <v>Plymouth Rock</v>
      </c>
      <c r="I421" s="42">
        <v>44158</v>
      </c>
      <c r="J421" s="3">
        <f t="shared" si="609"/>
        <v>92</v>
      </c>
      <c r="K421" s="43">
        <f t="shared" si="610"/>
        <v>13.142857142857142</v>
      </c>
      <c r="L421" s="44">
        <v>19784.479844888501</v>
      </c>
      <c r="M421" s="3">
        <v>1</v>
      </c>
      <c r="N421" s="45">
        <f t="shared" si="611"/>
        <v>19783.479844888501</v>
      </c>
      <c r="O421" s="45">
        <f t="shared" si="653"/>
        <v>2076</v>
      </c>
      <c r="P421" s="45">
        <f t="shared" si="638"/>
        <v>19383.479844888501</v>
      </c>
      <c r="Q421" s="46">
        <f t="shared" si="613"/>
        <v>646.11599482961674</v>
      </c>
      <c r="R421" s="47">
        <f t="shared" si="614"/>
        <v>0.97978111014158364</v>
      </c>
      <c r="S421" s="19">
        <v>2042.1201298701101</v>
      </c>
      <c r="T421" s="50">
        <f t="shared" si="615"/>
        <v>10.53536385732423</v>
      </c>
      <c r="U421" s="48">
        <f t="shared" si="616"/>
        <v>45.302064586494183</v>
      </c>
      <c r="V421" s="45">
        <f t="shared" si="617"/>
        <v>659.44932816295</v>
      </c>
      <c r="W421" s="45">
        <f t="shared" ref="W421:W434" si="680">V421-55</f>
        <v>604.44932816295</v>
      </c>
      <c r="X421" s="45">
        <f t="shared" si="619"/>
        <v>55</v>
      </c>
    </row>
    <row r="422" spans="2:24" x14ac:dyDescent="0.25">
      <c r="B422" s="41">
        <v>44251</v>
      </c>
      <c r="C422" s="3">
        <f t="shared" si="607"/>
        <v>2021</v>
      </c>
      <c r="D422" s="3" t="s">
        <v>22</v>
      </c>
      <c r="E422" s="3">
        <f t="shared" si="608"/>
        <v>24</v>
      </c>
      <c r="F422" s="3" t="s">
        <v>34</v>
      </c>
      <c r="G422" s="3">
        <v>2</v>
      </c>
      <c r="H422" s="3" t="str">
        <f t="shared" si="620"/>
        <v>Sussex</v>
      </c>
      <c r="I422" s="42">
        <v>44159</v>
      </c>
      <c r="J422" s="3">
        <f t="shared" si="609"/>
        <v>92</v>
      </c>
      <c r="K422" s="43">
        <f t="shared" si="610"/>
        <v>13.142857142857142</v>
      </c>
      <c r="L422" s="44">
        <v>20319.0123168885</v>
      </c>
      <c r="M422" s="3">
        <v>4</v>
      </c>
      <c r="N422" s="45">
        <f t="shared" si="611"/>
        <v>20315.0123168885</v>
      </c>
      <c r="O422" s="45">
        <f t="shared" si="653"/>
        <v>2080</v>
      </c>
      <c r="P422" s="45">
        <f t="shared" si="640"/>
        <v>19815.0123168885</v>
      </c>
      <c r="Q422" s="46">
        <f t="shared" si="613"/>
        <v>660.50041056295004</v>
      </c>
      <c r="R422" s="47">
        <f t="shared" si="614"/>
        <v>0.97538765951993367</v>
      </c>
      <c r="S422" s="19">
        <v>2044.94264069262</v>
      </c>
      <c r="T422" s="50">
        <f t="shared" si="615"/>
        <v>10.320168405596691</v>
      </c>
      <c r="U422" s="48">
        <f t="shared" si="616"/>
        <v>44.376724144065768</v>
      </c>
      <c r="V422" s="45">
        <f t="shared" si="617"/>
        <v>677.16707722961667</v>
      </c>
      <c r="W422" s="45">
        <f t="shared" ref="W422:W435" si="681">V422-100</f>
        <v>577.16707722961667</v>
      </c>
      <c r="X422" s="45">
        <f t="shared" si="619"/>
        <v>100</v>
      </c>
    </row>
    <row r="423" spans="2:24" x14ac:dyDescent="0.25">
      <c r="B423" s="41">
        <v>44252</v>
      </c>
      <c r="C423" s="3">
        <f t="shared" si="607"/>
        <v>2021</v>
      </c>
      <c r="D423" s="3" t="s">
        <v>22</v>
      </c>
      <c r="E423" s="3">
        <f t="shared" si="608"/>
        <v>25</v>
      </c>
      <c r="F423" s="3" t="s">
        <v>35</v>
      </c>
      <c r="G423" s="3">
        <v>3</v>
      </c>
      <c r="H423" s="3" t="str">
        <f t="shared" si="620"/>
        <v>Leghorn</v>
      </c>
      <c r="I423" s="42">
        <v>44160</v>
      </c>
      <c r="J423" s="3">
        <f t="shared" si="609"/>
        <v>92</v>
      </c>
      <c r="K423" s="43">
        <f t="shared" si="610"/>
        <v>13.142857142857142</v>
      </c>
      <c r="L423" s="44">
        <v>20853.544788888499</v>
      </c>
      <c r="M423" s="3">
        <v>2</v>
      </c>
      <c r="N423" s="45">
        <f t="shared" si="611"/>
        <v>20851.544788888499</v>
      </c>
      <c r="O423" s="45">
        <f t="shared" si="653"/>
        <v>2082</v>
      </c>
      <c r="P423" s="45">
        <f t="shared" si="642"/>
        <v>20551.544788888499</v>
      </c>
      <c r="Q423" s="46">
        <f t="shared" si="613"/>
        <v>685.05149296294996</v>
      </c>
      <c r="R423" s="47">
        <f t="shared" si="614"/>
        <v>0.98561257676410308</v>
      </c>
      <c r="S423" s="19">
        <v>2047.7651515151299</v>
      </c>
      <c r="T423" s="50">
        <f t="shared" si="615"/>
        <v>9.9640449053848492</v>
      </c>
      <c r="U423" s="48">
        <f t="shared" si="616"/>
        <v>42.845393093154847</v>
      </c>
      <c r="V423" s="45">
        <f t="shared" si="617"/>
        <v>695.05149296294996</v>
      </c>
      <c r="W423" s="45">
        <f t="shared" ref="W423:W436" si="682">V423-150</f>
        <v>545.05149296294996</v>
      </c>
      <c r="X423" s="45">
        <f t="shared" si="619"/>
        <v>150</v>
      </c>
    </row>
    <row r="424" spans="2:24" x14ac:dyDescent="0.25">
      <c r="B424" s="41">
        <v>44253</v>
      </c>
      <c r="C424" s="3">
        <f t="shared" si="607"/>
        <v>2021</v>
      </c>
      <c r="D424" s="3" t="s">
        <v>22</v>
      </c>
      <c r="E424" s="3">
        <f t="shared" si="608"/>
        <v>26</v>
      </c>
      <c r="F424" s="3" t="s">
        <v>36</v>
      </c>
      <c r="G424" s="3">
        <v>1</v>
      </c>
      <c r="H424" s="3" t="str">
        <f t="shared" si="620"/>
        <v>Plymouth Rock</v>
      </c>
      <c r="I424" s="42">
        <v>44161</v>
      </c>
      <c r="J424" s="3">
        <f t="shared" si="609"/>
        <v>92</v>
      </c>
      <c r="K424" s="43">
        <f t="shared" si="610"/>
        <v>13.142857142857142</v>
      </c>
      <c r="L424" s="44">
        <v>21388.0772608884</v>
      </c>
      <c r="M424" s="3">
        <v>2</v>
      </c>
      <c r="N424" s="45">
        <f t="shared" si="611"/>
        <v>21386.0772608884</v>
      </c>
      <c r="O424" s="45">
        <f t="shared" si="653"/>
        <v>2084</v>
      </c>
      <c r="P424" s="45">
        <f t="shared" si="644"/>
        <v>21186.0772608884</v>
      </c>
      <c r="Q424" s="46">
        <f t="shared" si="613"/>
        <v>706.20257536294662</v>
      </c>
      <c r="R424" s="47">
        <f t="shared" si="614"/>
        <v>0.99064812131929558</v>
      </c>
      <c r="S424" s="19">
        <v>2050.5876623376398</v>
      </c>
      <c r="T424" s="50">
        <f t="shared" si="615"/>
        <v>9.6789397918567399</v>
      </c>
      <c r="U424" s="48">
        <f t="shared" si="616"/>
        <v>41.619441104983977</v>
      </c>
      <c r="V424" s="45">
        <f t="shared" si="617"/>
        <v>712.86924202961336</v>
      </c>
      <c r="W424" s="45">
        <f t="shared" ref="W424:W425" si="683">V424-100</f>
        <v>612.86924202961336</v>
      </c>
      <c r="X424" s="45">
        <f t="shared" si="619"/>
        <v>100</v>
      </c>
    </row>
    <row r="425" spans="2:24" x14ac:dyDescent="0.25">
      <c r="B425" s="41">
        <v>44254</v>
      </c>
      <c r="C425" s="3">
        <f t="shared" si="607"/>
        <v>2021</v>
      </c>
      <c r="D425" s="3" t="s">
        <v>22</v>
      </c>
      <c r="E425" s="3">
        <f t="shared" si="608"/>
        <v>27</v>
      </c>
      <c r="F425" s="3" t="s">
        <v>34</v>
      </c>
      <c r="G425" s="3">
        <v>2</v>
      </c>
      <c r="H425" s="3" t="str">
        <f t="shared" si="620"/>
        <v>Sussex</v>
      </c>
      <c r="I425" s="42">
        <v>44162</v>
      </c>
      <c r="J425" s="3">
        <f t="shared" si="609"/>
        <v>92</v>
      </c>
      <c r="K425" s="43">
        <f t="shared" si="610"/>
        <v>13.142857142857142</v>
      </c>
      <c r="L425" s="44">
        <v>21922.609732888399</v>
      </c>
      <c r="M425" s="3">
        <v>2</v>
      </c>
      <c r="N425" s="45">
        <f t="shared" si="611"/>
        <v>21920.609732888399</v>
      </c>
      <c r="O425" s="45">
        <f t="shared" si="653"/>
        <v>2086</v>
      </c>
      <c r="P425" s="45">
        <f t="shared" si="645"/>
        <v>21320.609732888399</v>
      </c>
      <c r="Q425" s="46">
        <f t="shared" si="613"/>
        <v>710.68699109627994</v>
      </c>
      <c r="R425" s="47">
        <f t="shared" si="614"/>
        <v>0.97262849859966283</v>
      </c>
      <c r="S425" s="19">
        <v>2053.41017316015</v>
      </c>
      <c r="T425" s="50">
        <f t="shared" si="615"/>
        <v>9.6311043581114575</v>
      </c>
      <c r="U425" s="48">
        <f t="shared" si="616"/>
        <v>41.413748739879267</v>
      </c>
      <c r="V425" s="45">
        <f t="shared" si="617"/>
        <v>730.68699109627994</v>
      </c>
      <c r="W425" s="45">
        <f t="shared" si="683"/>
        <v>630.68699109627994</v>
      </c>
      <c r="X425" s="45">
        <f t="shared" si="619"/>
        <v>100</v>
      </c>
    </row>
    <row r="426" spans="2:24" x14ac:dyDescent="0.25">
      <c r="B426" s="41">
        <v>44255</v>
      </c>
      <c r="C426" s="3">
        <f t="shared" si="607"/>
        <v>2021</v>
      </c>
      <c r="D426" s="3" t="s">
        <v>22</v>
      </c>
      <c r="E426" s="3">
        <f t="shared" si="608"/>
        <v>28</v>
      </c>
      <c r="F426" s="3" t="s">
        <v>35</v>
      </c>
      <c r="G426" s="3">
        <v>3</v>
      </c>
      <c r="H426" s="3" t="str">
        <f t="shared" si="620"/>
        <v>Leghorn</v>
      </c>
      <c r="I426" s="42">
        <v>44163</v>
      </c>
      <c r="J426" s="3">
        <f t="shared" si="609"/>
        <v>92</v>
      </c>
      <c r="K426" s="43">
        <f t="shared" si="610"/>
        <v>13.142857142857142</v>
      </c>
      <c r="L426" s="44">
        <v>22457.1422048883</v>
      </c>
      <c r="M426" s="3">
        <v>7</v>
      </c>
      <c r="N426" s="45">
        <f t="shared" si="611"/>
        <v>22450.1422048883</v>
      </c>
      <c r="O426" s="45">
        <f t="shared" si="653"/>
        <v>2093</v>
      </c>
      <c r="P426" s="45">
        <f t="shared" si="647"/>
        <v>21950.1422048883</v>
      </c>
      <c r="Q426" s="46">
        <f t="shared" si="613"/>
        <v>731.67140682960996</v>
      </c>
      <c r="R426" s="47">
        <f t="shared" si="614"/>
        <v>0.97772842615263567</v>
      </c>
      <c r="S426" s="19">
        <v>2056.2326839826601</v>
      </c>
      <c r="T426" s="50">
        <f t="shared" si="615"/>
        <v>9.3677419708230261</v>
      </c>
      <c r="U426" s="48">
        <f t="shared" si="616"/>
        <v>40.281290474539013</v>
      </c>
      <c r="V426" s="45">
        <f t="shared" si="617"/>
        <v>748.33807349627671</v>
      </c>
      <c r="W426" s="45">
        <f t="shared" ref="W426" si="684">V426-150</f>
        <v>598.33807349627671</v>
      </c>
      <c r="X426" s="45">
        <f t="shared" si="619"/>
        <v>150</v>
      </c>
    </row>
    <row r="427" spans="2:24" x14ac:dyDescent="0.25">
      <c r="B427" s="41">
        <v>44256</v>
      </c>
      <c r="C427" s="3">
        <f t="shared" si="607"/>
        <v>2021</v>
      </c>
      <c r="D427" s="3" t="s">
        <v>23</v>
      </c>
      <c r="E427" s="3">
        <f t="shared" si="608"/>
        <v>1</v>
      </c>
      <c r="F427" s="3" t="s">
        <v>36</v>
      </c>
      <c r="G427" s="3">
        <v>1</v>
      </c>
      <c r="H427" s="3" t="str">
        <f t="shared" si="620"/>
        <v>Plymouth Rock</v>
      </c>
      <c r="I427" s="42">
        <v>44164</v>
      </c>
      <c r="J427" s="3">
        <f t="shared" si="609"/>
        <v>92</v>
      </c>
      <c r="K427" s="43">
        <f t="shared" si="610"/>
        <v>13.142857142857142</v>
      </c>
      <c r="L427" s="44">
        <v>22991.674676888299</v>
      </c>
      <c r="M427" s="3">
        <v>2</v>
      </c>
      <c r="N427" s="45">
        <f t="shared" si="611"/>
        <v>22989.674676888299</v>
      </c>
      <c r="O427" s="45">
        <f t="shared" si="653"/>
        <v>2095</v>
      </c>
      <c r="P427" s="45">
        <f t="shared" si="649"/>
        <v>22491.674676888299</v>
      </c>
      <c r="Q427" s="46">
        <f t="shared" si="613"/>
        <v>749.72248922961001</v>
      </c>
      <c r="R427" s="47">
        <f t="shared" si="614"/>
        <v>0.97833810147384803</v>
      </c>
      <c r="S427" s="19">
        <v>2059.0551948051698</v>
      </c>
      <c r="T427" s="50">
        <f t="shared" si="615"/>
        <v>9.1547438080321655</v>
      </c>
      <c r="U427" s="48">
        <f t="shared" si="616"/>
        <v>39.365398374538309</v>
      </c>
      <c r="V427" s="45">
        <f t="shared" si="617"/>
        <v>766.32248922960991</v>
      </c>
      <c r="W427" s="45">
        <f t="shared" ref="W427" si="685">V427-50</f>
        <v>716.32248922960991</v>
      </c>
      <c r="X427" s="45">
        <f t="shared" si="619"/>
        <v>50</v>
      </c>
    </row>
    <row r="428" spans="2:24" x14ac:dyDescent="0.25">
      <c r="B428" s="41">
        <v>44257</v>
      </c>
      <c r="C428" s="3">
        <f t="shared" si="607"/>
        <v>2021</v>
      </c>
      <c r="D428" s="3" t="s">
        <v>23</v>
      </c>
      <c r="E428" s="3">
        <f t="shared" si="608"/>
        <v>2</v>
      </c>
      <c r="F428" s="3" t="s">
        <v>34</v>
      </c>
      <c r="G428" s="3">
        <v>2</v>
      </c>
      <c r="H428" s="3" t="str">
        <f t="shared" si="620"/>
        <v>Sussex</v>
      </c>
      <c r="I428" s="42">
        <v>44165</v>
      </c>
      <c r="J428" s="3">
        <f t="shared" si="609"/>
        <v>92</v>
      </c>
      <c r="K428" s="43">
        <f t="shared" si="610"/>
        <v>13.142857142857142</v>
      </c>
      <c r="L428" s="44">
        <v>10879.0678210678</v>
      </c>
      <c r="M428" s="3">
        <v>8</v>
      </c>
      <c r="N428" s="45">
        <f t="shared" si="611"/>
        <v>10871.0678210678</v>
      </c>
      <c r="O428" s="45">
        <f t="shared" si="653"/>
        <v>2103</v>
      </c>
      <c r="P428" s="45">
        <f t="shared" si="651"/>
        <v>10471.0678210678</v>
      </c>
      <c r="Q428" s="46">
        <f t="shared" si="613"/>
        <v>349.03559403559331</v>
      </c>
      <c r="R428" s="47">
        <f t="shared" si="614"/>
        <v>0.96320508651185011</v>
      </c>
      <c r="S428" s="19">
        <v>2061.8777056276799</v>
      </c>
      <c r="T428" s="50">
        <f t="shared" si="615"/>
        <v>19.691188528825872</v>
      </c>
      <c r="U428" s="48">
        <f t="shared" si="616"/>
        <v>84.672110673951252</v>
      </c>
      <c r="V428" s="45">
        <f t="shared" si="617"/>
        <v>362.36892736892668</v>
      </c>
      <c r="W428" s="45">
        <f t="shared" ref="W428" si="686">V428-70</f>
        <v>292.36892736892668</v>
      </c>
      <c r="X428" s="45">
        <f t="shared" si="619"/>
        <v>70</v>
      </c>
    </row>
    <row r="429" spans="2:24" x14ac:dyDescent="0.25">
      <c r="B429" s="41">
        <v>44258</v>
      </c>
      <c r="C429" s="3">
        <f t="shared" si="607"/>
        <v>2021</v>
      </c>
      <c r="D429" s="3" t="s">
        <v>23</v>
      </c>
      <c r="E429" s="3">
        <f t="shared" si="608"/>
        <v>3</v>
      </c>
      <c r="F429" s="3" t="s">
        <v>35</v>
      </c>
      <c r="G429" s="3">
        <v>3</v>
      </c>
      <c r="H429" s="3" t="str">
        <f t="shared" si="620"/>
        <v>Leghorn</v>
      </c>
      <c r="I429" s="42">
        <v>44166</v>
      </c>
      <c r="J429" s="3">
        <f t="shared" si="609"/>
        <v>92</v>
      </c>
      <c r="K429" s="43">
        <f t="shared" si="610"/>
        <v>13.142857142857142</v>
      </c>
      <c r="L429" s="44">
        <v>10834.1341991342</v>
      </c>
      <c r="M429" s="3">
        <v>9</v>
      </c>
      <c r="N429" s="45">
        <f t="shared" si="611"/>
        <v>10825.1341991342</v>
      </c>
      <c r="O429" s="45">
        <f t="shared" si="653"/>
        <v>2112</v>
      </c>
      <c r="P429" s="45">
        <f t="shared" si="654"/>
        <v>10325.1341991342</v>
      </c>
      <c r="Q429" s="46">
        <f t="shared" si="613"/>
        <v>344.17113997114001</v>
      </c>
      <c r="R429" s="47">
        <f t="shared" si="614"/>
        <v>0.95381119616604937</v>
      </c>
      <c r="S429" s="19">
        <v>2064.7002164501901</v>
      </c>
      <c r="T429" s="50">
        <f t="shared" si="615"/>
        <v>19.996836618581895</v>
      </c>
      <c r="U429" s="48">
        <f t="shared" si="616"/>
        <v>85.98639745990215</v>
      </c>
      <c r="V429" s="45">
        <f t="shared" si="617"/>
        <v>360.83780663780664</v>
      </c>
      <c r="W429" s="45">
        <f t="shared" ref="W429:W430" si="687">V429-61</f>
        <v>299.83780663780664</v>
      </c>
      <c r="X429" s="45">
        <f t="shared" si="619"/>
        <v>61</v>
      </c>
    </row>
    <row r="430" spans="2:24" x14ac:dyDescent="0.25">
      <c r="B430" s="41">
        <v>44259</v>
      </c>
      <c r="C430" s="3">
        <f t="shared" si="607"/>
        <v>2021</v>
      </c>
      <c r="D430" s="3" t="s">
        <v>23</v>
      </c>
      <c r="E430" s="3">
        <f t="shared" si="608"/>
        <v>4</v>
      </c>
      <c r="F430" s="3" t="s">
        <v>36</v>
      </c>
      <c r="G430" s="3">
        <v>1</v>
      </c>
      <c r="H430" s="3" t="str">
        <f t="shared" si="620"/>
        <v>Plymouth Rock</v>
      </c>
      <c r="I430" s="42">
        <v>44167</v>
      </c>
      <c r="J430" s="3">
        <f t="shared" si="609"/>
        <v>92</v>
      </c>
      <c r="K430" s="43">
        <f t="shared" si="610"/>
        <v>13.142857142857142</v>
      </c>
      <c r="L430" s="44">
        <v>10789.2005772006</v>
      </c>
      <c r="M430" s="3">
        <v>2</v>
      </c>
      <c r="N430" s="45">
        <f t="shared" si="611"/>
        <v>10787.2005772006</v>
      </c>
      <c r="O430" s="45">
        <f t="shared" si="653"/>
        <v>2114</v>
      </c>
      <c r="P430" s="45">
        <f t="shared" si="656"/>
        <v>10289.2005772006</v>
      </c>
      <c r="Q430" s="46">
        <f t="shared" si="613"/>
        <v>342.97335257335334</v>
      </c>
      <c r="R430" s="47">
        <f t="shared" si="614"/>
        <v>0.95383417630589418</v>
      </c>
      <c r="S430" s="19">
        <v>2067.5227272727002</v>
      </c>
      <c r="T430" s="50">
        <f t="shared" si="615"/>
        <v>20.0941046076411</v>
      </c>
      <c r="U430" s="48">
        <f t="shared" si="616"/>
        <v>86.404649812856732</v>
      </c>
      <c r="V430" s="45">
        <f t="shared" si="617"/>
        <v>359.5733525733533</v>
      </c>
      <c r="W430" s="45">
        <f t="shared" si="687"/>
        <v>298.5733525733533</v>
      </c>
      <c r="X430" s="45">
        <f t="shared" si="619"/>
        <v>61</v>
      </c>
    </row>
    <row r="431" spans="2:24" x14ac:dyDescent="0.25">
      <c r="B431" s="41">
        <v>44260</v>
      </c>
      <c r="C431" s="3">
        <f t="shared" si="607"/>
        <v>2021</v>
      </c>
      <c r="D431" s="3" t="s">
        <v>23</v>
      </c>
      <c r="E431" s="3">
        <f t="shared" si="608"/>
        <v>5</v>
      </c>
      <c r="F431" s="3" t="s">
        <v>34</v>
      </c>
      <c r="G431" s="3">
        <v>2</v>
      </c>
      <c r="H431" s="3" t="str">
        <f t="shared" si="620"/>
        <v>Sussex</v>
      </c>
      <c r="I431" s="42">
        <v>44168</v>
      </c>
      <c r="J431" s="3">
        <f t="shared" si="609"/>
        <v>92</v>
      </c>
      <c r="K431" s="43">
        <f t="shared" si="610"/>
        <v>13.142857142857142</v>
      </c>
      <c r="L431" s="44">
        <v>10744.266955267</v>
      </c>
      <c r="M431" s="3">
        <v>9</v>
      </c>
      <c r="N431" s="45">
        <f t="shared" si="611"/>
        <v>10735.266955267</v>
      </c>
      <c r="O431" s="45">
        <f t="shared" si="653"/>
        <v>2123</v>
      </c>
      <c r="P431" s="45">
        <f t="shared" si="658"/>
        <v>10335.266955267</v>
      </c>
      <c r="Q431" s="46">
        <f t="shared" si="613"/>
        <v>344.50889850889996</v>
      </c>
      <c r="R431" s="47">
        <f t="shared" si="614"/>
        <v>0.96273963175142563</v>
      </c>
      <c r="S431" s="19">
        <v>2070.3452380952099</v>
      </c>
      <c r="T431" s="50">
        <f t="shared" si="615"/>
        <v>20.031850624236974</v>
      </c>
      <c r="U431" s="48">
        <f t="shared" si="616"/>
        <v>86.136957684218984</v>
      </c>
      <c r="V431" s="45">
        <f t="shared" si="617"/>
        <v>357.84223184223333</v>
      </c>
      <c r="W431" s="45">
        <f t="shared" si="676"/>
        <v>339.84223184223333</v>
      </c>
      <c r="X431" s="45">
        <f t="shared" si="619"/>
        <v>18</v>
      </c>
    </row>
    <row r="432" spans="2:24" x14ac:dyDescent="0.25">
      <c r="B432" s="41">
        <v>44261</v>
      </c>
      <c r="C432" s="3">
        <f t="shared" si="607"/>
        <v>2021</v>
      </c>
      <c r="D432" s="3" t="s">
        <v>23</v>
      </c>
      <c r="E432" s="3">
        <f t="shared" si="608"/>
        <v>6</v>
      </c>
      <c r="F432" s="3" t="s">
        <v>34</v>
      </c>
      <c r="G432" s="3">
        <v>3</v>
      </c>
      <c r="H432" s="3" t="str">
        <f t="shared" si="620"/>
        <v>Leghorn</v>
      </c>
      <c r="I432" s="42">
        <v>44169</v>
      </c>
      <c r="J432" s="3">
        <f t="shared" si="609"/>
        <v>92</v>
      </c>
      <c r="K432" s="43">
        <f t="shared" si="610"/>
        <v>13.142857142857142</v>
      </c>
      <c r="L432" s="44">
        <v>10699.333333333299</v>
      </c>
      <c r="M432" s="3">
        <v>1</v>
      </c>
      <c r="N432" s="45">
        <f t="shared" si="611"/>
        <v>10698.333333333299</v>
      </c>
      <c r="O432" s="45">
        <f t="shared" si="653"/>
        <v>2124</v>
      </c>
      <c r="P432" s="45">
        <f t="shared" si="660"/>
        <v>10198.333333333299</v>
      </c>
      <c r="Q432" s="46">
        <f t="shared" si="613"/>
        <v>339.94444444444332</v>
      </c>
      <c r="R432" s="47">
        <f t="shared" si="614"/>
        <v>0.95326374824739046</v>
      </c>
      <c r="S432" s="19">
        <v>2073.16774891772</v>
      </c>
      <c r="T432" s="50">
        <f t="shared" si="615"/>
        <v>20.328495658614745</v>
      </c>
      <c r="U432" s="48">
        <f t="shared" si="616"/>
        <v>87.4125313320434</v>
      </c>
      <c r="V432" s="45">
        <f t="shared" si="617"/>
        <v>356.61111111111001</v>
      </c>
      <c r="W432" s="45">
        <f t="shared" si="678"/>
        <v>348.61111111111001</v>
      </c>
      <c r="X432" s="45">
        <f t="shared" si="619"/>
        <v>8</v>
      </c>
    </row>
    <row r="433" spans="2:24" x14ac:dyDescent="0.25">
      <c r="B433" s="41">
        <v>44262</v>
      </c>
      <c r="C433" s="3">
        <f t="shared" si="607"/>
        <v>2021</v>
      </c>
      <c r="D433" s="3" t="s">
        <v>23</v>
      </c>
      <c r="E433" s="3">
        <f t="shared" si="608"/>
        <v>7</v>
      </c>
      <c r="F433" s="3" t="s">
        <v>35</v>
      </c>
      <c r="G433" s="3">
        <v>1</v>
      </c>
      <c r="H433" s="3" t="str">
        <f t="shared" si="620"/>
        <v>Plymouth Rock</v>
      </c>
      <c r="I433" s="42">
        <v>44170</v>
      </c>
      <c r="J433" s="3">
        <f t="shared" si="609"/>
        <v>92</v>
      </c>
      <c r="K433" s="43">
        <f t="shared" si="610"/>
        <v>13.142857142857142</v>
      </c>
      <c r="L433" s="44">
        <v>10654.399711399699</v>
      </c>
      <c r="M433" s="3">
        <v>1</v>
      </c>
      <c r="N433" s="45">
        <f t="shared" si="611"/>
        <v>10653.399711399699</v>
      </c>
      <c r="O433" s="45">
        <f t="shared" si="653"/>
        <v>2125</v>
      </c>
      <c r="P433" s="45">
        <f t="shared" ref="P433:P457" si="688">N433-300</f>
        <v>10353.399711399699</v>
      </c>
      <c r="Q433" s="46">
        <f t="shared" si="613"/>
        <v>345.11332371332333</v>
      </c>
      <c r="R433" s="47">
        <f t="shared" si="614"/>
        <v>0.97183997520725851</v>
      </c>
      <c r="S433" s="19">
        <v>2075.9902597402302</v>
      </c>
      <c r="T433" s="50">
        <f t="shared" si="615"/>
        <v>20.051290567430168</v>
      </c>
      <c r="U433" s="48">
        <f t="shared" si="616"/>
        <v>86.220549439949721</v>
      </c>
      <c r="V433" s="45">
        <f t="shared" si="617"/>
        <v>355.11332371332333</v>
      </c>
      <c r="W433" s="45">
        <f t="shared" si="679"/>
        <v>303.11332371332333</v>
      </c>
      <c r="X433" s="45">
        <f t="shared" si="619"/>
        <v>52</v>
      </c>
    </row>
    <row r="434" spans="2:24" x14ac:dyDescent="0.25">
      <c r="B434" s="41">
        <v>44263</v>
      </c>
      <c r="C434" s="3">
        <f t="shared" si="607"/>
        <v>2021</v>
      </c>
      <c r="D434" s="3" t="s">
        <v>23</v>
      </c>
      <c r="E434" s="3">
        <f t="shared" si="608"/>
        <v>8</v>
      </c>
      <c r="F434" s="3" t="s">
        <v>36</v>
      </c>
      <c r="G434" s="3">
        <v>2</v>
      </c>
      <c r="H434" s="3" t="str">
        <f t="shared" si="620"/>
        <v>Sussex</v>
      </c>
      <c r="I434" s="42">
        <v>44171</v>
      </c>
      <c r="J434" s="3">
        <f t="shared" si="609"/>
        <v>92</v>
      </c>
      <c r="K434" s="43">
        <f t="shared" si="610"/>
        <v>13.142857142857142</v>
      </c>
      <c r="L434" s="44">
        <v>10609.466089466099</v>
      </c>
      <c r="M434" s="3">
        <v>0</v>
      </c>
      <c r="N434" s="45">
        <f t="shared" si="611"/>
        <v>10609.466089466099</v>
      </c>
      <c r="O434" s="45">
        <f t="shared" si="653"/>
        <v>2125</v>
      </c>
      <c r="P434" s="45">
        <f t="shared" ref="P434" si="689">L434-500</f>
        <v>10109.466089466099</v>
      </c>
      <c r="Q434" s="46">
        <f t="shared" si="613"/>
        <v>336.98220298220332</v>
      </c>
      <c r="R434" s="47">
        <f t="shared" si="614"/>
        <v>0.95287227502461802</v>
      </c>
      <c r="S434" s="19">
        <v>2078.8127705627398</v>
      </c>
      <c r="T434" s="50">
        <f t="shared" si="615"/>
        <v>20.563032233016035</v>
      </c>
      <c r="U434" s="48">
        <f t="shared" si="616"/>
        <v>88.421038601968945</v>
      </c>
      <c r="V434" s="45">
        <f t="shared" si="617"/>
        <v>353.64886964886995</v>
      </c>
      <c r="W434" s="45">
        <f t="shared" si="680"/>
        <v>298.64886964886995</v>
      </c>
      <c r="X434" s="45">
        <f t="shared" si="619"/>
        <v>55</v>
      </c>
    </row>
    <row r="435" spans="2:24" x14ac:dyDescent="0.25">
      <c r="B435" s="41">
        <v>44264</v>
      </c>
      <c r="C435" s="3">
        <f t="shared" si="607"/>
        <v>2021</v>
      </c>
      <c r="D435" s="3" t="s">
        <v>23</v>
      </c>
      <c r="E435" s="3">
        <f t="shared" si="608"/>
        <v>9</v>
      </c>
      <c r="F435" s="3" t="s">
        <v>34</v>
      </c>
      <c r="G435" s="3">
        <v>3</v>
      </c>
      <c r="H435" s="3" t="str">
        <f t="shared" si="620"/>
        <v>Leghorn</v>
      </c>
      <c r="I435" s="42">
        <v>44172</v>
      </c>
      <c r="J435" s="3">
        <f t="shared" si="609"/>
        <v>92</v>
      </c>
      <c r="K435" s="43">
        <f t="shared" si="610"/>
        <v>13.142857142857142</v>
      </c>
      <c r="L435" s="44">
        <v>10564.532467532499</v>
      </c>
      <c r="M435" s="3">
        <v>0</v>
      </c>
      <c r="N435" s="45">
        <f t="shared" si="611"/>
        <v>10564.532467532499</v>
      </c>
      <c r="O435" s="45">
        <f t="shared" si="653"/>
        <v>2125</v>
      </c>
      <c r="P435" s="45">
        <f t="shared" ref="P435" si="690">N435-400</f>
        <v>10164.532467532499</v>
      </c>
      <c r="Q435" s="46">
        <f t="shared" si="613"/>
        <v>338.81774891774995</v>
      </c>
      <c r="R435" s="47">
        <f t="shared" si="614"/>
        <v>0.96213746313627202</v>
      </c>
      <c r="S435" s="19">
        <v>2081.63528138525</v>
      </c>
      <c r="T435" s="50">
        <f t="shared" si="615"/>
        <v>20.479400189181344</v>
      </c>
      <c r="U435" s="48">
        <f t="shared" si="616"/>
        <v>88.061420813479771</v>
      </c>
      <c r="V435" s="45">
        <f t="shared" si="617"/>
        <v>352.15108225108332</v>
      </c>
      <c r="W435" s="45">
        <f t="shared" si="681"/>
        <v>252.15108225108332</v>
      </c>
      <c r="X435" s="45">
        <f t="shared" si="619"/>
        <v>100</v>
      </c>
    </row>
    <row r="436" spans="2:24" x14ac:dyDescent="0.25">
      <c r="B436" s="41">
        <v>44265</v>
      </c>
      <c r="C436" s="3">
        <f t="shared" si="607"/>
        <v>2021</v>
      </c>
      <c r="D436" s="3" t="s">
        <v>23</v>
      </c>
      <c r="E436" s="3">
        <f t="shared" si="608"/>
        <v>10</v>
      </c>
      <c r="F436" s="3" t="s">
        <v>35</v>
      </c>
      <c r="G436" s="3">
        <v>1</v>
      </c>
      <c r="H436" s="3" t="str">
        <f t="shared" si="620"/>
        <v>Plymouth Rock</v>
      </c>
      <c r="I436" s="42">
        <v>44173</v>
      </c>
      <c r="J436" s="3">
        <f t="shared" si="609"/>
        <v>92</v>
      </c>
      <c r="K436" s="43">
        <f t="shared" si="610"/>
        <v>13.142857142857142</v>
      </c>
      <c r="L436" s="44">
        <v>10519.598845598801</v>
      </c>
      <c r="M436" s="3">
        <v>0</v>
      </c>
      <c r="N436" s="45">
        <f t="shared" si="611"/>
        <v>10519.598845598801</v>
      </c>
      <c r="O436" s="45">
        <f t="shared" si="653"/>
        <v>2125</v>
      </c>
      <c r="P436" s="45">
        <f t="shared" ref="P436" si="691">N436-500</f>
        <v>10019.598845598801</v>
      </c>
      <c r="Q436" s="46">
        <f t="shared" si="613"/>
        <v>333.98662818662672</v>
      </c>
      <c r="R436" s="47">
        <f t="shared" si="614"/>
        <v>0.95246967043717734</v>
      </c>
      <c r="S436" s="19">
        <v>2084.4577922077601</v>
      </c>
      <c r="T436" s="50">
        <f t="shared" si="615"/>
        <v>20.80380486613371</v>
      </c>
      <c r="U436" s="48">
        <f t="shared" si="616"/>
        <v>89.456360924374948</v>
      </c>
      <c r="V436" s="45">
        <f t="shared" si="617"/>
        <v>350.65329485329335</v>
      </c>
      <c r="W436" s="45">
        <f t="shared" si="682"/>
        <v>200.65329485329335</v>
      </c>
      <c r="X436" s="45">
        <f t="shared" si="619"/>
        <v>150</v>
      </c>
    </row>
    <row r="437" spans="2:24" x14ac:dyDescent="0.25">
      <c r="B437" s="41">
        <v>44266</v>
      </c>
      <c r="C437" s="3">
        <f t="shared" si="607"/>
        <v>2021</v>
      </c>
      <c r="D437" s="3" t="s">
        <v>23</v>
      </c>
      <c r="E437" s="3">
        <f t="shared" si="608"/>
        <v>11</v>
      </c>
      <c r="F437" s="3" t="s">
        <v>36</v>
      </c>
      <c r="G437" s="3">
        <v>2</v>
      </c>
      <c r="H437" s="3" t="str">
        <f t="shared" si="620"/>
        <v>Sussex</v>
      </c>
      <c r="I437" s="42">
        <v>44174</v>
      </c>
      <c r="J437" s="3">
        <f t="shared" si="609"/>
        <v>92</v>
      </c>
      <c r="K437" s="43">
        <f t="shared" si="610"/>
        <v>13.142857142857142</v>
      </c>
      <c r="L437" s="44">
        <v>22000</v>
      </c>
      <c r="M437" s="3">
        <v>0</v>
      </c>
      <c r="N437" s="45">
        <f t="shared" si="611"/>
        <v>22000</v>
      </c>
      <c r="O437" s="45">
        <f t="shared" si="653"/>
        <v>2125</v>
      </c>
      <c r="P437" s="45">
        <f t="shared" ref="P437" si="692">N437-300</f>
        <v>21700</v>
      </c>
      <c r="Q437" s="46">
        <f t="shared" si="613"/>
        <v>723.33333333333337</v>
      </c>
      <c r="R437" s="47">
        <f t="shared" si="614"/>
        <v>0.98636363636363633</v>
      </c>
      <c r="S437" s="19">
        <v>2087.2803030302698</v>
      </c>
      <c r="T437" s="50">
        <f t="shared" si="615"/>
        <v>9.6188032397708287</v>
      </c>
      <c r="U437" s="48">
        <f t="shared" si="616"/>
        <v>41.36085393101456</v>
      </c>
      <c r="V437" s="45">
        <f t="shared" si="617"/>
        <v>733.33333333333337</v>
      </c>
      <c r="W437" s="45">
        <f t="shared" ref="W437" si="693">V437-100</f>
        <v>633.33333333333337</v>
      </c>
      <c r="X437" s="45">
        <f t="shared" si="619"/>
        <v>100</v>
      </c>
    </row>
    <row r="438" spans="2:24" x14ac:dyDescent="0.25">
      <c r="B438" s="41">
        <v>44267</v>
      </c>
      <c r="C438" s="3">
        <f t="shared" si="607"/>
        <v>2021</v>
      </c>
      <c r="D438" s="3" t="s">
        <v>23</v>
      </c>
      <c r="E438" s="3">
        <f t="shared" si="608"/>
        <v>12</v>
      </c>
      <c r="F438" s="3" t="s">
        <v>34</v>
      </c>
      <c r="G438" s="3">
        <v>3</v>
      </c>
      <c r="H438" s="3" t="str">
        <f t="shared" si="620"/>
        <v>Leghorn</v>
      </c>
      <c r="I438" s="42">
        <v>44175</v>
      </c>
      <c r="J438" s="3">
        <f t="shared" si="609"/>
        <v>92</v>
      </c>
      <c r="K438" s="43">
        <f t="shared" si="610"/>
        <v>13.142857142857142</v>
      </c>
      <c r="L438" s="44">
        <v>19500</v>
      </c>
      <c r="M438" s="3">
        <v>0</v>
      </c>
      <c r="N438" s="45">
        <f t="shared" si="611"/>
        <v>19500</v>
      </c>
      <c r="O438" s="45">
        <f t="shared" si="653"/>
        <v>2125</v>
      </c>
      <c r="P438" s="45">
        <f t="shared" ref="P438" si="694">N438-200</f>
        <v>19300</v>
      </c>
      <c r="Q438" s="46">
        <f t="shared" si="613"/>
        <v>643.33333333333337</v>
      </c>
      <c r="R438" s="47">
        <f t="shared" si="614"/>
        <v>0.98974358974358978</v>
      </c>
      <c r="S438" s="19">
        <v>2090.1028138527799</v>
      </c>
      <c r="T438" s="50">
        <f t="shared" si="615"/>
        <v>10.829548258304559</v>
      </c>
      <c r="U438" s="48">
        <f t="shared" si="616"/>
        <v>46.567057510709603</v>
      </c>
      <c r="V438" s="45">
        <f t="shared" si="617"/>
        <v>650</v>
      </c>
      <c r="W438" s="45">
        <f t="shared" ref="W438" si="695">V438-150</f>
        <v>500</v>
      </c>
      <c r="X438" s="45">
        <f t="shared" si="619"/>
        <v>150</v>
      </c>
    </row>
    <row r="439" spans="2:24" x14ac:dyDescent="0.25">
      <c r="B439" s="41">
        <v>44268</v>
      </c>
      <c r="C439" s="3">
        <f t="shared" si="607"/>
        <v>2021</v>
      </c>
      <c r="D439" s="3" t="s">
        <v>23</v>
      </c>
      <c r="E439" s="3">
        <f t="shared" si="608"/>
        <v>13</v>
      </c>
      <c r="F439" s="3" t="s">
        <v>35</v>
      </c>
      <c r="G439" s="3">
        <v>1</v>
      </c>
      <c r="H439" s="3" t="str">
        <f t="shared" si="620"/>
        <v>Plymouth Rock</v>
      </c>
      <c r="I439" s="42">
        <v>44176</v>
      </c>
      <c r="J439" s="3">
        <f t="shared" si="609"/>
        <v>92</v>
      </c>
      <c r="K439" s="43">
        <f t="shared" si="610"/>
        <v>13.142857142857142</v>
      </c>
      <c r="L439" s="44">
        <v>13800</v>
      </c>
      <c r="M439" s="3">
        <v>0</v>
      </c>
      <c r="N439" s="45">
        <f t="shared" si="611"/>
        <v>13800</v>
      </c>
      <c r="O439" s="45">
        <f t="shared" si="653"/>
        <v>2125</v>
      </c>
      <c r="P439" s="45">
        <f t="shared" ref="P439" si="696">N439-600</f>
        <v>13200</v>
      </c>
      <c r="Q439" s="46">
        <f t="shared" si="613"/>
        <v>440</v>
      </c>
      <c r="R439" s="47">
        <f t="shared" si="614"/>
        <v>0.95652173913043481</v>
      </c>
      <c r="S439" s="19">
        <v>2092.9253246753001</v>
      </c>
      <c r="T439" s="50">
        <f t="shared" si="615"/>
        <v>15.855494883903789</v>
      </c>
      <c r="U439" s="48">
        <f t="shared" si="616"/>
        <v>68.17862800078629</v>
      </c>
      <c r="V439" s="45">
        <f t="shared" si="617"/>
        <v>460</v>
      </c>
      <c r="W439" s="45">
        <f t="shared" ref="W439" si="697">V439-50</f>
        <v>410</v>
      </c>
      <c r="X439" s="45">
        <f t="shared" si="619"/>
        <v>50</v>
      </c>
    </row>
    <row r="440" spans="2:24" x14ac:dyDescent="0.25">
      <c r="B440" s="41">
        <v>44269</v>
      </c>
      <c r="C440" s="3">
        <f t="shared" si="607"/>
        <v>2021</v>
      </c>
      <c r="D440" s="3" t="s">
        <v>23</v>
      </c>
      <c r="E440" s="3">
        <f t="shared" si="608"/>
        <v>14</v>
      </c>
      <c r="F440" s="3" t="s">
        <v>36</v>
      </c>
      <c r="G440" s="3">
        <v>2</v>
      </c>
      <c r="H440" s="3" t="str">
        <f t="shared" si="620"/>
        <v>Sussex</v>
      </c>
      <c r="I440" s="42">
        <v>44177</v>
      </c>
      <c r="J440" s="3">
        <f t="shared" si="609"/>
        <v>92</v>
      </c>
      <c r="K440" s="43">
        <f t="shared" si="610"/>
        <v>13.142857142857142</v>
      </c>
      <c r="L440" s="44">
        <v>16000</v>
      </c>
      <c r="M440" s="3">
        <v>0</v>
      </c>
      <c r="N440" s="45">
        <f t="shared" si="611"/>
        <v>16000</v>
      </c>
      <c r="O440" s="45">
        <f t="shared" si="653"/>
        <v>2125</v>
      </c>
      <c r="P440" s="45">
        <f t="shared" ref="P440" si="698">N440-500</f>
        <v>15500</v>
      </c>
      <c r="Q440" s="46">
        <f t="shared" si="613"/>
        <v>516.66666666666663</v>
      </c>
      <c r="R440" s="47">
        <f t="shared" si="614"/>
        <v>0.96875</v>
      </c>
      <c r="S440" s="19">
        <v>2095.7478354978098</v>
      </c>
      <c r="T440" s="50">
        <f t="shared" si="615"/>
        <v>13.520953777405225</v>
      </c>
      <c r="U440" s="48">
        <f t="shared" si="616"/>
        <v>58.140101242842462</v>
      </c>
      <c r="V440" s="45">
        <f t="shared" si="617"/>
        <v>533.33333333333337</v>
      </c>
      <c r="W440" s="45">
        <f t="shared" ref="W440" si="699">V440-55</f>
        <v>478.33333333333337</v>
      </c>
      <c r="X440" s="45">
        <f t="shared" si="619"/>
        <v>55</v>
      </c>
    </row>
    <row r="441" spans="2:24" x14ac:dyDescent="0.25">
      <c r="B441" s="41">
        <v>44270</v>
      </c>
      <c r="C441" s="3">
        <f t="shared" si="607"/>
        <v>2021</v>
      </c>
      <c r="D441" s="3" t="s">
        <v>23</v>
      </c>
      <c r="E441" s="3">
        <f t="shared" si="608"/>
        <v>15</v>
      </c>
      <c r="F441" s="3" t="s">
        <v>34</v>
      </c>
      <c r="G441" s="3">
        <v>3</v>
      </c>
      <c r="H441" s="3" t="str">
        <f t="shared" si="620"/>
        <v>Leghorn</v>
      </c>
      <c r="I441" s="42">
        <v>44178</v>
      </c>
      <c r="J441" s="3">
        <f t="shared" si="609"/>
        <v>92</v>
      </c>
      <c r="K441" s="43">
        <f t="shared" si="610"/>
        <v>13.142857142857142</v>
      </c>
      <c r="L441" s="44">
        <v>17000</v>
      </c>
      <c r="M441" s="3">
        <v>0</v>
      </c>
      <c r="N441" s="45">
        <f t="shared" si="611"/>
        <v>17000</v>
      </c>
      <c r="O441" s="45">
        <f t="shared" si="653"/>
        <v>2125</v>
      </c>
      <c r="P441" s="45">
        <f t="shared" ref="P441" si="700">L441-500</f>
        <v>16500</v>
      </c>
      <c r="Q441" s="46">
        <f t="shared" si="613"/>
        <v>550</v>
      </c>
      <c r="R441" s="47">
        <f t="shared" si="614"/>
        <v>0.97058823529411764</v>
      </c>
      <c r="S441" s="19">
        <v>2098.5703463203199</v>
      </c>
      <c r="T441" s="50">
        <f t="shared" si="615"/>
        <v>12.718608159517089</v>
      </c>
      <c r="U441" s="48">
        <f t="shared" si="616"/>
        <v>54.690015085923477</v>
      </c>
      <c r="V441" s="45">
        <f t="shared" si="617"/>
        <v>566.66666666666663</v>
      </c>
      <c r="W441" s="45">
        <f t="shared" ref="W441" si="701">V441-19</f>
        <v>547.66666666666663</v>
      </c>
      <c r="X441" s="45">
        <f t="shared" si="619"/>
        <v>19</v>
      </c>
    </row>
    <row r="442" spans="2:24" x14ac:dyDescent="0.25">
      <c r="B442" s="41">
        <v>44271</v>
      </c>
      <c r="C442" s="3">
        <f t="shared" si="607"/>
        <v>2021</v>
      </c>
      <c r="D442" s="3" t="s">
        <v>23</v>
      </c>
      <c r="E442" s="3">
        <f t="shared" si="608"/>
        <v>16</v>
      </c>
      <c r="F442" s="3" t="s">
        <v>34</v>
      </c>
      <c r="G442" s="3">
        <v>1</v>
      </c>
      <c r="H442" s="3" t="str">
        <f t="shared" si="620"/>
        <v>Plymouth Rock</v>
      </c>
      <c r="I442" s="42">
        <v>44179</v>
      </c>
      <c r="J442" s="3">
        <f t="shared" si="609"/>
        <v>92</v>
      </c>
      <c r="K442" s="43">
        <f t="shared" si="610"/>
        <v>13.142857142857142</v>
      </c>
      <c r="L442" s="44">
        <v>19000</v>
      </c>
      <c r="M442" s="3">
        <v>0</v>
      </c>
      <c r="N442" s="45">
        <f t="shared" si="611"/>
        <v>19000</v>
      </c>
      <c r="O442" s="45">
        <f t="shared" si="653"/>
        <v>2125</v>
      </c>
      <c r="P442" s="45">
        <f t="shared" ref="P442" si="702">N442-400</f>
        <v>18600</v>
      </c>
      <c r="Q442" s="46">
        <f t="shared" si="613"/>
        <v>620</v>
      </c>
      <c r="R442" s="47">
        <f t="shared" si="614"/>
        <v>0.97894736842105268</v>
      </c>
      <c r="S442" s="19">
        <v>2101.3928571428301</v>
      </c>
      <c r="T442" s="50">
        <f t="shared" si="615"/>
        <v>11.297811059907689</v>
      </c>
      <c r="U442" s="48">
        <f t="shared" si="616"/>
        <v>48.58058755760306</v>
      </c>
      <c r="V442" s="45">
        <f t="shared" si="617"/>
        <v>633.33333333333337</v>
      </c>
      <c r="W442" s="45">
        <f t="shared" ref="W442" si="703">V442-100</f>
        <v>533.33333333333337</v>
      </c>
      <c r="X442" s="45">
        <f t="shared" si="619"/>
        <v>100</v>
      </c>
    </row>
    <row r="443" spans="2:24" x14ac:dyDescent="0.25">
      <c r="B443" s="41">
        <v>44272</v>
      </c>
      <c r="C443" s="3">
        <f t="shared" si="607"/>
        <v>2021</v>
      </c>
      <c r="D443" s="3" t="s">
        <v>23</v>
      </c>
      <c r="E443" s="3">
        <f t="shared" si="608"/>
        <v>17</v>
      </c>
      <c r="F443" s="3" t="s">
        <v>35</v>
      </c>
      <c r="G443" s="3">
        <v>2</v>
      </c>
      <c r="H443" s="3" t="str">
        <f t="shared" si="620"/>
        <v>Sussex</v>
      </c>
      <c r="I443" s="42">
        <v>44180</v>
      </c>
      <c r="J443" s="3">
        <f t="shared" si="609"/>
        <v>92</v>
      </c>
      <c r="K443" s="43">
        <f t="shared" si="610"/>
        <v>13.142857142857142</v>
      </c>
      <c r="L443" s="44">
        <v>18000</v>
      </c>
      <c r="M443" s="3">
        <v>0</v>
      </c>
      <c r="N443" s="45">
        <f t="shared" si="611"/>
        <v>18000</v>
      </c>
      <c r="O443" s="45">
        <f t="shared" si="653"/>
        <v>2125</v>
      </c>
      <c r="P443" s="45">
        <f t="shared" ref="P443" si="704">N443-500</f>
        <v>17500</v>
      </c>
      <c r="Q443" s="46">
        <f t="shared" si="613"/>
        <v>583.33333333333337</v>
      </c>
      <c r="R443" s="47">
        <f t="shared" si="614"/>
        <v>0.97222222222222221</v>
      </c>
      <c r="S443" s="19">
        <v>2104.2153679653402</v>
      </c>
      <c r="T443" s="50">
        <f t="shared" si="615"/>
        <v>12.024087816944801</v>
      </c>
      <c r="U443" s="48">
        <f t="shared" si="616"/>
        <v>51.703577612862645</v>
      </c>
      <c r="V443" s="45">
        <f t="shared" si="617"/>
        <v>600</v>
      </c>
      <c r="W443" s="45">
        <f t="shared" ref="W443" si="705">V443-120</f>
        <v>480</v>
      </c>
      <c r="X443" s="45">
        <f t="shared" si="619"/>
        <v>120</v>
      </c>
    </row>
    <row r="444" spans="2:24" x14ac:dyDescent="0.25">
      <c r="B444" s="41">
        <v>44273</v>
      </c>
      <c r="C444" s="3">
        <f t="shared" si="607"/>
        <v>2021</v>
      </c>
      <c r="D444" s="3" t="s">
        <v>23</v>
      </c>
      <c r="E444" s="3">
        <f t="shared" si="608"/>
        <v>18</v>
      </c>
      <c r="F444" s="3" t="s">
        <v>36</v>
      </c>
      <c r="G444" s="3">
        <v>3</v>
      </c>
      <c r="H444" s="3" t="str">
        <f t="shared" si="620"/>
        <v>Leghorn</v>
      </c>
      <c r="I444" s="42">
        <v>44181</v>
      </c>
      <c r="J444" s="3">
        <f t="shared" si="609"/>
        <v>92</v>
      </c>
      <c r="K444" s="43">
        <f t="shared" si="610"/>
        <v>13.142857142857142</v>
      </c>
      <c r="L444" s="44">
        <v>18500</v>
      </c>
      <c r="M444" s="3">
        <v>6</v>
      </c>
      <c r="N444" s="45">
        <f t="shared" si="611"/>
        <v>18494</v>
      </c>
      <c r="O444" s="45">
        <f t="shared" si="653"/>
        <v>2131</v>
      </c>
      <c r="P444" s="45">
        <f t="shared" si="636"/>
        <v>18000</v>
      </c>
      <c r="Q444" s="46">
        <f t="shared" si="613"/>
        <v>600</v>
      </c>
      <c r="R444" s="47">
        <f t="shared" si="614"/>
        <v>0.97328863415161671</v>
      </c>
      <c r="S444" s="19">
        <v>2107.0378787878499</v>
      </c>
      <c r="T444" s="50">
        <f t="shared" si="615"/>
        <v>11.705765993265834</v>
      </c>
      <c r="U444" s="48">
        <f t="shared" si="616"/>
        <v>50.334793771043081</v>
      </c>
      <c r="V444" s="45">
        <f t="shared" si="617"/>
        <v>616.4666666666667</v>
      </c>
      <c r="W444" s="45">
        <f t="shared" ref="W444" si="706">V444-88</f>
        <v>528.4666666666667</v>
      </c>
      <c r="X444" s="45">
        <f t="shared" si="619"/>
        <v>88</v>
      </c>
    </row>
    <row r="445" spans="2:24" x14ac:dyDescent="0.25">
      <c r="B445" s="41">
        <v>44274</v>
      </c>
      <c r="C445" s="3">
        <f t="shared" si="607"/>
        <v>2021</v>
      </c>
      <c r="D445" s="3" t="s">
        <v>23</v>
      </c>
      <c r="E445" s="3">
        <f t="shared" si="608"/>
        <v>19</v>
      </c>
      <c r="F445" s="3" t="s">
        <v>34</v>
      </c>
      <c r="G445" s="3">
        <v>1</v>
      </c>
      <c r="H445" s="3" t="str">
        <f t="shared" si="620"/>
        <v>Plymouth Rock</v>
      </c>
      <c r="I445" s="42">
        <v>44182</v>
      </c>
      <c r="J445" s="3">
        <f t="shared" si="609"/>
        <v>92</v>
      </c>
      <c r="K445" s="43">
        <f t="shared" si="610"/>
        <v>13.142857142857142</v>
      </c>
      <c r="L445" s="44">
        <v>15000</v>
      </c>
      <c r="M445" s="3">
        <v>4</v>
      </c>
      <c r="N445" s="45">
        <f t="shared" si="611"/>
        <v>14996</v>
      </c>
      <c r="O445" s="45">
        <f t="shared" si="653"/>
        <v>2135</v>
      </c>
      <c r="P445" s="45">
        <f t="shared" si="638"/>
        <v>14596</v>
      </c>
      <c r="Q445" s="46">
        <f t="shared" si="613"/>
        <v>486.53333333333336</v>
      </c>
      <c r="R445" s="47">
        <f t="shared" si="614"/>
        <v>0.97332622032542015</v>
      </c>
      <c r="S445" s="19">
        <v>2109.86038961036</v>
      </c>
      <c r="T445" s="50">
        <f t="shared" si="615"/>
        <v>14.455058849070705</v>
      </c>
      <c r="U445" s="48">
        <f t="shared" si="616"/>
        <v>62.156753051004024</v>
      </c>
      <c r="V445" s="45">
        <f t="shared" si="617"/>
        <v>499.86666666666667</v>
      </c>
      <c r="W445" s="45">
        <f t="shared" ref="W445" si="707">V445-77</f>
        <v>422.86666666666667</v>
      </c>
      <c r="X445" s="45">
        <f t="shared" si="619"/>
        <v>77</v>
      </c>
    </row>
    <row r="446" spans="2:24" x14ac:dyDescent="0.25">
      <c r="B446" s="41">
        <v>44275</v>
      </c>
      <c r="C446" s="3">
        <f t="shared" si="607"/>
        <v>2021</v>
      </c>
      <c r="D446" s="3" t="s">
        <v>23</v>
      </c>
      <c r="E446" s="3">
        <f t="shared" si="608"/>
        <v>20</v>
      </c>
      <c r="F446" s="3" t="s">
        <v>35</v>
      </c>
      <c r="G446" s="3">
        <v>2</v>
      </c>
      <c r="H446" s="3" t="str">
        <f t="shared" si="620"/>
        <v>Sussex</v>
      </c>
      <c r="I446" s="42">
        <v>44183</v>
      </c>
      <c r="J446" s="3">
        <f t="shared" si="609"/>
        <v>92</v>
      </c>
      <c r="K446" s="43">
        <f t="shared" si="610"/>
        <v>13.142857142857142</v>
      </c>
      <c r="L446" s="44">
        <v>19249.947372888499</v>
      </c>
      <c r="M446" s="3">
        <v>5</v>
      </c>
      <c r="N446" s="45">
        <f t="shared" si="611"/>
        <v>19244.947372888499</v>
      </c>
      <c r="O446" s="45">
        <f t="shared" si="653"/>
        <v>2140</v>
      </c>
      <c r="P446" s="45">
        <f t="shared" si="640"/>
        <v>18744.947372888499</v>
      </c>
      <c r="Q446" s="46">
        <f t="shared" si="613"/>
        <v>624.83157909628324</v>
      </c>
      <c r="R446" s="47">
        <f t="shared" si="614"/>
        <v>0.97401915472606693</v>
      </c>
      <c r="S446" s="19">
        <v>2112.6829004328702</v>
      </c>
      <c r="T446" s="50">
        <f t="shared" si="615"/>
        <v>11.270679284426908</v>
      </c>
      <c r="U446" s="48">
        <f t="shared" si="616"/>
        <v>48.463920923035701</v>
      </c>
      <c r="V446" s="45">
        <f t="shared" si="617"/>
        <v>641.49824576294998</v>
      </c>
      <c r="W446" s="45">
        <f t="shared" ref="W446" si="708">V446-100</f>
        <v>541.49824576294998</v>
      </c>
      <c r="X446" s="45">
        <f t="shared" si="619"/>
        <v>100</v>
      </c>
    </row>
    <row r="447" spans="2:24" x14ac:dyDescent="0.25">
      <c r="B447" s="41">
        <v>44276</v>
      </c>
      <c r="C447" s="3">
        <f t="shared" si="607"/>
        <v>2021</v>
      </c>
      <c r="D447" s="3" t="s">
        <v>23</v>
      </c>
      <c r="E447" s="3">
        <f t="shared" si="608"/>
        <v>21</v>
      </c>
      <c r="F447" s="3" t="s">
        <v>36</v>
      </c>
      <c r="G447" s="3">
        <v>3</v>
      </c>
      <c r="H447" s="3" t="str">
        <f t="shared" si="620"/>
        <v>Leghorn</v>
      </c>
      <c r="I447" s="42">
        <v>44184</v>
      </c>
      <c r="J447" s="3">
        <f t="shared" si="609"/>
        <v>92</v>
      </c>
      <c r="K447" s="43">
        <f t="shared" si="610"/>
        <v>13.142857142857142</v>
      </c>
      <c r="L447" s="44">
        <v>19784.479844888501</v>
      </c>
      <c r="M447" s="3">
        <v>7</v>
      </c>
      <c r="N447" s="45">
        <f t="shared" si="611"/>
        <v>19777.479844888501</v>
      </c>
      <c r="O447" s="45">
        <f t="shared" si="653"/>
        <v>2147</v>
      </c>
      <c r="P447" s="45">
        <f t="shared" si="642"/>
        <v>19477.479844888501</v>
      </c>
      <c r="Q447" s="46">
        <f t="shared" si="613"/>
        <v>649.24932816295006</v>
      </c>
      <c r="R447" s="47">
        <f t="shared" si="614"/>
        <v>0.98483123217149759</v>
      </c>
      <c r="S447" s="19">
        <v>2115.5054112553798</v>
      </c>
      <c r="T447" s="50">
        <f t="shared" si="615"/>
        <v>10.861289181672825</v>
      </c>
      <c r="U447" s="48">
        <f t="shared" si="616"/>
        <v>46.703543481193151</v>
      </c>
      <c r="V447" s="45">
        <f t="shared" si="617"/>
        <v>659.24932816295006</v>
      </c>
      <c r="W447" s="45">
        <f t="shared" ref="W447" si="709">V447-150</f>
        <v>509.24932816295006</v>
      </c>
      <c r="X447" s="45">
        <f t="shared" si="619"/>
        <v>150</v>
      </c>
    </row>
    <row r="448" spans="2:24" x14ac:dyDescent="0.25">
      <c r="B448" s="41">
        <v>44277</v>
      </c>
      <c r="C448" s="3">
        <f t="shared" si="607"/>
        <v>2021</v>
      </c>
      <c r="D448" s="3" t="s">
        <v>23</v>
      </c>
      <c r="E448" s="3">
        <f t="shared" si="608"/>
        <v>22</v>
      </c>
      <c r="F448" s="3" t="s">
        <v>34</v>
      </c>
      <c r="G448" s="3">
        <v>1</v>
      </c>
      <c r="H448" s="3" t="str">
        <f t="shared" si="620"/>
        <v>Plymouth Rock</v>
      </c>
      <c r="I448" s="42">
        <v>44185</v>
      </c>
      <c r="J448" s="3">
        <f t="shared" si="609"/>
        <v>92</v>
      </c>
      <c r="K448" s="43">
        <f t="shared" si="610"/>
        <v>13.142857142857142</v>
      </c>
      <c r="L448" s="44">
        <v>20319.0123168885</v>
      </c>
      <c r="M448" s="3">
        <v>2</v>
      </c>
      <c r="N448" s="45">
        <f t="shared" si="611"/>
        <v>20317.0123168885</v>
      </c>
      <c r="O448" s="45">
        <f t="shared" si="653"/>
        <v>2149</v>
      </c>
      <c r="P448" s="45">
        <f t="shared" si="644"/>
        <v>20117.0123168885</v>
      </c>
      <c r="Q448" s="46">
        <f t="shared" si="613"/>
        <v>670.56707722961664</v>
      </c>
      <c r="R448" s="47">
        <f t="shared" si="614"/>
        <v>0.99015603294024923</v>
      </c>
      <c r="S448" s="19">
        <v>2118.32792207789</v>
      </c>
      <c r="T448" s="50">
        <f t="shared" si="615"/>
        <v>10.530032435778375</v>
      </c>
      <c r="U448" s="48">
        <f t="shared" si="616"/>
        <v>45.27913947384701</v>
      </c>
      <c r="V448" s="45">
        <f t="shared" si="617"/>
        <v>677.23374389628339</v>
      </c>
      <c r="W448" s="45">
        <f t="shared" ref="W448" si="710">V448-50</f>
        <v>627.23374389628339</v>
      </c>
      <c r="X448" s="45">
        <f t="shared" si="619"/>
        <v>50</v>
      </c>
    </row>
    <row r="449" spans="2:24" x14ac:dyDescent="0.25">
      <c r="B449" s="41">
        <v>44278</v>
      </c>
      <c r="C449" s="3">
        <f t="shared" si="607"/>
        <v>2021</v>
      </c>
      <c r="D449" s="3" t="s">
        <v>23</v>
      </c>
      <c r="E449" s="3">
        <f t="shared" si="608"/>
        <v>23</v>
      </c>
      <c r="F449" s="3" t="s">
        <v>35</v>
      </c>
      <c r="G449" s="3">
        <v>2</v>
      </c>
      <c r="H449" s="3" t="str">
        <f t="shared" si="620"/>
        <v>Sussex</v>
      </c>
      <c r="I449" s="42">
        <v>44186</v>
      </c>
      <c r="J449" s="3">
        <f t="shared" si="609"/>
        <v>92</v>
      </c>
      <c r="K449" s="43">
        <f t="shared" si="610"/>
        <v>13.142857142857142</v>
      </c>
      <c r="L449" s="44">
        <v>20853.544788888499</v>
      </c>
      <c r="M449" s="3">
        <v>6</v>
      </c>
      <c r="N449" s="45">
        <f t="shared" si="611"/>
        <v>20847.544788888499</v>
      </c>
      <c r="O449" s="45">
        <f t="shared" si="653"/>
        <v>2155</v>
      </c>
      <c r="P449" s="45">
        <f t="shared" si="645"/>
        <v>20247.544788888499</v>
      </c>
      <c r="Q449" s="46">
        <f t="shared" si="613"/>
        <v>674.91815962961664</v>
      </c>
      <c r="R449" s="47">
        <f t="shared" si="614"/>
        <v>0.97121963252383592</v>
      </c>
      <c r="S449" s="19">
        <v>2121.1504329004001</v>
      </c>
      <c r="T449" s="50">
        <f t="shared" si="615"/>
        <v>10.476087125706474</v>
      </c>
      <c r="U449" s="48">
        <f t="shared" si="616"/>
        <v>45.04717464053784</v>
      </c>
      <c r="V449" s="45">
        <f t="shared" si="617"/>
        <v>694.91815962961664</v>
      </c>
      <c r="W449" s="45">
        <f t="shared" ref="W449" si="711">V449-55</f>
        <v>639.91815962961664</v>
      </c>
      <c r="X449" s="45">
        <f t="shared" si="619"/>
        <v>55</v>
      </c>
    </row>
    <row r="450" spans="2:24" x14ac:dyDescent="0.25">
      <c r="B450" s="41">
        <v>44279</v>
      </c>
      <c r="C450" s="3">
        <f t="shared" si="607"/>
        <v>2021</v>
      </c>
      <c r="D450" s="3" t="s">
        <v>23</v>
      </c>
      <c r="E450" s="3">
        <f t="shared" si="608"/>
        <v>24</v>
      </c>
      <c r="F450" s="3" t="s">
        <v>34</v>
      </c>
      <c r="G450" s="3">
        <v>3</v>
      </c>
      <c r="H450" s="3" t="str">
        <f t="shared" si="620"/>
        <v>Leghorn</v>
      </c>
      <c r="I450" s="42">
        <v>44187</v>
      </c>
      <c r="J450" s="3">
        <f t="shared" si="609"/>
        <v>92</v>
      </c>
      <c r="K450" s="43">
        <f t="shared" si="610"/>
        <v>13.142857142857142</v>
      </c>
      <c r="L450" s="44">
        <v>21388.0772608884</v>
      </c>
      <c r="M450" s="3">
        <v>9</v>
      </c>
      <c r="N450" s="45">
        <f t="shared" si="611"/>
        <v>21379.0772608884</v>
      </c>
      <c r="O450" s="45">
        <f t="shared" si="653"/>
        <v>2164</v>
      </c>
      <c r="P450" s="45">
        <f t="shared" si="647"/>
        <v>20879.0772608884</v>
      </c>
      <c r="Q450" s="46">
        <f t="shared" si="613"/>
        <v>695.96924202961338</v>
      </c>
      <c r="R450" s="47">
        <f t="shared" si="614"/>
        <v>0.97661264824957073</v>
      </c>
      <c r="S450" s="19">
        <v>2123.9729437229098</v>
      </c>
      <c r="T450" s="50">
        <f t="shared" si="615"/>
        <v>10.172733771629021</v>
      </c>
      <c r="U450" s="48">
        <f t="shared" si="616"/>
        <v>43.742755218004788</v>
      </c>
      <c r="V450" s="45">
        <f t="shared" si="617"/>
        <v>712.63590869628001</v>
      </c>
      <c r="W450" s="45">
        <f t="shared" ref="W450" si="712">V450-19</f>
        <v>693.63590869628001</v>
      </c>
      <c r="X450" s="45">
        <f t="shared" si="619"/>
        <v>19</v>
      </c>
    </row>
    <row r="451" spans="2:24" x14ac:dyDescent="0.25">
      <c r="B451" s="41">
        <v>44280</v>
      </c>
      <c r="C451" s="3">
        <f t="shared" ref="C451:C514" si="713">YEAR(B451)</f>
        <v>2021</v>
      </c>
      <c r="D451" s="3" t="s">
        <v>23</v>
      </c>
      <c r="E451" s="3">
        <f t="shared" ref="E451:E514" si="714">DAY(B451)</f>
        <v>25</v>
      </c>
      <c r="F451" s="3" t="s">
        <v>35</v>
      </c>
      <c r="G451" s="3">
        <v>1</v>
      </c>
      <c r="H451" s="3" t="str">
        <f t="shared" si="620"/>
        <v>Plymouth Rock</v>
      </c>
      <c r="I451" s="42">
        <v>44188</v>
      </c>
      <c r="J451" s="3">
        <f t="shared" ref="J451:J514" si="715">B451-I451</f>
        <v>92</v>
      </c>
      <c r="K451" s="43">
        <f t="shared" ref="K451:K514" si="716">J451/7</f>
        <v>13.142857142857142</v>
      </c>
      <c r="L451" s="44">
        <v>21922.609732888399</v>
      </c>
      <c r="M451" s="3">
        <v>1</v>
      </c>
      <c r="N451" s="45">
        <f t="shared" ref="N451:N514" si="717">L451-M451</f>
        <v>21921.609732888399</v>
      </c>
      <c r="O451" s="45">
        <f t="shared" si="653"/>
        <v>2165</v>
      </c>
      <c r="P451" s="45">
        <f t="shared" si="649"/>
        <v>21422.609732888399</v>
      </c>
      <c r="Q451" s="46">
        <f t="shared" ref="Q451:Q514" si="718">P451/30</f>
        <v>714.08699109627992</v>
      </c>
      <c r="R451" s="47">
        <f t="shared" ref="R451:R514" si="719">P451/N451</f>
        <v>0.97723707309452901</v>
      </c>
      <c r="S451" s="19">
        <v>2126.7954545454199</v>
      </c>
      <c r="T451" s="50">
        <f t="shared" ref="T451:T514" si="720">S451*100/P451</f>
        <v>9.9278074943424048</v>
      </c>
      <c r="U451" s="48">
        <f t="shared" ref="U451:U514" si="721">4.3*T451</f>
        <v>42.689572225672336</v>
      </c>
      <c r="V451" s="45">
        <f t="shared" ref="V451:V514" si="722">N451/30</f>
        <v>730.72032442961324</v>
      </c>
      <c r="W451" s="45">
        <f t="shared" ref="W451" si="723">V451-100</f>
        <v>630.72032442961324</v>
      </c>
      <c r="X451" s="45">
        <f t="shared" ref="X451:X514" si="724">V451-W451</f>
        <v>100</v>
      </c>
    </row>
    <row r="452" spans="2:24" x14ac:dyDescent="0.25">
      <c r="B452" s="41">
        <v>44281</v>
      </c>
      <c r="C452" s="3">
        <f t="shared" si="713"/>
        <v>2021</v>
      </c>
      <c r="D452" s="3" t="s">
        <v>23</v>
      </c>
      <c r="E452" s="3">
        <f t="shared" si="714"/>
        <v>26</v>
      </c>
      <c r="F452" s="3" t="s">
        <v>36</v>
      </c>
      <c r="G452" s="3">
        <v>2</v>
      </c>
      <c r="H452" s="3" t="str">
        <f t="shared" ref="H452:H507" si="725">CONCATENATE(IF(G452=2,"Sussex",""),IF(G452=3,"Leghorn",""),IF(G452=1,"Plymouth Rock",""))</f>
        <v>Sussex</v>
      </c>
      <c r="I452" s="42">
        <v>44189</v>
      </c>
      <c r="J452" s="3">
        <f t="shared" si="715"/>
        <v>92</v>
      </c>
      <c r="K452" s="43">
        <f t="shared" si="716"/>
        <v>13.142857142857142</v>
      </c>
      <c r="L452" s="44">
        <v>22457.1422048883</v>
      </c>
      <c r="M452" s="3">
        <v>2</v>
      </c>
      <c r="N452" s="45">
        <f t="shared" si="717"/>
        <v>22455.1422048883</v>
      </c>
      <c r="O452" s="45">
        <f t="shared" si="653"/>
        <v>2167</v>
      </c>
      <c r="P452" s="45">
        <f t="shared" si="651"/>
        <v>22055.1422048883</v>
      </c>
      <c r="Q452" s="46">
        <f t="shared" si="718"/>
        <v>735.17140682960996</v>
      </c>
      <c r="R452" s="47">
        <f t="shared" si="719"/>
        <v>0.98218670822254139</v>
      </c>
      <c r="S452" s="19">
        <v>2129.6179653679301</v>
      </c>
      <c r="T452" s="50">
        <f t="shared" si="720"/>
        <v>9.6558795476545232</v>
      </c>
      <c r="U452" s="48">
        <f t="shared" si="721"/>
        <v>41.520282054914446</v>
      </c>
      <c r="V452" s="45">
        <f t="shared" si="722"/>
        <v>748.50474016294334</v>
      </c>
      <c r="W452" s="45">
        <f t="shared" ref="W452" si="726">V452-120</f>
        <v>628.50474016294334</v>
      </c>
      <c r="X452" s="45">
        <f t="shared" si="724"/>
        <v>120</v>
      </c>
    </row>
    <row r="453" spans="2:24" x14ac:dyDescent="0.25">
      <c r="B453" s="41">
        <v>44282</v>
      </c>
      <c r="C453" s="3">
        <f t="shared" si="713"/>
        <v>2021</v>
      </c>
      <c r="D453" s="3" t="s">
        <v>23</v>
      </c>
      <c r="E453" s="3">
        <f t="shared" si="714"/>
        <v>27</v>
      </c>
      <c r="F453" s="3" t="s">
        <v>34</v>
      </c>
      <c r="G453" s="3">
        <v>3</v>
      </c>
      <c r="H453" s="3" t="str">
        <f t="shared" si="725"/>
        <v>Leghorn</v>
      </c>
      <c r="I453" s="42">
        <v>44190</v>
      </c>
      <c r="J453" s="3">
        <f t="shared" si="715"/>
        <v>92</v>
      </c>
      <c r="K453" s="43">
        <f t="shared" si="716"/>
        <v>13.142857142857142</v>
      </c>
      <c r="L453" s="44">
        <v>22991.674676888299</v>
      </c>
      <c r="M453" s="3">
        <v>9</v>
      </c>
      <c r="N453" s="45">
        <f t="shared" si="717"/>
        <v>22982.674676888299</v>
      </c>
      <c r="O453" s="45">
        <f t="shared" si="653"/>
        <v>2176</v>
      </c>
      <c r="P453" s="45">
        <f>N453-1000</f>
        <v>21982.674676888299</v>
      </c>
      <c r="Q453" s="46">
        <f t="shared" si="718"/>
        <v>732.75582256294331</v>
      </c>
      <c r="R453" s="47">
        <f t="shared" si="719"/>
        <v>0.95648896335788047</v>
      </c>
      <c r="S453" s="19">
        <v>2132.4404761904402</v>
      </c>
      <c r="T453" s="50">
        <f t="shared" si="720"/>
        <v>9.7005505814649684</v>
      </c>
      <c r="U453" s="48">
        <f t="shared" si="721"/>
        <v>41.712367500299365</v>
      </c>
      <c r="V453" s="45">
        <f t="shared" si="722"/>
        <v>766.08915589627657</v>
      </c>
      <c r="W453" s="45">
        <f t="shared" ref="W453" si="727">V453-88</f>
        <v>678.08915589627657</v>
      </c>
      <c r="X453" s="45">
        <f t="shared" si="724"/>
        <v>88</v>
      </c>
    </row>
    <row r="454" spans="2:24" x14ac:dyDescent="0.25">
      <c r="B454" s="41">
        <v>44283</v>
      </c>
      <c r="C454" s="3">
        <f t="shared" si="713"/>
        <v>2021</v>
      </c>
      <c r="D454" s="3" t="s">
        <v>23</v>
      </c>
      <c r="E454" s="3">
        <f t="shared" si="714"/>
        <v>28</v>
      </c>
      <c r="F454" s="3" t="s">
        <v>35</v>
      </c>
      <c r="G454" s="3">
        <v>1</v>
      </c>
      <c r="H454" s="3" t="str">
        <f t="shared" si="725"/>
        <v>Plymouth Rock</v>
      </c>
      <c r="I454" s="42">
        <v>44191</v>
      </c>
      <c r="J454" s="3">
        <f t="shared" si="715"/>
        <v>92</v>
      </c>
      <c r="K454" s="43">
        <f t="shared" si="716"/>
        <v>13.142857142857142</v>
      </c>
      <c r="L454" s="44">
        <v>16800</v>
      </c>
      <c r="M454" s="3">
        <v>1</v>
      </c>
      <c r="N454" s="45">
        <f t="shared" si="717"/>
        <v>16799</v>
      </c>
      <c r="O454" s="45">
        <f t="shared" si="653"/>
        <v>2177</v>
      </c>
      <c r="P454" s="45">
        <f t="shared" si="656"/>
        <v>16300</v>
      </c>
      <c r="Q454" s="46">
        <f t="shared" si="718"/>
        <v>543.33333333333337</v>
      </c>
      <c r="R454" s="47">
        <f t="shared" si="719"/>
        <v>0.97029585094350856</v>
      </c>
      <c r="S454" s="19">
        <v>2135.2629870129499</v>
      </c>
      <c r="T454" s="50">
        <f t="shared" si="720"/>
        <v>13.099772926459815</v>
      </c>
      <c r="U454" s="48">
        <f t="shared" si="721"/>
        <v>56.3290235837772</v>
      </c>
      <c r="V454" s="45">
        <f t="shared" si="722"/>
        <v>559.9666666666667</v>
      </c>
      <c r="W454" s="45">
        <f t="shared" ref="W454" si="728">V454-77</f>
        <v>482.9666666666667</v>
      </c>
      <c r="X454" s="45">
        <f t="shared" si="724"/>
        <v>77</v>
      </c>
    </row>
    <row r="455" spans="2:24" x14ac:dyDescent="0.25">
      <c r="B455" s="41">
        <v>44284</v>
      </c>
      <c r="C455" s="3">
        <f t="shared" si="713"/>
        <v>2021</v>
      </c>
      <c r="D455" s="3" t="s">
        <v>23</v>
      </c>
      <c r="E455" s="3">
        <f t="shared" si="714"/>
        <v>29</v>
      </c>
      <c r="F455" s="3" t="s">
        <v>36</v>
      </c>
      <c r="G455" s="3">
        <v>2</v>
      </c>
      <c r="H455" s="3" t="str">
        <f t="shared" si="725"/>
        <v>Sussex</v>
      </c>
      <c r="I455" s="42">
        <v>44192</v>
      </c>
      <c r="J455" s="3">
        <f t="shared" si="715"/>
        <v>92</v>
      </c>
      <c r="K455" s="43">
        <f t="shared" si="716"/>
        <v>13.142857142857142</v>
      </c>
      <c r="L455" s="44">
        <v>15500</v>
      </c>
      <c r="M455" s="3">
        <v>1</v>
      </c>
      <c r="N455" s="45">
        <f t="shared" si="717"/>
        <v>15499</v>
      </c>
      <c r="O455" s="45">
        <f t="shared" si="653"/>
        <v>2178</v>
      </c>
      <c r="P455" s="45">
        <f t="shared" si="658"/>
        <v>15099</v>
      </c>
      <c r="Q455" s="46">
        <f t="shared" si="718"/>
        <v>503.3</v>
      </c>
      <c r="R455" s="47">
        <f t="shared" si="719"/>
        <v>0.97419188334731277</v>
      </c>
      <c r="S455" s="19">
        <v>2138.08549783546</v>
      </c>
      <c r="T455" s="50">
        <f t="shared" si="720"/>
        <v>14.16044438595576</v>
      </c>
      <c r="U455" s="48">
        <f t="shared" si="721"/>
        <v>60.889910859609763</v>
      </c>
      <c r="V455" s="45">
        <f t="shared" si="722"/>
        <v>516.63333333333333</v>
      </c>
      <c r="W455" s="45">
        <f t="shared" ref="W455" si="729">V455-90</f>
        <v>426.63333333333333</v>
      </c>
      <c r="X455" s="45">
        <f t="shared" si="724"/>
        <v>90</v>
      </c>
    </row>
    <row r="456" spans="2:24" x14ac:dyDescent="0.25">
      <c r="B456" s="41">
        <v>44285</v>
      </c>
      <c r="C456" s="3">
        <f t="shared" si="713"/>
        <v>2021</v>
      </c>
      <c r="D456" s="3" t="s">
        <v>23</v>
      </c>
      <c r="E456" s="3">
        <f t="shared" si="714"/>
        <v>30</v>
      </c>
      <c r="F456" s="3" t="s">
        <v>34</v>
      </c>
      <c r="G456" s="3">
        <v>3</v>
      </c>
      <c r="H456" s="3" t="str">
        <f t="shared" si="725"/>
        <v>Leghorn</v>
      </c>
      <c r="I456" s="42">
        <v>44193</v>
      </c>
      <c r="J456" s="3">
        <f t="shared" si="715"/>
        <v>92</v>
      </c>
      <c r="K456" s="43">
        <f t="shared" si="716"/>
        <v>13.142857142857142</v>
      </c>
      <c r="L456" s="44">
        <v>12000</v>
      </c>
      <c r="M456" s="3">
        <v>1</v>
      </c>
      <c r="N456" s="45">
        <f t="shared" si="717"/>
        <v>11999</v>
      </c>
      <c r="O456" s="45">
        <f t="shared" si="653"/>
        <v>2179</v>
      </c>
      <c r="P456" s="45">
        <f t="shared" si="660"/>
        <v>11499</v>
      </c>
      <c r="Q456" s="46">
        <f t="shared" si="718"/>
        <v>383.3</v>
      </c>
      <c r="R456" s="47">
        <f t="shared" si="719"/>
        <v>0.9583298608217351</v>
      </c>
      <c r="S456" s="19">
        <v>2140.9080086579702</v>
      </c>
      <c r="T456" s="50">
        <f t="shared" si="720"/>
        <v>18.618210354447953</v>
      </c>
      <c r="U456" s="48">
        <f t="shared" si="721"/>
        <v>80.0583045241262</v>
      </c>
      <c r="V456" s="45">
        <f t="shared" si="722"/>
        <v>399.96666666666664</v>
      </c>
      <c r="W456" s="45">
        <f t="shared" ref="W456" si="730">V456-189</f>
        <v>210.96666666666664</v>
      </c>
      <c r="X456" s="45">
        <f t="shared" si="724"/>
        <v>189</v>
      </c>
    </row>
    <row r="457" spans="2:24" x14ac:dyDescent="0.25">
      <c r="B457" s="41">
        <v>44286</v>
      </c>
      <c r="C457" s="3">
        <f t="shared" si="713"/>
        <v>2021</v>
      </c>
      <c r="D457" s="3" t="s">
        <v>23</v>
      </c>
      <c r="E457" s="3">
        <f t="shared" si="714"/>
        <v>31</v>
      </c>
      <c r="F457" s="3" t="s">
        <v>35</v>
      </c>
      <c r="G457" s="3">
        <v>1</v>
      </c>
      <c r="H457" s="3" t="str">
        <f t="shared" si="725"/>
        <v>Plymouth Rock</v>
      </c>
      <c r="I457" s="42">
        <v>44194</v>
      </c>
      <c r="J457" s="3">
        <f t="shared" si="715"/>
        <v>92</v>
      </c>
      <c r="K457" s="43">
        <f t="shared" si="716"/>
        <v>13.142857142857142</v>
      </c>
      <c r="L457" s="44">
        <v>10000</v>
      </c>
      <c r="M457" s="3">
        <v>14</v>
      </c>
      <c r="N457" s="45">
        <f t="shared" si="717"/>
        <v>9986</v>
      </c>
      <c r="O457" s="45">
        <f t="shared" si="653"/>
        <v>2193</v>
      </c>
      <c r="P457" s="45">
        <f t="shared" si="688"/>
        <v>9686</v>
      </c>
      <c r="Q457" s="46">
        <f t="shared" si="718"/>
        <v>322.86666666666667</v>
      </c>
      <c r="R457" s="47">
        <f t="shared" si="719"/>
        <v>0.96995794111756461</v>
      </c>
      <c r="S457" s="19">
        <v>2143.7305194804799</v>
      </c>
      <c r="T457" s="50">
        <f t="shared" si="720"/>
        <v>22.132258099117077</v>
      </c>
      <c r="U457" s="48">
        <f t="shared" si="721"/>
        <v>95.168709826203425</v>
      </c>
      <c r="V457" s="45">
        <f t="shared" si="722"/>
        <v>332.86666666666667</v>
      </c>
      <c r="W457" s="45">
        <f t="shared" ref="W457" si="731">V457-32</f>
        <v>300.86666666666667</v>
      </c>
      <c r="X457" s="45">
        <f t="shared" si="724"/>
        <v>32</v>
      </c>
    </row>
    <row r="458" spans="2:24" x14ac:dyDescent="0.25">
      <c r="B458" s="41">
        <v>44287</v>
      </c>
      <c r="C458" s="3">
        <f t="shared" si="713"/>
        <v>2021</v>
      </c>
      <c r="D458" s="3" t="s">
        <v>24</v>
      </c>
      <c r="E458" s="3">
        <f t="shared" si="714"/>
        <v>1</v>
      </c>
      <c r="F458" s="3" t="s">
        <v>36</v>
      </c>
      <c r="G458" s="3">
        <v>2</v>
      </c>
      <c r="H458" s="3" t="str">
        <f t="shared" si="725"/>
        <v>Sussex</v>
      </c>
      <c r="I458" s="42">
        <v>44195</v>
      </c>
      <c r="J458" s="3">
        <f t="shared" si="715"/>
        <v>92</v>
      </c>
      <c r="K458" s="43">
        <f t="shared" si="716"/>
        <v>13.142857142857142</v>
      </c>
      <c r="L458" s="44">
        <v>19000</v>
      </c>
      <c r="M458" s="3">
        <v>22</v>
      </c>
      <c r="N458" s="45">
        <f t="shared" si="717"/>
        <v>18978</v>
      </c>
      <c r="O458" s="45">
        <f t="shared" si="653"/>
        <v>2215</v>
      </c>
      <c r="P458" s="45">
        <f t="shared" ref="P458" si="732">L458-500</f>
        <v>18500</v>
      </c>
      <c r="Q458" s="46">
        <f t="shared" si="718"/>
        <v>616.66666666666663</v>
      </c>
      <c r="R458" s="47">
        <f t="shared" si="719"/>
        <v>0.97481294130045315</v>
      </c>
      <c r="S458" s="19">
        <v>2146.55303030299</v>
      </c>
      <c r="T458" s="50">
        <f t="shared" si="720"/>
        <v>11.602989352989134</v>
      </c>
      <c r="U458" s="48">
        <f t="shared" si="721"/>
        <v>49.892854217853277</v>
      </c>
      <c r="V458" s="45">
        <f t="shared" si="722"/>
        <v>632.6</v>
      </c>
      <c r="W458" s="45">
        <f t="shared" ref="W458" si="733">V458-115</f>
        <v>517.6</v>
      </c>
      <c r="X458" s="45">
        <f t="shared" si="724"/>
        <v>115</v>
      </c>
    </row>
    <row r="459" spans="2:24" x14ac:dyDescent="0.25">
      <c r="B459" s="41">
        <v>44288</v>
      </c>
      <c r="C459" s="3">
        <f t="shared" si="713"/>
        <v>2021</v>
      </c>
      <c r="D459" s="3" t="s">
        <v>24</v>
      </c>
      <c r="E459" s="3">
        <f t="shared" si="714"/>
        <v>2</v>
      </c>
      <c r="F459" s="3" t="s">
        <v>34</v>
      </c>
      <c r="G459" s="3">
        <v>3</v>
      </c>
      <c r="H459" s="3" t="str">
        <f t="shared" si="725"/>
        <v>Leghorn</v>
      </c>
      <c r="I459" s="42">
        <v>44196</v>
      </c>
      <c r="J459" s="3">
        <f t="shared" si="715"/>
        <v>92</v>
      </c>
      <c r="K459" s="43">
        <f t="shared" si="716"/>
        <v>13.142857142857142</v>
      </c>
      <c r="L459" s="44">
        <v>14330</v>
      </c>
      <c r="M459" s="3">
        <v>25</v>
      </c>
      <c r="N459" s="45">
        <f t="shared" si="717"/>
        <v>14305</v>
      </c>
      <c r="O459" s="45">
        <f t="shared" si="653"/>
        <v>2240</v>
      </c>
      <c r="P459" s="45">
        <f t="shared" ref="P459" si="734">N459-400</f>
        <v>13905</v>
      </c>
      <c r="Q459" s="46">
        <f t="shared" si="718"/>
        <v>463.5</v>
      </c>
      <c r="R459" s="47">
        <f t="shared" si="719"/>
        <v>0.97203774903879758</v>
      </c>
      <c r="S459" s="19">
        <v>2149.3755411255001</v>
      </c>
      <c r="T459" s="50">
        <f t="shared" si="720"/>
        <v>15.457573111294499</v>
      </c>
      <c r="U459" s="48">
        <f t="shared" si="721"/>
        <v>66.467564378566337</v>
      </c>
      <c r="V459" s="45">
        <f t="shared" si="722"/>
        <v>476.83333333333331</v>
      </c>
      <c r="W459" s="45">
        <f t="shared" ref="W459" si="735">V459-77</f>
        <v>399.83333333333331</v>
      </c>
      <c r="X459" s="45">
        <f t="shared" si="724"/>
        <v>77</v>
      </c>
    </row>
    <row r="460" spans="2:24" x14ac:dyDescent="0.25">
      <c r="B460" s="41">
        <v>44289</v>
      </c>
      <c r="C460" s="3">
        <f t="shared" si="713"/>
        <v>2021</v>
      </c>
      <c r="D460" s="3" t="s">
        <v>24</v>
      </c>
      <c r="E460" s="3">
        <f t="shared" si="714"/>
        <v>3</v>
      </c>
      <c r="F460" s="3" t="s">
        <v>34</v>
      </c>
      <c r="G460" s="3">
        <v>1</v>
      </c>
      <c r="H460" s="3" t="str">
        <f t="shared" si="725"/>
        <v>Plymouth Rock</v>
      </c>
      <c r="I460" s="42">
        <v>44197</v>
      </c>
      <c r="J460" s="3">
        <f t="shared" si="715"/>
        <v>92</v>
      </c>
      <c r="K460" s="43">
        <f t="shared" si="716"/>
        <v>13.142857142857142</v>
      </c>
      <c r="L460" s="44">
        <v>14220</v>
      </c>
      <c r="M460" s="3">
        <v>13</v>
      </c>
      <c r="N460" s="45">
        <f t="shared" si="717"/>
        <v>14207</v>
      </c>
      <c r="O460" s="45">
        <f t="shared" si="653"/>
        <v>2253</v>
      </c>
      <c r="P460" s="45">
        <f t="shared" ref="P460" si="736">N460-500</f>
        <v>13707</v>
      </c>
      <c r="Q460" s="46">
        <f t="shared" si="718"/>
        <v>456.9</v>
      </c>
      <c r="R460" s="47">
        <f t="shared" si="719"/>
        <v>0.96480608150911518</v>
      </c>
      <c r="S460" s="19">
        <v>2152.1980519480098</v>
      </c>
      <c r="T460" s="50">
        <f t="shared" si="720"/>
        <v>15.701452191931201</v>
      </c>
      <c r="U460" s="48">
        <f t="shared" si="721"/>
        <v>67.516244425304166</v>
      </c>
      <c r="V460" s="45">
        <f t="shared" si="722"/>
        <v>473.56666666666666</v>
      </c>
      <c r="W460" s="45">
        <f t="shared" ref="W460" si="737">V460-88</f>
        <v>385.56666666666666</v>
      </c>
      <c r="X460" s="45">
        <f t="shared" si="724"/>
        <v>88</v>
      </c>
    </row>
    <row r="461" spans="2:24" x14ac:dyDescent="0.25">
      <c r="B461" s="41">
        <v>44290</v>
      </c>
      <c r="C461" s="3">
        <f t="shared" si="713"/>
        <v>2021</v>
      </c>
      <c r="D461" s="3" t="s">
        <v>24</v>
      </c>
      <c r="E461" s="3">
        <f t="shared" si="714"/>
        <v>4</v>
      </c>
      <c r="F461" s="3" t="s">
        <v>35</v>
      </c>
      <c r="G461" s="3">
        <v>2</v>
      </c>
      <c r="H461" s="3" t="str">
        <f t="shared" si="725"/>
        <v>Sussex</v>
      </c>
      <c r="I461" s="42">
        <v>44198</v>
      </c>
      <c r="J461" s="3">
        <f t="shared" si="715"/>
        <v>92</v>
      </c>
      <c r="K461" s="43">
        <f t="shared" si="716"/>
        <v>13.142857142857142</v>
      </c>
      <c r="L461" s="44">
        <v>14110</v>
      </c>
      <c r="M461" s="3">
        <v>5</v>
      </c>
      <c r="N461" s="45">
        <f t="shared" si="717"/>
        <v>14105</v>
      </c>
      <c r="O461" s="45">
        <f t="shared" si="653"/>
        <v>2258</v>
      </c>
      <c r="P461" s="45">
        <f t="shared" ref="P461" si="738">N461-300</f>
        <v>13805</v>
      </c>
      <c r="Q461" s="46">
        <f t="shared" si="718"/>
        <v>460.16666666666669</v>
      </c>
      <c r="R461" s="47">
        <f t="shared" si="719"/>
        <v>0.97873094647288195</v>
      </c>
      <c r="S461" s="19">
        <v>2155.02056277053</v>
      </c>
      <c r="T461" s="50">
        <f t="shared" si="720"/>
        <v>15.610435079829989</v>
      </c>
      <c r="U461" s="48">
        <f t="shared" si="721"/>
        <v>67.124870843268951</v>
      </c>
      <c r="V461" s="45">
        <f t="shared" si="722"/>
        <v>470.16666666666669</v>
      </c>
      <c r="W461" s="45">
        <f t="shared" ref="W461" si="739">V461-99</f>
        <v>371.16666666666669</v>
      </c>
      <c r="X461" s="45">
        <f t="shared" si="724"/>
        <v>99</v>
      </c>
    </row>
    <row r="462" spans="2:24" x14ac:dyDescent="0.25">
      <c r="B462" s="41">
        <v>44291</v>
      </c>
      <c r="C462" s="3">
        <f t="shared" si="713"/>
        <v>2021</v>
      </c>
      <c r="D462" s="3" t="s">
        <v>24</v>
      </c>
      <c r="E462" s="3">
        <f t="shared" si="714"/>
        <v>5</v>
      </c>
      <c r="F462" s="3" t="s">
        <v>36</v>
      </c>
      <c r="G462" s="3">
        <v>3</v>
      </c>
      <c r="H462" s="3" t="str">
        <f t="shared" si="725"/>
        <v>Leghorn</v>
      </c>
      <c r="I462" s="42">
        <v>44199</v>
      </c>
      <c r="J462" s="3">
        <f t="shared" si="715"/>
        <v>92</v>
      </c>
      <c r="K462" s="43">
        <f t="shared" si="716"/>
        <v>13.142857142857142</v>
      </c>
      <c r="L462" s="44">
        <v>14000</v>
      </c>
      <c r="M462" s="3">
        <v>3</v>
      </c>
      <c r="N462" s="45">
        <f t="shared" si="717"/>
        <v>13997</v>
      </c>
      <c r="O462" s="45">
        <f t="shared" si="653"/>
        <v>2261</v>
      </c>
      <c r="P462" s="45">
        <f t="shared" ref="P462" si="740">N462-200</f>
        <v>13797</v>
      </c>
      <c r="Q462" s="46">
        <f t="shared" si="718"/>
        <v>459.9</v>
      </c>
      <c r="R462" s="47">
        <f t="shared" si="719"/>
        <v>0.9857112238336786</v>
      </c>
      <c r="S462" s="19">
        <v>2157.8430735930401</v>
      </c>
      <c r="T462" s="50">
        <f t="shared" si="720"/>
        <v>15.63994399936972</v>
      </c>
      <c r="U462" s="48">
        <f t="shared" si="721"/>
        <v>67.2517591972898</v>
      </c>
      <c r="V462" s="45">
        <f t="shared" si="722"/>
        <v>466.56666666666666</v>
      </c>
      <c r="W462" s="45">
        <f t="shared" ref="W462" si="741">V462-70</f>
        <v>396.56666666666666</v>
      </c>
      <c r="X462" s="45">
        <f t="shared" si="724"/>
        <v>70</v>
      </c>
    </row>
    <row r="463" spans="2:24" x14ac:dyDescent="0.25">
      <c r="B463" s="41">
        <v>44292</v>
      </c>
      <c r="C463" s="3">
        <f t="shared" si="713"/>
        <v>2021</v>
      </c>
      <c r="D463" s="3" t="s">
        <v>24</v>
      </c>
      <c r="E463" s="3">
        <f t="shared" si="714"/>
        <v>6</v>
      </c>
      <c r="F463" s="3" t="s">
        <v>34</v>
      </c>
      <c r="G463" s="3">
        <v>1</v>
      </c>
      <c r="H463" s="3" t="str">
        <f t="shared" si="725"/>
        <v>Plymouth Rock</v>
      </c>
      <c r="I463" s="42">
        <v>44200</v>
      </c>
      <c r="J463" s="3">
        <f t="shared" si="715"/>
        <v>92</v>
      </c>
      <c r="K463" s="43">
        <f t="shared" si="716"/>
        <v>13.142857142857142</v>
      </c>
      <c r="L463" s="44">
        <v>13890</v>
      </c>
      <c r="M463" s="3">
        <v>1</v>
      </c>
      <c r="N463" s="45">
        <f t="shared" si="717"/>
        <v>13889</v>
      </c>
      <c r="O463" s="45">
        <f t="shared" si="653"/>
        <v>2262</v>
      </c>
      <c r="P463" s="45">
        <f t="shared" ref="P463" si="742">N463-600</f>
        <v>13289</v>
      </c>
      <c r="Q463" s="46">
        <f t="shared" si="718"/>
        <v>442.96666666666664</v>
      </c>
      <c r="R463" s="47">
        <f t="shared" si="719"/>
        <v>0.95680034559723526</v>
      </c>
      <c r="S463" s="19">
        <v>2160.6655844155498</v>
      </c>
      <c r="T463" s="50">
        <f t="shared" si="720"/>
        <v>16.25905323512341</v>
      </c>
      <c r="U463" s="48">
        <f t="shared" si="721"/>
        <v>69.913928911030666</v>
      </c>
      <c r="V463" s="45">
        <f t="shared" si="722"/>
        <v>462.96666666666664</v>
      </c>
      <c r="W463" s="45">
        <f t="shared" ref="W463:W464" si="743">V463-61</f>
        <v>401.96666666666664</v>
      </c>
      <c r="X463" s="45">
        <f t="shared" si="724"/>
        <v>61</v>
      </c>
    </row>
    <row r="464" spans="2:24" x14ac:dyDescent="0.25">
      <c r="B464" s="41">
        <v>44293</v>
      </c>
      <c r="C464" s="3">
        <f t="shared" si="713"/>
        <v>2021</v>
      </c>
      <c r="D464" s="3" t="s">
        <v>24</v>
      </c>
      <c r="E464" s="3">
        <f t="shared" si="714"/>
        <v>7</v>
      </c>
      <c r="F464" s="3" t="s">
        <v>35</v>
      </c>
      <c r="G464" s="3">
        <v>2</v>
      </c>
      <c r="H464" s="3" t="str">
        <f t="shared" si="725"/>
        <v>Sussex</v>
      </c>
      <c r="I464" s="42">
        <v>44201</v>
      </c>
      <c r="J464" s="3">
        <f t="shared" si="715"/>
        <v>92</v>
      </c>
      <c r="K464" s="43">
        <f t="shared" si="716"/>
        <v>13.142857142857142</v>
      </c>
      <c r="L464" s="44">
        <v>13780</v>
      </c>
      <c r="M464" s="3">
        <v>8</v>
      </c>
      <c r="N464" s="45">
        <f t="shared" si="717"/>
        <v>13772</v>
      </c>
      <c r="O464" s="45">
        <f t="shared" si="653"/>
        <v>2270</v>
      </c>
      <c r="P464" s="45">
        <f t="shared" ref="P464" si="744">N464-500</f>
        <v>13272</v>
      </c>
      <c r="Q464" s="46">
        <f t="shared" si="718"/>
        <v>442.4</v>
      </c>
      <c r="R464" s="47">
        <f t="shared" si="719"/>
        <v>0.96369445251234387</v>
      </c>
      <c r="S464" s="19">
        <v>2163.4880952380599</v>
      </c>
      <c r="T464" s="50">
        <f t="shared" si="720"/>
        <v>16.301145985820224</v>
      </c>
      <c r="U464" s="48">
        <f t="shared" si="721"/>
        <v>70.094927739026957</v>
      </c>
      <c r="V464" s="45">
        <f t="shared" si="722"/>
        <v>459.06666666666666</v>
      </c>
      <c r="W464" s="45">
        <f t="shared" si="743"/>
        <v>398.06666666666666</v>
      </c>
      <c r="X464" s="45">
        <f t="shared" si="724"/>
        <v>61</v>
      </c>
    </row>
    <row r="465" spans="2:24" x14ac:dyDescent="0.25">
      <c r="B465" s="41">
        <v>44294</v>
      </c>
      <c r="C465" s="3">
        <f t="shared" si="713"/>
        <v>2021</v>
      </c>
      <c r="D465" s="3" t="s">
        <v>24</v>
      </c>
      <c r="E465" s="3">
        <f t="shared" si="714"/>
        <v>8</v>
      </c>
      <c r="F465" s="3" t="s">
        <v>36</v>
      </c>
      <c r="G465" s="3">
        <v>3</v>
      </c>
      <c r="H465" s="3" t="str">
        <f t="shared" si="725"/>
        <v>Leghorn</v>
      </c>
      <c r="I465" s="42">
        <v>44202</v>
      </c>
      <c r="J465" s="3">
        <f t="shared" si="715"/>
        <v>92</v>
      </c>
      <c r="K465" s="43">
        <f t="shared" si="716"/>
        <v>13.142857142857142</v>
      </c>
      <c r="L465" s="44">
        <v>13670</v>
      </c>
      <c r="M465" s="3">
        <v>7</v>
      </c>
      <c r="N465" s="45">
        <f t="shared" si="717"/>
        <v>13663</v>
      </c>
      <c r="O465" s="45">
        <f t="shared" si="653"/>
        <v>2277</v>
      </c>
      <c r="P465" s="45">
        <f t="shared" ref="P465" si="745">L465-500</f>
        <v>13170</v>
      </c>
      <c r="Q465" s="46">
        <f t="shared" si="718"/>
        <v>439</v>
      </c>
      <c r="R465" s="47">
        <f t="shared" si="719"/>
        <v>0.96391714850325694</v>
      </c>
      <c r="S465" s="19">
        <v>2166.3106060605701</v>
      </c>
      <c r="T465" s="50">
        <f t="shared" si="720"/>
        <v>16.448827684590508</v>
      </c>
      <c r="U465" s="48">
        <f t="shared" si="721"/>
        <v>70.729959043739186</v>
      </c>
      <c r="V465" s="45">
        <f t="shared" si="722"/>
        <v>455.43333333333334</v>
      </c>
      <c r="W465" s="45">
        <f t="shared" ref="W465" si="746">V465-88</f>
        <v>367.43333333333334</v>
      </c>
      <c r="X465" s="45">
        <f t="shared" si="724"/>
        <v>88</v>
      </c>
    </row>
    <row r="466" spans="2:24" x14ac:dyDescent="0.25">
      <c r="B466" s="41">
        <v>44295</v>
      </c>
      <c r="C466" s="3">
        <f t="shared" si="713"/>
        <v>2021</v>
      </c>
      <c r="D466" s="3" t="s">
        <v>24</v>
      </c>
      <c r="E466" s="3">
        <f t="shared" si="714"/>
        <v>9</v>
      </c>
      <c r="F466" s="3" t="s">
        <v>34</v>
      </c>
      <c r="G466" s="3">
        <v>1</v>
      </c>
      <c r="H466" s="3" t="str">
        <f t="shared" si="725"/>
        <v>Plymouth Rock</v>
      </c>
      <c r="I466" s="42">
        <v>44203</v>
      </c>
      <c r="J466" s="3">
        <f t="shared" si="715"/>
        <v>92</v>
      </c>
      <c r="K466" s="43">
        <f t="shared" si="716"/>
        <v>13.142857142857142</v>
      </c>
      <c r="L466" s="44">
        <v>13560</v>
      </c>
      <c r="M466" s="3">
        <v>5</v>
      </c>
      <c r="N466" s="45">
        <f t="shared" si="717"/>
        <v>13555</v>
      </c>
      <c r="O466" s="45">
        <f t="shared" si="653"/>
        <v>2282</v>
      </c>
      <c r="P466" s="45">
        <f t="shared" ref="P466" si="747">N466-400</f>
        <v>13155</v>
      </c>
      <c r="Q466" s="46">
        <f t="shared" si="718"/>
        <v>438.5</v>
      </c>
      <c r="R466" s="47">
        <f t="shared" si="719"/>
        <v>0.97049059387679826</v>
      </c>
      <c r="S466" s="19">
        <v>2169.1331168830802</v>
      </c>
      <c r="T466" s="50">
        <f t="shared" si="720"/>
        <v>16.48903927695234</v>
      </c>
      <c r="U466" s="48">
        <f t="shared" si="721"/>
        <v>70.902868890895064</v>
      </c>
      <c r="V466" s="45">
        <f t="shared" si="722"/>
        <v>451.83333333333331</v>
      </c>
      <c r="W466" s="45">
        <f t="shared" ref="W466" si="748">V466-150</f>
        <v>301.83333333333331</v>
      </c>
      <c r="X466" s="45">
        <f t="shared" si="724"/>
        <v>150</v>
      </c>
    </row>
    <row r="467" spans="2:24" x14ac:dyDescent="0.25">
      <c r="B467" s="41">
        <v>44296</v>
      </c>
      <c r="C467" s="3">
        <f t="shared" si="713"/>
        <v>2021</v>
      </c>
      <c r="D467" s="3" t="s">
        <v>24</v>
      </c>
      <c r="E467" s="3">
        <f t="shared" si="714"/>
        <v>10</v>
      </c>
      <c r="F467" s="3" t="s">
        <v>35</v>
      </c>
      <c r="G467" s="3">
        <v>2</v>
      </c>
      <c r="H467" s="3" t="str">
        <f t="shared" si="725"/>
        <v>Sussex</v>
      </c>
      <c r="I467" s="42">
        <v>44204</v>
      </c>
      <c r="J467" s="3">
        <f t="shared" si="715"/>
        <v>92</v>
      </c>
      <c r="K467" s="43">
        <f t="shared" si="716"/>
        <v>13.142857142857142</v>
      </c>
      <c r="L467" s="44">
        <v>13450</v>
      </c>
      <c r="M467" s="3">
        <v>6</v>
      </c>
      <c r="N467" s="45">
        <f t="shared" si="717"/>
        <v>13444</v>
      </c>
      <c r="O467" s="45">
        <f t="shared" si="653"/>
        <v>2288</v>
      </c>
      <c r="P467" s="45">
        <f t="shared" ref="P467" si="749">N467-500</f>
        <v>12944</v>
      </c>
      <c r="Q467" s="46">
        <f t="shared" si="718"/>
        <v>431.46666666666664</v>
      </c>
      <c r="R467" s="47">
        <f t="shared" si="719"/>
        <v>0.96280868789050877</v>
      </c>
      <c r="S467" s="19">
        <v>2171.9556277055899</v>
      </c>
      <c r="T467" s="50">
        <f t="shared" si="720"/>
        <v>16.779632476093866</v>
      </c>
      <c r="U467" s="48">
        <f t="shared" si="721"/>
        <v>72.152419647203615</v>
      </c>
      <c r="V467" s="45">
        <f t="shared" si="722"/>
        <v>448.13333333333333</v>
      </c>
      <c r="W467" s="45">
        <f t="shared" ref="W467" si="750">V467-20</f>
        <v>428.13333333333333</v>
      </c>
      <c r="X467" s="45">
        <f t="shared" si="724"/>
        <v>20</v>
      </c>
    </row>
    <row r="468" spans="2:24" x14ac:dyDescent="0.25">
      <c r="B468" s="41">
        <v>44297</v>
      </c>
      <c r="C468" s="3">
        <f t="shared" si="713"/>
        <v>2021</v>
      </c>
      <c r="D468" s="3" t="s">
        <v>24</v>
      </c>
      <c r="E468" s="3">
        <f t="shared" si="714"/>
        <v>11</v>
      </c>
      <c r="F468" s="3" t="s">
        <v>36</v>
      </c>
      <c r="G468" s="3">
        <v>3</v>
      </c>
      <c r="H468" s="3" t="str">
        <f t="shared" si="725"/>
        <v>Leghorn</v>
      </c>
      <c r="I468" s="42">
        <v>44205</v>
      </c>
      <c r="J468" s="3">
        <f t="shared" si="715"/>
        <v>92</v>
      </c>
      <c r="K468" s="43">
        <f t="shared" si="716"/>
        <v>13.142857142857142</v>
      </c>
      <c r="L468" s="44">
        <v>13340</v>
      </c>
      <c r="M468" s="3">
        <v>6</v>
      </c>
      <c r="N468" s="45">
        <f t="shared" si="717"/>
        <v>13334</v>
      </c>
      <c r="O468" s="45">
        <f t="shared" si="653"/>
        <v>2294</v>
      </c>
      <c r="P468" s="45">
        <f t="shared" ref="P468:P516" si="751">L468-500</f>
        <v>12840</v>
      </c>
      <c r="Q468" s="46">
        <f t="shared" si="718"/>
        <v>428</v>
      </c>
      <c r="R468" s="47">
        <f t="shared" si="719"/>
        <v>0.96295185240737968</v>
      </c>
      <c r="S468" s="19">
        <v>2174.7781385281</v>
      </c>
      <c r="T468" s="50">
        <f t="shared" si="720"/>
        <v>16.937524443365266</v>
      </c>
      <c r="U468" s="48">
        <f t="shared" si="721"/>
        <v>72.831355106470639</v>
      </c>
      <c r="V468" s="45">
        <f t="shared" si="722"/>
        <v>444.46666666666664</v>
      </c>
      <c r="W468" s="45">
        <f t="shared" ref="W468" si="752">V468-15</f>
        <v>429.46666666666664</v>
      </c>
      <c r="X468" s="45">
        <f t="shared" si="724"/>
        <v>15</v>
      </c>
    </row>
    <row r="469" spans="2:24" x14ac:dyDescent="0.25">
      <c r="B469" s="41">
        <v>44298</v>
      </c>
      <c r="C469" s="3">
        <f t="shared" si="713"/>
        <v>2021</v>
      </c>
      <c r="D469" s="3" t="s">
        <v>24</v>
      </c>
      <c r="E469" s="3">
        <f t="shared" si="714"/>
        <v>12</v>
      </c>
      <c r="F469" s="3" t="s">
        <v>34</v>
      </c>
      <c r="G469" s="3">
        <v>1</v>
      </c>
      <c r="H469" s="3" t="str">
        <f t="shared" si="725"/>
        <v>Plymouth Rock</v>
      </c>
      <c r="I469" s="42">
        <v>44206</v>
      </c>
      <c r="J469" s="3">
        <f t="shared" si="715"/>
        <v>92</v>
      </c>
      <c r="K469" s="43">
        <f t="shared" si="716"/>
        <v>13.142857142857142</v>
      </c>
      <c r="L469" s="44">
        <v>13230</v>
      </c>
      <c r="M469" s="3">
        <v>9</v>
      </c>
      <c r="N469" s="45">
        <f t="shared" si="717"/>
        <v>13221</v>
      </c>
      <c r="O469" s="45">
        <f t="shared" ref="O469:O532" si="753">O468+M469</f>
        <v>2303</v>
      </c>
      <c r="P469" s="45">
        <f t="shared" ref="P469:P517" si="754">N469-400</f>
        <v>12821</v>
      </c>
      <c r="Q469" s="46">
        <f t="shared" si="718"/>
        <v>427.36666666666667</v>
      </c>
      <c r="R469" s="47">
        <f t="shared" si="719"/>
        <v>0.96974510248846535</v>
      </c>
      <c r="S469" s="19">
        <v>2177.6006493506102</v>
      </c>
      <c r="T469" s="50">
        <f t="shared" si="720"/>
        <v>16.984639648628114</v>
      </c>
      <c r="U469" s="48">
        <f t="shared" si="721"/>
        <v>73.033950489100889</v>
      </c>
      <c r="V469" s="45">
        <f t="shared" si="722"/>
        <v>440.7</v>
      </c>
      <c r="W469" s="45">
        <f t="shared" ref="W469" si="755">V469-18</f>
        <v>422.7</v>
      </c>
      <c r="X469" s="45">
        <f t="shared" si="724"/>
        <v>18</v>
      </c>
    </row>
    <row r="470" spans="2:24" x14ac:dyDescent="0.25">
      <c r="B470" s="41">
        <v>44299</v>
      </c>
      <c r="C470" s="3">
        <f t="shared" si="713"/>
        <v>2021</v>
      </c>
      <c r="D470" s="3" t="s">
        <v>24</v>
      </c>
      <c r="E470" s="3">
        <f t="shared" si="714"/>
        <v>13</v>
      </c>
      <c r="F470" s="3" t="s">
        <v>34</v>
      </c>
      <c r="G470" s="3">
        <v>2</v>
      </c>
      <c r="H470" s="3" t="str">
        <f t="shared" si="725"/>
        <v>Sussex</v>
      </c>
      <c r="I470" s="42">
        <v>44207</v>
      </c>
      <c r="J470" s="3">
        <f t="shared" si="715"/>
        <v>92</v>
      </c>
      <c r="K470" s="43">
        <f t="shared" si="716"/>
        <v>13.142857142857142</v>
      </c>
      <c r="L470" s="44">
        <v>13120</v>
      </c>
      <c r="M470" s="3">
        <v>1</v>
      </c>
      <c r="N470" s="45">
        <f t="shared" si="717"/>
        <v>13119</v>
      </c>
      <c r="O470" s="45">
        <f t="shared" si="753"/>
        <v>2304</v>
      </c>
      <c r="P470" s="45">
        <f>N470-2500</f>
        <v>10619</v>
      </c>
      <c r="Q470" s="46">
        <f t="shared" si="718"/>
        <v>353.96666666666664</v>
      </c>
      <c r="R470" s="47">
        <f t="shared" si="719"/>
        <v>0.80943669487003578</v>
      </c>
      <c r="S470" s="19">
        <v>2180.4231601731199</v>
      </c>
      <c r="T470" s="50">
        <f t="shared" si="720"/>
        <v>20.533224975733308</v>
      </c>
      <c r="U470" s="48">
        <f t="shared" si="721"/>
        <v>88.292867395653218</v>
      </c>
      <c r="V470" s="45">
        <f t="shared" si="722"/>
        <v>437.3</v>
      </c>
      <c r="W470" s="45">
        <f t="shared" ref="W470" si="756">V470-8</f>
        <v>429.3</v>
      </c>
      <c r="X470" s="45">
        <f t="shared" si="724"/>
        <v>8</v>
      </c>
    </row>
    <row r="471" spans="2:24" x14ac:dyDescent="0.25">
      <c r="B471" s="41">
        <v>44300</v>
      </c>
      <c r="C471" s="3">
        <f t="shared" si="713"/>
        <v>2021</v>
      </c>
      <c r="D471" s="3" t="s">
        <v>24</v>
      </c>
      <c r="E471" s="3">
        <f t="shared" si="714"/>
        <v>14</v>
      </c>
      <c r="F471" s="3" t="s">
        <v>35</v>
      </c>
      <c r="G471" s="3">
        <v>3</v>
      </c>
      <c r="H471" s="3" t="str">
        <f t="shared" si="725"/>
        <v>Leghorn</v>
      </c>
      <c r="I471" s="42">
        <v>44208</v>
      </c>
      <c r="J471" s="3">
        <f t="shared" si="715"/>
        <v>92</v>
      </c>
      <c r="K471" s="43">
        <f t="shared" si="716"/>
        <v>13.142857142857142</v>
      </c>
      <c r="L471" s="44">
        <v>13010</v>
      </c>
      <c r="M471" s="3">
        <v>2</v>
      </c>
      <c r="N471" s="45">
        <f t="shared" si="717"/>
        <v>13008</v>
      </c>
      <c r="O471" s="45">
        <f t="shared" si="753"/>
        <v>2306</v>
      </c>
      <c r="P471" s="45">
        <f t="shared" ref="P471:P519" si="757">N471-300</f>
        <v>12708</v>
      </c>
      <c r="Q471" s="46">
        <f t="shared" si="718"/>
        <v>423.6</v>
      </c>
      <c r="R471" s="47">
        <f t="shared" si="719"/>
        <v>0.97693726937269376</v>
      </c>
      <c r="S471" s="19">
        <v>2183.24567099563</v>
      </c>
      <c r="T471" s="50">
        <f t="shared" si="720"/>
        <v>17.180088692128027</v>
      </c>
      <c r="U471" s="48">
        <f t="shared" si="721"/>
        <v>73.874381376150509</v>
      </c>
      <c r="V471" s="45">
        <f t="shared" si="722"/>
        <v>433.6</v>
      </c>
      <c r="W471" s="45">
        <f t="shared" ref="W471" si="758">V471-52</f>
        <v>381.6</v>
      </c>
      <c r="X471" s="45">
        <f t="shared" si="724"/>
        <v>52</v>
      </c>
    </row>
    <row r="472" spans="2:24" x14ac:dyDescent="0.25">
      <c r="B472" s="41">
        <v>44301</v>
      </c>
      <c r="C472" s="3">
        <f t="shared" si="713"/>
        <v>2021</v>
      </c>
      <c r="D472" s="3" t="s">
        <v>24</v>
      </c>
      <c r="E472" s="3">
        <f t="shared" si="714"/>
        <v>15</v>
      </c>
      <c r="F472" s="3" t="s">
        <v>36</v>
      </c>
      <c r="G472" s="3">
        <v>1</v>
      </c>
      <c r="H472" s="3" t="str">
        <f t="shared" si="725"/>
        <v>Plymouth Rock</v>
      </c>
      <c r="I472" s="42">
        <v>44209</v>
      </c>
      <c r="J472" s="3">
        <f t="shared" si="715"/>
        <v>92</v>
      </c>
      <c r="K472" s="43">
        <f t="shared" si="716"/>
        <v>13.142857142857142</v>
      </c>
      <c r="L472" s="44">
        <v>12900</v>
      </c>
      <c r="M472" s="3">
        <v>9</v>
      </c>
      <c r="N472" s="45">
        <f t="shared" si="717"/>
        <v>12891</v>
      </c>
      <c r="O472" s="45">
        <f t="shared" si="753"/>
        <v>2315</v>
      </c>
      <c r="P472" s="45">
        <f t="shared" ref="P472:P520" si="759">N472-200</f>
        <v>12691</v>
      </c>
      <c r="Q472" s="46">
        <f t="shared" si="718"/>
        <v>423.03333333333336</v>
      </c>
      <c r="R472" s="47">
        <f t="shared" si="719"/>
        <v>0.98448529982158095</v>
      </c>
      <c r="S472" s="19">
        <v>2186.0681818181401</v>
      </c>
      <c r="T472" s="50">
        <f t="shared" si="720"/>
        <v>17.225342225341898</v>
      </c>
      <c r="U472" s="48">
        <f t="shared" si="721"/>
        <v>74.068971568970156</v>
      </c>
      <c r="V472" s="45">
        <f t="shared" si="722"/>
        <v>429.7</v>
      </c>
      <c r="W472" s="45">
        <f t="shared" ref="W472" si="760">V472-55</f>
        <v>374.7</v>
      </c>
      <c r="X472" s="45">
        <f t="shared" si="724"/>
        <v>55</v>
      </c>
    </row>
    <row r="473" spans="2:24" x14ac:dyDescent="0.25">
      <c r="B473" s="41">
        <v>44302</v>
      </c>
      <c r="C473" s="3">
        <f t="shared" si="713"/>
        <v>2021</v>
      </c>
      <c r="D473" s="3" t="s">
        <v>24</v>
      </c>
      <c r="E473" s="3">
        <f t="shared" si="714"/>
        <v>16</v>
      </c>
      <c r="F473" s="3" t="s">
        <v>34</v>
      </c>
      <c r="G473" s="3">
        <v>2</v>
      </c>
      <c r="H473" s="3" t="str">
        <f t="shared" si="725"/>
        <v>Sussex</v>
      </c>
      <c r="I473" s="42">
        <v>44210</v>
      </c>
      <c r="J473" s="3">
        <f t="shared" si="715"/>
        <v>92</v>
      </c>
      <c r="K473" s="43">
        <f t="shared" si="716"/>
        <v>13.142857142857142</v>
      </c>
      <c r="L473" s="44">
        <v>12790</v>
      </c>
      <c r="M473" s="3">
        <v>15</v>
      </c>
      <c r="N473" s="45">
        <f t="shared" si="717"/>
        <v>12775</v>
      </c>
      <c r="O473" s="45">
        <f t="shared" si="753"/>
        <v>2330</v>
      </c>
      <c r="P473" s="45">
        <f t="shared" ref="P473:P521" si="761">N473-600</f>
        <v>12175</v>
      </c>
      <c r="Q473" s="46">
        <f t="shared" si="718"/>
        <v>405.83333333333331</v>
      </c>
      <c r="R473" s="47">
        <f t="shared" si="719"/>
        <v>0.95303326810176126</v>
      </c>
      <c r="S473" s="19">
        <v>2188.8906926406498</v>
      </c>
      <c r="T473" s="50">
        <f t="shared" si="720"/>
        <v>17.978568317377</v>
      </c>
      <c r="U473" s="48">
        <f t="shared" si="721"/>
        <v>77.307843764721099</v>
      </c>
      <c r="V473" s="45">
        <f t="shared" si="722"/>
        <v>425.83333333333331</v>
      </c>
      <c r="W473" s="45">
        <f t="shared" ref="W473" si="762">V473-100</f>
        <v>325.83333333333331</v>
      </c>
      <c r="X473" s="45">
        <f t="shared" si="724"/>
        <v>100</v>
      </c>
    </row>
    <row r="474" spans="2:24" x14ac:dyDescent="0.25">
      <c r="B474" s="41">
        <v>44303</v>
      </c>
      <c r="C474" s="3">
        <f t="shared" si="713"/>
        <v>2021</v>
      </c>
      <c r="D474" s="3" t="s">
        <v>24</v>
      </c>
      <c r="E474" s="3">
        <f t="shared" si="714"/>
        <v>17</v>
      </c>
      <c r="F474" s="3" t="s">
        <v>35</v>
      </c>
      <c r="G474" s="3">
        <v>3</v>
      </c>
      <c r="H474" s="3" t="str">
        <f t="shared" si="725"/>
        <v>Leghorn</v>
      </c>
      <c r="I474" s="42">
        <v>44211</v>
      </c>
      <c r="J474" s="3">
        <f t="shared" si="715"/>
        <v>92</v>
      </c>
      <c r="K474" s="43">
        <f t="shared" si="716"/>
        <v>13.142857142857142</v>
      </c>
      <c r="L474" s="44">
        <v>12680</v>
      </c>
      <c r="M474" s="3">
        <v>16</v>
      </c>
      <c r="N474" s="45">
        <f t="shared" si="717"/>
        <v>12664</v>
      </c>
      <c r="O474" s="45">
        <f t="shared" si="753"/>
        <v>2346</v>
      </c>
      <c r="P474" s="45">
        <f t="shared" ref="P474:P522" si="763">N474-500</f>
        <v>12164</v>
      </c>
      <c r="Q474" s="46">
        <f t="shared" si="718"/>
        <v>405.46666666666664</v>
      </c>
      <c r="R474" s="47">
        <f t="shared" si="719"/>
        <v>0.96051800379027164</v>
      </c>
      <c r="S474" s="19">
        <v>2191.71320346316</v>
      </c>
      <c r="T474" s="50">
        <f t="shared" si="720"/>
        <v>18.018030281676751</v>
      </c>
      <c r="U474" s="48">
        <f t="shared" si="721"/>
        <v>77.477530211210023</v>
      </c>
      <c r="V474" s="45">
        <f t="shared" si="722"/>
        <v>422.13333333333333</v>
      </c>
      <c r="W474" s="45">
        <f t="shared" ref="W474" si="764">V474-150</f>
        <v>272.13333333333333</v>
      </c>
      <c r="X474" s="45">
        <f t="shared" si="724"/>
        <v>150</v>
      </c>
    </row>
    <row r="475" spans="2:24" x14ac:dyDescent="0.25">
      <c r="B475" s="41">
        <v>44304</v>
      </c>
      <c r="C475" s="3">
        <f t="shared" si="713"/>
        <v>2021</v>
      </c>
      <c r="D475" s="3" t="s">
        <v>24</v>
      </c>
      <c r="E475" s="3">
        <f t="shared" si="714"/>
        <v>18</v>
      </c>
      <c r="F475" s="3" t="s">
        <v>36</v>
      </c>
      <c r="G475" s="3">
        <v>1</v>
      </c>
      <c r="H475" s="3" t="str">
        <f t="shared" si="725"/>
        <v>Plymouth Rock</v>
      </c>
      <c r="I475" s="42">
        <v>44212</v>
      </c>
      <c r="J475" s="3">
        <f t="shared" si="715"/>
        <v>92</v>
      </c>
      <c r="K475" s="43">
        <f t="shared" si="716"/>
        <v>13.142857142857142</v>
      </c>
      <c r="L475" s="44">
        <v>12570</v>
      </c>
      <c r="M475" s="3">
        <v>5</v>
      </c>
      <c r="N475" s="45">
        <f t="shared" si="717"/>
        <v>12565</v>
      </c>
      <c r="O475" s="45">
        <f t="shared" si="753"/>
        <v>2351</v>
      </c>
      <c r="P475" s="45">
        <f t="shared" ref="P475:P523" si="765">L475-500</f>
        <v>12070</v>
      </c>
      <c r="Q475" s="46">
        <f t="shared" si="718"/>
        <v>402.33333333333331</v>
      </c>
      <c r="R475" s="47">
        <f t="shared" si="719"/>
        <v>0.96060485475527257</v>
      </c>
      <c r="S475" s="19">
        <v>2194.5357142856701</v>
      </c>
      <c r="T475" s="50">
        <f t="shared" si="720"/>
        <v>18.181737483725517</v>
      </c>
      <c r="U475" s="48">
        <f t="shared" si="721"/>
        <v>78.181471180019713</v>
      </c>
      <c r="V475" s="45">
        <f t="shared" si="722"/>
        <v>418.83333333333331</v>
      </c>
      <c r="W475" s="45">
        <f t="shared" ref="W475:W476" si="766">V475-100</f>
        <v>318.83333333333331</v>
      </c>
      <c r="X475" s="45">
        <f t="shared" si="724"/>
        <v>100</v>
      </c>
    </row>
    <row r="476" spans="2:24" x14ac:dyDescent="0.25">
      <c r="B476" s="41">
        <v>44305</v>
      </c>
      <c r="C476" s="3">
        <f t="shared" si="713"/>
        <v>2021</v>
      </c>
      <c r="D476" s="3" t="s">
        <v>24</v>
      </c>
      <c r="E476" s="3">
        <f t="shared" si="714"/>
        <v>19</v>
      </c>
      <c r="F476" s="3" t="s">
        <v>34</v>
      </c>
      <c r="G476" s="3">
        <v>2</v>
      </c>
      <c r="H476" s="3" t="str">
        <f t="shared" si="725"/>
        <v>Sussex</v>
      </c>
      <c r="I476" s="42">
        <v>44213</v>
      </c>
      <c r="J476" s="3">
        <f t="shared" si="715"/>
        <v>92</v>
      </c>
      <c r="K476" s="43">
        <f t="shared" si="716"/>
        <v>13.142857142857142</v>
      </c>
      <c r="L476" s="44">
        <v>12460</v>
      </c>
      <c r="M476" s="3">
        <v>8</v>
      </c>
      <c r="N476" s="45">
        <f t="shared" si="717"/>
        <v>12452</v>
      </c>
      <c r="O476" s="45">
        <f t="shared" si="753"/>
        <v>2359</v>
      </c>
      <c r="P476" s="45">
        <f t="shared" ref="P476:P524" si="767">N476-400</f>
        <v>12052</v>
      </c>
      <c r="Q476" s="46">
        <f t="shared" si="718"/>
        <v>401.73333333333335</v>
      </c>
      <c r="R476" s="47">
        <f t="shared" si="719"/>
        <v>0.96787664632187598</v>
      </c>
      <c r="S476" s="19">
        <v>2197.3582251081798</v>
      </c>
      <c r="T476" s="50">
        <f t="shared" si="720"/>
        <v>18.232311857850814</v>
      </c>
      <c r="U476" s="48">
        <f t="shared" si="721"/>
        <v>78.398940988758497</v>
      </c>
      <c r="V476" s="45">
        <f t="shared" si="722"/>
        <v>415.06666666666666</v>
      </c>
      <c r="W476" s="45">
        <f t="shared" si="766"/>
        <v>315.06666666666666</v>
      </c>
      <c r="X476" s="45">
        <f t="shared" si="724"/>
        <v>100</v>
      </c>
    </row>
    <row r="477" spans="2:24" x14ac:dyDescent="0.25">
      <c r="B477" s="41">
        <v>44306</v>
      </c>
      <c r="C477" s="3">
        <f t="shared" si="713"/>
        <v>2021</v>
      </c>
      <c r="D477" s="3" t="s">
        <v>24</v>
      </c>
      <c r="E477" s="3">
        <f t="shared" si="714"/>
        <v>20</v>
      </c>
      <c r="F477" s="3" t="s">
        <v>35</v>
      </c>
      <c r="G477" s="3">
        <v>3</v>
      </c>
      <c r="H477" s="3" t="str">
        <f t="shared" si="725"/>
        <v>Leghorn</v>
      </c>
      <c r="I477" s="42">
        <v>44214</v>
      </c>
      <c r="J477" s="3">
        <f t="shared" si="715"/>
        <v>92</v>
      </c>
      <c r="K477" s="43">
        <f t="shared" si="716"/>
        <v>13.142857142857142</v>
      </c>
      <c r="L477" s="44">
        <v>12350</v>
      </c>
      <c r="M477" s="3">
        <v>9</v>
      </c>
      <c r="N477" s="45">
        <f t="shared" si="717"/>
        <v>12341</v>
      </c>
      <c r="O477" s="45">
        <f t="shared" si="753"/>
        <v>2368</v>
      </c>
      <c r="P477" s="45">
        <f t="shared" ref="P477:P525" si="768">N477-500</f>
        <v>11841</v>
      </c>
      <c r="Q477" s="46">
        <f t="shared" si="718"/>
        <v>394.7</v>
      </c>
      <c r="R477" s="47">
        <f t="shared" si="719"/>
        <v>0.9594846446803339</v>
      </c>
      <c r="S477" s="19">
        <v>2200.1807359306899</v>
      </c>
      <c r="T477" s="50">
        <f t="shared" si="720"/>
        <v>18.581038222537707</v>
      </c>
      <c r="U477" s="48">
        <f t="shared" si="721"/>
        <v>79.898464356912143</v>
      </c>
      <c r="V477" s="45">
        <f t="shared" si="722"/>
        <v>411.36666666666667</v>
      </c>
      <c r="W477" s="45">
        <f t="shared" ref="W477" si="769">V477-150</f>
        <v>261.36666666666667</v>
      </c>
      <c r="X477" s="45">
        <f t="shared" si="724"/>
        <v>150</v>
      </c>
    </row>
    <row r="478" spans="2:24" x14ac:dyDescent="0.25">
      <c r="B478" s="41">
        <v>44307</v>
      </c>
      <c r="C478" s="3">
        <f t="shared" si="713"/>
        <v>2021</v>
      </c>
      <c r="D478" s="3" t="s">
        <v>24</v>
      </c>
      <c r="E478" s="3">
        <f t="shared" si="714"/>
        <v>21</v>
      </c>
      <c r="F478" s="3" t="s">
        <v>34</v>
      </c>
      <c r="G478" s="3">
        <v>1</v>
      </c>
      <c r="H478" s="3" t="str">
        <f t="shared" si="725"/>
        <v>Plymouth Rock</v>
      </c>
      <c r="I478" s="42">
        <v>44215</v>
      </c>
      <c r="J478" s="3">
        <f t="shared" si="715"/>
        <v>92</v>
      </c>
      <c r="K478" s="43">
        <f t="shared" si="716"/>
        <v>13.142857142857142</v>
      </c>
      <c r="L478" s="44">
        <v>12240</v>
      </c>
      <c r="M478" s="3">
        <v>3</v>
      </c>
      <c r="N478" s="45">
        <f t="shared" si="717"/>
        <v>12237</v>
      </c>
      <c r="O478" s="45">
        <f t="shared" si="753"/>
        <v>2371</v>
      </c>
      <c r="P478" s="45">
        <f t="shared" ref="P478:P526" si="770">L478-500</f>
        <v>11740</v>
      </c>
      <c r="Q478" s="46">
        <f t="shared" si="718"/>
        <v>391.33333333333331</v>
      </c>
      <c r="R478" s="47">
        <f t="shared" si="719"/>
        <v>0.95938547029500698</v>
      </c>
      <c r="S478" s="19">
        <v>2203.0032467532001</v>
      </c>
      <c r="T478" s="50">
        <f t="shared" si="720"/>
        <v>18.764933958715503</v>
      </c>
      <c r="U478" s="48">
        <f t="shared" si="721"/>
        <v>80.689216022476657</v>
      </c>
      <c r="V478" s="45">
        <f t="shared" si="722"/>
        <v>407.9</v>
      </c>
      <c r="W478" s="45">
        <f t="shared" ref="W478" si="771">V478-50</f>
        <v>357.9</v>
      </c>
      <c r="X478" s="45">
        <f t="shared" si="724"/>
        <v>50</v>
      </c>
    </row>
    <row r="479" spans="2:24" x14ac:dyDescent="0.25">
      <c r="B479" s="41">
        <v>44308</v>
      </c>
      <c r="C479" s="3">
        <f t="shared" si="713"/>
        <v>2021</v>
      </c>
      <c r="D479" s="3" t="s">
        <v>24</v>
      </c>
      <c r="E479" s="3">
        <f t="shared" si="714"/>
        <v>22</v>
      </c>
      <c r="F479" s="3" t="s">
        <v>35</v>
      </c>
      <c r="G479" s="3">
        <v>2</v>
      </c>
      <c r="H479" s="3" t="str">
        <f t="shared" si="725"/>
        <v>Sussex</v>
      </c>
      <c r="I479" s="42">
        <v>44216</v>
      </c>
      <c r="J479" s="3">
        <f t="shared" si="715"/>
        <v>92</v>
      </c>
      <c r="K479" s="43">
        <f t="shared" si="716"/>
        <v>13.142857142857142</v>
      </c>
      <c r="L479" s="44">
        <v>12130</v>
      </c>
      <c r="M479" s="3">
        <v>2</v>
      </c>
      <c r="N479" s="45">
        <f t="shared" si="717"/>
        <v>12128</v>
      </c>
      <c r="O479" s="45">
        <f t="shared" si="753"/>
        <v>2373</v>
      </c>
      <c r="P479" s="45">
        <f t="shared" ref="P479:P527" si="772">N479-400</f>
        <v>11728</v>
      </c>
      <c r="Q479" s="46">
        <f t="shared" si="718"/>
        <v>390.93333333333334</v>
      </c>
      <c r="R479" s="47">
        <f t="shared" si="719"/>
        <v>0.96701846965699212</v>
      </c>
      <c r="S479" s="19">
        <v>2205.8257575757102</v>
      </c>
      <c r="T479" s="50">
        <f t="shared" si="720"/>
        <v>18.808200525031637</v>
      </c>
      <c r="U479" s="48">
        <f t="shared" si="721"/>
        <v>80.875262257636038</v>
      </c>
      <c r="V479" s="45">
        <f t="shared" si="722"/>
        <v>404.26666666666665</v>
      </c>
      <c r="W479" s="45">
        <f t="shared" ref="W479" si="773">V479-55</f>
        <v>349.26666666666665</v>
      </c>
      <c r="X479" s="45">
        <f t="shared" si="724"/>
        <v>55</v>
      </c>
    </row>
    <row r="480" spans="2:24" x14ac:dyDescent="0.25">
      <c r="B480" s="41">
        <v>44309</v>
      </c>
      <c r="C480" s="3">
        <f t="shared" si="713"/>
        <v>2021</v>
      </c>
      <c r="D480" s="3" t="s">
        <v>24</v>
      </c>
      <c r="E480" s="3">
        <f t="shared" si="714"/>
        <v>23</v>
      </c>
      <c r="F480" s="3" t="s">
        <v>36</v>
      </c>
      <c r="G480" s="3">
        <v>3</v>
      </c>
      <c r="H480" s="3" t="str">
        <f t="shared" si="725"/>
        <v>Leghorn</v>
      </c>
      <c r="I480" s="42">
        <v>44217</v>
      </c>
      <c r="J480" s="3">
        <f t="shared" si="715"/>
        <v>92</v>
      </c>
      <c r="K480" s="43">
        <f t="shared" si="716"/>
        <v>13.142857142857142</v>
      </c>
      <c r="L480" s="44">
        <v>12020</v>
      </c>
      <c r="M480" s="3">
        <v>2</v>
      </c>
      <c r="N480" s="45">
        <f t="shared" si="717"/>
        <v>12018</v>
      </c>
      <c r="O480" s="45">
        <f t="shared" si="753"/>
        <v>2375</v>
      </c>
      <c r="P480" s="45">
        <f t="shared" ref="P480:P528" si="774">N480-500</f>
        <v>11518</v>
      </c>
      <c r="Q480" s="46">
        <f t="shared" si="718"/>
        <v>383.93333333333334</v>
      </c>
      <c r="R480" s="47">
        <f t="shared" si="719"/>
        <v>0.9583957397237477</v>
      </c>
      <c r="S480" s="19">
        <v>2208.6482683982199</v>
      </c>
      <c r="T480" s="50">
        <f t="shared" si="720"/>
        <v>19.175623097744573</v>
      </c>
      <c r="U480" s="48">
        <f t="shared" si="721"/>
        <v>82.455179320301667</v>
      </c>
      <c r="V480" s="45">
        <f t="shared" si="722"/>
        <v>400.6</v>
      </c>
      <c r="W480" s="45">
        <f t="shared" ref="W480" si="775">V480-19</f>
        <v>381.6</v>
      </c>
      <c r="X480" s="45">
        <f t="shared" si="724"/>
        <v>19</v>
      </c>
    </row>
    <row r="481" spans="2:24" x14ac:dyDescent="0.25">
      <c r="B481" s="41">
        <v>44310</v>
      </c>
      <c r="C481" s="3">
        <f t="shared" si="713"/>
        <v>2021</v>
      </c>
      <c r="D481" s="3" t="s">
        <v>24</v>
      </c>
      <c r="E481" s="3">
        <f t="shared" si="714"/>
        <v>24</v>
      </c>
      <c r="F481" s="3" t="s">
        <v>34</v>
      </c>
      <c r="G481" s="3">
        <v>1</v>
      </c>
      <c r="H481" s="3" t="str">
        <f t="shared" si="725"/>
        <v>Plymouth Rock</v>
      </c>
      <c r="I481" s="42">
        <v>44218</v>
      </c>
      <c r="J481" s="3">
        <f t="shared" si="715"/>
        <v>92</v>
      </c>
      <c r="K481" s="43">
        <f t="shared" si="716"/>
        <v>13.142857142857142</v>
      </c>
      <c r="L481" s="44">
        <v>11910</v>
      </c>
      <c r="M481" s="3">
        <v>2</v>
      </c>
      <c r="N481" s="45">
        <f t="shared" si="717"/>
        <v>11908</v>
      </c>
      <c r="O481" s="45">
        <f t="shared" si="753"/>
        <v>2377</v>
      </c>
      <c r="P481" s="45">
        <f t="shared" ref="P481:P529" si="776">N481-300</f>
        <v>11608</v>
      </c>
      <c r="Q481" s="46">
        <f t="shared" si="718"/>
        <v>386.93333333333334</v>
      </c>
      <c r="R481" s="47">
        <f t="shared" si="719"/>
        <v>0.97480685253611021</v>
      </c>
      <c r="S481" s="19">
        <v>2211.47077922074</v>
      </c>
      <c r="T481" s="50">
        <f t="shared" si="720"/>
        <v>19.051264466064268</v>
      </c>
      <c r="U481" s="48">
        <f t="shared" si="721"/>
        <v>81.92043720407635</v>
      </c>
      <c r="V481" s="45">
        <f t="shared" si="722"/>
        <v>396.93333333333334</v>
      </c>
      <c r="W481" s="45">
        <f t="shared" ref="W481" si="777">V481-100</f>
        <v>296.93333333333334</v>
      </c>
      <c r="X481" s="45">
        <f t="shared" si="724"/>
        <v>100</v>
      </c>
    </row>
    <row r="482" spans="2:24" x14ac:dyDescent="0.25">
      <c r="B482" s="41">
        <v>44311</v>
      </c>
      <c r="C482" s="3">
        <f t="shared" si="713"/>
        <v>2021</v>
      </c>
      <c r="D482" s="3" t="s">
        <v>24</v>
      </c>
      <c r="E482" s="3">
        <f t="shared" si="714"/>
        <v>25</v>
      </c>
      <c r="F482" s="3" t="s">
        <v>35</v>
      </c>
      <c r="G482" s="3">
        <v>2</v>
      </c>
      <c r="H482" s="3" t="str">
        <f t="shared" si="725"/>
        <v>Sussex</v>
      </c>
      <c r="I482" s="42">
        <v>44219</v>
      </c>
      <c r="J482" s="3">
        <f t="shared" si="715"/>
        <v>92</v>
      </c>
      <c r="K482" s="43">
        <f t="shared" si="716"/>
        <v>13.142857142857142</v>
      </c>
      <c r="L482" s="44">
        <v>11800</v>
      </c>
      <c r="M482" s="3">
        <v>2</v>
      </c>
      <c r="N482" s="45">
        <f t="shared" si="717"/>
        <v>11798</v>
      </c>
      <c r="O482" s="45">
        <f t="shared" si="753"/>
        <v>2379</v>
      </c>
      <c r="P482" s="45">
        <f t="shared" ref="P482" si="778">L482-500</f>
        <v>11300</v>
      </c>
      <c r="Q482" s="46">
        <f t="shared" si="718"/>
        <v>376.66666666666669</v>
      </c>
      <c r="R482" s="47">
        <f t="shared" si="719"/>
        <v>0.95778945583997288</v>
      </c>
      <c r="S482" s="19">
        <v>2214.2932900432502</v>
      </c>
      <c r="T482" s="50">
        <f t="shared" si="720"/>
        <v>19.595515841090712</v>
      </c>
      <c r="U482" s="48">
        <f t="shared" si="721"/>
        <v>84.260718116690057</v>
      </c>
      <c r="V482" s="45">
        <f t="shared" si="722"/>
        <v>393.26666666666665</v>
      </c>
      <c r="W482" s="45">
        <f t="shared" ref="W482" si="779">V482-120</f>
        <v>273.26666666666665</v>
      </c>
      <c r="X482" s="45">
        <f t="shared" si="724"/>
        <v>120</v>
      </c>
    </row>
    <row r="483" spans="2:24" x14ac:dyDescent="0.25">
      <c r="B483" s="41">
        <v>44312</v>
      </c>
      <c r="C483" s="3">
        <f t="shared" si="713"/>
        <v>2021</v>
      </c>
      <c r="D483" s="3" t="s">
        <v>24</v>
      </c>
      <c r="E483" s="3">
        <f t="shared" si="714"/>
        <v>26</v>
      </c>
      <c r="F483" s="3" t="s">
        <v>36</v>
      </c>
      <c r="G483" s="3">
        <v>3</v>
      </c>
      <c r="H483" s="3" t="str">
        <f t="shared" si="725"/>
        <v>Leghorn</v>
      </c>
      <c r="I483" s="42">
        <v>44220</v>
      </c>
      <c r="J483" s="3">
        <f t="shared" si="715"/>
        <v>92</v>
      </c>
      <c r="K483" s="43">
        <f t="shared" si="716"/>
        <v>13.142857142857142</v>
      </c>
      <c r="L483" s="44">
        <v>11690</v>
      </c>
      <c r="M483" s="3">
        <v>2</v>
      </c>
      <c r="N483" s="45">
        <f t="shared" si="717"/>
        <v>11688</v>
      </c>
      <c r="O483" s="45">
        <f t="shared" si="753"/>
        <v>2381</v>
      </c>
      <c r="P483" s="45">
        <f t="shared" ref="P483" si="780">N483-400</f>
        <v>11288</v>
      </c>
      <c r="Q483" s="46">
        <f t="shared" si="718"/>
        <v>376.26666666666665</v>
      </c>
      <c r="R483" s="47">
        <f t="shared" si="719"/>
        <v>0.96577686516084871</v>
      </c>
      <c r="S483" s="19">
        <v>2217.1158008657599</v>
      </c>
      <c r="T483" s="50">
        <f t="shared" si="720"/>
        <v>19.641351885770376</v>
      </c>
      <c r="U483" s="48">
        <f t="shared" si="721"/>
        <v>84.457813108812616</v>
      </c>
      <c r="V483" s="45">
        <f t="shared" si="722"/>
        <v>389.6</v>
      </c>
      <c r="W483" s="45">
        <f t="shared" ref="W483" si="781">V483-88</f>
        <v>301.60000000000002</v>
      </c>
      <c r="X483" s="45">
        <f t="shared" si="724"/>
        <v>88</v>
      </c>
    </row>
    <row r="484" spans="2:24" x14ac:dyDescent="0.25">
      <c r="B484" s="41">
        <v>44313</v>
      </c>
      <c r="C484" s="3">
        <f t="shared" si="713"/>
        <v>2021</v>
      </c>
      <c r="D484" s="3" t="s">
        <v>24</v>
      </c>
      <c r="E484" s="3">
        <f t="shared" si="714"/>
        <v>27</v>
      </c>
      <c r="F484" s="3" t="s">
        <v>34</v>
      </c>
      <c r="G484" s="3">
        <v>1</v>
      </c>
      <c r="H484" s="3" t="str">
        <f t="shared" si="725"/>
        <v>Plymouth Rock</v>
      </c>
      <c r="I484" s="42">
        <v>44221</v>
      </c>
      <c r="J484" s="3">
        <f t="shared" si="715"/>
        <v>92</v>
      </c>
      <c r="K484" s="43">
        <f t="shared" si="716"/>
        <v>13.142857142857142</v>
      </c>
      <c r="L484" s="44">
        <v>11580</v>
      </c>
      <c r="M484" s="3">
        <v>2</v>
      </c>
      <c r="N484" s="45">
        <f t="shared" si="717"/>
        <v>11578</v>
      </c>
      <c r="O484" s="45">
        <f t="shared" si="753"/>
        <v>2383</v>
      </c>
      <c r="P484" s="45">
        <f t="shared" ref="P484" si="782">N484-500</f>
        <v>11078</v>
      </c>
      <c r="Q484" s="46">
        <f t="shared" si="718"/>
        <v>369.26666666666665</v>
      </c>
      <c r="R484" s="47">
        <f t="shared" si="719"/>
        <v>0.95681464847123854</v>
      </c>
      <c r="S484" s="19">
        <v>2219.93831168827</v>
      </c>
      <c r="T484" s="50">
        <f t="shared" si="720"/>
        <v>20.039161506483751</v>
      </c>
      <c r="U484" s="48">
        <f t="shared" si="721"/>
        <v>86.168394477880128</v>
      </c>
      <c r="V484" s="45">
        <f t="shared" si="722"/>
        <v>385.93333333333334</v>
      </c>
      <c r="W484" s="45">
        <f t="shared" ref="W484" si="783">V484-77</f>
        <v>308.93333333333334</v>
      </c>
      <c r="X484" s="45">
        <f t="shared" si="724"/>
        <v>77</v>
      </c>
    </row>
    <row r="485" spans="2:24" x14ac:dyDescent="0.25">
      <c r="B485" s="41">
        <v>44314</v>
      </c>
      <c r="C485" s="3">
        <f t="shared" si="713"/>
        <v>2021</v>
      </c>
      <c r="D485" s="3" t="s">
        <v>24</v>
      </c>
      <c r="E485" s="3">
        <f t="shared" si="714"/>
        <v>28</v>
      </c>
      <c r="F485" s="3" t="s">
        <v>35</v>
      </c>
      <c r="G485" s="3">
        <v>2</v>
      </c>
      <c r="H485" s="3" t="str">
        <f t="shared" si="725"/>
        <v>Sussex</v>
      </c>
      <c r="I485" s="42">
        <v>44222</v>
      </c>
      <c r="J485" s="3">
        <f t="shared" si="715"/>
        <v>92</v>
      </c>
      <c r="K485" s="43">
        <f t="shared" si="716"/>
        <v>13.142857142857142</v>
      </c>
      <c r="L485" s="44">
        <v>11470</v>
      </c>
      <c r="M485" s="3">
        <v>5</v>
      </c>
      <c r="N485" s="45">
        <f t="shared" si="717"/>
        <v>11465</v>
      </c>
      <c r="O485" s="45">
        <f t="shared" si="753"/>
        <v>2388</v>
      </c>
      <c r="P485" s="45">
        <f t="shared" ref="P485" si="784">N485-300</f>
        <v>11165</v>
      </c>
      <c r="Q485" s="46">
        <f t="shared" si="718"/>
        <v>372.16666666666669</v>
      </c>
      <c r="R485" s="47">
        <f t="shared" si="719"/>
        <v>0.97383340601831658</v>
      </c>
      <c r="S485" s="19">
        <v>2222.7608225107801</v>
      </c>
      <c r="T485" s="50">
        <f t="shared" si="720"/>
        <v>19.908292185497359</v>
      </c>
      <c r="U485" s="48">
        <f t="shared" si="721"/>
        <v>85.60565639763864</v>
      </c>
      <c r="V485" s="45">
        <f t="shared" si="722"/>
        <v>382.16666666666669</v>
      </c>
      <c r="W485" s="45">
        <f t="shared" ref="W485" si="785">V485-90</f>
        <v>292.16666666666669</v>
      </c>
      <c r="X485" s="45">
        <f t="shared" si="724"/>
        <v>90</v>
      </c>
    </row>
    <row r="486" spans="2:24" x14ac:dyDescent="0.25">
      <c r="B486" s="41">
        <v>44315</v>
      </c>
      <c r="C486" s="3">
        <f t="shared" si="713"/>
        <v>2021</v>
      </c>
      <c r="D486" s="3" t="s">
        <v>24</v>
      </c>
      <c r="E486" s="3">
        <f t="shared" si="714"/>
        <v>29</v>
      </c>
      <c r="F486" s="3" t="s">
        <v>36</v>
      </c>
      <c r="G486" s="3">
        <v>3</v>
      </c>
      <c r="H486" s="3" t="str">
        <f t="shared" si="725"/>
        <v>Leghorn</v>
      </c>
      <c r="I486" s="42">
        <v>44223</v>
      </c>
      <c r="J486" s="3">
        <f t="shared" si="715"/>
        <v>92</v>
      </c>
      <c r="K486" s="43">
        <f t="shared" si="716"/>
        <v>13.142857142857142</v>
      </c>
      <c r="L486" s="44">
        <v>11360</v>
      </c>
      <c r="M486" s="3">
        <v>8</v>
      </c>
      <c r="N486" s="45">
        <f t="shared" si="717"/>
        <v>11352</v>
      </c>
      <c r="O486" s="45">
        <f t="shared" si="753"/>
        <v>2396</v>
      </c>
      <c r="P486" s="45">
        <f t="shared" ref="P486" si="786">N486-200</f>
        <v>11152</v>
      </c>
      <c r="Q486" s="46">
        <f t="shared" si="718"/>
        <v>371.73333333333335</v>
      </c>
      <c r="R486" s="47">
        <f t="shared" si="719"/>
        <v>0.98238195912614512</v>
      </c>
      <c r="S486" s="19">
        <v>2225.5833333332898</v>
      </c>
      <c r="T486" s="50">
        <f t="shared" si="720"/>
        <v>19.95680894308904</v>
      </c>
      <c r="U486" s="48">
        <f t="shared" si="721"/>
        <v>85.814278455282874</v>
      </c>
      <c r="V486" s="45">
        <f t="shared" si="722"/>
        <v>378.4</v>
      </c>
      <c r="W486" s="45">
        <f t="shared" ref="W486" si="787">V486-189</f>
        <v>189.39999999999998</v>
      </c>
      <c r="X486" s="45">
        <f t="shared" si="724"/>
        <v>189</v>
      </c>
    </row>
    <row r="487" spans="2:24" x14ac:dyDescent="0.25">
      <c r="B487" s="41">
        <v>44316</v>
      </c>
      <c r="C487" s="3">
        <f t="shared" si="713"/>
        <v>2021</v>
      </c>
      <c r="D487" s="3" t="s">
        <v>24</v>
      </c>
      <c r="E487" s="3">
        <f t="shared" si="714"/>
        <v>30</v>
      </c>
      <c r="F487" s="3" t="s">
        <v>34</v>
      </c>
      <c r="G487" s="3">
        <v>1</v>
      </c>
      <c r="H487" s="3" t="str">
        <f t="shared" si="725"/>
        <v>Plymouth Rock</v>
      </c>
      <c r="I487" s="42">
        <v>44224</v>
      </c>
      <c r="J487" s="3">
        <f t="shared" si="715"/>
        <v>92</v>
      </c>
      <c r="K487" s="43">
        <f t="shared" si="716"/>
        <v>13.142857142857142</v>
      </c>
      <c r="L487" s="44">
        <v>11250</v>
      </c>
      <c r="M487" s="3">
        <v>6</v>
      </c>
      <c r="N487" s="45">
        <f t="shared" si="717"/>
        <v>11244</v>
      </c>
      <c r="O487" s="45">
        <f t="shared" si="753"/>
        <v>2402</v>
      </c>
      <c r="P487" s="45">
        <f t="shared" ref="P487" si="788">N487-600</f>
        <v>10644</v>
      </c>
      <c r="Q487" s="46">
        <f t="shared" si="718"/>
        <v>354.8</v>
      </c>
      <c r="R487" s="47">
        <f t="shared" si="719"/>
        <v>0.94663820704375667</v>
      </c>
      <c r="S487" s="19">
        <v>2228.4058441558</v>
      </c>
      <c r="T487" s="50">
        <f t="shared" si="720"/>
        <v>20.935793349829012</v>
      </c>
      <c r="U487" s="48">
        <f t="shared" si="721"/>
        <v>90.023911404264751</v>
      </c>
      <c r="V487" s="45">
        <f t="shared" si="722"/>
        <v>374.8</v>
      </c>
      <c r="W487" s="45">
        <f t="shared" ref="W487" si="789">V487-32</f>
        <v>342.8</v>
      </c>
      <c r="X487" s="45">
        <f t="shared" si="724"/>
        <v>32</v>
      </c>
    </row>
    <row r="488" spans="2:24" x14ac:dyDescent="0.25">
      <c r="B488" s="41">
        <v>44317</v>
      </c>
      <c r="C488" s="3">
        <f t="shared" si="713"/>
        <v>2021</v>
      </c>
      <c r="D488" s="3" t="s">
        <v>25</v>
      </c>
      <c r="E488" s="3">
        <f t="shared" si="714"/>
        <v>1</v>
      </c>
      <c r="F488" s="3" t="s">
        <v>34</v>
      </c>
      <c r="G488" s="3">
        <v>2</v>
      </c>
      <c r="H488" s="3" t="str">
        <f t="shared" si="725"/>
        <v>Sussex</v>
      </c>
      <c r="I488" s="42">
        <v>44225</v>
      </c>
      <c r="J488" s="3">
        <f t="shared" si="715"/>
        <v>92</v>
      </c>
      <c r="K488" s="43">
        <f t="shared" si="716"/>
        <v>13.142857142857142</v>
      </c>
      <c r="L488" s="44">
        <v>11140</v>
      </c>
      <c r="M488" s="3">
        <v>6</v>
      </c>
      <c r="N488" s="45">
        <f t="shared" si="717"/>
        <v>11134</v>
      </c>
      <c r="O488" s="45">
        <f t="shared" si="753"/>
        <v>2408</v>
      </c>
      <c r="P488" s="45">
        <f t="shared" ref="P488" si="790">N488-500</f>
        <v>10634</v>
      </c>
      <c r="Q488" s="46">
        <f t="shared" si="718"/>
        <v>354.46666666666664</v>
      </c>
      <c r="R488" s="47">
        <f t="shared" si="719"/>
        <v>0.955092509430573</v>
      </c>
      <c r="S488" s="19">
        <v>2231.2283549783101</v>
      </c>
      <c r="T488" s="50">
        <f t="shared" si="720"/>
        <v>20.982023274198891</v>
      </c>
      <c r="U488" s="48">
        <f t="shared" si="721"/>
        <v>90.22270007905523</v>
      </c>
      <c r="V488" s="45">
        <f t="shared" si="722"/>
        <v>371.13333333333333</v>
      </c>
      <c r="W488" s="45">
        <f t="shared" ref="W488" si="791">V488-115</f>
        <v>256.13333333333333</v>
      </c>
      <c r="X488" s="45">
        <f t="shared" si="724"/>
        <v>115</v>
      </c>
    </row>
    <row r="489" spans="2:24" x14ac:dyDescent="0.25">
      <c r="B489" s="41">
        <v>44318</v>
      </c>
      <c r="C489" s="3">
        <f t="shared" si="713"/>
        <v>2021</v>
      </c>
      <c r="D489" s="3" t="s">
        <v>25</v>
      </c>
      <c r="E489" s="3">
        <f t="shared" si="714"/>
        <v>2</v>
      </c>
      <c r="F489" s="3" t="s">
        <v>35</v>
      </c>
      <c r="G489" s="3">
        <v>3</v>
      </c>
      <c r="H489" s="3" t="str">
        <f t="shared" si="725"/>
        <v>Leghorn</v>
      </c>
      <c r="I489" s="42">
        <v>44226</v>
      </c>
      <c r="J489" s="3">
        <f t="shared" si="715"/>
        <v>92</v>
      </c>
      <c r="K489" s="43">
        <f t="shared" si="716"/>
        <v>13.142857142857142</v>
      </c>
      <c r="L489" s="44">
        <v>11030</v>
      </c>
      <c r="M489" s="3">
        <v>8</v>
      </c>
      <c r="N489" s="45">
        <f t="shared" si="717"/>
        <v>11022</v>
      </c>
      <c r="O489" s="45">
        <f t="shared" si="753"/>
        <v>2416</v>
      </c>
      <c r="P489" s="45">
        <f t="shared" ref="P489" si="792">L489-500</f>
        <v>10530</v>
      </c>
      <c r="Q489" s="46">
        <f t="shared" si="718"/>
        <v>351</v>
      </c>
      <c r="R489" s="47">
        <f t="shared" si="719"/>
        <v>0.95536200326619491</v>
      </c>
      <c r="S489" s="19">
        <v>2234.0508658008198</v>
      </c>
      <c r="T489" s="50">
        <f t="shared" si="720"/>
        <v>21.216057604946059</v>
      </c>
      <c r="U489" s="48">
        <f t="shared" si="721"/>
        <v>91.229047701268044</v>
      </c>
      <c r="V489" s="45">
        <f t="shared" si="722"/>
        <v>367.4</v>
      </c>
      <c r="W489" s="45">
        <f t="shared" ref="W489" si="793">V489-77</f>
        <v>290.39999999999998</v>
      </c>
      <c r="X489" s="45">
        <f t="shared" si="724"/>
        <v>77</v>
      </c>
    </row>
    <row r="490" spans="2:24" x14ac:dyDescent="0.25">
      <c r="B490" s="41">
        <v>44319</v>
      </c>
      <c r="C490" s="3">
        <f t="shared" si="713"/>
        <v>2021</v>
      </c>
      <c r="D490" s="3" t="s">
        <v>25</v>
      </c>
      <c r="E490" s="3">
        <f t="shared" si="714"/>
        <v>3</v>
      </c>
      <c r="F490" s="3" t="s">
        <v>36</v>
      </c>
      <c r="G490" s="3">
        <v>1</v>
      </c>
      <c r="H490" s="3" t="str">
        <f t="shared" si="725"/>
        <v>Plymouth Rock</v>
      </c>
      <c r="I490" s="42">
        <v>44227</v>
      </c>
      <c r="J490" s="3">
        <f t="shared" si="715"/>
        <v>92</v>
      </c>
      <c r="K490" s="43">
        <f t="shared" si="716"/>
        <v>13.142857142857142</v>
      </c>
      <c r="L490" s="44">
        <v>10920</v>
      </c>
      <c r="M490" s="3">
        <v>1</v>
      </c>
      <c r="N490" s="45">
        <f t="shared" si="717"/>
        <v>10919</v>
      </c>
      <c r="O490" s="45">
        <f t="shared" si="753"/>
        <v>2417</v>
      </c>
      <c r="P490" s="45">
        <f t="shared" ref="P490" si="794">N490-400</f>
        <v>10519</v>
      </c>
      <c r="Q490" s="46">
        <f t="shared" si="718"/>
        <v>350.63333333333333</v>
      </c>
      <c r="R490" s="47">
        <f t="shared" si="719"/>
        <v>0.96336660866379709</v>
      </c>
      <c r="S490" s="19">
        <v>2236.8733766233299</v>
      </c>
      <c r="T490" s="50">
        <f t="shared" si="720"/>
        <v>21.26507630595427</v>
      </c>
      <c r="U490" s="48">
        <f t="shared" si="721"/>
        <v>91.439828115603362</v>
      </c>
      <c r="V490" s="45">
        <f t="shared" si="722"/>
        <v>363.96666666666664</v>
      </c>
      <c r="W490" s="45">
        <f t="shared" ref="W490" si="795">V490-88</f>
        <v>275.96666666666664</v>
      </c>
      <c r="X490" s="45">
        <f t="shared" si="724"/>
        <v>88</v>
      </c>
    </row>
    <row r="491" spans="2:24" x14ac:dyDescent="0.25">
      <c r="B491" s="41">
        <v>44320</v>
      </c>
      <c r="C491" s="3">
        <f t="shared" si="713"/>
        <v>2021</v>
      </c>
      <c r="D491" s="3" t="s">
        <v>25</v>
      </c>
      <c r="E491" s="3">
        <f t="shared" si="714"/>
        <v>4</v>
      </c>
      <c r="F491" s="3" t="s">
        <v>34</v>
      </c>
      <c r="G491" s="3">
        <v>2</v>
      </c>
      <c r="H491" s="3" t="str">
        <f t="shared" si="725"/>
        <v>Sussex</v>
      </c>
      <c r="I491" s="42">
        <v>44228</v>
      </c>
      <c r="J491" s="3">
        <f t="shared" si="715"/>
        <v>92</v>
      </c>
      <c r="K491" s="43">
        <f t="shared" si="716"/>
        <v>13.142857142857142</v>
      </c>
      <c r="L491" s="44">
        <v>10810</v>
      </c>
      <c r="M491" s="3">
        <v>0</v>
      </c>
      <c r="N491" s="45">
        <f t="shared" si="717"/>
        <v>10810</v>
      </c>
      <c r="O491" s="45">
        <f t="shared" si="753"/>
        <v>2417</v>
      </c>
      <c r="P491" s="45">
        <f t="shared" ref="P491" si="796">N491-500</f>
        <v>10310</v>
      </c>
      <c r="Q491" s="46">
        <f t="shared" si="718"/>
        <v>343.66666666666669</v>
      </c>
      <c r="R491" s="47">
        <f t="shared" si="719"/>
        <v>0.9537465309898242</v>
      </c>
      <c r="S491" s="19">
        <v>2239.6958874458401</v>
      </c>
      <c r="T491" s="50">
        <f t="shared" si="720"/>
        <v>21.723529461162368</v>
      </c>
      <c r="U491" s="48">
        <f t="shared" si="721"/>
        <v>93.411176682998175</v>
      </c>
      <c r="V491" s="45">
        <f t="shared" si="722"/>
        <v>360.33333333333331</v>
      </c>
      <c r="W491" s="45">
        <f t="shared" ref="W491" si="797">V491-99</f>
        <v>261.33333333333331</v>
      </c>
      <c r="X491" s="45">
        <f t="shared" si="724"/>
        <v>99</v>
      </c>
    </row>
    <row r="492" spans="2:24" x14ac:dyDescent="0.25">
      <c r="B492" s="41">
        <v>44321</v>
      </c>
      <c r="C492" s="3">
        <f t="shared" si="713"/>
        <v>2021</v>
      </c>
      <c r="D492" s="3" t="s">
        <v>25</v>
      </c>
      <c r="E492" s="3">
        <f t="shared" si="714"/>
        <v>5</v>
      </c>
      <c r="F492" s="3" t="s">
        <v>35</v>
      </c>
      <c r="G492" s="3">
        <v>3</v>
      </c>
      <c r="H492" s="3" t="str">
        <f t="shared" si="725"/>
        <v>Leghorn</v>
      </c>
      <c r="I492" s="42">
        <v>44229</v>
      </c>
      <c r="J492" s="3">
        <f t="shared" si="715"/>
        <v>92</v>
      </c>
      <c r="K492" s="43">
        <f t="shared" si="716"/>
        <v>13.142857142857142</v>
      </c>
      <c r="L492" s="44">
        <v>10700</v>
      </c>
      <c r="M492" s="3">
        <v>0</v>
      </c>
      <c r="N492" s="45">
        <f t="shared" si="717"/>
        <v>10700</v>
      </c>
      <c r="O492" s="45">
        <f t="shared" si="753"/>
        <v>2417</v>
      </c>
      <c r="P492" s="45">
        <f t="shared" si="751"/>
        <v>10200</v>
      </c>
      <c r="Q492" s="46">
        <f t="shared" si="718"/>
        <v>340</v>
      </c>
      <c r="R492" s="47">
        <f t="shared" si="719"/>
        <v>0.95327102803738317</v>
      </c>
      <c r="S492" s="19">
        <v>2242.5183982683502</v>
      </c>
      <c r="T492" s="50">
        <f t="shared" si="720"/>
        <v>21.985474492826963</v>
      </c>
      <c r="U492" s="48">
        <f t="shared" si="721"/>
        <v>94.537540319155937</v>
      </c>
      <c r="V492" s="45">
        <f t="shared" si="722"/>
        <v>356.66666666666669</v>
      </c>
      <c r="W492" s="45">
        <f t="shared" ref="W492" si="798">V492-70</f>
        <v>286.66666666666669</v>
      </c>
      <c r="X492" s="45">
        <f t="shared" si="724"/>
        <v>70</v>
      </c>
    </row>
    <row r="493" spans="2:24" x14ac:dyDescent="0.25">
      <c r="B493" s="41">
        <v>44322</v>
      </c>
      <c r="C493" s="3">
        <f t="shared" si="713"/>
        <v>2021</v>
      </c>
      <c r="D493" s="3" t="s">
        <v>25</v>
      </c>
      <c r="E493" s="3">
        <f t="shared" si="714"/>
        <v>6</v>
      </c>
      <c r="F493" s="3" t="s">
        <v>36</v>
      </c>
      <c r="G493" s="3">
        <v>1</v>
      </c>
      <c r="H493" s="3" t="str">
        <f t="shared" si="725"/>
        <v>Plymouth Rock</v>
      </c>
      <c r="I493" s="42">
        <v>44230</v>
      </c>
      <c r="J493" s="3">
        <f t="shared" si="715"/>
        <v>92</v>
      </c>
      <c r="K493" s="43">
        <f t="shared" si="716"/>
        <v>13.142857142857142</v>
      </c>
      <c r="L493" s="44">
        <v>10590</v>
      </c>
      <c r="M493" s="3">
        <v>0</v>
      </c>
      <c r="N493" s="45">
        <f t="shared" si="717"/>
        <v>10590</v>
      </c>
      <c r="O493" s="45">
        <f t="shared" si="753"/>
        <v>2417</v>
      </c>
      <c r="P493" s="45">
        <f t="shared" si="754"/>
        <v>10190</v>
      </c>
      <c r="Q493" s="46">
        <f t="shared" si="718"/>
        <v>339.66666666666669</v>
      </c>
      <c r="R493" s="47">
        <f t="shared" si="719"/>
        <v>0.96222851746931071</v>
      </c>
      <c r="S493" s="19">
        <v>2245.3409090908599</v>
      </c>
      <c r="T493" s="50">
        <f t="shared" si="720"/>
        <v>22.034748862520704</v>
      </c>
      <c r="U493" s="48">
        <f t="shared" si="721"/>
        <v>94.749420108839018</v>
      </c>
      <c r="V493" s="45">
        <f t="shared" si="722"/>
        <v>353</v>
      </c>
      <c r="W493" s="45">
        <f t="shared" ref="W493:W494" si="799">V493-61</f>
        <v>292</v>
      </c>
      <c r="X493" s="45">
        <f t="shared" si="724"/>
        <v>61</v>
      </c>
    </row>
    <row r="494" spans="2:24" x14ac:dyDescent="0.25">
      <c r="B494" s="41">
        <v>44323</v>
      </c>
      <c r="C494" s="3">
        <f t="shared" si="713"/>
        <v>2021</v>
      </c>
      <c r="D494" s="3" t="s">
        <v>25</v>
      </c>
      <c r="E494" s="3">
        <f t="shared" si="714"/>
        <v>7</v>
      </c>
      <c r="F494" s="3" t="s">
        <v>34</v>
      </c>
      <c r="G494" s="3">
        <v>2</v>
      </c>
      <c r="H494" s="3" t="str">
        <f t="shared" si="725"/>
        <v>Sussex</v>
      </c>
      <c r="I494" s="42">
        <v>44231</v>
      </c>
      <c r="J494" s="3">
        <f t="shared" si="715"/>
        <v>92</v>
      </c>
      <c r="K494" s="43">
        <f t="shared" si="716"/>
        <v>13.142857142857142</v>
      </c>
      <c r="L494" s="44">
        <v>10480</v>
      </c>
      <c r="M494" s="3">
        <v>0</v>
      </c>
      <c r="N494" s="45">
        <f t="shared" si="717"/>
        <v>10480</v>
      </c>
      <c r="O494" s="45">
        <f t="shared" si="753"/>
        <v>2417</v>
      </c>
      <c r="P494" s="45">
        <f t="shared" ref="P494:P518" si="800">N494-500</f>
        <v>9980</v>
      </c>
      <c r="Q494" s="46">
        <f t="shared" si="718"/>
        <v>332.66666666666669</v>
      </c>
      <c r="R494" s="47">
        <f t="shared" si="719"/>
        <v>0.95229007633587781</v>
      </c>
      <c r="S494" s="19">
        <v>2248.16341991337</v>
      </c>
      <c r="T494" s="50">
        <f t="shared" si="720"/>
        <v>22.526687574282267</v>
      </c>
      <c r="U494" s="48">
        <f t="shared" si="721"/>
        <v>96.864756569413743</v>
      </c>
      <c r="V494" s="45">
        <f t="shared" si="722"/>
        <v>349.33333333333331</v>
      </c>
      <c r="W494" s="45">
        <f t="shared" si="799"/>
        <v>288.33333333333331</v>
      </c>
      <c r="X494" s="45">
        <f t="shared" si="724"/>
        <v>61</v>
      </c>
    </row>
    <row r="495" spans="2:24" x14ac:dyDescent="0.25">
      <c r="B495" s="41">
        <v>44324</v>
      </c>
      <c r="C495" s="3">
        <f t="shared" si="713"/>
        <v>2021</v>
      </c>
      <c r="D495" s="3" t="s">
        <v>25</v>
      </c>
      <c r="E495" s="3">
        <f t="shared" si="714"/>
        <v>8</v>
      </c>
      <c r="F495" s="3" t="s">
        <v>35</v>
      </c>
      <c r="G495" s="3">
        <v>3</v>
      </c>
      <c r="H495" s="3" t="str">
        <f t="shared" si="725"/>
        <v>Leghorn</v>
      </c>
      <c r="I495" s="42">
        <v>44232</v>
      </c>
      <c r="J495" s="3">
        <f t="shared" si="715"/>
        <v>92</v>
      </c>
      <c r="K495" s="43">
        <f t="shared" si="716"/>
        <v>13.142857142857142</v>
      </c>
      <c r="L495" s="44">
        <v>10370</v>
      </c>
      <c r="M495" s="3">
        <v>9</v>
      </c>
      <c r="N495" s="45">
        <f t="shared" si="717"/>
        <v>10361</v>
      </c>
      <c r="O495" s="45">
        <f t="shared" si="753"/>
        <v>2426</v>
      </c>
      <c r="P495" s="45">
        <f t="shared" si="757"/>
        <v>10061</v>
      </c>
      <c r="Q495" s="46">
        <f t="shared" si="718"/>
        <v>335.36666666666667</v>
      </c>
      <c r="R495" s="47">
        <f t="shared" si="719"/>
        <v>0.97104526590097484</v>
      </c>
      <c r="S495" s="19">
        <v>2250.9859307358802</v>
      </c>
      <c r="T495" s="50">
        <f t="shared" si="720"/>
        <v>22.373381679116193</v>
      </c>
      <c r="U495" s="48">
        <f t="shared" si="721"/>
        <v>96.205541220199621</v>
      </c>
      <c r="V495" s="45">
        <f t="shared" si="722"/>
        <v>345.36666666666667</v>
      </c>
      <c r="W495" s="45">
        <f t="shared" ref="W495" si="801">V495-88</f>
        <v>257.36666666666667</v>
      </c>
      <c r="X495" s="45">
        <f t="shared" si="724"/>
        <v>88</v>
      </c>
    </row>
    <row r="496" spans="2:24" x14ac:dyDescent="0.25">
      <c r="B496" s="41">
        <v>44325</v>
      </c>
      <c r="C496" s="3">
        <f t="shared" si="713"/>
        <v>2021</v>
      </c>
      <c r="D496" s="3" t="s">
        <v>25</v>
      </c>
      <c r="E496" s="3">
        <f t="shared" si="714"/>
        <v>9</v>
      </c>
      <c r="F496" s="3" t="s">
        <v>36</v>
      </c>
      <c r="G496" s="3">
        <v>1</v>
      </c>
      <c r="H496" s="3" t="str">
        <f t="shared" si="725"/>
        <v>Plymouth Rock</v>
      </c>
      <c r="I496" s="42">
        <v>44233</v>
      </c>
      <c r="J496" s="3">
        <f t="shared" si="715"/>
        <v>92</v>
      </c>
      <c r="K496" s="43">
        <f t="shared" si="716"/>
        <v>13.142857142857142</v>
      </c>
      <c r="L496" s="44">
        <v>10260</v>
      </c>
      <c r="M496" s="3">
        <v>11</v>
      </c>
      <c r="N496" s="45">
        <f t="shared" si="717"/>
        <v>10249</v>
      </c>
      <c r="O496" s="45">
        <f t="shared" si="753"/>
        <v>2437</v>
      </c>
      <c r="P496" s="45">
        <f t="shared" si="759"/>
        <v>10049</v>
      </c>
      <c r="Q496" s="46">
        <f t="shared" si="718"/>
        <v>334.96666666666664</v>
      </c>
      <c r="R496" s="47">
        <f t="shared" si="719"/>
        <v>0.98048590106351841</v>
      </c>
      <c r="S496" s="19">
        <v>2253.8084415583899</v>
      </c>
      <c r="T496" s="50">
        <f t="shared" si="720"/>
        <v>22.428186302700663</v>
      </c>
      <c r="U496" s="48">
        <f t="shared" si="721"/>
        <v>96.441201101612847</v>
      </c>
      <c r="V496" s="45">
        <f t="shared" si="722"/>
        <v>341.63333333333333</v>
      </c>
      <c r="W496" s="45">
        <f t="shared" ref="W496" si="802">V496-150</f>
        <v>191.63333333333333</v>
      </c>
      <c r="X496" s="45">
        <f t="shared" si="724"/>
        <v>150</v>
      </c>
    </row>
    <row r="497" spans="2:24" x14ac:dyDescent="0.25">
      <c r="B497" s="41">
        <v>44326</v>
      </c>
      <c r="C497" s="3">
        <f t="shared" si="713"/>
        <v>2021</v>
      </c>
      <c r="D497" s="3" t="s">
        <v>25</v>
      </c>
      <c r="E497" s="3">
        <f t="shared" si="714"/>
        <v>10</v>
      </c>
      <c r="F497" s="3" t="s">
        <v>34</v>
      </c>
      <c r="G497" s="3">
        <v>2</v>
      </c>
      <c r="H497" s="3" t="str">
        <f t="shared" si="725"/>
        <v>Sussex</v>
      </c>
      <c r="I497" s="42">
        <v>44234</v>
      </c>
      <c r="J497" s="3">
        <f t="shared" si="715"/>
        <v>92</v>
      </c>
      <c r="K497" s="43">
        <f t="shared" si="716"/>
        <v>13.142857142857142</v>
      </c>
      <c r="L497" s="44">
        <v>10150</v>
      </c>
      <c r="M497" s="3">
        <v>15</v>
      </c>
      <c r="N497" s="45">
        <f t="shared" si="717"/>
        <v>10135</v>
      </c>
      <c r="O497" s="45">
        <f t="shared" si="753"/>
        <v>2452</v>
      </c>
      <c r="P497" s="45">
        <f t="shared" si="761"/>
        <v>9535</v>
      </c>
      <c r="Q497" s="46">
        <f t="shared" si="718"/>
        <v>317.83333333333331</v>
      </c>
      <c r="R497" s="47">
        <f t="shared" si="719"/>
        <v>0.94079921065614203</v>
      </c>
      <c r="S497" s="19">
        <v>2256.6309523809</v>
      </c>
      <c r="T497" s="50">
        <f t="shared" si="720"/>
        <v>23.666816490622967</v>
      </c>
      <c r="U497" s="48">
        <f t="shared" si="721"/>
        <v>101.76731090967876</v>
      </c>
      <c r="V497" s="45">
        <f t="shared" si="722"/>
        <v>337.83333333333331</v>
      </c>
      <c r="W497" s="45">
        <f t="shared" ref="W497" si="803">V497-20</f>
        <v>317.83333333333331</v>
      </c>
      <c r="X497" s="45">
        <f t="shared" si="724"/>
        <v>20</v>
      </c>
    </row>
    <row r="498" spans="2:24" x14ac:dyDescent="0.25">
      <c r="B498" s="41">
        <v>44327</v>
      </c>
      <c r="C498" s="3">
        <f t="shared" si="713"/>
        <v>2021</v>
      </c>
      <c r="D498" s="3" t="s">
        <v>25</v>
      </c>
      <c r="E498" s="3">
        <f t="shared" si="714"/>
        <v>11</v>
      </c>
      <c r="F498" s="3" t="s">
        <v>34</v>
      </c>
      <c r="G498" s="3">
        <v>3</v>
      </c>
      <c r="H498" s="3" t="str">
        <f t="shared" si="725"/>
        <v>Leghorn</v>
      </c>
      <c r="I498" s="42">
        <v>44235</v>
      </c>
      <c r="J498" s="3">
        <f t="shared" si="715"/>
        <v>92</v>
      </c>
      <c r="K498" s="43">
        <f t="shared" si="716"/>
        <v>13.142857142857142</v>
      </c>
      <c r="L498" s="44">
        <v>10040</v>
      </c>
      <c r="M498" s="3">
        <v>10</v>
      </c>
      <c r="N498" s="45">
        <f t="shared" si="717"/>
        <v>10030</v>
      </c>
      <c r="O498" s="45">
        <f t="shared" si="753"/>
        <v>2462</v>
      </c>
      <c r="P498" s="45">
        <f t="shared" si="763"/>
        <v>9530</v>
      </c>
      <c r="Q498" s="46">
        <f t="shared" si="718"/>
        <v>317.66666666666669</v>
      </c>
      <c r="R498" s="47">
        <f t="shared" si="719"/>
        <v>0.95014955134596213</v>
      </c>
      <c r="S498" s="19">
        <v>2259.4534632034101</v>
      </c>
      <c r="T498" s="50">
        <f t="shared" si="720"/>
        <v>23.708850610738828</v>
      </c>
      <c r="U498" s="48">
        <f t="shared" si="721"/>
        <v>101.94805762617696</v>
      </c>
      <c r="V498" s="45">
        <f t="shared" si="722"/>
        <v>334.33333333333331</v>
      </c>
      <c r="W498" s="45">
        <f t="shared" ref="W498" si="804">V498-15</f>
        <v>319.33333333333331</v>
      </c>
      <c r="X498" s="45">
        <f t="shared" si="724"/>
        <v>15</v>
      </c>
    </row>
    <row r="499" spans="2:24" x14ac:dyDescent="0.25">
      <c r="B499" s="41">
        <v>44328</v>
      </c>
      <c r="C499" s="3">
        <f t="shared" si="713"/>
        <v>2021</v>
      </c>
      <c r="D499" s="3" t="s">
        <v>25</v>
      </c>
      <c r="E499" s="3">
        <f t="shared" si="714"/>
        <v>12</v>
      </c>
      <c r="F499" s="3" t="s">
        <v>35</v>
      </c>
      <c r="G499" s="3">
        <v>1</v>
      </c>
      <c r="H499" s="3" t="str">
        <f t="shared" si="725"/>
        <v>Plymouth Rock</v>
      </c>
      <c r="I499" s="42">
        <v>44236</v>
      </c>
      <c r="J499" s="3">
        <f t="shared" si="715"/>
        <v>92</v>
      </c>
      <c r="K499" s="43">
        <f t="shared" si="716"/>
        <v>13.142857142857142</v>
      </c>
      <c r="L499" s="44">
        <v>9930</v>
      </c>
      <c r="M499" s="3">
        <v>15</v>
      </c>
      <c r="N499" s="45">
        <f t="shared" si="717"/>
        <v>9915</v>
      </c>
      <c r="O499" s="45">
        <f t="shared" si="753"/>
        <v>2477</v>
      </c>
      <c r="P499" s="45">
        <f t="shared" si="765"/>
        <v>9430</v>
      </c>
      <c r="Q499" s="46">
        <f t="shared" si="718"/>
        <v>314.33333333333331</v>
      </c>
      <c r="R499" s="47">
        <f t="shared" si="719"/>
        <v>0.95108421583459402</v>
      </c>
      <c r="S499" s="19">
        <v>2262.2759740259198</v>
      </c>
      <c r="T499" s="50">
        <f t="shared" si="720"/>
        <v>23.990201209182608</v>
      </c>
      <c r="U499" s="48">
        <f t="shared" si="721"/>
        <v>103.15786519948522</v>
      </c>
      <c r="V499" s="45">
        <f t="shared" si="722"/>
        <v>330.5</v>
      </c>
      <c r="W499" s="45">
        <f t="shared" ref="W499" si="805">V499-18</f>
        <v>312.5</v>
      </c>
      <c r="X499" s="45">
        <f t="shared" si="724"/>
        <v>18</v>
      </c>
    </row>
    <row r="500" spans="2:24" x14ac:dyDescent="0.25">
      <c r="B500" s="41">
        <v>44329</v>
      </c>
      <c r="C500" s="3">
        <f t="shared" si="713"/>
        <v>2021</v>
      </c>
      <c r="D500" s="3" t="s">
        <v>25</v>
      </c>
      <c r="E500" s="3">
        <f t="shared" si="714"/>
        <v>13</v>
      </c>
      <c r="F500" s="3" t="s">
        <v>36</v>
      </c>
      <c r="G500" s="3">
        <v>2</v>
      </c>
      <c r="H500" s="3" t="str">
        <f t="shared" si="725"/>
        <v>Sussex</v>
      </c>
      <c r="I500" s="42">
        <v>44237</v>
      </c>
      <c r="J500" s="3">
        <f t="shared" si="715"/>
        <v>92</v>
      </c>
      <c r="K500" s="43">
        <f t="shared" si="716"/>
        <v>13.142857142857142</v>
      </c>
      <c r="L500" s="44">
        <v>9820</v>
      </c>
      <c r="M500" s="3">
        <v>16</v>
      </c>
      <c r="N500" s="45">
        <f t="shared" si="717"/>
        <v>9804</v>
      </c>
      <c r="O500" s="45">
        <f t="shared" si="753"/>
        <v>2493</v>
      </c>
      <c r="P500" s="45">
        <f t="shared" si="767"/>
        <v>9404</v>
      </c>
      <c r="Q500" s="46">
        <f t="shared" si="718"/>
        <v>313.46666666666664</v>
      </c>
      <c r="R500" s="47">
        <f t="shared" si="719"/>
        <v>0.95920032639738884</v>
      </c>
      <c r="S500" s="19">
        <v>2265.09848484843</v>
      </c>
      <c r="T500" s="50">
        <f t="shared" si="720"/>
        <v>24.086542799324011</v>
      </c>
      <c r="U500" s="48">
        <f t="shared" si="721"/>
        <v>103.57213403709325</v>
      </c>
      <c r="V500" s="45">
        <f t="shared" si="722"/>
        <v>326.8</v>
      </c>
      <c r="W500" s="45">
        <f t="shared" ref="W500" si="806">V500-8</f>
        <v>318.8</v>
      </c>
      <c r="X500" s="45">
        <f t="shared" si="724"/>
        <v>8</v>
      </c>
    </row>
    <row r="501" spans="2:24" x14ac:dyDescent="0.25">
      <c r="B501" s="41">
        <v>44330</v>
      </c>
      <c r="C501" s="3">
        <f t="shared" si="713"/>
        <v>2021</v>
      </c>
      <c r="D501" s="3" t="s">
        <v>25</v>
      </c>
      <c r="E501" s="3">
        <f t="shared" si="714"/>
        <v>14</v>
      </c>
      <c r="F501" s="3" t="s">
        <v>34</v>
      </c>
      <c r="G501" s="3">
        <v>3</v>
      </c>
      <c r="H501" s="3" t="str">
        <f t="shared" si="725"/>
        <v>Leghorn</v>
      </c>
      <c r="I501" s="42">
        <v>44238</v>
      </c>
      <c r="J501" s="3">
        <f t="shared" si="715"/>
        <v>92</v>
      </c>
      <c r="K501" s="43">
        <f t="shared" si="716"/>
        <v>13.142857142857142</v>
      </c>
      <c r="L501" s="44">
        <v>9710</v>
      </c>
      <c r="M501" s="3">
        <v>5</v>
      </c>
      <c r="N501" s="45">
        <f t="shared" si="717"/>
        <v>9705</v>
      </c>
      <c r="O501" s="45">
        <f t="shared" si="753"/>
        <v>2498</v>
      </c>
      <c r="P501" s="45">
        <f t="shared" si="768"/>
        <v>9205</v>
      </c>
      <c r="Q501" s="46">
        <f t="shared" si="718"/>
        <v>306.83333333333331</v>
      </c>
      <c r="R501" s="47">
        <f t="shared" si="719"/>
        <v>0.94848016486347242</v>
      </c>
      <c r="S501" s="19">
        <v>2267.9209956709501</v>
      </c>
      <c r="T501" s="50">
        <f t="shared" si="720"/>
        <v>24.637924993709401</v>
      </c>
      <c r="U501" s="48">
        <f t="shared" si="721"/>
        <v>105.94307747295042</v>
      </c>
      <c r="V501" s="45">
        <f t="shared" si="722"/>
        <v>323.5</v>
      </c>
      <c r="W501" s="45">
        <f t="shared" ref="W501" si="807">V501-52</f>
        <v>271.5</v>
      </c>
      <c r="X501" s="45">
        <f t="shared" si="724"/>
        <v>52</v>
      </c>
    </row>
    <row r="502" spans="2:24" x14ac:dyDescent="0.25">
      <c r="B502" s="41">
        <v>44331</v>
      </c>
      <c r="C502" s="3">
        <f t="shared" si="713"/>
        <v>2021</v>
      </c>
      <c r="D502" s="3" t="s">
        <v>25</v>
      </c>
      <c r="E502" s="3">
        <f t="shared" si="714"/>
        <v>15</v>
      </c>
      <c r="F502" s="3" t="s">
        <v>35</v>
      </c>
      <c r="G502" s="3">
        <v>1</v>
      </c>
      <c r="H502" s="3" t="str">
        <f t="shared" si="725"/>
        <v>Plymouth Rock</v>
      </c>
      <c r="I502" s="42">
        <v>44239</v>
      </c>
      <c r="J502" s="3">
        <f t="shared" si="715"/>
        <v>92</v>
      </c>
      <c r="K502" s="43">
        <f t="shared" si="716"/>
        <v>13.142857142857142</v>
      </c>
      <c r="L502" s="44">
        <v>9600</v>
      </c>
      <c r="M502" s="3">
        <v>8</v>
      </c>
      <c r="N502" s="45">
        <f t="shared" si="717"/>
        <v>9592</v>
      </c>
      <c r="O502" s="45">
        <f t="shared" si="753"/>
        <v>2506</v>
      </c>
      <c r="P502" s="45">
        <f t="shared" si="770"/>
        <v>9100</v>
      </c>
      <c r="Q502" s="46">
        <f t="shared" si="718"/>
        <v>303.33333333333331</v>
      </c>
      <c r="R502" s="47">
        <f t="shared" si="719"/>
        <v>0.94870725604670558</v>
      </c>
      <c r="S502" s="19">
        <v>2270.7435064934598</v>
      </c>
      <c r="T502" s="50">
        <f t="shared" si="720"/>
        <v>24.953225346081975</v>
      </c>
      <c r="U502" s="48">
        <f t="shared" si="721"/>
        <v>107.29886898815249</v>
      </c>
      <c r="V502" s="45">
        <f t="shared" si="722"/>
        <v>319.73333333333335</v>
      </c>
      <c r="W502" s="45">
        <f t="shared" ref="W502" si="808">V502-55</f>
        <v>264.73333333333335</v>
      </c>
      <c r="X502" s="45">
        <f t="shared" si="724"/>
        <v>55</v>
      </c>
    </row>
    <row r="503" spans="2:24" x14ac:dyDescent="0.25">
      <c r="B503" s="41">
        <v>44332</v>
      </c>
      <c r="C503" s="3">
        <f t="shared" si="713"/>
        <v>2021</v>
      </c>
      <c r="D503" s="3" t="s">
        <v>25</v>
      </c>
      <c r="E503" s="3">
        <f t="shared" si="714"/>
        <v>16</v>
      </c>
      <c r="F503" s="3" t="s">
        <v>36</v>
      </c>
      <c r="G503" s="3">
        <v>2</v>
      </c>
      <c r="H503" s="3" t="str">
        <f t="shared" si="725"/>
        <v>Sussex</v>
      </c>
      <c r="I503" s="42">
        <v>44240</v>
      </c>
      <c r="J503" s="3">
        <f t="shared" si="715"/>
        <v>92</v>
      </c>
      <c r="K503" s="43">
        <f t="shared" si="716"/>
        <v>13.142857142857142</v>
      </c>
      <c r="L503" s="44">
        <v>20000</v>
      </c>
      <c r="M503" s="3">
        <v>9</v>
      </c>
      <c r="N503" s="45">
        <f t="shared" si="717"/>
        <v>19991</v>
      </c>
      <c r="O503" s="45">
        <f t="shared" si="753"/>
        <v>2515</v>
      </c>
      <c r="P503" s="45">
        <f t="shared" si="772"/>
        <v>19591</v>
      </c>
      <c r="Q503" s="46">
        <f t="shared" si="718"/>
        <v>653.0333333333333</v>
      </c>
      <c r="R503" s="47">
        <f t="shared" si="719"/>
        <v>0.97999099594817662</v>
      </c>
      <c r="S503" s="19">
        <v>2273.5660173159699</v>
      </c>
      <c r="T503" s="50">
        <f t="shared" si="720"/>
        <v>11.605155516900464</v>
      </c>
      <c r="U503" s="48">
        <f t="shared" si="721"/>
        <v>49.902168722671995</v>
      </c>
      <c r="V503" s="45">
        <f t="shared" si="722"/>
        <v>666.36666666666667</v>
      </c>
      <c r="W503" s="45">
        <f t="shared" ref="W503" si="809">V503-100</f>
        <v>566.36666666666667</v>
      </c>
      <c r="X503" s="45">
        <f t="shared" si="724"/>
        <v>100</v>
      </c>
    </row>
    <row r="504" spans="2:24" x14ac:dyDescent="0.25">
      <c r="B504" s="41">
        <v>44333</v>
      </c>
      <c r="C504" s="3">
        <f t="shared" si="713"/>
        <v>2021</v>
      </c>
      <c r="D504" s="3" t="s">
        <v>25</v>
      </c>
      <c r="E504" s="3">
        <f t="shared" si="714"/>
        <v>17</v>
      </c>
      <c r="F504" s="3" t="s">
        <v>34</v>
      </c>
      <c r="G504" s="3">
        <v>3</v>
      </c>
      <c r="H504" s="3" t="str">
        <f t="shared" si="725"/>
        <v>Leghorn</v>
      </c>
      <c r="I504" s="42">
        <v>44231</v>
      </c>
      <c r="J504" s="3">
        <f t="shared" si="715"/>
        <v>102</v>
      </c>
      <c r="K504" s="43">
        <f t="shared" si="716"/>
        <v>14.571428571428571</v>
      </c>
      <c r="L504" s="44">
        <v>16000</v>
      </c>
      <c r="M504" s="3">
        <v>3</v>
      </c>
      <c r="N504" s="45">
        <f t="shared" si="717"/>
        <v>15997</v>
      </c>
      <c r="O504" s="45">
        <f t="shared" si="753"/>
        <v>2518</v>
      </c>
      <c r="P504" s="45">
        <f t="shared" si="774"/>
        <v>15497</v>
      </c>
      <c r="Q504" s="46">
        <f t="shared" si="718"/>
        <v>516.56666666666672</v>
      </c>
      <c r="R504" s="47">
        <f t="shared" si="719"/>
        <v>0.96874413952616112</v>
      </c>
      <c r="S504" s="19">
        <v>2276.3885281384801</v>
      </c>
      <c r="T504" s="50">
        <f t="shared" si="720"/>
        <v>14.689220675862941</v>
      </c>
      <c r="U504" s="48">
        <f t="shared" si="721"/>
        <v>63.163648906210646</v>
      </c>
      <c r="V504" s="45">
        <f t="shared" si="722"/>
        <v>533.23333333333335</v>
      </c>
      <c r="W504" s="45">
        <f t="shared" ref="W504" si="810">V504-15</f>
        <v>518.23333333333335</v>
      </c>
      <c r="X504" s="45">
        <f t="shared" si="724"/>
        <v>15</v>
      </c>
    </row>
    <row r="505" spans="2:24" x14ac:dyDescent="0.25">
      <c r="B505" s="41">
        <v>44334</v>
      </c>
      <c r="C505" s="3">
        <f t="shared" si="713"/>
        <v>2021</v>
      </c>
      <c r="D505" s="3" t="s">
        <v>25</v>
      </c>
      <c r="E505" s="3">
        <f t="shared" si="714"/>
        <v>18</v>
      </c>
      <c r="F505" s="3" t="s">
        <v>35</v>
      </c>
      <c r="G505" s="3">
        <v>1</v>
      </c>
      <c r="H505" s="3" t="str">
        <f t="shared" si="725"/>
        <v>Plymouth Rock</v>
      </c>
      <c r="I505" s="42">
        <v>44242</v>
      </c>
      <c r="J505" s="3">
        <f t="shared" si="715"/>
        <v>92</v>
      </c>
      <c r="K505" s="43">
        <f t="shared" si="716"/>
        <v>13.142857142857142</v>
      </c>
      <c r="L505" s="44">
        <v>13000</v>
      </c>
      <c r="M505" s="3">
        <v>2</v>
      </c>
      <c r="N505" s="45">
        <f t="shared" si="717"/>
        <v>12998</v>
      </c>
      <c r="O505" s="45">
        <f t="shared" si="753"/>
        <v>2520</v>
      </c>
      <c r="P505" s="45">
        <f t="shared" si="776"/>
        <v>12698</v>
      </c>
      <c r="Q505" s="46">
        <f t="shared" si="718"/>
        <v>423.26666666666665</v>
      </c>
      <c r="R505" s="47">
        <f t="shared" si="719"/>
        <v>0.97691952608093557</v>
      </c>
      <c r="S505" s="19">
        <v>2279.2110389609902</v>
      </c>
      <c r="T505" s="50">
        <f t="shared" si="720"/>
        <v>17.949370286352107</v>
      </c>
      <c r="U505" s="48">
        <f t="shared" si="721"/>
        <v>77.182292231314051</v>
      </c>
      <c r="V505" s="45">
        <f t="shared" si="722"/>
        <v>433.26666666666665</v>
      </c>
      <c r="W505" s="45">
        <f t="shared" ref="W505:W506" si="811">V505-100</f>
        <v>333.26666666666665</v>
      </c>
      <c r="X505" s="45">
        <f t="shared" si="724"/>
        <v>100</v>
      </c>
    </row>
    <row r="506" spans="2:24" x14ac:dyDescent="0.25">
      <c r="B506" s="41">
        <v>44335</v>
      </c>
      <c r="C506" s="3">
        <f t="shared" si="713"/>
        <v>2021</v>
      </c>
      <c r="D506" s="3" t="s">
        <v>25</v>
      </c>
      <c r="E506" s="3">
        <f t="shared" si="714"/>
        <v>19</v>
      </c>
      <c r="F506" s="3" t="s">
        <v>34</v>
      </c>
      <c r="G506" s="3">
        <v>2</v>
      </c>
      <c r="H506" s="3" t="str">
        <f t="shared" si="725"/>
        <v>Sussex</v>
      </c>
      <c r="I506" s="42">
        <v>44243</v>
      </c>
      <c r="J506" s="3">
        <f t="shared" si="715"/>
        <v>92</v>
      </c>
      <c r="K506" s="43">
        <f t="shared" si="716"/>
        <v>13.142857142857142</v>
      </c>
      <c r="L506" s="44">
        <v>13500</v>
      </c>
      <c r="M506" s="3">
        <v>2</v>
      </c>
      <c r="N506" s="45">
        <f t="shared" si="717"/>
        <v>13498</v>
      </c>
      <c r="O506" s="45">
        <f t="shared" si="753"/>
        <v>2522</v>
      </c>
      <c r="P506" s="45">
        <f t="shared" ref="P506" si="812">L506-500</f>
        <v>13000</v>
      </c>
      <c r="Q506" s="46">
        <f t="shared" si="718"/>
        <v>433.33333333333331</v>
      </c>
      <c r="R506" s="47">
        <f t="shared" si="719"/>
        <v>0.96310564528078235</v>
      </c>
      <c r="S506" s="19">
        <v>2282.0335497834999</v>
      </c>
      <c r="T506" s="50">
        <f t="shared" si="720"/>
        <v>17.554104229103846</v>
      </c>
      <c r="U506" s="48">
        <f t="shared" si="721"/>
        <v>75.48264818514653</v>
      </c>
      <c r="V506" s="45">
        <f t="shared" si="722"/>
        <v>449.93333333333334</v>
      </c>
      <c r="W506" s="45">
        <f t="shared" si="811"/>
        <v>349.93333333333334</v>
      </c>
      <c r="X506" s="45">
        <f t="shared" si="724"/>
        <v>100</v>
      </c>
    </row>
    <row r="507" spans="2:24" x14ac:dyDescent="0.25">
      <c r="B507" s="41">
        <v>44336</v>
      </c>
      <c r="C507" s="3">
        <f t="shared" si="713"/>
        <v>2021</v>
      </c>
      <c r="D507" s="3" t="s">
        <v>25</v>
      </c>
      <c r="E507" s="3">
        <f t="shared" si="714"/>
        <v>20</v>
      </c>
      <c r="F507" s="3" t="s">
        <v>35</v>
      </c>
      <c r="G507" s="3">
        <v>3</v>
      </c>
      <c r="H507" s="3" t="str">
        <f t="shared" si="725"/>
        <v>Leghorn</v>
      </c>
      <c r="I507" s="42">
        <v>44244</v>
      </c>
      <c r="J507" s="3">
        <f t="shared" si="715"/>
        <v>92</v>
      </c>
      <c r="K507" s="43">
        <f t="shared" si="716"/>
        <v>13.142857142857142</v>
      </c>
      <c r="L507" s="44">
        <v>13000</v>
      </c>
      <c r="M507" s="3">
        <v>2</v>
      </c>
      <c r="N507" s="45">
        <f t="shared" si="717"/>
        <v>12998</v>
      </c>
      <c r="O507" s="45">
        <f t="shared" si="753"/>
        <v>2524</v>
      </c>
      <c r="P507" s="45">
        <f t="shared" ref="P507" si="813">N507-400</f>
        <v>12598</v>
      </c>
      <c r="Q507" s="46">
        <f t="shared" si="718"/>
        <v>419.93333333333334</v>
      </c>
      <c r="R507" s="47">
        <f t="shared" si="719"/>
        <v>0.96922603477458069</v>
      </c>
      <c r="S507" s="19">
        <v>2284.85606060601</v>
      </c>
      <c r="T507" s="50">
        <f t="shared" si="720"/>
        <v>18.136657093237101</v>
      </c>
      <c r="U507" s="48">
        <f t="shared" si="721"/>
        <v>77.987625500919535</v>
      </c>
      <c r="V507" s="45">
        <f t="shared" si="722"/>
        <v>433.26666666666665</v>
      </c>
      <c r="W507" s="45">
        <f t="shared" ref="W507" si="814">V507-150</f>
        <v>283.26666666666665</v>
      </c>
      <c r="X507" s="45">
        <f t="shared" si="724"/>
        <v>150</v>
      </c>
    </row>
    <row r="508" spans="2:24" x14ac:dyDescent="0.25">
      <c r="B508" s="41">
        <v>44337</v>
      </c>
      <c r="C508" s="3">
        <f t="shared" si="713"/>
        <v>2021</v>
      </c>
      <c r="D508" s="3" t="s">
        <v>25</v>
      </c>
      <c r="E508" s="3">
        <f t="shared" si="714"/>
        <v>21</v>
      </c>
      <c r="F508" s="3" t="s">
        <v>36</v>
      </c>
      <c r="G508" s="3">
        <v>1</v>
      </c>
      <c r="H508" s="3" t="str">
        <f>CONCATENATE(IF(G508=2,"Sussex",""),IF(G508=3,"Leghorn",""),IF(G508=1,"Plymouth Rock",""))</f>
        <v>Plymouth Rock</v>
      </c>
      <c r="I508" s="42">
        <v>44245</v>
      </c>
      <c r="J508" s="3">
        <f t="shared" si="715"/>
        <v>92</v>
      </c>
      <c r="K508" s="43">
        <f t="shared" si="716"/>
        <v>13.142857142857142</v>
      </c>
      <c r="L508" s="44">
        <v>17000</v>
      </c>
      <c r="M508" s="3">
        <v>2</v>
      </c>
      <c r="N508" s="45">
        <f t="shared" si="717"/>
        <v>16998</v>
      </c>
      <c r="O508" s="45">
        <f t="shared" si="753"/>
        <v>2526</v>
      </c>
      <c r="P508" s="45">
        <f t="shared" ref="P508" si="815">N508-500</f>
        <v>16498</v>
      </c>
      <c r="Q508" s="46">
        <f t="shared" si="718"/>
        <v>549.93333333333328</v>
      </c>
      <c r="R508" s="47">
        <f t="shared" si="719"/>
        <v>0.9705847746793741</v>
      </c>
      <c r="S508" s="19">
        <v>2287.6785714285202</v>
      </c>
      <c r="T508" s="50">
        <f t="shared" si="720"/>
        <v>13.866399390401989</v>
      </c>
      <c r="U508" s="48">
        <f t="shared" si="721"/>
        <v>59.625517378728553</v>
      </c>
      <c r="V508" s="45">
        <f t="shared" si="722"/>
        <v>566.6</v>
      </c>
      <c r="W508" s="45">
        <f t="shared" ref="W508" si="816">V508-50</f>
        <v>516.6</v>
      </c>
      <c r="X508" s="45">
        <f t="shared" si="724"/>
        <v>50</v>
      </c>
    </row>
    <row r="509" spans="2:24" x14ac:dyDescent="0.25">
      <c r="B509" s="41">
        <v>44338</v>
      </c>
      <c r="C509" s="3">
        <f t="shared" si="713"/>
        <v>2021</v>
      </c>
      <c r="D509" s="3" t="s">
        <v>25</v>
      </c>
      <c r="E509" s="3">
        <f t="shared" si="714"/>
        <v>22</v>
      </c>
      <c r="F509" s="3" t="s">
        <v>34</v>
      </c>
      <c r="G509" s="3">
        <v>2</v>
      </c>
      <c r="H509" s="3" t="str">
        <f>CONCATENATE(IF(G509=2,"Sussex",""),IF(G509=3,"Leghorn",""),IF(G509=1,"Plymouth Rock",""))</f>
        <v>Sussex</v>
      </c>
      <c r="I509" s="42">
        <v>44246</v>
      </c>
      <c r="J509" s="3">
        <f t="shared" si="715"/>
        <v>92</v>
      </c>
      <c r="K509" s="43">
        <f t="shared" si="716"/>
        <v>13.142857142857142</v>
      </c>
      <c r="L509" s="44">
        <v>11328.404040404001</v>
      </c>
      <c r="M509" s="3">
        <v>2</v>
      </c>
      <c r="N509" s="45">
        <f t="shared" si="717"/>
        <v>11326.404040404001</v>
      </c>
      <c r="O509" s="45">
        <f t="shared" si="753"/>
        <v>2528</v>
      </c>
      <c r="P509" s="45">
        <f t="shared" ref="P509" si="817">N509-300</f>
        <v>11026.404040404001</v>
      </c>
      <c r="Q509" s="46">
        <f t="shared" si="718"/>
        <v>367.54680134680001</v>
      </c>
      <c r="R509" s="47">
        <f t="shared" si="719"/>
        <v>0.97351321752872066</v>
      </c>
      <c r="S509" s="19">
        <v>2290.5010822510299</v>
      </c>
      <c r="T509" s="50">
        <f t="shared" si="720"/>
        <v>20.77287458230224</v>
      </c>
      <c r="U509" s="48">
        <f t="shared" si="721"/>
        <v>89.323360703899624</v>
      </c>
      <c r="V509" s="45">
        <f t="shared" si="722"/>
        <v>377.54680134680001</v>
      </c>
      <c r="W509" s="45">
        <f t="shared" ref="W509:W526" si="818">V509-70</f>
        <v>307.54680134680001</v>
      </c>
      <c r="X509" s="45">
        <f t="shared" si="724"/>
        <v>70</v>
      </c>
    </row>
    <row r="510" spans="2:24" x14ac:dyDescent="0.25">
      <c r="B510" s="41">
        <v>44339</v>
      </c>
      <c r="C510" s="3">
        <f t="shared" si="713"/>
        <v>2021</v>
      </c>
      <c r="D510" s="3" t="s">
        <v>25</v>
      </c>
      <c r="E510" s="3">
        <f t="shared" si="714"/>
        <v>23</v>
      </c>
      <c r="F510" s="3" t="s">
        <v>35</v>
      </c>
      <c r="G510" s="3">
        <v>3</v>
      </c>
      <c r="H510" s="3" t="str">
        <f t="shared" ref="H510:H573" si="819">CONCATENATE(IF(G510=2,"Sussex",""),IF(G510=3,"Leghorn",""),IF(G510=1,"Plymouth Rock",""))</f>
        <v>Leghorn</v>
      </c>
      <c r="I510" s="42">
        <v>44247</v>
      </c>
      <c r="J510" s="3">
        <f t="shared" si="715"/>
        <v>92</v>
      </c>
      <c r="K510" s="43">
        <f t="shared" si="716"/>
        <v>13.142857142857142</v>
      </c>
      <c r="L510" s="44">
        <v>11283.470418470401</v>
      </c>
      <c r="M510" s="3">
        <v>2</v>
      </c>
      <c r="N510" s="45">
        <f t="shared" si="717"/>
        <v>11281.470418470401</v>
      </c>
      <c r="O510" s="45">
        <f t="shared" si="753"/>
        <v>2530</v>
      </c>
      <c r="P510" s="45">
        <f t="shared" ref="P510" si="820">N510-200</f>
        <v>11081.470418470401</v>
      </c>
      <c r="Q510" s="46">
        <f t="shared" si="718"/>
        <v>369.3823472823467</v>
      </c>
      <c r="R510" s="47">
        <f t="shared" si="719"/>
        <v>0.98227181452583046</v>
      </c>
      <c r="S510" s="19">
        <v>2293.32359307354</v>
      </c>
      <c r="T510" s="50">
        <f t="shared" si="720"/>
        <v>20.695119929671684</v>
      </c>
      <c r="U510" s="48">
        <f t="shared" si="721"/>
        <v>88.989015697588229</v>
      </c>
      <c r="V510" s="45">
        <f t="shared" si="722"/>
        <v>376.04901394901333</v>
      </c>
      <c r="W510" s="45">
        <f t="shared" ref="W510:W528" si="821">V510-61</f>
        <v>315.04901394901333</v>
      </c>
      <c r="X510" s="45">
        <f t="shared" si="724"/>
        <v>61</v>
      </c>
    </row>
    <row r="511" spans="2:24" x14ac:dyDescent="0.25">
      <c r="B511" s="41">
        <v>44340</v>
      </c>
      <c r="C511" s="3">
        <f t="shared" si="713"/>
        <v>2021</v>
      </c>
      <c r="D511" s="3" t="s">
        <v>25</v>
      </c>
      <c r="E511" s="3">
        <f t="shared" si="714"/>
        <v>24</v>
      </c>
      <c r="F511" s="3" t="s">
        <v>36</v>
      </c>
      <c r="G511" s="3">
        <v>1</v>
      </c>
      <c r="H511" s="3" t="str">
        <f t="shared" si="819"/>
        <v>Plymouth Rock</v>
      </c>
      <c r="I511" s="42">
        <v>44248</v>
      </c>
      <c r="J511" s="3">
        <f t="shared" si="715"/>
        <v>92</v>
      </c>
      <c r="K511" s="43">
        <f t="shared" si="716"/>
        <v>13.142857142857142</v>
      </c>
      <c r="L511" s="44">
        <v>11238.5367965368</v>
      </c>
      <c r="M511" s="3">
        <v>5</v>
      </c>
      <c r="N511" s="45">
        <f t="shared" si="717"/>
        <v>11233.5367965368</v>
      </c>
      <c r="O511" s="45">
        <f t="shared" si="753"/>
        <v>2535</v>
      </c>
      <c r="P511" s="45">
        <f t="shared" ref="P511" si="822">N511-600</f>
        <v>10633.5367965368</v>
      </c>
      <c r="Q511" s="46">
        <f t="shared" si="718"/>
        <v>354.45122655122668</v>
      </c>
      <c r="R511" s="47">
        <f t="shared" si="719"/>
        <v>0.94658850450510168</v>
      </c>
      <c r="S511" s="19">
        <v>2296.1461038960501</v>
      </c>
      <c r="T511" s="50">
        <f t="shared" si="720"/>
        <v>21.59343732786888</v>
      </c>
      <c r="U511" s="48">
        <f t="shared" si="721"/>
        <v>92.851780509836175</v>
      </c>
      <c r="V511" s="45">
        <f t="shared" si="722"/>
        <v>374.45122655122668</v>
      </c>
      <c r="W511" s="45">
        <f t="shared" si="821"/>
        <v>313.45122655122668</v>
      </c>
      <c r="X511" s="45">
        <f t="shared" si="724"/>
        <v>61</v>
      </c>
    </row>
    <row r="512" spans="2:24" x14ac:dyDescent="0.25">
      <c r="B512" s="41">
        <v>44341</v>
      </c>
      <c r="C512" s="3">
        <f t="shared" si="713"/>
        <v>2021</v>
      </c>
      <c r="D512" s="3" t="s">
        <v>25</v>
      </c>
      <c r="E512" s="3">
        <f t="shared" si="714"/>
        <v>25</v>
      </c>
      <c r="F512" s="3" t="s">
        <v>34</v>
      </c>
      <c r="G512" s="3">
        <v>2</v>
      </c>
      <c r="H512" s="3" t="str">
        <f t="shared" si="819"/>
        <v>Sussex</v>
      </c>
      <c r="I512" s="42">
        <v>44239</v>
      </c>
      <c r="J512" s="3">
        <f t="shared" si="715"/>
        <v>102</v>
      </c>
      <c r="K512" s="43">
        <f t="shared" si="716"/>
        <v>14.571428571428571</v>
      </c>
      <c r="L512" s="44">
        <v>11193.6031746032</v>
      </c>
      <c r="M512" s="3">
        <v>8</v>
      </c>
      <c r="N512" s="45">
        <f t="shared" si="717"/>
        <v>11185.6031746032</v>
      </c>
      <c r="O512" s="45">
        <f t="shared" si="753"/>
        <v>2543</v>
      </c>
      <c r="P512" s="45">
        <f t="shared" ref="P512" si="823">N512-500</f>
        <v>10685.6031746032</v>
      </c>
      <c r="Q512" s="46">
        <f t="shared" si="718"/>
        <v>356.18677248677335</v>
      </c>
      <c r="R512" s="47">
        <f t="shared" si="719"/>
        <v>0.95529968369204754</v>
      </c>
      <c r="S512" s="19">
        <v>2298.9686147185598</v>
      </c>
      <c r="T512" s="50">
        <f t="shared" si="720"/>
        <v>21.514635881131998</v>
      </c>
      <c r="U512" s="48">
        <f t="shared" si="721"/>
        <v>92.512934288867584</v>
      </c>
      <c r="V512" s="45">
        <f t="shared" si="722"/>
        <v>372.85343915344004</v>
      </c>
      <c r="W512" s="45">
        <f t="shared" ref="W512" si="824">V512-88</f>
        <v>284.85343915344004</v>
      </c>
      <c r="X512" s="45">
        <f t="shared" si="724"/>
        <v>88</v>
      </c>
    </row>
    <row r="513" spans="2:24" x14ac:dyDescent="0.25">
      <c r="B513" s="41">
        <v>44342</v>
      </c>
      <c r="C513" s="3">
        <f t="shared" si="713"/>
        <v>2021</v>
      </c>
      <c r="D513" s="3" t="s">
        <v>25</v>
      </c>
      <c r="E513" s="3">
        <f t="shared" si="714"/>
        <v>26</v>
      </c>
      <c r="F513" s="3" t="s">
        <v>35</v>
      </c>
      <c r="G513" s="3">
        <v>3</v>
      </c>
      <c r="H513" s="3" t="str">
        <f t="shared" si="819"/>
        <v>Leghorn</v>
      </c>
      <c r="I513" s="42">
        <v>44250</v>
      </c>
      <c r="J513" s="3">
        <f t="shared" si="715"/>
        <v>92</v>
      </c>
      <c r="K513" s="43">
        <f t="shared" si="716"/>
        <v>13.142857142857142</v>
      </c>
      <c r="L513" s="44">
        <v>11148.6695526695</v>
      </c>
      <c r="M513" s="3">
        <v>6</v>
      </c>
      <c r="N513" s="45">
        <f t="shared" si="717"/>
        <v>11142.6695526695</v>
      </c>
      <c r="O513" s="45">
        <f t="shared" si="753"/>
        <v>2549</v>
      </c>
      <c r="P513" s="45">
        <f t="shared" ref="P513" si="825">L513-500</f>
        <v>10648.6695526695</v>
      </c>
      <c r="Q513" s="46">
        <f t="shared" si="718"/>
        <v>354.95565175565002</v>
      </c>
      <c r="R513" s="47">
        <f t="shared" si="719"/>
        <v>0.9556659203016884</v>
      </c>
      <c r="S513" s="19">
        <v>2301.79112554107</v>
      </c>
      <c r="T513" s="50">
        <f t="shared" si="720"/>
        <v>21.615762552834944</v>
      </c>
      <c r="U513" s="48">
        <f t="shared" si="721"/>
        <v>92.947778977190254</v>
      </c>
      <c r="V513" s="45">
        <f t="shared" si="722"/>
        <v>371.42231842231666</v>
      </c>
      <c r="W513" s="45">
        <f t="shared" ref="W513" si="826">V513-150</f>
        <v>221.42231842231666</v>
      </c>
      <c r="X513" s="45">
        <f t="shared" si="724"/>
        <v>150</v>
      </c>
    </row>
    <row r="514" spans="2:24" x14ac:dyDescent="0.25">
      <c r="B514" s="41">
        <v>44343</v>
      </c>
      <c r="C514" s="3">
        <f t="shared" si="713"/>
        <v>2021</v>
      </c>
      <c r="D514" s="3" t="s">
        <v>25</v>
      </c>
      <c r="E514" s="3">
        <f t="shared" si="714"/>
        <v>27</v>
      </c>
      <c r="F514" s="3" t="s">
        <v>36</v>
      </c>
      <c r="G514" s="3">
        <v>1</v>
      </c>
      <c r="H514" s="3" t="str">
        <f t="shared" si="819"/>
        <v>Plymouth Rock</v>
      </c>
      <c r="I514" s="42">
        <v>44251</v>
      </c>
      <c r="J514" s="3">
        <f t="shared" si="715"/>
        <v>92</v>
      </c>
      <c r="K514" s="43">
        <f t="shared" si="716"/>
        <v>13.142857142857142</v>
      </c>
      <c r="L514" s="44">
        <v>11103.7359307359</v>
      </c>
      <c r="M514" s="3">
        <v>6</v>
      </c>
      <c r="N514" s="45">
        <f t="shared" si="717"/>
        <v>11097.7359307359</v>
      </c>
      <c r="O514" s="45">
        <f t="shared" si="753"/>
        <v>2555</v>
      </c>
      <c r="P514" s="45">
        <f t="shared" ref="P514" si="827">N514-400</f>
        <v>10697.7359307359</v>
      </c>
      <c r="Q514" s="46">
        <f t="shared" si="718"/>
        <v>356.59119769119667</v>
      </c>
      <c r="R514" s="47">
        <f t="shared" si="719"/>
        <v>0.96395661218679984</v>
      </c>
      <c r="S514" s="19">
        <v>2304.6136363635801</v>
      </c>
      <c r="T514" s="50">
        <f t="shared" si="720"/>
        <v>21.543003597070889</v>
      </c>
      <c r="U514" s="48">
        <f t="shared" si="721"/>
        <v>92.634915467404824</v>
      </c>
      <c r="V514" s="45">
        <f t="shared" si="722"/>
        <v>369.92453102452998</v>
      </c>
      <c r="W514" s="45">
        <f t="shared" ref="W514" si="828">V514-20</f>
        <v>349.92453102452998</v>
      </c>
      <c r="X514" s="45">
        <f t="shared" si="724"/>
        <v>20</v>
      </c>
    </row>
    <row r="515" spans="2:24" x14ac:dyDescent="0.25">
      <c r="B515" s="41">
        <v>44344</v>
      </c>
      <c r="C515" s="3">
        <f t="shared" ref="C515:C578" si="829">YEAR(B515)</f>
        <v>2021</v>
      </c>
      <c r="D515" s="3" t="s">
        <v>25</v>
      </c>
      <c r="E515" s="3">
        <f t="shared" ref="E515:E578" si="830">DAY(B515)</f>
        <v>28</v>
      </c>
      <c r="F515" s="3" t="s">
        <v>34</v>
      </c>
      <c r="G515" s="3">
        <v>2</v>
      </c>
      <c r="H515" s="3" t="str">
        <f t="shared" si="819"/>
        <v>Sussex</v>
      </c>
      <c r="I515" s="42">
        <v>44252</v>
      </c>
      <c r="J515" s="3">
        <f t="shared" ref="J515:J578" si="831">B515-I515</f>
        <v>92</v>
      </c>
      <c r="K515" s="43">
        <f t="shared" ref="K515:K578" si="832">J515/7</f>
        <v>13.142857142857142</v>
      </c>
      <c r="L515" s="44">
        <v>11058.8023088023</v>
      </c>
      <c r="M515" s="3">
        <v>8</v>
      </c>
      <c r="N515" s="45">
        <f t="shared" ref="N515:N578" si="833">L515-M515</f>
        <v>11050.8023088023</v>
      </c>
      <c r="O515" s="45">
        <f t="shared" si="753"/>
        <v>2563</v>
      </c>
      <c r="P515" s="45">
        <f t="shared" ref="P515" si="834">N515-500</f>
        <v>10550.8023088023</v>
      </c>
      <c r="Q515" s="46">
        <f t="shared" ref="Q515:Q578" si="835">P515/30</f>
        <v>351.69341029341001</v>
      </c>
      <c r="R515" s="47">
        <f t="shared" ref="R515:R578" si="836">P515/N515</f>
        <v>0.95475441637375646</v>
      </c>
      <c r="S515" s="19">
        <v>1993</v>
      </c>
      <c r="T515" s="50">
        <f t="shared" ref="T515:T578" si="837">S515*100/P515</f>
        <v>18.889558743198936</v>
      </c>
      <c r="U515" s="48">
        <f t="shared" ref="U515:U578" si="838">4.3*T515</f>
        <v>81.225102595755416</v>
      </c>
      <c r="V515" s="45">
        <f t="shared" ref="V515:V578" si="839">N515/30</f>
        <v>368.3600769600767</v>
      </c>
      <c r="W515" s="45">
        <f t="shared" ref="W515" si="840">V515-15</f>
        <v>353.3600769600767</v>
      </c>
      <c r="X515" s="45">
        <f t="shared" ref="X515:X578" si="841">V515-W515</f>
        <v>15</v>
      </c>
    </row>
    <row r="516" spans="2:24" x14ac:dyDescent="0.25">
      <c r="B516" s="41">
        <v>44345</v>
      </c>
      <c r="C516" s="3">
        <f t="shared" si="829"/>
        <v>2021</v>
      </c>
      <c r="D516" s="3" t="s">
        <v>25</v>
      </c>
      <c r="E516" s="3">
        <f t="shared" si="830"/>
        <v>29</v>
      </c>
      <c r="F516" s="3" t="s">
        <v>34</v>
      </c>
      <c r="G516" s="3">
        <v>3</v>
      </c>
      <c r="H516" s="3" t="str">
        <f t="shared" si="819"/>
        <v>Leghorn</v>
      </c>
      <c r="I516" s="42">
        <v>44253</v>
      </c>
      <c r="J516" s="3">
        <f t="shared" si="831"/>
        <v>92</v>
      </c>
      <c r="K516" s="43">
        <f t="shared" si="832"/>
        <v>13.142857142857142</v>
      </c>
      <c r="L516" s="44">
        <v>11013.8686868687</v>
      </c>
      <c r="M516" s="3">
        <v>1</v>
      </c>
      <c r="N516" s="45">
        <f t="shared" si="833"/>
        <v>11012.8686868687</v>
      </c>
      <c r="O516" s="45">
        <f t="shared" si="753"/>
        <v>2564</v>
      </c>
      <c r="P516" s="45">
        <f t="shared" si="751"/>
        <v>10513.8686868687</v>
      </c>
      <c r="Q516" s="46">
        <f t="shared" si="835"/>
        <v>350.46228956228998</v>
      </c>
      <c r="R516" s="47">
        <f t="shared" si="836"/>
        <v>0.95468937166253631</v>
      </c>
      <c r="S516" s="19">
        <v>1719</v>
      </c>
      <c r="T516" s="50">
        <f t="shared" si="837"/>
        <v>16.349833264961219</v>
      </c>
      <c r="U516" s="48">
        <f t="shared" si="838"/>
        <v>70.304283039333242</v>
      </c>
      <c r="V516" s="45">
        <f t="shared" si="839"/>
        <v>367.09562289562331</v>
      </c>
      <c r="W516" s="45">
        <f t="shared" ref="W516" si="842">V516-18</f>
        <v>349.09562289562331</v>
      </c>
      <c r="X516" s="45">
        <f t="shared" si="841"/>
        <v>18</v>
      </c>
    </row>
    <row r="517" spans="2:24" x14ac:dyDescent="0.25">
      <c r="B517" s="41">
        <v>44346</v>
      </c>
      <c r="C517" s="3">
        <f t="shared" si="829"/>
        <v>2021</v>
      </c>
      <c r="D517" s="3" t="s">
        <v>25</v>
      </c>
      <c r="E517" s="3">
        <f t="shared" si="830"/>
        <v>30</v>
      </c>
      <c r="F517" s="3" t="s">
        <v>35</v>
      </c>
      <c r="G517" s="3">
        <v>1</v>
      </c>
      <c r="H517" s="3" t="str">
        <f t="shared" si="819"/>
        <v>Plymouth Rock</v>
      </c>
      <c r="I517" s="42">
        <v>44254</v>
      </c>
      <c r="J517" s="3">
        <f t="shared" si="831"/>
        <v>92</v>
      </c>
      <c r="K517" s="43">
        <f t="shared" si="832"/>
        <v>13.142857142857142</v>
      </c>
      <c r="L517" s="44">
        <v>10968.9350649351</v>
      </c>
      <c r="M517" s="3">
        <v>0</v>
      </c>
      <c r="N517" s="45">
        <f t="shared" si="833"/>
        <v>10968.9350649351</v>
      </c>
      <c r="O517" s="45">
        <f t="shared" si="753"/>
        <v>2564</v>
      </c>
      <c r="P517" s="45">
        <f t="shared" si="754"/>
        <v>10568.9350649351</v>
      </c>
      <c r="Q517" s="46">
        <f t="shared" si="835"/>
        <v>352.29783549783667</v>
      </c>
      <c r="R517" s="47">
        <f t="shared" si="836"/>
        <v>0.96353337879821188</v>
      </c>
      <c r="S517" s="19">
        <v>1946</v>
      </c>
      <c r="T517" s="50">
        <f t="shared" si="837"/>
        <v>18.412451094115504</v>
      </c>
      <c r="U517" s="48">
        <f t="shared" si="838"/>
        <v>79.173539704696665</v>
      </c>
      <c r="V517" s="45">
        <f t="shared" si="839"/>
        <v>365.63116883116999</v>
      </c>
      <c r="W517" s="45">
        <f t="shared" ref="W517" si="843">V517-8</f>
        <v>357.63116883116999</v>
      </c>
      <c r="X517" s="45">
        <f t="shared" si="841"/>
        <v>8</v>
      </c>
    </row>
    <row r="518" spans="2:24" x14ac:dyDescent="0.25">
      <c r="B518" s="41">
        <v>44347</v>
      </c>
      <c r="C518" s="3">
        <f t="shared" si="829"/>
        <v>2021</v>
      </c>
      <c r="D518" s="3" t="s">
        <v>25</v>
      </c>
      <c r="E518" s="3">
        <f t="shared" si="830"/>
        <v>31</v>
      </c>
      <c r="F518" s="3" t="s">
        <v>36</v>
      </c>
      <c r="G518" s="3">
        <v>2</v>
      </c>
      <c r="H518" s="3" t="str">
        <f t="shared" si="819"/>
        <v>Sussex</v>
      </c>
      <c r="I518" s="42">
        <v>44235</v>
      </c>
      <c r="J518" s="3">
        <f t="shared" si="831"/>
        <v>112</v>
      </c>
      <c r="K518" s="43">
        <f t="shared" si="832"/>
        <v>16</v>
      </c>
      <c r="L518" s="44">
        <v>10924.0014430014</v>
      </c>
      <c r="M518" s="3">
        <v>0</v>
      </c>
      <c r="N518" s="45">
        <f t="shared" si="833"/>
        <v>10924.0014430014</v>
      </c>
      <c r="O518" s="45">
        <f t="shared" si="753"/>
        <v>2564</v>
      </c>
      <c r="P518" s="45">
        <f t="shared" si="800"/>
        <v>10424.0014430014</v>
      </c>
      <c r="Q518" s="46">
        <f t="shared" si="835"/>
        <v>347.46671476671332</v>
      </c>
      <c r="R518" s="47">
        <f t="shared" si="836"/>
        <v>0.95422922611198191</v>
      </c>
      <c r="S518" s="19">
        <v>1840</v>
      </c>
      <c r="T518" s="50">
        <f t="shared" si="837"/>
        <v>17.651570848883207</v>
      </c>
      <c r="U518" s="48">
        <f t="shared" si="838"/>
        <v>75.901754650197788</v>
      </c>
      <c r="V518" s="45">
        <f t="shared" si="839"/>
        <v>364.13338143338001</v>
      </c>
      <c r="W518" s="45">
        <f t="shared" ref="W518" si="844">V518-52</f>
        <v>312.13338143338001</v>
      </c>
      <c r="X518" s="45">
        <f t="shared" si="841"/>
        <v>52</v>
      </c>
    </row>
    <row r="519" spans="2:24" x14ac:dyDescent="0.25">
      <c r="B519" s="41">
        <v>44348</v>
      </c>
      <c r="C519" s="3">
        <f t="shared" si="829"/>
        <v>2021</v>
      </c>
      <c r="D519" s="3" t="s">
        <v>26</v>
      </c>
      <c r="E519" s="3">
        <f t="shared" si="830"/>
        <v>1</v>
      </c>
      <c r="F519" s="3" t="s">
        <v>34</v>
      </c>
      <c r="G519" s="3">
        <v>3</v>
      </c>
      <c r="H519" s="3" t="str">
        <f t="shared" si="819"/>
        <v>Leghorn</v>
      </c>
      <c r="I519" s="42">
        <v>44256</v>
      </c>
      <c r="J519" s="3">
        <f t="shared" si="831"/>
        <v>92</v>
      </c>
      <c r="K519" s="43">
        <f t="shared" si="832"/>
        <v>13.142857142857142</v>
      </c>
      <c r="L519" s="44">
        <v>10879.0678210678</v>
      </c>
      <c r="M519" s="3">
        <v>0</v>
      </c>
      <c r="N519" s="45">
        <f t="shared" si="833"/>
        <v>10879.0678210678</v>
      </c>
      <c r="O519" s="45">
        <f t="shared" si="753"/>
        <v>2564</v>
      </c>
      <c r="P519" s="45">
        <f t="shared" si="757"/>
        <v>10579.0678210678</v>
      </c>
      <c r="Q519" s="46">
        <f t="shared" si="835"/>
        <v>352.63559403559333</v>
      </c>
      <c r="R519" s="47">
        <f t="shared" si="836"/>
        <v>0.97242410793514522</v>
      </c>
      <c r="S519" s="19">
        <v>1900</v>
      </c>
      <c r="T519" s="50">
        <f t="shared" si="837"/>
        <v>17.959994511200925</v>
      </c>
      <c r="U519" s="48">
        <f t="shared" si="838"/>
        <v>77.227976398163975</v>
      </c>
      <c r="V519" s="45">
        <f t="shared" si="839"/>
        <v>362.63559403559333</v>
      </c>
      <c r="W519" s="45">
        <f t="shared" ref="W519" si="845">V519-55</f>
        <v>307.63559403559333</v>
      </c>
      <c r="X519" s="45">
        <f t="shared" si="841"/>
        <v>55</v>
      </c>
    </row>
    <row r="520" spans="2:24" x14ac:dyDescent="0.25">
      <c r="B520" s="41">
        <v>44349</v>
      </c>
      <c r="C520" s="3">
        <f t="shared" si="829"/>
        <v>2021</v>
      </c>
      <c r="D520" s="3" t="s">
        <v>26</v>
      </c>
      <c r="E520" s="3">
        <f t="shared" si="830"/>
        <v>2</v>
      </c>
      <c r="F520" s="3" t="s">
        <v>35</v>
      </c>
      <c r="G520" s="3">
        <v>1</v>
      </c>
      <c r="H520" s="3" t="str">
        <f t="shared" si="819"/>
        <v>Plymouth Rock</v>
      </c>
      <c r="I520" s="42">
        <v>44257</v>
      </c>
      <c r="J520" s="3">
        <f t="shared" si="831"/>
        <v>92</v>
      </c>
      <c r="K520" s="43">
        <f t="shared" si="832"/>
        <v>13.142857142857142</v>
      </c>
      <c r="L520" s="44">
        <v>10834.1341991342</v>
      </c>
      <c r="M520" s="3">
        <v>0</v>
      </c>
      <c r="N520" s="45">
        <f t="shared" si="833"/>
        <v>10834.1341991342</v>
      </c>
      <c r="O520" s="45">
        <f t="shared" si="753"/>
        <v>2564</v>
      </c>
      <c r="P520" s="45">
        <f t="shared" si="759"/>
        <v>10634.1341991342</v>
      </c>
      <c r="Q520" s="46">
        <f t="shared" si="835"/>
        <v>354.47113997113996</v>
      </c>
      <c r="R520" s="47">
        <f t="shared" si="836"/>
        <v>0.98153982622663261</v>
      </c>
      <c r="S520" s="19">
        <v>1800</v>
      </c>
      <c r="T520" s="50">
        <f t="shared" si="837"/>
        <v>16.926624831822703</v>
      </c>
      <c r="U520" s="48">
        <f t="shared" si="838"/>
        <v>72.784486776837625</v>
      </c>
      <c r="V520" s="45">
        <f t="shared" si="839"/>
        <v>361.13780663780665</v>
      </c>
      <c r="W520" s="45">
        <f t="shared" ref="W520" si="846">V520-100</f>
        <v>261.13780663780665</v>
      </c>
      <c r="X520" s="45">
        <f t="shared" si="841"/>
        <v>100</v>
      </c>
    </row>
    <row r="521" spans="2:24" x14ac:dyDescent="0.25">
      <c r="B521" s="41">
        <v>44350</v>
      </c>
      <c r="C521" s="3">
        <f t="shared" si="829"/>
        <v>2021</v>
      </c>
      <c r="D521" s="3" t="s">
        <v>26</v>
      </c>
      <c r="E521" s="3">
        <f t="shared" si="830"/>
        <v>3</v>
      </c>
      <c r="F521" s="3" t="s">
        <v>36</v>
      </c>
      <c r="G521" s="3">
        <v>2</v>
      </c>
      <c r="H521" s="3" t="str">
        <f t="shared" si="819"/>
        <v>Sussex</v>
      </c>
      <c r="I521" s="42">
        <v>44258</v>
      </c>
      <c r="J521" s="3">
        <f t="shared" si="831"/>
        <v>92</v>
      </c>
      <c r="K521" s="43">
        <f t="shared" si="832"/>
        <v>13.142857142857142</v>
      </c>
      <c r="L521" s="44">
        <v>10789.2005772006</v>
      </c>
      <c r="M521" s="3">
        <v>9</v>
      </c>
      <c r="N521" s="45">
        <f t="shared" si="833"/>
        <v>10780.2005772006</v>
      </c>
      <c r="O521" s="45">
        <f t="shared" si="753"/>
        <v>2573</v>
      </c>
      <c r="P521" s="45">
        <f t="shared" si="761"/>
        <v>10180.2005772006</v>
      </c>
      <c r="Q521" s="46">
        <f t="shared" si="835"/>
        <v>339.34001924002001</v>
      </c>
      <c r="R521" s="47">
        <f t="shared" si="836"/>
        <v>0.94434240850128892</v>
      </c>
      <c r="S521" s="19">
        <v>1800</v>
      </c>
      <c r="T521" s="50">
        <f t="shared" si="837"/>
        <v>17.681380502769745</v>
      </c>
      <c r="U521" s="48">
        <f t="shared" si="838"/>
        <v>76.029936161909902</v>
      </c>
      <c r="V521" s="45">
        <f t="shared" si="839"/>
        <v>359.34001924002001</v>
      </c>
      <c r="W521" s="45">
        <f t="shared" ref="W521" si="847">V521-150</f>
        <v>209.34001924002001</v>
      </c>
      <c r="X521" s="45">
        <f t="shared" si="841"/>
        <v>150</v>
      </c>
    </row>
    <row r="522" spans="2:24" x14ac:dyDescent="0.25">
      <c r="B522" s="41">
        <v>44351</v>
      </c>
      <c r="C522" s="3">
        <f t="shared" si="829"/>
        <v>2021</v>
      </c>
      <c r="D522" s="3" t="s">
        <v>26</v>
      </c>
      <c r="E522" s="3">
        <f t="shared" si="830"/>
        <v>4</v>
      </c>
      <c r="F522" s="3" t="s">
        <v>34</v>
      </c>
      <c r="G522" s="3">
        <v>3</v>
      </c>
      <c r="H522" s="3" t="str">
        <f t="shared" si="819"/>
        <v>Leghorn</v>
      </c>
      <c r="I522" s="42">
        <v>44259</v>
      </c>
      <c r="J522" s="3">
        <f t="shared" si="831"/>
        <v>92</v>
      </c>
      <c r="K522" s="43">
        <f t="shared" si="832"/>
        <v>13.142857142857142</v>
      </c>
      <c r="L522" s="44">
        <v>10744.266955267</v>
      </c>
      <c r="M522" s="3">
        <v>11</v>
      </c>
      <c r="N522" s="45">
        <f t="shared" si="833"/>
        <v>10733.266955267</v>
      </c>
      <c r="O522" s="45">
        <f t="shared" si="753"/>
        <v>2584</v>
      </c>
      <c r="P522" s="45">
        <f t="shared" si="763"/>
        <v>10233.266955267</v>
      </c>
      <c r="Q522" s="46">
        <f t="shared" si="835"/>
        <v>341.10889850889998</v>
      </c>
      <c r="R522" s="47">
        <f t="shared" si="836"/>
        <v>0.95341586097840958</v>
      </c>
      <c r="S522" s="19">
        <v>1700</v>
      </c>
      <c r="T522" s="50">
        <f t="shared" si="837"/>
        <v>16.612485606319694</v>
      </c>
      <c r="U522" s="48">
        <f t="shared" si="838"/>
        <v>71.433688107174689</v>
      </c>
      <c r="V522" s="45">
        <f t="shared" si="839"/>
        <v>357.77556517556667</v>
      </c>
      <c r="W522" s="45">
        <f t="shared" ref="W522:W523" si="848">V522-100</f>
        <v>257.77556517556667</v>
      </c>
      <c r="X522" s="45">
        <f t="shared" si="841"/>
        <v>100</v>
      </c>
    </row>
    <row r="523" spans="2:24" x14ac:dyDescent="0.25">
      <c r="B523" s="41">
        <v>44352</v>
      </c>
      <c r="C523" s="3">
        <f t="shared" si="829"/>
        <v>2021</v>
      </c>
      <c r="D523" s="3" t="s">
        <v>26</v>
      </c>
      <c r="E523" s="3">
        <f t="shared" si="830"/>
        <v>5</v>
      </c>
      <c r="F523" s="3" t="s">
        <v>35</v>
      </c>
      <c r="G523" s="3">
        <v>1</v>
      </c>
      <c r="H523" s="3" t="str">
        <f t="shared" si="819"/>
        <v>Plymouth Rock</v>
      </c>
      <c r="I523" s="42">
        <v>44260</v>
      </c>
      <c r="J523" s="3">
        <f t="shared" si="831"/>
        <v>92</v>
      </c>
      <c r="K523" s="43">
        <f t="shared" si="832"/>
        <v>13.142857142857142</v>
      </c>
      <c r="L523" s="44">
        <v>10699.333333333299</v>
      </c>
      <c r="M523" s="3">
        <v>15</v>
      </c>
      <c r="N523" s="45">
        <f t="shared" si="833"/>
        <v>10684.333333333299</v>
      </c>
      <c r="O523" s="45">
        <f t="shared" si="753"/>
        <v>2599</v>
      </c>
      <c r="P523" s="45">
        <f t="shared" si="765"/>
        <v>10199.333333333299</v>
      </c>
      <c r="Q523" s="46">
        <f t="shared" si="835"/>
        <v>339.97777777777662</v>
      </c>
      <c r="R523" s="47">
        <f t="shared" si="836"/>
        <v>0.954606433095186</v>
      </c>
      <c r="S523" s="19">
        <v>1705.9642857142901</v>
      </c>
      <c r="T523" s="50">
        <f t="shared" si="837"/>
        <v>16.726233273883548</v>
      </c>
      <c r="U523" s="48">
        <f t="shared" si="838"/>
        <v>71.922803077699257</v>
      </c>
      <c r="V523" s="45">
        <f t="shared" si="839"/>
        <v>356.14444444444331</v>
      </c>
      <c r="W523" s="45">
        <f t="shared" si="848"/>
        <v>256.14444444444331</v>
      </c>
      <c r="X523" s="45">
        <f t="shared" si="841"/>
        <v>100</v>
      </c>
    </row>
    <row r="524" spans="2:24" x14ac:dyDescent="0.25">
      <c r="B524" s="41">
        <v>44353</v>
      </c>
      <c r="C524" s="3">
        <f t="shared" si="829"/>
        <v>2021</v>
      </c>
      <c r="D524" s="3" t="s">
        <v>26</v>
      </c>
      <c r="E524" s="3">
        <f t="shared" si="830"/>
        <v>6</v>
      </c>
      <c r="F524" s="3" t="s">
        <v>36</v>
      </c>
      <c r="G524" s="3">
        <v>2</v>
      </c>
      <c r="H524" s="3" t="str">
        <f t="shared" si="819"/>
        <v>Sussex</v>
      </c>
      <c r="I524" s="42">
        <v>44261</v>
      </c>
      <c r="J524" s="3">
        <f t="shared" si="831"/>
        <v>92</v>
      </c>
      <c r="K524" s="43">
        <f t="shared" si="832"/>
        <v>13.142857142857142</v>
      </c>
      <c r="L524" s="44">
        <v>10000</v>
      </c>
      <c r="M524" s="3">
        <v>10</v>
      </c>
      <c r="N524" s="45">
        <f t="shared" si="833"/>
        <v>9990</v>
      </c>
      <c r="O524" s="45">
        <f t="shared" si="753"/>
        <v>2609</v>
      </c>
      <c r="P524" s="45">
        <f t="shared" si="767"/>
        <v>9590</v>
      </c>
      <c r="Q524" s="46">
        <f t="shared" si="835"/>
        <v>319.66666666666669</v>
      </c>
      <c r="R524" s="47">
        <f t="shared" si="836"/>
        <v>0.95995995995995997</v>
      </c>
      <c r="S524" s="19">
        <v>1852.3452380952399</v>
      </c>
      <c r="T524" s="50">
        <f t="shared" si="837"/>
        <v>19.315383087541605</v>
      </c>
      <c r="U524" s="48">
        <f t="shared" si="838"/>
        <v>83.056147276428902</v>
      </c>
      <c r="V524" s="45">
        <f t="shared" si="839"/>
        <v>333</v>
      </c>
      <c r="W524" s="45">
        <f t="shared" ref="W524" si="849">V524-150</f>
        <v>183</v>
      </c>
      <c r="X524" s="45">
        <f t="shared" si="841"/>
        <v>150</v>
      </c>
    </row>
    <row r="525" spans="2:24" x14ac:dyDescent="0.25">
      <c r="B525" s="41">
        <v>44354</v>
      </c>
      <c r="C525" s="3">
        <f t="shared" si="829"/>
        <v>2021</v>
      </c>
      <c r="D525" s="3" t="s">
        <v>26</v>
      </c>
      <c r="E525" s="3">
        <f t="shared" si="830"/>
        <v>7</v>
      </c>
      <c r="F525" s="3" t="s">
        <v>34</v>
      </c>
      <c r="G525" s="3">
        <v>3</v>
      </c>
      <c r="H525" s="3" t="str">
        <f t="shared" si="819"/>
        <v>Leghorn</v>
      </c>
      <c r="I525" s="42">
        <v>44262</v>
      </c>
      <c r="J525" s="3">
        <f t="shared" si="831"/>
        <v>92</v>
      </c>
      <c r="K525" s="43">
        <f t="shared" si="832"/>
        <v>13.142857142857142</v>
      </c>
      <c r="L525" s="44">
        <v>19000</v>
      </c>
      <c r="M525" s="3">
        <v>15</v>
      </c>
      <c r="N525" s="45">
        <f t="shared" si="833"/>
        <v>18985</v>
      </c>
      <c r="O525" s="45">
        <f t="shared" si="753"/>
        <v>2624</v>
      </c>
      <c r="P525" s="45">
        <f t="shared" si="768"/>
        <v>18485</v>
      </c>
      <c r="Q525" s="46">
        <f t="shared" si="835"/>
        <v>616.16666666666663</v>
      </c>
      <c r="R525" s="47">
        <f t="shared" si="836"/>
        <v>0.9736634184882802</v>
      </c>
      <c r="S525" s="19">
        <v>1918.7261904761899</v>
      </c>
      <c r="T525" s="50">
        <f t="shared" si="837"/>
        <v>10.379909063977225</v>
      </c>
      <c r="U525" s="48">
        <f t="shared" si="838"/>
        <v>44.633608975102064</v>
      </c>
      <c r="V525" s="45">
        <f t="shared" si="839"/>
        <v>632.83333333333337</v>
      </c>
      <c r="W525" s="45">
        <f t="shared" ref="W525" si="850">V525-50</f>
        <v>582.83333333333337</v>
      </c>
      <c r="X525" s="45">
        <f t="shared" si="841"/>
        <v>50</v>
      </c>
    </row>
    <row r="526" spans="2:24" x14ac:dyDescent="0.25">
      <c r="B526" s="41">
        <v>44355</v>
      </c>
      <c r="C526" s="3">
        <f t="shared" si="829"/>
        <v>2021</v>
      </c>
      <c r="D526" s="3" t="s">
        <v>26</v>
      </c>
      <c r="E526" s="3">
        <f t="shared" si="830"/>
        <v>8</v>
      </c>
      <c r="F526" s="3" t="s">
        <v>34</v>
      </c>
      <c r="G526" s="3">
        <v>1</v>
      </c>
      <c r="H526" s="3" t="str">
        <f t="shared" si="819"/>
        <v>Plymouth Rock</v>
      </c>
      <c r="I526" s="42">
        <v>44283</v>
      </c>
      <c r="J526" s="3">
        <f t="shared" si="831"/>
        <v>72</v>
      </c>
      <c r="K526" s="43">
        <f t="shared" si="832"/>
        <v>10.285714285714286</v>
      </c>
      <c r="L526" s="44">
        <v>14330</v>
      </c>
      <c r="M526" s="3">
        <v>16</v>
      </c>
      <c r="N526" s="45">
        <f t="shared" si="833"/>
        <v>14314</v>
      </c>
      <c r="O526" s="45">
        <f t="shared" si="753"/>
        <v>2640</v>
      </c>
      <c r="P526" s="45">
        <f t="shared" si="770"/>
        <v>13830</v>
      </c>
      <c r="Q526" s="46">
        <f t="shared" si="835"/>
        <v>461</v>
      </c>
      <c r="R526" s="47">
        <f t="shared" si="836"/>
        <v>0.96618694983931819</v>
      </c>
      <c r="S526" s="19">
        <v>1885.1071428571399</v>
      </c>
      <c r="T526" s="50">
        <f t="shared" si="837"/>
        <v>13.630565024274331</v>
      </c>
      <c r="U526" s="48">
        <f t="shared" si="838"/>
        <v>58.611429604379623</v>
      </c>
      <c r="V526" s="45">
        <f t="shared" si="839"/>
        <v>477.13333333333333</v>
      </c>
      <c r="W526" s="45">
        <f t="shared" si="818"/>
        <v>407.13333333333333</v>
      </c>
      <c r="X526" s="45">
        <f t="shared" si="841"/>
        <v>70</v>
      </c>
    </row>
    <row r="527" spans="2:24" x14ac:dyDescent="0.25">
      <c r="B527" s="41">
        <v>44356</v>
      </c>
      <c r="C527" s="3">
        <f t="shared" si="829"/>
        <v>2021</v>
      </c>
      <c r="D527" s="3" t="s">
        <v>26</v>
      </c>
      <c r="E527" s="3">
        <f t="shared" si="830"/>
        <v>9</v>
      </c>
      <c r="F527" s="3" t="s">
        <v>35</v>
      </c>
      <c r="G527" s="3">
        <v>2</v>
      </c>
      <c r="H527" s="3" t="str">
        <f t="shared" si="819"/>
        <v>Sussex</v>
      </c>
      <c r="I527" s="42">
        <v>44264</v>
      </c>
      <c r="J527" s="3">
        <f t="shared" si="831"/>
        <v>92</v>
      </c>
      <c r="K527" s="43">
        <f t="shared" si="832"/>
        <v>13.142857142857142</v>
      </c>
      <c r="L527" s="44">
        <v>14220</v>
      </c>
      <c r="M527" s="3">
        <v>5</v>
      </c>
      <c r="N527" s="45">
        <f t="shared" si="833"/>
        <v>14215</v>
      </c>
      <c r="O527" s="45">
        <f t="shared" si="753"/>
        <v>2645</v>
      </c>
      <c r="P527" s="45">
        <f t="shared" si="772"/>
        <v>13815</v>
      </c>
      <c r="Q527" s="46">
        <f t="shared" si="835"/>
        <v>460.5</v>
      </c>
      <c r="R527" s="47">
        <f t="shared" si="836"/>
        <v>0.97186071051705947</v>
      </c>
      <c r="S527" s="19">
        <v>1751.4880952381</v>
      </c>
      <c r="T527" s="50">
        <f t="shared" si="837"/>
        <v>12.678162108129568</v>
      </c>
      <c r="U527" s="48">
        <f t="shared" si="838"/>
        <v>54.516097064957137</v>
      </c>
      <c r="V527" s="45">
        <f t="shared" si="839"/>
        <v>473.83333333333331</v>
      </c>
      <c r="W527" s="45">
        <f t="shared" si="821"/>
        <v>412.83333333333331</v>
      </c>
      <c r="X527" s="45">
        <f t="shared" si="841"/>
        <v>61</v>
      </c>
    </row>
    <row r="528" spans="2:24" x14ac:dyDescent="0.25">
      <c r="B528" s="41">
        <v>44357</v>
      </c>
      <c r="C528" s="3">
        <f t="shared" si="829"/>
        <v>2021</v>
      </c>
      <c r="D528" s="3" t="s">
        <v>26</v>
      </c>
      <c r="E528" s="3">
        <f t="shared" si="830"/>
        <v>10</v>
      </c>
      <c r="F528" s="3" t="s">
        <v>36</v>
      </c>
      <c r="G528" s="3">
        <v>3</v>
      </c>
      <c r="H528" s="3" t="str">
        <f t="shared" si="819"/>
        <v>Leghorn</v>
      </c>
      <c r="I528" s="42">
        <v>44265</v>
      </c>
      <c r="J528" s="3">
        <f t="shared" si="831"/>
        <v>92</v>
      </c>
      <c r="K528" s="43">
        <f t="shared" si="832"/>
        <v>13.142857142857142</v>
      </c>
      <c r="L528" s="44">
        <v>14110</v>
      </c>
      <c r="M528" s="3">
        <v>8</v>
      </c>
      <c r="N528" s="45">
        <f t="shared" si="833"/>
        <v>14102</v>
      </c>
      <c r="O528" s="45">
        <f t="shared" si="753"/>
        <v>2653</v>
      </c>
      <c r="P528" s="45">
        <f t="shared" si="774"/>
        <v>13602</v>
      </c>
      <c r="Q528" s="46">
        <f t="shared" si="835"/>
        <v>453.4</v>
      </c>
      <c r="R528" s="47">
        <f t="shared" si="836"/>
        <v>0.96454403630690677</v>
      </c>
      <c r="S528" s="19">
        <v>1817.86904761905</v>
      </c>
      <c r="T528" s="50">
        <f t="shared" si="837"/>
        <v>13.364718773849802</v>
      </c>
      <c r="U528" s="48">
        <f t="shared" si="838"/>
        <v>57.468290727554148</v>
      </c>
      <c r="V528" s="45">
        <f t="shared" si="839"/>
        <v>470.06666666666666</v>
      </c>
      <c r="W528" s="45">
        <f t="shared" si="821"/>
        <v>409.06666666666666</v>
      </c>
      <c r="X528" s="45">
        <f t="shared" si="841"/>
        <v>61</v>
      </c>
    </row>
    <row r="529" spans="2:24" x14ac:dyDescent="0.25">
      <c r="B529" s="41">
        <v>44358</v>
      </c>
      <c r="C529" s="3">
        <f t="shared" si="829"/>
        <v>2021</v>
      </c>
      <c r="D529" s="3" t="s">
        <v>26</v>
      </c>
      <c r="E529" s="3">
        <f t="shared" si="830"/>
        <v>11</v>
      </c>
      <c r="F529" s="3" t="s">
        <v>34</v>
      </c>
      <c r="G529" s="3">
        <v>1</v>
      </c>
      <c r="H529" s="3" t="str">
        <f t="shared" si="819"/>
        <v>Plymouth Rock</v>
      </c>
      <c r="I529" s="42">
        <v>44266</v>
      </c>
      <c r="J529" s="3">
        <f t="shared" si="831"/>
        <v>92</v>
      </c>
      <c r="K529" s="43">
        <f t="shared" si="832"/>
        <v>13.142857142857142</v>
      </c>
      <c r="L529" s="44">
        <v>14000</v>
      </c>
      <c r="M529" s="3">
        <v>9</v>
      </c>
      <c r="N529" s="45">
        <f t="shared" si="833"/>
        <v>13991</v>
      </c>
      <c r="O529" s="45">
        <f t="shared" si="753"/>
        <v>2662</v>
      </c>
      <c r="P529" s="45">
        <f t="shared" si="776"/>
        <v>13691</v>
      </c>
      <c r="Q529" s="46">
        <f t="shared" si="835"/>
        <v>456.36666666666667</v>
      </c>
      <c r="R529" s="47">
        <f t="shared" si="836"/>
        <v>0.9785576441998427</v>
      </c>
      <c r="S529" s="19">
        <v>1884.25</v>
      </c>
      <c r="T529" s="50">
        <f t="shared" si="837"/>
        <v>13.762690818786064</v>
      </c>
      <c r="U529" s="48">
        <f t="shared" si="838"/>
        <v>59.179570520780075</v>
      </c>
      <c r="V529" s="45">
        <f t="shared" si="839"/>
        <v>466.36666666666667</v>
      </c>
      <c r="W529" s="45">
        <f t="shared" ref="W529:W542" si="851">V529-18</f>
        <v>448.36666666666667</v>
      </c>
      <c r="X529" s="45">
        <f t="shared" si="841"/>
        <v>18</v>
      </c>
    </row>
    <row r="530" spans="2:24" x14ac:dyDescent="0.25">
      <c r="B530" s="41">
        <v>44359</v>
      </c>
      <c r="C530" s="3">
        <f t="shared" si="829"/>
        <v>2021</v>
      </c>
      <c r="D530" s="3" t="s">
        <v>26</v>
      </c>
      <c r="E530" s="3">
        <f t="shared" si="830"/>
        <v>12</v>
      </c>
      <c r="F530" s="3" t="s">
        <v>35</v>
      </c>
      <c r="G530" s="3">
        <v>2</v>
      </c>
      <c r="H530" s="3" t="str">
        <f t="shared" si="819"/>
        <v>Sussex</v>
      </c>
      <c r="I530" s="42">
        <v>44267</v>
      </c>
      <c r="J530" s="3">
        <f t="shared" si="831"/>
        <v>92</v>
      </c>
      <c r="K530" s="43">
        <f t="shared" si="832"/>
        <v>13.142857142857142</v>
      </c>
      <c r="L530" s="44">
        <v>13890</v>
      </c>
      <c r="M530" s="3">
        <v>3</v>
      </c>
      <c r="N530" s="45">
        <f t="shared" si="833"/>
        <v>13887</v>
      </c>
      <c r="O530" s="45">
        <f t="shared" si="753"/>
        <v>2665</v>
      </c>
      <c r="P530" s="45">
        <f t="shared" ref="P530" si="852">L530-500</f>
        <v>13390</v>
      </c>
      <c r="Q530" s="46">
        <f t="shared" si="835"/>
        <v>446.33333333333331</v>
      </c>
      <c r="R530" s="47">
        <f t="shared" si="836"/>
        <v>0.96421113271404912</v>
      </c>
      <c r="S530" s="19">
        <v>1950.63095238095</v>
      </c>
      <c r="T530" s="50">
        <f t="shared" si="837"/>
        <v>14.567818912479089</v>
      </c>
      <c r="U530" s="48">
        <f t="shared" si="838"/>
        <v>62.641621323660075</v>
      </c>
      <c r="V530" s="45">
        <f t="shared" si="839"/>
        <v>462.9</v>
      </c>
      <c r="W530" s="45">
        <f t="shared" ref="W530:W543" si="853">V530-8</f>
        <v>454.9</v>
      </c>
      <c r="X530" s="45">
        <f t="shared" si="841"/>
        <v>8</v>
      </c>
    </row>
    <row r="531" spans="2:24" x14ac:dyDescent="0.25">
      <c r="B531" s="41">
        <v>44360</v>
      </c>
      <c r="C531" s="3">
        <f t="shared" si="829"/>
        <v>2021</v>
      </c>
      <c r="D531" s="3" t="s">
        <v>26</v>
      </c>
      <c r="E531" s="3">
        <f t="shared" si="830"/>
        <v>13</v>
      </c>
      <c r="F531" s="3" t="s">
        <v>36</v>
      </c>
      <c r="G531" s="3">
        <v>3</v>
      </c>
      <c r="H531" s="3" t="str">
        <f t="shared" si="819"/>
        <v>Leghorn</v>
      </c>
      <c r="I531" s="42">
        <v>44268</v>
      </c>
      <c r="J531" s="3">
        <f t="shared" si="831"/>
        <v>92</v>
      </c>
      <c r="K531" s="43">
        <f t="shared" si="832"/>
        <v>13.142857142857142</v>
      </c>
      <c r="L531" s="44">
        <v>13780</v>
      </c>
      <c r="M531" s="3">
        <v>2</v>
      </c>
      <c r="N531" s="45">
        <f t="shared" si="833"/>
        <v>13778</v>
      </c>
      <c r="O531" s="45">
        <f t="shared" si="753"/>
        <v>2667</v>
      </c>
      <c r="P531" s="45">
        <f t="shared" ref="P531" si="854">N531-400</f>
        <v>13378</v>
      </c>
      <c r="Q531" s="46">
        <f t="shared" si="835"/>
        <v>445.93333333333334</v>
      </c>
      <c r="R531" s="47">
        <f t="shared" si="836"/>
        <v>0.97096821019015822</v>
      </c>
      <c r="S531" s="19">
        <v>1717.0119047619</v>
      </c>
      <c r="T531" s="50">
        <f t="shared" si="837"/>
        <v>12.834593397831515</v>
      </c>
      <c r="U531" s="48">
        <f t="shared" si="838"/>
        <v>55.18875161067551</v>
      </c>
      <c r="V531" s="45">
        <f t="shared" si="839"/>
        <v>459.26666666666665</v>
      </c>
      <c r="W531" s="45">
        <f t="shared" ref="W531:W544" si="855">V531-52</f>
        <v>407.26666666666665</v>
      </c>
      <c r="X531" s="45">
        <f t="shared" si="841"/>
        <v>52</v>
      </c>
    </row>
    <row r="532" spans="2:24" x14ac:dyDescent="0.25">
      <c r="B532" s="41">
        <v>44361</v>
      </c>
      <c r="C532" s="3">
        <f t="shared" si="829"/>
        <v>2021</v>
      </c>
      <c r="D532" s="3" t="s">
        <v>26</v>
      </c>
      <c r="E532" s="3">
        <f t="shared" si="830"/>
        <v>14</v>
      </c>
      <c r="F532" s="3" t="s">
        <v>34</v>
      </c>
      <c r="G532" s="3">
        <v>1</v>
      </c>
      <c r="H532" s="3" t="str">
        <f t="shared" si="819"/>
        <v>Plymouth Rock</v>
      </c>
      <c r="I532" s="42">
        <v>44269</v>
      </c>
      <c r="J532" s="3">
        <f t="shared" si="831"/>
        <v>92</v>
      </c>
      <c r="K532" s="43">
        <f t="shared" si="832"/>
        <v>13.142857142857142</v>
      </c>
      <c r="L532" s="44">
        <v>13670</v>
      </c>
      <c r="M532" s="3">
        <v>2</v>
      </c>
      <c r="N532" s="45">
        <f t="shared" si="833"/>
        <v>13668</v>
      </c>
      <c r="O532" s="45">
        <f t="shared" si="753"/>
        <v>2669</v>
      </c>
      <c r="P532" s="45">
        <f t="shared" ref="P532" si="856">N532-500</f>
        <v>13168</v>
      </c>
      <c r="Q532" s="46">
        <f t="shared" si="835"/>
        <v>438.93333333333334</v>
      </c>
      <c r="R532" s="47">
        <f t="shared" si="836"/>
        <v>0.96341820310213633</v>
      </c>
      <c r="S532" s="19">
        <v>1983.3928571428501</v>
      </c>
      <c r="T532" s="50">
        <f t="shared" si="837"/>
        <v>15.062217930914718</v>
      </c>
      <c r="U532" s="48">
        <f t="shared" si="838"/>
        <v>64.767537102933289</v>
      </c>
      <c r="V532" s="45">
        <f t="shared" si="839"/>
        <v>455.6</v>
      </c>
      <c r="W532" s="45">
        <f t="shared" ref="W532:W545" si="857">V532-55</f>
        <v>400.6</v>
      </c>
      <c r="X532" s="45">
        <f t="shared" si="841"/>
        <v>55</v>
      </c>
    </row>
    <row r="533" spans="2:24" x14ac:dyDescent="0.25">
      <c r="B533" s="41">
        <v>44362</v>
      </c>
      <c r="C533" s="3">
        <f t="shared" si="829"/>
        <v>2021</v>
      </c>
      <c r="D533" s="3" t="s">
        <v>26</v>
      </c>
      <c r="E533" s="3">
        <f t="shared" si="830"/>
        <v>15</v>
      </c>
      <c r="F533" s="3" t="s">
        <v>35</v>
      </c>
      <c r="G533" s="3">
        <v>2</v>
      </c>
      <c r="H533" s="3" t="str">
        <f t="shared" si="819"/>
        <v>Sussex</v>
      </c>
      <c r="I533" s="42">
        <v>44270</v>
      </c>
      <c r="J533" s="3">
        <f t="shared" si="831"/>
        <v>92</v>
      </c>
      <c r="K533" s="43">
        <f t="shared" si="832"/>
        <v>13.142857142857142</v>
      </c>
      <c r="L533" s="44">
        <v>13560</v>
      </c>
      <c r="M533" s="3">
        <v>2</v>
      </c>
      <c r="N533" s="45">
        <f t="shared" si="833"/>
        <v>13558</v>
      </c>
      <c r="O533" s="45">
        <f t="shared" ref="O533:O596" si="858">O532+M533</f>
        <v>2671</v>
      </c>
      <c r="P533" s="45">
        <f t="shared" ref="P533" si="859">N533-300</f>
        <v>13258</v>
      </c>
      <c r="Q533" s="46">
        <f t="shared" si="835"/>
        <v>441.93333333333334</v>
      </c>
      <c r="R533" s="47">
        <f t="shared" si="836"/>
        <v>0.97787284260215368</v>
      </c>
      <c r="S533" s="19">
        <v>1949.7738095238001</v>
      </c>
      <c r="T533" s="50">
        <f t="shared" si="837"/>
        <v>14.706394701491931</v>
      </c>
      <c r="U533" s="48">
        <f t="shared" si="838"/>
        <v>63.237497216415299</v>
      </c>
      <c r="V533" s="45">
        <f t="shared" si="839"/>
        <v>451.93333333333334</v>
      </c>
      <c r="W533" s="45">
        <f t="shared" ref="W533:W546" si="860">V533-100</f>
        <v>351.93333333333334</v>
      </c>
      <c r="X533" s="45">
        <f t="shared" si="841"/>
        <v>100</v>
      </c>
    </row>
    <row r="534" spans="2:24" x14ac:dyDescent="0.25">
      <c r="B534" s="41">
        <v>44363</v>
      </c>
      <c r="C534" s="3">
        <f t="shared" si="829"/>
        <v>2021</v>
      </c>
      <c r="D534" s="3" t="s">
        <v>26</v>
      </c>
      <c r="E534" s="3">
        <f t="shared" si="830"/>
        <v>16</v>
      </c>
      <c r="F534" s="3" t="s">
        <v>34</v>
      </c>
      <c r="G534" s="3">
        <v>3</v>
      </c>
      <c r="H534" s="3" t="str">
        <f t="shared" si="819"/>
        <v>Leghorn</v>
      </c>
      <c r="I534" s="42">
        <v>44271</v>
      </c>
      <c r="J534" s="3">
        <f t="shared" si="831"/>
        <v>92</v>
      </c>
      <c r="K534" s="43">
        <f t="shared" si="832"/>
        <v>13.142857142857142</v>
      </c>
      <c r="L534" s="44">
        <v>13450</v>
      </c>
      <c r="M534" s="3">
        <v>2</v>
      </c>
      <c r="N534" s="45">
        <f t="shared" si="833"/>
        <v>13448</v>
      </c>
      <c r="O534" s="45">
        <f t="shared" si="858"/>
        <v>2673</v>
      </c>
      <c r="P534" s="45">
        <f t="shared" ref="P534" si="861">N534-200</f>
        <v>13248</v>
      </c>
      <c r="Q534" s="46">
        <f t="shared" si="835"/>
        <v>441.6</v>
      </c>
      <c r="R534" s="47">
        <f t="shared" si="836"/>
        <v>0.98512790005948836</v>
      </c>
      <c r="S534" s="19">
        <v>1916.1547619047601</v>
      </c>
      <c r="T534" s="50">
        <f t="shared" si="837"/>
        <v>14.46372857717965</v>
      </c>
      <c r="U534" s="48">
        <f t="shared" si="838"/>
        <v>62.194032881872488</v>
      </c>
      <c r="V534" s="45">
        <f t="shared" si="839"/>
        <v>448.26666666666665</v>
      </c>
      <c r="W534" s="45">
        <f t="shared" ref="W534:W547" si="862">V534-150</f>
        <v>298.26666666666665</v>
      </c>
      <c r="X534" s="45">
        <f t="shared" si="841"/>
        <v>150</v>
      </c>
    </row>
    <row r="535" spans="2:24" x14ac:dyDescent="0.25">
      <c r="B535" s="41">
        <v>44364</v>
      </c>
      <c r="C535" s="3">
        <f t="shared" si="829"/>
        <v>2021</v>
      </c>
      <c r="D535" s="3" t="s">
        <v>26</v>
      </c>
      <c r="E535" s="3">
        <f t="shared" si="830"/>
        <v>17</v>
      </c>
      <c r="F535" s="3" t="s">
        <v>35</v>
      </c>
      <c r="G535" s="3">
        <v>1</v>
      </c>
      <c r="H535" s="3" t="str">
        <f t="shared" si="819"/>
        <v>Plymouth Rock</v>
      </c>
      <c r="I535" s="42">
        <v>44272</v>
      </c>
      <c r="J535" s="3">
        <f t="shared" si="831"/>
        <v>92</v>
      </c>
      <c r="K535" s="43">
        <f t="shared" si="832"/>
        <v>13.142857142857142</v>
      </c>
      <c r="L535" s="44">
        <v>13340</v>
      </c>
      <c r="M535" s="3">
        <v>2</v>
      </c>
      <c r="N535" s="45">
        <f t="shared" si="833"/>
        <v>13338</v>
      </c>
      <c r="O535" s="45">
        <f t="shared" si="858"/>
        <v>2675</v>
      </c>
      <c r="P535" s="45">
        <f t="shared" ref="P535" si="863">N535-600</f>
        <v>12738</v>
      </c>
      <c r="Q535" s="46">
        <f t="shared" si="835"/>
        <v>424.6</v>
      </c>
      <c r="R535" s="47">
        <f t="shared" si="836"/>
        <v>0.95501574448942872</v>
      </c>
      <c r="S535" s="19">
        <v>1882.5357142857099</v>
      </c>
      <c r="T535" s="50">
        <f t="shared" si="837"/>
        <v>14.778895543144213</v>
      </c>
      <c r="U535" s="48">
        <f t="shared" si="838"/>
        <v>63.549250835520112</v>
      </c>
      <c r="V535" s="45">
        <f t="shared" si="839"/>
        <v>444.6</v>
      </c>
      <c r="W535" s="45">
        <f t="shared" ref="W535:W536" si="864">V535-100</f>
        <v>344.6</v>
      </c>
      <c r="X535" s="45">
        <f t="shared" si="841"/>
        <v>100</v>
      </c>
    </row>
    <row r="536" spans="2:24" x14ac:dyDescent="0.25">
      <c r="B536" s="41">
        <v>44365</v>
      </c>
      <c r="C536" s="3">
        <f t="shared" si="829"/>
        <v>2021</v>
      </c>
      <c r="D536" s="3" t="s">
        <v>26</v>
      </c>
      <c r="E536" s="3">
        <f t="shared" si="830"/>
        <v>18</v>
      </c>
      <c r="F536" s="3" t="s">
        <v>36</v>
      </c>
      <c r="G536" s="3">
        <v>2</v>
      </c>
      <c r="H536" s="3" t="str">
        <f t="shared" si="819"/>
        <v>Sussex</v>
      </c>
      <c r="I536" s="42">
        <v>44273</v>
      </c>
      <c r="J536" s="3">
        <f t="shared" si="831"/>
        <v>92</v>
      </c>
      <c r="K536" s="43">
        <f t="shared" si="832"/>
        <v>13.142857142857142</v>
      </c>
      <c r="L536" s="44">
        <v>13230</v>
      </c>
      <c r="M536" s="3">
        <v>2</v>
      </c>
      <c r="N536" s="45">
        <f t="shared" si="833"/>
        <v>13228</v>
      </c>
      <c r="O536" s="45">
        <f t="shared" si="858"/>
        <v>2677</v>
      </c>
      <c r="P536" s="45">
        <f t="shared" ref="P536" si="865">N536-500</f>
        <v>12728</v>
      </c>
      <c r="Q536" s="46">
        <f t="shared" si="835"/>
        <v>424.26666666666665</v>
      </c>
      <c r="R536" s="47">
        <f t="shared" si="836"/>
        <v>0.96220139098881163</v>
      </c>
      <c r="S536" s="19">
        <v>1884.05952380952</v>
      </c>
      <c r="T536" s="50">
        <f t="shared" si="837"/>
        <v>14.802478973990571</v>
      </c>
      <c r="U536" s="48">
        <f t="shared" si="838"/>
        <v>63.650659588159449</v>
      </c>
      <c r="V536" s="45">
        <f t="shared" si="839"/>
        <v>440.93333333333334</v>
      </c>
      <c r="W536" s="45">
        <f t="shared" si="864"/>
        <v>340.93333333333334</v>
      </c>
      <c r="X536" s="45">
        <f t="shared" si="841"/>
        <v>100</v>
      </c>
    </row>
    <row r="537" spans="2:24" x14ac:dyDescent="0.25">
      <c r="B537" s="41">
        <v>44366</v>
      </c>
      <c r="C537" s="3">
        <f t="shared" si="829"/>
        <v>2021</v>
      </c>
      <c r="D537" s="3" t="s">
        <v>26</v>
      </c>
      <c r="E537" s="3">
        <f t="shared" si="830"/>
        <v>19</v>
      </c>
      <c r="F537" s="3" t="s">
        <v>34</v>
      </c>
      <c r="G537" s="3">
        <v>3</v>
      </c>
      <c r="H537" s="3" t="str">
        <f t="shared" si="819"/>
        <v>Leghorn</v>
      </c>
      <c r="I537" s="42">
        <v>44276</v>
      </c>
      <c r="J537" s="3">
        <f t="shared" si="831"/>
        <v>90</v>
      </c>
      <c r="K537" s="43">
        <f t="shared" si="832"/>
        <v>12.857142857142858</v>
      </c>
      <c r="L537" s="44">
        <v>13120</v>
      </c>
      <c r="M537" s="3">
        <v>5</v>
      </c>
      <c r="N537" s="45">
        <f t="shared" si="833"/>
        <v>13115</v>
      </c>
      <c r="O537" s="45">
        <f t="shared" si="858"/>
        <v>2682</v>
      </c>
      <c r="P537" s="45">
        <f t="shared" ref="P537" si="866">L537-500</f>
        <v>12620</v>
      </c>
      <c r="Q537" s="46">
        <f t="shared" si="835"/>
        <v>420.66666666666669</v>
      </c>
      <c r="R537" s="47">
        <f t="shared" si="836"/>
        <v>0.96225695768204345</v>
      </c>
      <c r="S537" s="19">
        <v>1886.8820346320299</v>
      </c>
      <c r="T537" s="50">
        <f t="shared" si="837"/>
        <v>14.951521669033516</v>
      </c>
      <c r="U537" s="48">
        <f t="shared" si="838"/>
        <v>64.291543176844115</v>
      </c>
      <c r="V537" s="45">
        <f t="shared" si="839"/>
        <v>437.16666666666669</v>
      </c>
      <c r="W537" s="45">
        <f t="shared" ref="W537" si="867">V537-150</f>
        <v>287.16666666666669</v>
      </c>
      <c r="X537" s="45">
        <f t="shared" si="841"/>
        <v>150</v>
      </c>
    </row>
    <row r="538" spans="2:24" x14ac:dyDescent="0.25">
      <c r="B538" s="41">
        <v>44367</v>
      </c>
      <c r="C538" s="3">
        <f t="shared" si="829"/>
        <v>2021</v>
      </c>
      <c r="D538" s="3" t="s">
        <v>26</v>
      </c>
      <c r="E538" s="3">
        <f t="shared" si="830"/>
        <v>20</v>
      </c>
      <c r="F538" s="3" t="s">
        <v>35</v>
      </c>
      <c r="G538" s="3">
        <v>1</v>
      </c>
      <c r="H538" s="3" t="str">
        <f t="shared" si="819"/>
        <v>Plymouth Rock</v>
      </c>
      <c r="I538" s="42">
        <v>44275</v>
      </c>
      <c r="J538" s="3">
        <f t="shared" si="831"/>
        <v>92</v>
      </c>
      <c r="K538" s="43">
        <f t="shared" si="832"/>
        <v>13.142857142857142</v>
      </c>
      <c r="L538" s="44">
        <v>13010</v>
      </c>
      <c r="M538" s="3">
        <v>8</v>
      </c>
      <c r="N538" s="45">
        <f t="shared" si="833"/>
        <v>13002</v>
      </c>
      <c r="O538" s="45">
        <f t="shared" si="858"/>
        <v>2690</v>
      </c>
      <c r="P538" s="45">
        <f t="shared" ref="P538" si="868">N538-400</f>
        <v>12602</v>
      </c>
      <c r="Q538" s="46">
        <f t="shared" si="835"/>
        <v>420.06666666666666</v>
      </c>
      <c r="R538" s="47">
        <f t="shared" si="836"/>
        <v>0.96923550223042609</v>
      </c>
      <c r="S538" s="19">
        <v>1889.70454545454</v>
      </c>
      <c r="T538" s="50">
        <f t="shared" si="837"/>
        <v>14.99527492028678</v>
      </c>
      <c r="U538" s="48">
        <f t="shared" si="838"/>
        <v>64.479682157233157</v>
      </c>
      <c r="V538" s="45">
        <f t="shared" si="839"/>
        <v>433.4</v>
      </c>
      <c r="W538" s="45">
        <f t="shared" ref="W538" si="869">V538-50</f>
        <v>383.4</v>
      </c>
      <c r="X538" s="45">
        <f t="shared" si="841"/>
        <v>50</v>
      </c>
    </row>
    <row r="539" spans="2:24" x14ac:dyDescent="0.25">
      <c r="B539" s="41">
        <v>44368</v>
      </c>
      <c r="C539" s="3">
        <f t="shared" si="829"/>
        <v>2021</v>
      </c>
      <c r="D539" s="3" t="s">
        <v>26</v>
      </c>
      <c r="E539" s="3">
        <f t="shared" si="830"/>
        <v>21</v>
      </c>
      <c r="F539" s="3" t="s">
        <v>36</v>
      </c>
      <c r="G539" s="3">
        <v>2</v>
      </c>
      <c r="H539" s="3" t="str">
        <f t="shared" si="819"/>
        <v>Sussex</v>
      </c>
      <c r="I539" s="42">
        <v>44276</v>
      </c>
      <c r="J539" s="3">
        <f t="shared" si="831"/>
        <v>92</v>
      </c>
      <c r="K539" s="43">
        <f t="shared" si="832"/>
        <v>13.142857142857142</v>
      </c>
      <c r="L539" s="44">
        <v>12900</v>
      </c>
      <c r="M539" s="3">
        <v>6</v>
      </c>
      <c r="N539" s="45">
        <f t="shared" si="833"/>
        <v>12894</v>
      </c>
      <c r="O539" s="45">
        <f t="shared" si="858"/>
        <v>2696</v>
      </c>
      <c r="P539" s="45">
        <f t="shared" ref="P539" si="870">N539-500</f>
        <v>12394</v>
      </c>
      <c r="Q539" s="46">
        <f t="shared" si="835"/>
        <v>413.13333333333333</v>
      </c>
      <c r="R539" s="47">
        <f t="shared" si="836"/>
        <v>0.96122227392585702</v>
      </c>
      <c r="S539" s="19">
        <v>1892.52705627705</v>
      </c>
      <c r="T539" s="50">
        <f t="shared" si="837"/>
        <v>15.269703536203405</v>
      </c>
      <c r="U539" s="48">
        <f t="shared" si="838"/>
        <v>65.659725205674633</v>
      </c>
      <c r="V539" s="45">
        <f t="shared" si="839"/>
        <v>429.8</v>
      </c>
      <c r="W539" s="45">
        <f t="shared" ref="W539" si="871">V539-70</f>
        <v>359.8</v>
      </c>
      <c r="X539" s="45">
        <f t="shared" si="841"/>
        <v>70</v>
      </c>
    </row>
    <row r="540" spans="2:24" x14ac:dyDescent="0.25">
      <c r="B540" s="41">
        <v>44369</v>
      </c>
      <c r="C540" s="3">
        <f t="shared" si="829"/>
        <v>2021</v>
      </c>
      <c r="D540" s="3" t="s">
        <v>26</v>
      </c>
      <c r="E540" s="3">
        <f t="shared" si="830"/>
        <v>22</v>
      </c>
      <c r="F540" s="3" t="s">
        <v>34</v>
      </c>
      <c r="G540" s="3">
        <v>3</v>
      </c>
      <c r="H540" s="3" t="str">
        <f t="shared" si="819"/>
        <v>Leghorn</v>
      </c>
      <c r="I540" s="42">
        <v>44277</v>
      </c>
      <c r="J540" s="3">
        <f t="shared" si="831"/>
        <v>92</v>
      </c>
      <c r="K540" s="43">
        <f t="shared" si="832"/>
        <v>13.142857142857142</v>
      </c>
      <c r="L540" s="44">
        <v>12790</v>
      </c>
      <c r="M540" s="3">
        <v>6</v>
      </c>
      <c r="N540" s="45">
        <f t="shared" si="833"/>
        <v>12784</v>
      </c>
      <c r="O540" s="45">
        <f t="shared" si="858"/>
        <v>2702</v>
      </c>
      <c r="P540" s="45">
        <f t="shared" ref="P540:P588" si="872">L540-500</f>
        <v>12290</v>
      </c>
      <c r="Q540" s="46">
        <f t="shared" si="835"/>
        <v>409.66666666666669</v>
      </c>
      <c r="R540" s="47">
        <f t="shared" si="836"/>
        <v>0.96135794743429281</v>
      </c>
      <c r="S540" s="19">
        <v>1895.3495670995601</v>
      </c>
      <c r="T540" s="50">
        <f t="shared" si="837"/>
        <v>15.42188419120879</v>
      </c>
      <c r="U540" s="48">
        <f t="shared" si="838"/>
        <v>66.314102022197787</v>
      </c>
      <c r="V540" s="45">
        <f t="shared" si="839"/>
        <v>426.13333333333333</v>
      </c>
      <c r="W540" s="45">
        <f t="shared" ref="W540:W541" si="873">V540-61</f>
        <v>365.13333333333333</v>
      </c>
      <c r="X540" s="45">
        <f t="shared" si="841"/>
        <v>61</v>
      </c>
    </row>
    <row r="541" spans="2:24" x14ac:dyDescent="0.25">
      <c r="B541" s="41">
        <v>44370</v>
      </c>
      <c r="C541" s="3">
        <f t="shared" si="829"/>
        <v>2021</v>
      </c>
      <c r="D541" s="3" t="s">
        <v>26</v>
      </c>
      <c r="E541" s="3">
        <f t="shared" si="830"/>
        <v>23</v>
      </c>
      <c r="F541" s="3" t="s">
        <v>35</v>
      </c>
      <c r="G541" s="3">
        <v>1</v>
      </c>
      <c r="H541" s="3" t="str">
        <f t="shared" si="819"/>
        <v>Plymouth Rock</v>
      </c>
      <c r="I541" s="42">
        <v>44278</v>
      </c>
      <c r="J541" s="3">
        <f t="shared" si="831"/>
        <v>92</v>
      </c>
      <c r="K541" s="43">
        <f t="shared" si="832"/>
        <v>13.142857142857142</v>
      </c>
      <c r="L541" s="44">
        <v>12680</v>
      </c>
      <c r="M541" s="3">
        <v>8</v>
      </c>
      <c r="N541" s="45">
        <f t="shared" si="833"/>
        <v>12672</v>
      </c>
      <c r="O541" s="45">
        <f t="shared" si="858"/>
        <v>2710</v>
      </c>
      <c r="P541" s="45">
        <f t="shared" ref="P541:P589" si="874">N541-400</f>
        <v>12272</v>
      </c>
      <c r="Q541" s="46">
        <f t="shared" si="835"/>
        <v>409.06666666666666</v>
      </c>
      <c r="R541" s="47">
        <f t="shared" si="836"/>
        <v>0.96843434343434343</v>
      </c>
      <c r="S541" s="19">
        <v>1898.17207792207</v>
      </c>
      <c r="T541" s="50">
        <f t="shared" si="837"/>
        <v>15.467503894410608</v>
      </c>
      <c r="U541" s="48">
        <f t="shared" si="838"/>
        <v>66.510266745965609</v>
      </c>
      <c r="V541" s="45">
        <f t="shared" si="839"/>
        <v>422.4</v>
      </c>
      <c r="W541" s="45">
        <f t="shared" si="873"/>
        <v>361.4</v>
      </c>
      <c r="X541" s="45">
        <f t="shared" si="841"/>
        <v>61</v>
      </c>
    </row>
    <row r="542" spans="2:24" x14ac:dyDescent="0.25">
      <c r="B542" s="41">
        <v>44371</v>
      </c>
      <c r="C542" s="3">
        <f t="shared" si="829"/>
        <v>2021</v>
      </c>
      <c r="D542" s="3" t="s">
        <v>26</v>
      </c>
      <c r="E542" s="3">
        <f t="shared" si="830"/>
        <v>24</v>
      </c>
      <c r="F542" s="3" t="s">
        <v>36</v>
      </c>
      <c r="G542" s="3">
        <v>2</v>
      </c>
      <c r="H542" s="3" t="str">
        <f t="shared" si="819"/>
        <v>Sussex</v>
      </c>
      <c r="I542" s="42">
        <v>44279</v>
      </c>
      <c r="J542" s="3">
        <f t="shared" si="831"/>
        <v>92</v>
      </c>
      <c r="K542" s="43">
        <f t="shared" si="832"/>
        <v>13.142857142857142</v>
      </c>
      <c r="L542" s="44">
        <v>12570</v>
      </c>
      <c r="M542" s="3">
        <v>1</v>
      </c>
      <c r="N542" s="45">
        <f t="shared" si="833"/>
        <v>12569</v>
      </c>
      <c r="O542" s="45">
        <f t="shared" si="858"/>
        <v>2711</v>
      </c>
      <c r="P542" s="45">
        <f t="shared" ref="P542:P590" si="875">N542-500</f>
        <v>12069</v>
      </c>
      <c r="Q542" s="46">
        <f t="shared" si="835"/>
        <v>402.3</v>
      </c>
      <c r="R542" s="47">
        <f t="shared" si="836"/>
        <v>0.96021958787493034</v>
      </c>
      <c r="S542" s="19">
        <v>1900.9945887445799</v>
      </c>
      <c r="T542" s="50">
        <f t="shared" si="837"/>
        <v>15.751053018017895</v>
      </c>
      <c r="U542" s="48">
        <f t="shared" si="838"/>
        <v>67.729527977476948</v>
      </c>
      <c r="V542" s="45">
        <f t="shared" si="839"/>
        <v>418.96666666666664</v>
      </c>
      <c r="W542" s="45">
        <f t="shared" si="851"/>
        <v>400.96666666666664</v>
      </c>
      <c r="X542" s="45">
        <f t="shared" si="841"/>
        <v>18</v>
      </c>
    </row>
    <row r="543" spans="2:24" x14ac:dyDescent="0.25">
      <c r="B543" s="41">
        <v>44372</v>
      </c>
      <c r="C543" s="3">
        <f t="shared" si="829"/>
        <v>2021</v>
      </c>
      <c r="D543" s="3" t="s">
        <v>26</v>
      </c>
      <c r="E543" s="3">
        <f t="shared" si="830"/>
        <v>25</v>
      </c>
      <c r="F543" s="3" t="s">
        <v>34</v>
      </c>
      <c r="G543" s="3">
        <v>3</v>
      </c>
      <c r="H543" s="3" t="str">
        <f t="shared" si="819"/>
        <v>Leghorn</v>
      </c>
      <c r="I543" s="42">
        <v>44280</v>
      </c>
      <c r="J543" s="3">
        <f t="shared" si="831"/>
        <v>92</v>
      </c>
      <c r="K543" s="43">
        <f t="shared" si="832"/>
        <v>13.142857142857142</v>
      </c>
      <c r="L543" s="44">
        <v>12460</v>
      </c>
      <c r="M543" s="3">
        <v>0</v>
      </c>
      <c r="N543" s="45">
        <f t="shared" si="833"/>
        <v>12460</v>
      </c>
      <c r="O543" s="45">
        <f t="shared" si="858"/>
        <v>2711</v>
      </c>
      <c r="P543" s="45">
        <f t="shared" ref="P543:P591" si="876">N543-300</f>
        <v>12160</v>
      </c>
      <c r="Q543" s="46">
        <f t="shared" si="835"/>
        <v>405.33333333333331</v>
      </c>
      <c r="R543" s="47">
        <f t="shared" si="836"/>
        <v>0.9759229534510433</v>
      </c>
      <c r="S543" s="19">
        <v>1903.8170995670901</v>
      </c>
      <c r="T543" s="50">
        <f t="shared" si="837"/>
        <v>15.656390621439884</v>
      </c>
      <c r="U543" s="48">
        <f t="shared" si="838"/>
        <v>67.322479672191506</v>
      </c>
      <c r="V543" s="45">
        <f t="shared" si="839"/>
        <v>415.33333333333331</v>
      </c>
      <c r="W543" s="45">
        <f t="shared" si="853"/>
        <v>407.33333333333331</v>
      </c>
      <c r="X543" s="45">
        <f t="shared" si="841"/>
        <v>8</v>
      </c>
    </row>
    <row r="544" spans="2:24" x14ac:dyDescent="0.25">
      <c r="B544" s="41">
        <v>44373</v>
      </c>
      <c r="C544" s="3">
        <f t="shared" si="829"/>
        <v>2021</v>
      </c>
      <c r="D544" s="3" t="s">
        <v>26</v>
      </c>
      <c r="E544" s="3">
        <f t="shared" si="830"/>
        <v>26</v>
      </c>
      <c r="F544" s="3" t="s">
        <v>34</v>
      </c>
      <c r="G544" s="3">
        <v>1</v>
      </c>
      <c r="H544" s="3" t="str">
        <f t="shared" si="819"/>
        <v>Plymouth Rock</v>
      </c>
      <c r="I544" s="42">
        <v>44281</v>
      </c>
      <c r="J544" s="3">
        <f t="shared" si="831"/>
        <v>92</v>
      </c>
      <c r="K544" s="43">
        <f t="shared" si="832"/>
        <v>13.142857142857142</v>
      </c>
      <c r="L544" s="44">
        <v>12350</v>
      </c>
      <c r="M544" s="3">
        <v>0</v>
      </c>
      <c r="N544" s="45">
        <f t="shared" si="833"/>
        <v>12350</v>
      </c>
      <c r="O544" s="45">
        <f t="shared" si="858"/>
        <v>2711</v>
      </c>
      <c r="P544" s="45">
        <f t="shared" ref="P544:P568" si="877">N544-200</f>
        <v>12150</v>
      </c>
      <c r="Q544" s="46">
        <f t="shared" si="835"/>
        <v>405</v>
      </c>
      <c r="R544" s="47">
        <f t="shared" si="836"/>
        <v>0.98380566801619429</v>
      </c>
      <c r="S544" s="19">
        <v>1906.6396103896</v>
      </c>
      <c r="T544" s="50">
        <f t="shared" si="837"/>
        <v>15.692507081395885</v>
      </c>
      <c r="U544" s="48">
        <f t="shared" si="838"/>
        <v>67.4777804500023</v>
      </c>
      <c r="V544" s="45">
        <f t="shared" si="839"/>
        <v>411.66666666666669</v>
      </c>
      <c r="W544" s="45">
        <f t="shared" si="855"/>
        <v>359.66666666666669</v>
      </c>
      <c r="X544" s="45">
        <f t="shared" si="841"/>
        <v>52</v>
      </c>
    </row>
    <row r="545" spans="2:24" x14ac:dyDescent="0.25">
      <c r="B545" s="41">
        <v>44374</v>
      </c>
      <c r="C545" s="3">
        <f t="shared" si="829"/>
        <v>2021</v>
      </c>
      <c r="D545" s="3" t="s">
        <v>26</v>
      </c>
      <c r="E545" s="3">
        <f t="shared" si="830"/>
        <v>27</v>
      </c>
      <c r="F545" s="3" t="s">
        <v>35</v>
      </c>
      <c r="G545" s="3">
        <v>2</v>
      </c>
      <c r="H545" s="3" t="str">
        <f t="shared" si="819"/>
        <v>Sussex</v>
      </c>
      <c r="I545" s="42">
        <v>44282</v>
      </c>
      <c r="J545" s="3">
        <f t="shared" si="831"/>
        <v>92</v>
      </c>
      <c r="K545" s="43">
        <f t="shared" si="832"/>
        <v>13.142857142857142</v>
      </c>
      <c r="L545" s="44">
        <v>12240</v>
      </c>
      <c r="M545" s="3">
        <v>0</v>
      </c>
      <c r="N545" s="45">
        <f t="shared" si="833"/>
        <v>12240</v>
      </c>
      <c r="O545" s="45">
        <f t="shared" si="858"/>
        <v>2711</v>
      </c>
      <c r="P545" s="45">
        <f t="shared" ref="P545:P593" si="878">N545-600</f>
        <v>11640</v>
      </c>
      <c r="Q545" s="46">
        <f t="shared" si="835"/>
        <v>388</v>
      </c>
      <c r="R545" s="47">
        <f t="shared" si="836"/>
        <v>0.9509803921568627</v>
      </c>
      <c r="S545" s="19">
        <v>1909.4621212121101</v>
      </c>
      <c r="T545" s="50">
        <f t="shared" si="837"/>
        <v>16.404313756117784</v>
      </c>
      <c r="U545" s="48">
        <f t="shared" si="838"/>
        <v>70.538549151306469</v>
      </c>
      <c r="V545" s="45">
        <f t="shared" si="839"/>
        <v>408</v>
      </c>
      <c r="W545" s="45">
        <f t="shared" si="857"/>
        <v>353</v>
      </c>
      <c r="X545" s="45">
        <f t="shared" si="841"/>
        <v>55</v>
      </c>
    </row>
    <row r="546" spans="2:24" x14ac:dyDescent="0.25">
      <c r="B546" s="41">
        <v>44375</v>
      </c>
      <c r="C546" s="3">
        <f t="shared" si="829"/>
        <v>2021</v>
      </c>
      <c r="D546" s="3" t="s">
        <v>26</v>
      </c>
      <c r="E546" s="3">
        <f t="shared" si="830"/>
        <v>28</v>
      </c>
      <c r="F546" s="3" t="s">
        <v>36</v>
      </c>
      <c r="G546" s="3">
        <v>3</v>
      </c>
      <c r="H546" s="3" t="str">
        <f t="shared" si="819"/>
        <v>Leghorn</v>
      </c>
      <c r="I546" s="42">
        <v>44283</v>
      </c>
      <c r="J546" s="3">
        <f t="shared" si="831"/>
        <v>92</v>
      </c>
      <c r="K546" s="43">
        <f t="shared" si="832"/>
        <v>13.142857142857142</v>
      </c>
      <c r="L546" s="44">
        <v>12130</v>
      </c>
      <c r="M546" s="3">
        <v>0</v>
      </c>
      <c r="N546" s="45">
        <f t="shared" si="833"/>
        <v>12130</v>
      </c>
      <c r="O546" s="45">
        <f t="shared" si="858"/>
        <v>2711</v>
      </c>
      <c r="P546" s="45">
        <f t="shared" ref="P546:P594" si="879">N546-500</f>
        <v>11630</v>
      </c>
      <c r="Q546" s="46">
        <f t="shared" si="835"/>
        <v>387.66666666666669</v>
      </c>
      <c r="R546" s="47">
        <f t="shared" si="836"/>
        <v>0.9587798845836768</v>
      </c>
      <c r="S546" s="19">
        <v>1912.28463203462</v>
      </c>
      <c r="T546" s="50">
        <f t="shared" si="837"/>
        <v>16.442688151630438</v>
      </c>
      <c r="U546" s="48">
        <f t="shared" si="838"/>
        <v>70.703559052010888</v>
      </c>
      <c r="V546" s="45">
        <f t="shared" si="839"/>
        <v>404.33333333333331</v>
      </c>
      <c r="W546" s="45">
        <f t="shared" si="860"/>
        <v>304.33333333333331</v>
      </c>
      <c r="X546" s="45">
        <f t="shared" si="841"/>
        <v>100</v>
      </c>
    </row>
    <row r="547" spans="2:24" x14ac:dyDescent="0.25">
      <c r="B547" s="41">
        <v>44376</v>
      </c>
      <c r="C547" s="3">
        <f t="shared" si="829"/>
        <v>2021</v>
      </c>
      <c r="D547" s="3" t="s">
        <v>26</v>
      </c>
      <c r="E547" s="3">
        <f t="shared" si="830"/>
        <v>29</v>
      </c>
      <c r="F547" s="3" t="s">
        <v>34</v>
      </c>
      <c r="G547" s="3">
        <v>1</v>
      </c>
      <c r="H547" s="3" t="str">
        <f t="shared" si="819"/>
        <v>Plymouth Rock</v>
      </c>
      <c r="I547" s="42">
        <v>44284</v>
      </c>
      <c r="J547" s="3">
        <f t="shared" si="831"/>
        <v>92</v>
      </c>
      <c r="K547" s="43">
        <f t="shared" si="832"/>
        <v>13.142857142857142</v>
      </c>
      <c r="L547" s="44">
        <v>12020</v>
      </c>
      <c r="M547" s="3">
        <v>9</v>
      </c>
      <c r="N547" s="45">
        <f t="shared" si="833"/>
        <v>12011</v>
      </c>
      <c r="O547" s="45">
        <f t="shared" si="858"/>
        <v>2720</v>
      </c>
      <c r="P547" s="45">
        <f t="shared" ref="P547:P595" si="880">L547-500</f>
        <v>11520</v>
      </c>
      <c r="Q547" s="46">
        <f t="shared" si="835"/>
        <v>384</v>
      </c>
      <c r="R547" s="47">
        <f t="shared" si="836"/>
        <v>0.95912080592789939</v>
      </c>
      <c r="S547" s="19">
        <v>1915.1071428571299</v>
      </c>
      <c r="T547" s="50">
        <f t="shared" si="837"/>
        <v>16.624193948412586</v>
      </c>
      <c r="U547" s="48">
        <f t="shared" si="838"/>
        <v>71.484033978174111</v>
      </c>
      <c r="V547" s="45">
        <f t="shared" si="839"/>
        <v>400.36666666666667</v>
      </c>
      <c r="W547" s="45">
        <f t="shared" si="862"/>
        <v>250.36666666666667</v>
      </c>
      <c r="X547" s="45">
        <f t="shared" si="841"/>
        <v>150</v>
      </c>
    </row>
    <row r="548" spans="2:24" x14ac:dyDescent="0.25">
      <c r="B548" s="41">
        <v>44377</v>
      </c>
      <c r="C548" s="3">
        <f t="shared" si="829"/>
        <v>2021</v>
      </c>
      <c r="D548" s="3" t="s">
        <v>26</v>
      </c>
      <c r="E548" s="3">
        <f t="shared" si="830"/>
        <v>30</v>
      </c>
      <c r="F548" s="3" t="s">
        <v>35</v>
      </c>
      <c r="G548" s="3">
        <v>2</v>
      </c>
      <c r="H548" s="3" t="str">
        <f t="shared" si="819"/>
        <v>Sussex</v>
      </c>
      <c r="I548" s="42">
        <v>44285</v>
      </c>
      <c r="J548" s="3">
        <f t="shared" si="831"/>
        <v>92</v>
      </c>
      <c r="K548" s="43">
        <f t="shared" si="832"/>
        <v>13.142857142857142</v>
      </c>
      <c r="L548" s="44">
        <v>11910</v>
      </c>
      <c r="M548" s="3">
        <v>11</v>
      </c>
      <c r="N548" s="45">
        <f t="shared" si="833"/>
        <v>11899</v>
      </c>
      <c r="O548" s="45">
        <f t="shared" si="858"/>
        <v>2731</v>
      </c>
      <c r="P548" s="45">
        <f t="shared" ref="P548:P596" si="881">N548-400</f>
        <v>11499</v>
      </c>
      <c r="Q548" s="46">
        <f t="shared" si="835"/>
        <v>383.3</v>
      </c>
      <c r="R548" s="47">
        <f t="shared" si="836"/>
        <v>0.96638372972518694</v>
      </c>
      <c r="S548" s="19">
        <v>1917.9296536796401</v>
      </c>
      <c r="T548" s="50">
        <f t="shared" si="837"/>
        <v>16.679099518911556</v>
      </c>
      <c r="U548" s="48">
        <f t="shared" si="838"/>
        <v>71.720127931319695</v>
      </c>
      <c r="V548" s="45">
        <f t="shared" si="839"/>
        <v>396.63333333333333</v>
      </c>
      <c r="W548" s="45">
        <f t="shared" ref="W548" si="882">V548-100</f>
        <v>296.63333333333333</v>
      </c>
      <c r="X548" s="45">
        <f t="shared" si="841"/>
        <v>100</v>
      </c>
    </row>
    <row r="549" spans="2:24" x14ac:dyDescent="0.25">
      <c r="B549" s="41">
        <v>44378</v>
      </c>
      <c r="C549" s="3">
        <f t="shared" si="829"/>
        <v>2021</v>
      </c>
      <c r="D549" s="3" t="s">
        <v>27</v>
      </c>
      <c r="E549" s="3">
        <f t="shared" si="830"/>
        <v>1</v>
      </c>
      <c r="F549" s="3" t="s">
        <v>36</v>
      </c>
      <c r="G549" s="3">
        <v>3</v>
      </c>
      <c r="H549" s="3" t="str">
        <f t="shared" si="819"/>
        <v>Leghorn</v>
      </c>
      <c r="I549" s="42">
        <v>44286</v>
      </c>
      <c r="J549" s="3">
        <f t="shared" si="831"/>
        <v>92</v>
      </c>
      <c r="K549" s="43">
        <f t="shared" si="832"/>
        <v>13.142857142857142</v>
      </c>
      <c r="L549" s="44">
        <v>11800</v>
      </c>
      <c r="M549" s="3">
        <v>15</v>
      </c>
      <c r="N549" s="45">
        <f t="shared" si="833"/>
        <v>11785</v>
      </c>
      <c r="O549" s="45">
        <f t="shared" si="858"/>
        <v>2746</v>
      </c>
      <c r="P549" s="45">
        <f t="shared" ref="P549:P597" si="883">N549-500</f>
        <v>11285</v>
      </c>
      <c r="Q549" s="46">
        <f t="shared" si="835"/>
        <v>376.16666666666669</v>
      </c>
      <c r="R549" s="47">
        <f t="shared" si="836"/>
        <v>0.95757318625371235</v>
      </c>
      <c r="S549" s="19">
        <v>1920.75216450216</v>
      </c>
      <c r="T549" s="50">
        <f t="shared" si="837"/>
        <v>17.020400217121487</v>
      </c>
      <c r="U549" s="48">
        <f t="shared" si="838"/>
        <v>73.187720933622387</v>
      </c>
      <c r="V549" s="45">
        <f t="shared" si="839"/>
        <v>392.83333333333331</v>
      </c>
      <c r="W549" s="45">
        <f t="shared" ref="W549" si="884">V549-150</f>
        <v>242.83333333333331</v>
      </c>
      <c r="X549" s="45">
        <f t="shared" si="841"/>
        <v>150</v>
      </c>
    </row>
    <row r="550" spans="2:24" x14ac:dyDescent="0.25">
      <c r="B550" s="41">
        <v>44379</v>
      </c>
      <c r="C550" s="3">
        <f t="shared" si="829"/>
        <v>2021</v>
      </c>
      <c r="D550" s="3" t="s">
        <v>27</v>
      </c>
      <c r="E550" s="3">
        <f t="shared" si="830"/>
        <v>2</v>
      </c>
      <c r="F550" s="3" t="s">
        <v>34</v>
      </c>
      <c r="G550" s="3">
        <v>1</v>
      </c>
      <c r="H550" s="3" t="str">
        <f t="shared" si="819"/>
        <v>Plymouth Rock</v>
      </c>
      <c r="I550" s="42">
        <v>44287</v>
      </c>
      <c r="J550" s="3">
        <f t="shared" si="831"/>
        <v>92</v>
      </c>
      <c r="K550" s="43">
        <f t="shared" si="832"/>
        <v>13.142857142857142</v>
      </c>
      <c r="L550" s="44">
        <v>11690</v>
      </c>
      <c r="M550" s="3">
        <v>10</v>
      </c>
      <c r="N550" s="45">
        <f t="shared" si="833"/>
        <v>11680</v>
      </c>
      <c r="O550" s="45">
        <f t="shared" si="858"/>
        <v>2756</v>
      </c>
      <c r="P550" s="45">
        <f t="shared" ref="P550:P598" si="885">L550-500</f>
        <v>11190</v>
      </c>
      <c r="Q550" s="46">
        <f t="shared" si="835"/>
        <v>373</v>
      </c>
      <c r="R550" s="47">
        <f t="shared" si="836"/>
        <v>0.95804794520547942</v>
      </c>
      <c r="S550" s="19">
        <v>1923.5746753246699</v>
      </c>
      <c r="T550" s="50">
        <f t="shared" si="837"/>
        <v>17.190122210229401</v>
      </c>
      <c r="U550" s="48">
        <f t="shared" si="838"/>
        <v>73.917525503986425</v>
      </c>
      <c r="V550" s="45">
        <f t="shared" si="839"/>
        <v>389.33333333333331</v>
      </c>
      <c r="W550" s="45">
        <f t="shared" ref="W550" si="886">V550-50</f>
        <v>339.33333333333331</v>
      </c>
      <c r="X550" s="45">
        <f t="shared" si="841"/>
        <v>50</v>
      </c>
    </row>
    <row r="551" spans="2:24" x14ac:dyDescent="0.25">
      <c r="B551" s="41">
        <v>44380</v>
      </c>
      <c r="C551" s="3">
        <f t="shared" si="829"/>
        <v>2021</v>
      </c>
      <c r="D551" s="3" t="s">
        <v>27</v>
      </c>
      <c r="E551" s="3">
        <f t="shared" si="830"/>
        <v>3</v>
      </c>
      <c r="F551" s="3" t="s">
        <v>35</v>
      </c>
      <c r="G551" s="3">
        <v>2</v>
      </c>
      <c r="H551" s="3" t="str">
        <f t="shared" si="819"/>
        <v>Sussex</v>
      </c>
      <c r="I551" s="42">
        <v>44288</v>
      </c>
      <c r="J551" s="3">
        <f t="shared" si="831"/>
        <v>92</v>
      </c>
      <c r="K551" s="43">
        <f t="shared" si="832"/>
        <v>13.142857142857142</v>
      </c>
      <c r="L551" s="44">
        <v>11580</v>
      </c>
      <c r="M551" s="3">
        <v>1</v>
      </c>
      <c r="N551" s="45">
        <f t="shared" si="833"/>
        <v>11579</v>
      </c>
      <c r="O551" s="45">
        <f t="shared" si="858"/>
        <v>2757</v>
      </c>
      <c r="P551" s="45">
        <f t="shared" ref="P551:P599" si="887">N551-400</f>
        <v>11179</v>
      </c>
      <c r="Q551" s="46">
        <f t="shared" si="835"/>
        <v>372.63333333333333</v>
      </c>
      <c r="R551" s="47">
        <f t="shared" si="836"/>
        <v>0.96545470247862508</v>
      </c>
      <c r="S551" s="19">
        <v>1926.39718614718</v>
      </c>
      <c r="T551" s="50">
        <f t="shared" si="837"/>
        <v>17.232285411460595</v>
      </c>
      <c r="U551" s="48">
        <f t="shared" si="838"/>
        <v>74.098827269280548</v>
      </c>
      <c r="V551" s="45">
        <f t="shared" si="839"/>
        <v>385.96666666666664</v>
      </c>
      <c r="W551" s="45">
        <f t="shared" ref="W551" si="888">V551-55</f>
        <v>330.96666666666664</v>
      </c>
      <c r="X551" s="45">
        <f t="shared" si="841"/>
        <v>55</v>
      </c>
    </row>
    <row r="552" spans="2:24" x14ac:dyDescent="0.25">
      <c r="B552" s="41">
        <v>44381</v>
      </c>
      <c r="C552" s="3">
        <f t="shared" si="829"/>
        <v>2021</v>
      </c>
      <c r="D552" s="3" t="s">
        <v>27</v>
      </c>
      <c r="E552" s="3">
        <f t="shared" si="830"/>
        <v>4</v>
      </c>
      <c r="F552" s="3" t="s">
        <v>36</v>
      </c>
      <c r="G552" s="3">
        <v>3</v>
      </c>
      <c r="H552" s="3" t="str">
        <f t="shared" si="819"/>
        <v>Leghorn</v>
      </c>
      <c r="I552" s="42">
        <v>44289</v>
      </c>
      <c r="J552" s="3">
        <f t="shared" si="831"/>
        <v>92</v>
      </c>
      <c r="K552" s="43">
        <f t="shared" si="832"/>
        <v>13.142857142857142</v>
      </c>
      <c r="L552" s="44">
        <v>11470</v>
      </c>
      <c r="M552" s="3">
        <v>1</v>
      </c>
      <c r="N552" s="45">
        <f t="shared" si="833"/>
        <v>11469</v>
      </c>
      <c r="O552" s="45">
        <f t="shared" si="858"/>
        <v>2758</v>
      </c>
      <c r="P552" s="45">
        <f t="shared" ref="P552:P600" si="889">N552-500</f>
        <v>10969</v>
      </c>
      <c r="Q552" s="46">
        <f t="shared" si="835"/>
        <v>365.63333333333333</v>
      </c>
      <c r="R552" s="47">
        <f t="shared" si="836"/>
        <v>0.95640422007149706</v>
      </c>
      <c r="S552" s="19">
        <v>1929.2196969696899</v>
      </c>
      <c r="T552" s="50">
        <f t="shared" si="837"/>
        <v>17.587926857231196</v>
      </c>
      <c r="U552" s="48">
        <f t="shared" si="838"/>
        <v>75.628085486094136</v>
      </c>
      <c r="V552" s="45">
        <f t="shared" si="839"/>
        <v>382.3</v>
      </c>
      <c r="W552" s="45">
        <f t="shared" ref="W552" si="890">V552-19</f>
        <v>363.3</v>
      </c>
      <c r="X552" s="45">
        <f t="shared" si="841"/>
        <v>19</v>
      </c>
    </row>
    <row r="553" spans="2:24" x14ac:dyDescent="0.25">
      <c r="B553" s="41">
        <v>44382</v>
      </c>
      <c r="C553" s="3">
        <f t="shared" si="829"/>
        <v>2021</v>
      </c>
      <c r="D553" s="3" t="s">
        <v>27</v>
      </c>
      <c r="E553" s="3">
        <f t="shared" si="830"/>
        <v>5</v>
      </c>
      <c r="F553" s="3" t="s">
        <v>34</v>
      </c>
      <c r="G553" s="3">
        <v>1</v>
      </c>
      <c r="H553" s="3" t="str">
        <f t="shared" si="819"/>
        <v>Plymouth Rock</v>
      </c>
      <c r="I553" s="42">
        <v>44290</v>
      </c>
      <c r="J553" s="3">
        <f t="shared" si="831"/>
        <v>92</v>
      </c>
      <c r="K553" s="43">
        <f t="shared" si="832"/>
        <v>13.142857142857142</v>
      </c>
      <c r="L553" s="44">
        <v>11360</v>
      </c>
      <c r="M553" s="3">
        <v>1</v>
      </c>
      <c r="N553" s="45">
        <f t="shared" si="833"/>
        <v>11359</v>
      </c>
      <c r="O553" s="45">
        <f t="shared" si="858"/>
        <v>2759</v>
      </c>
      <c r="P553" s="45">
        <f t="shared" ref="P553:P601" si="891">N553-300</f>
        <v>11059</v>
      </c>
      <c r="Q553" s="46">
        <f t="shared" si="835"/>
        <v>368.63333333333333</v>
      </c>
      <c r="R553" s="47">
        <f t="shared" si="836"/>
        <v>0.97358922440355666</v>
      </c>
      <c r="S553" s="19">
        <v>1932.0422077922001</v>
      </c>
      <c r="T553" s="50">
        <f t="shared" si="837"/>
        <v>17.470315650530789</v>
      </c>
      <c r="U553" s="48">
        <f t="shared" si="838"/>
        <v>75.122357297282392</v>
      </c>
      <c r="V553" s="45">
        <f t="shared" si="839"/>
        <v>378.63333333333333</v>
      </c>
      <c r="W553" s="45">
        <f t="shared" ref="W553" si="892">V553-100</f>
        <v>278.63333333333333</v>
      </c>
      <c r="X553" s="45">
        <f t="shared" si="841"/>
        <v>100</v>
      </c>
    </row>
    <row r="554" spans="2:24" x14ac:dyDescent="0.25">
      <c r="B554" s="41">
        <v>44383</v>
      </c>
      <c r="C554" s="3">
        <f t="shared" si="829"/>
        <v>2021</v>
      </c>
      <c r="D554" s="3" t="s">
        <v>27</v>
      </c>
      <c r="E554" s="3">
        <f t="shared" si="830"/>
        <v>6</v>
      </c>
      <c r="F554" s="3" t="s">
        <v>34</v>
      </c>
      <c r="G554" s="3">
        <v>2</v>
      </c>
      <c r="H554" s="3" t="str">
        <f t="shared" si="819"/>
        <v>Sussex</v>
      </c>
      <c r="I554" s="42">
        <v>44291</v>
      </c>
      <c r="J554" s="3">
        <f t="shared" si="831"/>
        <v>92</v>
      </c>
      <c r="K554" s="43">
        <f t="shared" si="832"/>
        <v>13.142857142857142</v>
      </c>
      <c r="L554" s="44">
        <v>11250</v>
      </c>
      <c r="M554" s="3">
        <v>4</v>
      </c>
      <c r="N554" s="45">
        <f t="shared" si="833"/>
        <v>11246</v>
      </c>
      <c r="O554" s="45">
        <f t="shared" si="858"/>
        <v>2763</v>
      </c>
      <c r="P554" s="45">
        <f t="shared" ref="P554" si="893">L554-500</f>
        <v>10750</v>
      </c>
      <c r="Q554" s="46">
        <f t="shared" si="835"/>
        <v>358.33333333333331</v>
      </c>
      <c r="R554" s="47">
        <f t="shared" si="836"/>
        <v>0.95589542948603945</v>
      </c>
      <c r="S554" s="19">
        <v>1934.86471861471</v>
      </c>
      <c r="T554" s="50">
        <f t="shared" si="837"/>
        <v>17.998741568508933</v>
      </c>
      <c r="U554" s="48">
        <f t="shared" si="838"/>
        <v>77.394588744588404</v>
      </c>
      <c r="V554" s="45">
        <f t="shared" si="839"/>
        <v>374.86666666666667</v>
      </c>
      <c r="W554" s="45">
        <f t="shared" ref="W554" si="894">V554-120</f>
        <v>254.86666666666667</v>
      </c>
      <c r="X554" s="45">
        <f t="shared" si="841"/>
        <v>120</v>
      </c>
    </row>
    <row r="555" spans="2:24" x14ac:dyDescent="0.25">
      <c r="B555" s="41">
        <v>44384</v>
      </c>
      <c r="C555" s="3">
        <f t="shared" si="829"/>
        <v>2021</v>
      </c>
      <c r="D555" s="3" t="s">
        <v>27</v>
      </c>
      <c r="E555" s="3">
        <f t="shared" si="830"/>
        <v>7</v>
      </c>
      <c r="F555" s="3" t="s">
        <v>35</v>
      </c>
      <c r="G555" s="3">
        <v>3</v>
      </c>
      <c r="H555" s="3" t="str">
        <f t="shared" si="819"/>
        <v>Leghorn</v>
      </c>
      <c r="I555" s="42">
        <v>44292</v>
      </c>
      <c r="J555" s="3">
        <f t="shared" si="831"/>
        <v>92</v>
      </c>
      <c r="K555" s="43">
        <f t="shared" si="832"/>
        <v>13.142857142857142</v>
      </c>
      <c r="L555" s="44">
        <v>11140</v>
      </c>
      <c r="M555" s="3">
        <v>2</v>
      </c>
      <c r="N555" s="45">
        <f t="shared" si="833"/>
        <v>11138</v>
      </c>
      <c r="O555" s="45">
        <f t="shared" si="858"/>
        <v>2765</v>
      </c>
      <c r="P555" s="45">
        <f t="shared" ref="P555" si="895">N555-400</f>
        <v>10738</v>
      </c>
      <c r="Q555" s="46">
        <f t="shared" si="835"/>
        <v>357.93333333333334</v>
      </c>
      <c r="R555" s="47">
        <f t="shared" si="836"/>
        <v>0.9640869096785778</v>
      </c>
      <c r="S555" s="19">
        <v>1937.6872294372199</v>
      </c>
      <c r="T555" s="50">
        <f t="shared" si="837"/>
        <v>18.045140896230397</v>
      </c>
      <c r="U555" s="48">
        <f t="shared" si="838"/>
        <v>77.594105853790708</v>
      </c>
      <c r="V555" s="45">
        <f t="shared" si="839"/>
        <v>371.26666666666665</v>
      </c>
      <c r="W555" s="45">
        <f t="shared" ref="W555" si="896">V555-88</f>
        <v>283.26666666666665</v>
      </c>
      <c r="X555" s="45">
        <f t="shared" si="841"/>
        <v>88</v>
      </c>
    </row>
    <row r="556" spans="2:24" x14ac:dyDescent="0.25">
      <c r="B556" s="41">
        <v>44385</v>
      </c>
      <c r="C556" s="3">
        <f t="shared" si="829"/>
        <v>2021</v>
      </c>
      <c r="D556" s="3" t="s">
        <v>27</v>
      </c>
      <c r="E556" s="3">
        <f t="shared" si="830"/>
        <v>8</v>
      </c>
      <c r="F556" s="3" t="s">
        <v>36</v>
      </c>
      <c r="G556" s="3">
        <v>1</v>
      </c>
      <c r="H556" s="3" t="str">
        <f t="shared" si="819"/>
        <v>Plymouth Rock</v>
      </c>
      <c r="I556" s="42">
        <v>44293</v>
      </c>
      <c r="J556" s="3">
        <f t="shared" si="831"/>
        <v>92</v>
      </c>
      <c r="K556" s="43">
        <f t="shared" si="832"/>
        <v>13.142857142857142</v>
      </c>
      <c r="L556" s="44">
        <v>11030</v>
      </c>
      <c r="M556" s="3">
        <v>2</v>
      </c>
      <c r="N556" s="45">
        <f t="shared" si="833"/>
        <v>11028</v>
      </c>
      <c r="O556" s="45">
        <f t="shared" si="858"/>
        <v>2767</v>
      </c>
      <c r="P556" s="45">
        <f t="shared" ref="P556" si="897">N556-500</f>
        <v>10528</v>
      </c>
      <c r="Q556" s="46">
        <f t="shared" si="835"/>
        <v>350.93333333333334</v>
      </c>
      <c r="R556" s="47">
        <f t="shared" si="836"/>
        <v>0.95466086325716359</v>
      </c>
      <c r="S556" s="19">
        <v>1940.5097402597301</v>
      </c>
      <c r="T556" s="50">
        <f t="shared" si="837"/>
        <v>18.431893429518713</v>
      </c>
      <c r="U556" s="48">
        <f t="shared" si="838"/>
        <v>79.257141746930458</v>
      </c>
      <c r="V556" s="45">
        <f t="shared" si="839"/>
        <v>367.6</v>
      </c>
      <c r="W556" s="45">
        <f t="shared" ref="W556" si="898">V556-77</f>
        <v>290.60000000000002</v>
      </c>
      <c r="X556" s="45">
        <f t="shared" si="841"/>
        <v>77</v>
      </c>
    </row>
    <row r="557" spans="2:24" x14ac:dyDescent="0.25">
      <c r="B557" s="41">
        <v>44386</v>
      </c>
      <c r="C557" s="3">
        <f t="shared" si="829"/>
        <v>2021</v>
      </c>
      <c r="D557" s="3" t="s">
        <v>27</v>
      </c>
      <c r="E557" s="3">
        <f t="shared" si="830"/>
        <v>9</v>
      </c>
      <c r="F557" s="3" t="s">
        <v>34</v>
      </c>
      <c r="G557" s="3">
        <v>2</v>
      </c>
      <c r="H557" s="3" t="str">
        <f t="shared" si="819"/>
        <v>Sussex</v>
      </c>
      <c r="I557" s="42">
        <v>44294</v>
      </c>
      <c r="J557" s="3">
        <f t="shared" si="831"/>
        <v>92</v>
      </c>
      <c r="K557" s="43">
        <f t="shared" si="832"/>
        <v>13.142857142857142</v>
      </c>
      <c r="L557" s="44">
        <v>10920</v>
      </c>
      <c r="M557" s="3">
        <v>2</v>
      </c>
      <c r="N557" s="45">
        <f t="shared" si="833"/>
        <v>10918</v>
      </c>
      <c r="O557" s="45">
        <f t="shared" si="858"/>
        <v>2769</v>
      </c>
      <c r="P557" s="45">
        <f t="shared" ref="P557" si="899">N557-300</f>
        <v>10618</v>
      </c>
      <c r="Q557" s="46">
        <f t="shared" si="835"/>
        <v>353.93333333333334</v>
      </c>
      <c r="R557" s="47">
        <f t="shared" si="836"/>
        <v>0.97252244000732735</v>
      </c>
      <c r="S557" s="19">
        <v>1943.33225108224</v>
      </c>
      <c r="T557" s="50">
        <f t="shared" si="837"/>
        <v>18.302243841422491</v>
      </c>
      <c r="U557" s="48">
        <f t="shared" si="838"/>
        <v>78.699648518116703</v>
      </c>
      <c r="V557" s="45">
        <f t="shared" si="839"/>
        <v>363.93333333333334</v>
      </c>
      <c r="W557" s="45">
        <f t="shared" ref="W557" si="900">V557-100</f>
        <v>263.93333333333334</v>
      </c>
      <c r="X557" s="45">
        <f t="shared" si="841"/>
        <v>100</v>
      </c>
    </row>
    <row r="558" spans="2:24" x14ac:dyDescent="0.25">
      <c r="B558" s="41">
        <v>44387</v>
      </c>
      <c r="C558" s="3">
        <f t="shared" si="829"/>
        <v>2021</v>
      </c>
      <c r="D558" s="3" t="s">
        <v>27</v>
      </c>
      <c r="E558" s="3">
        <f t="shared" si="830"/>
        <v>10</v>
      </c>
      <c r="F558" s="3" t="s">
        <v>35</v>
      </c>
      <c r="G558" s="3">
        <v>3</v>
      </c>
      <c r="H558" s="3" t="str">
        <f t="shared" si="819"/>
        <v>Leghorn</v>
      </c>
      <c r="I558" s="42">
        <v>44315</v>
      </c>
      <c r="J558" s="3">
        <f t="shared" si="831"/>
        <v>72</v>
      </c>
      <c r="K558" s="43">
        <f t="shared" si="832"/>
        <v>10.285714285714286</v>
      </c>
      <c r="L558" s="44">
        <v>10810</v>
      </c>
      <c r="M558" s="3">
        <v>7</v>
      </c>
      <c r="N558" s="45">
        <f t="shared" si="833"/>
        <v>10803</v>
      </c>
      <c r="O558" s="45">
        <f t="shared" si="858"/>
        <v>2776</v>
      </c>
      <c r="P558" s="45">
        <f t="shared" ref="P558" si="901">N558-200</f>
        <v>10603</v>
      </c>
      <c r="Q558" s="46">
        <f t="shared" si="835"/>
        <v>353.43333333333334</v>
      </c>
      <c r="R558" s="47">
        <f t="shared" si="836"/>
        <v>0.98148662408590204</v>
      </c>
      <c r="S558" s="19">
        <v>1946.1547619047501</v>
      </c>
      <c r="T558" s="50">
        <f t="shared" si="837"/>
        <v>18.354755841787703</v>
      </c>
      <c r="U558" s="48">
        <f t="shared" si="838"/>
        <v>78.925450119687127</v>
      </c>
      <c r="V558" s="45">
        <f t="shared" si="839"/>
        <v>360.1</v>
      </c>
      <c r="W558" s="45">
        <f t="shared" ref="W558" si="902">V558-150</f>
        <v>210.10000000000002</v>
      </c>
      <c r="X558" s="45">
        <f t="shared" si="841"/>
        <v>150</v>
      </c>
    </row>
    <row r="559" spans="2:24" x14ac:dyDescent="0.25">
      <c r="B559" s="41">
        <v>44388</v>
      </c>
      <c r="C559" s="3">
        <f t="shared" si="829"/>
        <v>2021</v>
      </c>
      <c r="D559" s="3" t="s">
        <v>27</v>
      </c>
      <c r="E559" s="3">
        <f t="shared" si="830"/>
        <v>11</v>
      </c>
      <c r="F559" s="3" t="s">
        <v>36</v>
      </c>
      <c r="G559" s="3">
        <v>1</v>
      </c>
      <c r="H559" s="3" t="str">
        <f t="shared" si="819"/>
        <v>Plymouth Rock</v>
      </c>
      <c r="I559" s="42">
        <v>44296</v>
      </c>
      <c r="J559" s="3">
        <f t="shared" si="831"/>
        <v>92</v>
      </c>
      <c r="K559" s="43">
        <f t="shared" si="832"/>
        <v>13.142857142857142</v>
      </c>
      <c r="L559" s="44">
        <v>10700</v>
      </c>
      <c r="M559" s="3">
        <v>2</v>
      </c>
      <c r="N559" s="45">
        <f t="shared" si="833"/>
        <v>10698</v>
      </c>
      <c r="O559" s="45">
        <f t="shared" si="858"/>
        <v>2778</v>
      </c>
      <c r="P559" s="45">
        <f t="shared" ref="P559" si="903">N559-600</f>
        <v>10098</v>
      </c>
      <c r="Q559" s="46">
        <f t="shared" si="835"/>
        <v>336.6</v>
      </c>
      <c r="R559" s="47">
        <f t="shared" si="836"/>
        <v>0.94391475042063933</v>
      </c>
      <c r="S559" s="19">
        <v>1948.97727272726</v>
      </c>
      <c r="T559" s="50">
        <f t="shared" si="837"/>
        <v>19.300626586722718</v>
      </c>
      <c r="U559" s="48">
        <f t="shared" si="838"/>
        <v>82.992694322907681</v>
      </c>
      <c r="V559" s="45">
        <f t="shared" si="839"/>
        <v>356.6</v>
      </c>
      <c r="W559" s="45">
        <f t="shared" ref="W559" si="904">V559-50</f>
        <v>306.60000000000002</v>
      </c>
      <c r="X559" s="45">
        <f t="shared" si="841"/>
        <v>50</v>
      </c>
    </row>
    <row r="560" spans="2:24" x14ac:dyDescent="0.25">
      <c r="B560" s="41">
        <v>44389</v>
      </c>
      <c r="C560" s="3">
        <f t="shared" si="829"/>
        <v>2021</v>
      </c>
      <c r="D560" s="3" t="s">
        <v>27</v>
      </c>
      <c r="E560" s="3">
        <f t="shared" si="830"/>
        <v>12</v>
      </c>
      <c r="F560" s="3" t="s">
        <v>34</v>
      </c>
      <c r="G560" s="3">
        <v>2</v>
      </c>
      <c r="H560" s="3" t="str">
        <f t="shared" si="819"/>
        <v>Sussex</v>
      </c>
      <c r="I560" s="42">
        <v>44297</v>
      </c>
      <c r="J560" s="3">
        <f t="shared" si="831"/>
        <v>92</v>
      </c>
      <c r="K560" s="43">
        <f t="shared" si="832"/>
        <v>13.142857142857142</v>
      </c>
      <c r="L560" s="44">
        <v>10590</v>
      </c>
      <c r="M560" s="3">
        <v>8</v>
      </c>
      <c r="N560" s="45">
        <f t="shared" si="833"/>
        <v>10582</v>
      </c>
      <c r="O560" s="45">
        <f t="shared" si="858"/>
        <v>2786</v>
      </c>
      <c r="P560" s="45">
        <f t="shared" ref="P560" si="905">N560-500</f>
        <v>10082</v>
      </c>
      <c r="Q560" s="46">
        <f t="shared" si="835"/>
        <v>336.06666666666666</v>
      </c>
      <c r="R560" s="47">
        <f t="shared" si="836"/>
        <v>0.95274995274995278</v>
      </c>
      <c r="S560" s="19">
        <v>1951.7997835497699</v>
      </c>
      <c r="T560" s="50">
        <f t="shared" si="837"/>
        <v>19.359251969349035</v>
      </c>
      <c r="U560" s="48">
        <f t="shared" si="838"/>
        <v>83.244783468200851</v>
      </c>
      <c r="V560" s="45">
        <f t="shared" si="839"/>
        <v>352.73333333333335</v>
      </c>
      <c r="W560" s="45">
        <f t="shared" ref="W560" si="906">V560-55</f>
        <v>297.73333333333335</v>
      </c>
      <c r="X560" s="45">
        <f t="shared" si="841"/>
        <v>55</v>
      </c>
    </row>
    <row r="561" spans="2:24" x14ac:dyDescent="0.25">
      <c r="B561" s="41">
        <v>44390</v>
      </c>
      <c r="C561" s="3">
        <f t="shared" si="829"/>
        <v>2021</v>
      </c>
      <c r="D561" s="3" t="s">
        <v>27</v>
      </c>
      <c r="E561" s="3">
        <f t="shared" si="830"/>
        <v>13</v>
      </c>
      <c r="F561" s="3" t="s">
        <v>35</v>
      </c>
      <c r="G561" s="3">
        <v>3</v>
      </c>
      <c r="H561" s="3" t="str">
        <f t="shared" si="819"/>
        <v>Leghorn</v>
      </c>
      <c r="I561" s="42">
        <v>44298</v>
      </c>
      <c r="J561" s="3">
        <f t="shared" si="831"/>
        <v>92</v>
      </c>
      <c r="K561" s="43">
        <f t="shared" si="832"/>
        <v>13.142857142857142</v>
      </c>
      <c r="L561" s="44">
        <v>10480</v>
      </c>
      <c r="M561" s="3">
        <v>9</v>
      </c>
      <c r="N561" s="45">
        <f t="shared" si="833"/>
        <v>10471</v>
      </c>
      <c r="O561" s="45">
        <f t="shared" si="858"/>
        <v>2795</v>
      </c>
      <c r="P561" s="45">
        <f t="shared" ref="P561" si="907">L561-500</f>
        <v>9980</v>
      </c>
      <c r="Q561" s="46">
        <f t="shared" si="835"/>
        <v>332.66666666666669</v>
      </c>
      <c r="R561" s="47">
        <f t="shared" si="836"/>
        <v>0.95310858561741951</v>
      </c>
      <c r="S561" s="19">
        <v>1954.6222943722801</v>
      </c>
      <c r="T561" s="50">
        <f t="shared" si="837"/>
        <v>19.585393731185171</v>
      </c>
      <c r="U561" s="48">
        <f t="shared" si="838"/>
        <v>84.217193044096234</v>
      </c>
      <c r="V561" s="45">
        <f t="shared" si="839"/>
        <v>349.03333333333336</v>
      </c>
      <c r="W561" s="45">
        <f t="shared" ref="W561" si="908">V561-19</f>
        <v>330.03333333333336</v>
      </c>
      <c r="X561" s="45">
        <f t="shared" si="841"/>
        <v>19</v>
      </c>
    </row>
    <row r="562" spans="2:24" x14ac:dyDescent="0.25">
      <c r="B562" s="41">
        <v>44391</v>
      </c>
      <c r="C562" s="3">
        <f t="shared" si="829"/>
        <v>2021</v>
      </c>
      <c r="D562" s="3" t="s">
        <v>27</v>
      </c>
      <c r="E562" s="3">
        <f t="shared" si="830"/>
        <v>14</v>
      </c>
      <c r="F562" s="3" t="s">
        <v>34</v>
      </c>
      <c r="G562" s="3">
        <v>1</v>
      </c>
      <c r="H562" s="3" t="str">
        <f t="shared" si="819"/>
        <v>Plymouth Rock</v>
      </c>
      <c r="I562" s="42">
        <v>44299</v>
      </c>
      <c r="J562" s="3">
        <f t="shared" si="831"/>
        <v>92</v>
      </c>
      <c r="K562" s="43">
        <f t="shared" si="832"/>
        <v>13.142857142857142</v>
      </c>
      <c r="L562" s="44">
        <v>10370</v>
      </c>
      <c r="M562" s="3">
        <v>2</v>
      </c>
      <c r="N562" s="45">
        <f t="shared" si="833"/>
        <v>10368</v>
      </c>
      <c r="O562" s="45">
        <f t="shared" si="858"/>
        <v>2797</v>
      </c>
      <c r="P562" s="45">
        <f t="shared" ref="P562" si="909">N562-400</f>
        <v>9968</v>
      </c>
      <c r="Q562" s="46">
        <f t="shared" si="835"/>
        <v>332.26666666666665</v>
      </c>
      <c r="R562" s="47">
        <f t="shared" si="836"/>
        <v>0.9614197530864198</v>
      </c>
      <c r="S562" s="19">
        <v>1957.44480519479</v>
      </c>
      <c r="T562" s="50">
        <f t="shared" si="837"/>
        <v>19.637287371536818</v>
      </c>
      <c r="U562" s="48">
        <f t="shared" si="838"/>
        <v>84.440335697608319</v>
      </c>
      <c r="V562" s="45">
        <f t="shared" si="839"/>
        <v>345.6</v>
      </c>
      <c r="W562" s="45">
        <f t="shared" ref="W562" si="910">V562-100</f>
        <v>245.60000000000002</v>
      </c>
      <c r="X562" s="45">
        <f t="shared" si="841"/>
        <v>100</v>
      </c>
    </row>
    <row r="563" spans="2:24" x14ac:dyDescent="0.25">
      <c r="B563" s="41">
        <v>44392</v>
      </c>
      <c r="C563" s="3">
        <f t="shared" si="829"/>
        <v>2021</v>
      </c>
      <c r="D563" s="3" t="s">
        <v>27</v>
      </c>
      <c r="E563" s="3">
        <f t="shared" si="830"/>
        <v>15</v>
      </c>
      <c r="F563" s="3" t="s">
        <v>35</v>
      </c>
      <c r="G563" s="3">
        <v>2</v>
      </c>
      <c r="H563" s="3" t="str">
        <f t="shared" si="819"/>
        <v>Sussex</v>
      </c>
      <c r="I563" s="42">
        <v>44300</v>
      </c>
      <c r="J563" s="3">
        <f t="shared" si="831"/>
        <v>92</v>
      </c>
      <c r="K563" s="43">
        <f t="shared" si="832"/>
        <v>13.142857142857142</v>
      </c>
      <c r="L563" s="44">
        <v>10260</v>
      </c>
      <c r="M563" s="3">
        <v>9</v>
      </c>
      <c r="N563" s="45">
        <f t="shared" si="833"/>
        <v>10251</v>
      </c>
      <c r="O563" s="45">
        <f t="shared" si="858"/>
        <v>2806</v>
      </c>
      <c r="P563" s="45">
        <f t="shared" ref="P563" si="911">N563-500</f>
        <v>9751</v>
      </c>
      <c r="Q563" s="46">
        <f t="shared" si="835"/>
        <v>325.03333333333336</v>
      </c>
      <c r="R563" s="47">
        <f t="shared" si="836"/>
        <v>0.95122427080284855</v>
      </c>
      <c r="S563" s="19">
        <v>1960.2673160172999</v>
      </c>
      <c r="T563" s="50">
        <f t="shared" si="837"/>
        <v>20.103243934132909</v>
      </c>
      <c r="U563" s="48">
        <f t="shared" si="838"/>
        <v>86.443948916771504</v>
      </c>
      <c r="V563" s="45">
        <f t="shared" si="839"/>
        <v>341.7</v>
      </c>
      <c r="W563" s="45">
        <f t="shared" ref="W563" si="912">V563-120</f>
        <v>221.7</v>
      </c>
      <c r="X563" s="45">
        <f t="shared" si="841"/>
        <v>120</v>
      </c>
    </row>
    <row r="564" spans="2:24" x14ac:dyDescent="0.25">
      <c r="B564" s="41">
        <v>44393</v>
      </c>
      <c r="C564" s="3">
        <f t="shared" si="829"/>
        <v>2021</v>
      </c>
      <c r="D564" s="3" t="s">
        <v>27</v>
      </c>
      <c r="E564" s="3">
        <f t="shared" si="830"/>
        <v>16</v>
      </c>
      <c r="F564" s="3" t="s">
        <v>36</v>
      </c>
      <c r="G564" s="3">
        <v>3</v>
      </c>
      <c r="H564" s="3" t="str">
        <f t="shared" si="819"/>
        <v>Leghorn</v>
      </c>
      <c r="I564" s="42">
        <v>44301</v>
      </c>
      <c r="J564" s="3">
        <f t="shared" si="831"/>
        <v>92</v>
      </c>
      <c r="K564" s="43">
        <f t="shared" si="832"/>
        <v>13.142857142857142</v>
      </c>
      <c r="L564" s="44">
        <v>10150</v>
      </c>
      <c r="M564" s="3">
        <v>1</v>
      </c>
      <c r="N564" s="45">
        <f t="shared" si="833"/>
        <v>10149</v>
      </c>
      <c r="O564" s="45">
        <f t="shared" si="858"/>
        <v>2807</v>
      </c>
      <c r="P564" s="45">
        <f t="shared" si="872"/>
        <v>9650</v>
      </c>
      <c r="Q564" s="46">
        <f t="shared" si="835"/>
        <v>321.66666666666669</v>
      </c>
      <c r="R564" s="47">
        <f t="shared" si="836"/>
        <v>0.95083259434427037</v>
      </c>
      <c r="S564" s="19">
        <v>1963.08982683981</v>
      </c>
      <c r="T564" s="50">
        <f t="shared" si="837"/>
        <v>20.342899759998033</v>
      </c>
      <c r="U564" s="48">
        <f t="shared" si="838"/>
        <v>87.474468967991541</v>
      </c>
      <c r="V564" s="45">
        <f t="shared" si="839"/>
        <v>338.3</v>
      </c>
      <c r="W564" s="45">
        <f t="shared" ref="W564" si="913">V564-88</f>
        <v>250.3</v>
      </c>
      <c r="X564" s="45">
        <f t="shared" si="841"/>
        <v>88</v>
      </c>
    </row>
    <row r="565" spans="2:24" x14ac:dyDescent="0.25">
      <c r="B565" s="41">
        <v>44394</v>
      </c>
      <c r="C565" s="3">
        <f t="shared" si="829"/>
        <v>2021</v>
      </c>
      <c r="D565" s="3" t="s">
        <v>27</v>
      </c>
      <c r="E565" s="3">
        <f t="shared" si="830"/>
        <v>17</v>
      </c>
      <c r="F565" s="3" t="s">
        <v>34</v>
      </c>
      <c r="G565" s="3">
        <v>1</v>
      </c>
      <c r="H565" s="3" t="str">
        <f t="shared" si="819"/>
        <v>Plymouth Rock</v>
      </c>
      <c r="I565" s="42">
        <v>44302</v>
      </c>
      <c r="J565" s="3">
        <f t="shared" si="831"/>
        <v>92</v>
      </c>
      <c r="K565" s="43">
        <f t="shared" si="832"/>
        <v>13.142857142857142</v>
      </c>
      <c r="L565" s="44">
        <v>10040</v>
      </c>
      <c r="M565" s="3">
        <v>1</v>
      </c>
      <c r="N565" s="45">
        <f t="shared" si="833"/>
        <v>10039</v>
      </c>
      <c r="O565" s="45">
        <f t="shared" si="858"/>
        <v>2808</v>
      </c>
      <c r="P565" s="45">
        <f t="shared" si="874"/>
        <v>9639</v>
      </c>
      <c r="Q565" s="46">
        <f t="shared" si="835"/>
        <v>321.3</v>
      </c>
      <c r="R565" s="47">
        <f t="shared" si="836"/>
        <v>0.96015539396354221</v>
      </c>
      <c r="S565" s="19">
        <v>1965.9123376623199</v>
      </c>
      <c r="T565" s="50">
        <f t="shared" si="837"/>
        <v>20.395397216125325</v>
      </c>
      <c r="U565" s="48">
        <f t="shared" si="838"/>
        <v>87.700208029338896</v>
      </c>
      <c r="V565" s="45">
        <f t="shared" si="839"/>
        <v>334.63333333333333</v>
      </c>
      <c r="W565" s="45">
        <f t="shared" ref="W565" si="914">V565-77</f>
        <v>257.63333333333333</v>
      </c>
      <c r="X565" s="45">
        <f t="shared" si="841"/>
        <v>77</v>
      </c>
    </row>
    <row r="566" spans="2:24" x14ac:dyDescent="0.25">
      <c r="B566" s="41">
        <v>44395</v>
      </c>
      <c r="C566" s="3">
        <f t="shared" si="829"/>
        <v>2021</v>
      </c>
      <c r="D566" s="3" t="s">
        <v>27</v>
      </c>
      <c r="E566" s="3">
        <f t="shared" si="830"/>
        <v>18</v>
      </c>
      <c r="F566" s="3" t="s">
        <v>35</v>
      </c>
      <c r="G566" s="3">
        <v>2</v>
      </c>
      <c r="H566" s="3" t="str">
        <f t="shared" si="819"/>
        <v>Sussex</v>
      </c>
      <c r="I566" s="42">
        <v>44303</v>
      </c>
      <c r="J566" s="3">
        <f t="shared" si="831"/>
        <v>92</v>
      </c>
      <c r="K566" s="43">
        <f t="shared" si="832"/>
        <v>13.142857142857142</v>
      </c>
      <c r="L566" s="44">
        <v>9930</v>
      </c>
      <c r="M566" s="3">
        <v>0</v>
      </c>
      <c r="N566" s="45">
        <f t="shared" si="833"/>
        <v>9930</v>
      </c>
      <c r="O566" s="45">
        <f t="shared" si="858"/>
        <v>2808</v>
      </c>
      <c r="P566" s="45">
        <f t="shared" si="875"/>
        <v>9430</v>
      </c>
      <c r="Q566" s="46">
        <f t="shared" si="835"/>
        <v>314.33333333333331</v>
      </c>
      <c r="R566" s="47">
        <f t="shared" si="836"/>
        <v>0.94964753272910374</v>
      </c>
      <c r="S566" s="19">
        <v>1968.7348484848301</v>
      </c>
      <c r="T566" s="50">
        <f t="shared" si="837"/>
        <v>20.877357884250582</v>
      </c>
      <c r="U566" s="48">
        <f t="shared" si="838"/>
        <v>89.772638902277492</v>
      </c>
      <c r="V566" s="45">
        <f t="shared" si="839"/>
        <v>331</v>
      </c>
      <c r="W566" s="45">
        <f t="shared" ref="W566" si="915">V566-90</f>
        <v>241</v>
      </c>
      <c r="X566" s="45">
        <f t="shared" si="841"/>
        <v>90</v>
      </c>
    </row>
    <row r="567" spans="2:24" x14ac:dyDescent="0.25">
      <c r="B567" s="41">
        <v>44396</v>
      </c>
      <c r="C567" s="3">
        <f t="shared" si="829"/>
        <v>2021</v>
      </c>
      <c r="D567" s="3" t="s">
        <v>27</v>
      </c>
      <c r="E567" s="3">
        <f t="shared" si="830"/>
        <v>19</v>
      </c>
      <c r="F567" s="3" t="s">
        <v>36</v>
      </c>
      <c r="G567" s="3">
        <v>3</v>
      </c>
      <c r="H567" s="3" t="str">
        <f t="shared" si="819"/>
        <v>Leghorn</v>
      </c>
      <c r="I567" s="42">
        <v>44304</v>
      </c>
      <c r="J567" s="3">
        <f t="shared" si="831"/>
        <v>92</v>
      </c>
      <c r="K567" s="43">
        <f t="shared" si="832"/>
        <v>13.142857142857142</v>
      </c>
      <c r="L567" s="44">
        <v>9820</v>
      </c>
      <c r="M567" s="3">
        <v>0</v>
      </c>
      <c r="N567" s="45">
        <f t="shared" si="833"/>
        <v>9820</v>
      </c>
      <c r="O567" s="45">
        <f t="shared" si="858"/>
        <v>2808</v>
      </c>
      <c r="P567" s="45">
        <f t="shared" si="876"/>
        <v>9520</v>
      </c>
      <c r="Q567" s="46">
        <f t="shared" si="835"/>
        <v>317.33333333333331</v>
      </c>
      <c r="R567" s="47">
        <f t="shared" si="836"/>
        <v>0.96945010183299385</v>
      </c>
      <c r="S567" s="19">
        <v>1971.55735930734</v>
      </c>
      <c r="T567" s="50">
        <f t="shared" si="837"/>
        <v>20.709636127177941</v>
      </c>
      <c r="U567" s="48">
        <f t="shared" si="838"/>
        <v>89.051435346865148</v>
      </c>
      <c r="V567" s="45">
        <f t="shared" si="839"/>
        <v>327.33333333333331</v>
      </c>
      <c r="W567" s="45">
        <f t="shared" ref="W567" si="916">V567-189</f>
        <v>138.33333333333331</v>
      </c>
      <c r="X567" s="45">
        <f t="shared" si="841"/>
        <v>189</v>
      </c>
    </row>
    <row r="568" spans="2:24" x14ac:dyDescent="0.25">
      <c r="B568" s="41">
        <v>44397</v>
      </c>
      <c r="C568" s="3">
        <f t="shared" si="829"/>
        <v>2021</v>
      </c>
      <c r="D568" s="3" t="s">
        <v>27</v>
      </c>
      <c r="E568" s="3">
        <f t="shared" si="830"/>
        <v>20</v>
      </c>
      <c r="F568" s="3" t="s">
        <v>34</v>
      </c>
      <c r="G568" s="3">
        <v>1</v>
      </c>
      <c r="H568" s="3" t="str">
        <f t="shared" si="819"/>
        <v>Plymouth Rock</v>
      </c>
      <c r="I568" s="42">
        <v>44305</v>
      </c>
      <c r="J568" s="3">
        <f t="shared" si="831"/>
        <v>92</v>
      </c>
      <c r="K568" s="43">
        <f t="shared" si="832"/>
        <v>13.142857142857142</v>
      </c>
      <c r="L568" s="44">
        <v>9710</v>
      </c>
      <c r="M568" s="3">
        <v>0</v>
      </c>
      <c r="N568" s="45">
        <f t="shared" si="833"/>
        <v>9710</v>
      </c>
      <c r="O568" s="45">
        <f t="shared" si="858"/>
        <v>2808</v>
      </c>
      <c r="P568" s="45">
        <f t="shared" si="877"/>
        <v>9510</v>
      </c>
      <c r="Q568" s="46">
        <f t="shared" si="835"/>
        <v>317</v>
      </c>
      <c r="R568" s="47">
        <f t="shared" si="836"/>
        <v>0.97940267765190525</v>
      </c>
      <c r="S568" s="19">
        <v>1974.3798701298499</v>
      </c>
      <c r="T568" s="50">
        <f t="shared" si="837"/>
        <v>20.761092220082542</v>
      </c>
      <c r="U568" s="48">
        <f t="shared" si="838"/>
        <v>89.272696546354922</v>
      </c>
      <c r="V568" s="45">
        <f t="shared" si="839"/>
        <v>323.66666666666669</v>
      </c>
      <c r="W568" s="45">
        <f t="shared" ref="W568" si="917">V568-32</f>
        <v>291.66666666666669</v>
      </c>
      <c r="X568" s="45">
        <f t="shared" si="841"/>
        <v>32</v>
      </c>
    </row>
    <row r="569" spans="2:24" x14ac:dyDescent="0.25">
      <c r="B569" s="41">
        <v>44398</v>
      </c>
      <c r="C569" s="3">
        <f t="shared" si="829"/>
        <v>2021</v>
      </c>
      <c r="D569" s="3" t="s">
        <v>27</v>
      </c>
      <c r="E569" s="3">
        <f t="shared" si="830"/>
        <v>21</v>
      </c>
      <c r="F569" s="3" t="s">
        <v>35</v>
      </c>
      <c r="G569" s="3">
        <v>2</v>
      </c>
      <c r="H569" s="3" t="str">
        <f t="shared" si="819"/>
        <v>Sussex</v>
      </c>
      <c r="I569" s="42">
        <v>44306</v>
      </c>
      <c r="J569" s="3">
        <f t="shared" si="831"/>
        <v>92</v>
      </c>
      <c r="K569" s="43">
        <f t="shared" si="832"/>
        <v>13.142857142857142</v>
      </c>
      <c r="L569" s="44">
        <v>9600</v>
      </c>
      <c r="M569" s="3">
        <v>0</v>
      </c>
      <c r="N569" s="45">
        <f t="shared" si="833"/>
        <v>9600</v>
      </c>
      <c r="O569" s="45">
        <f t="shared" si="858"/>
        <v>2808</v>
      </c>
      <c r="P569" s="45">
        <f t="shared" si="878"/>
        <v>9000</v>
      </c>
      <c r="Q569" s="46">
        <f t="shared" si="835"/>
        <v>300</v>
      </c>
      <c r="R569" s="47">
        <f t="shared" si="836"/>
        <v>0.9375</v>
      </c>
      <c r="S569" s="19">
        <v>1977.20238095236</v>
      </c>
      <c r="T569" s="50">
        <f t="shared" si="837"/>
        <v>21.968915343915111</v>
      </c>
      <c r="U569" s="48">
        <f t="shared" si="838"/>
        <v>94.466335978834977</v>
      </c>
      <c r="V569" s="45">
        <f t="shared" si="839"/>
        <v>320</v>
      </c>
      <c r="W569" s="45">
        <f t="shared" ref="W569" si="918">V569-115</f>
        <v>205</v>
      </c>
      <c r="X569" s="45">
        <f t="shared" si="841"/>
        <v>115</v>
      </c>
    </row>
    <row r="570" spans="2:24" x14ac:dyDescent="0.25">
      <c r="B570" s="41">
        <v>44399</v>
      </c>
      <c r="C570" s="3">
        <f t="shared" si="829"/>
        <v>2021</v>
      </c>
      <c r="D570" s="3" t="s">
        <v>27</v>
      </c>
      <c r="E570" s="3">
        <f t="shared" si="830"/>
        <v>22</v>
      </c>
      <c r="F570" s="3" t="s">
        <v>36</v>
      </c>
      <c r="G570" s="3">
        <v>3</v>
      </c>
      <c r="H570" s="3" t="str">
        <f t="shared" si="819"/>
        <v>Leghorn</v>
      </c>
      <c r="I570" s="42">
        <v>44307</v>
      </c>
      <c r="J570" s="3">
        <f t="shared" si="831"/>
        <v>92</v>
      </c>
      <c r="K570" s="43">
        <f t="shared" si="832"/>
        <v>13.142857142857142</v>
      </c>
      <c r="L570" s="44">
        <v>20000</v>
      </c>
      <c r="M570" s="3">
        <v>0</v>
      </c>
      <c r="N570" s="45">
        <f t="shared" si="833"/>
        <v>20000</v>
      </c>
      <c r="O570" s="45">
        <f t="shared" si="858"/>
        <v>2808</v>
      </c>
      <c r="P570" s="45">
        <f t="shared" si="879"/>
        <v>19500</v>
      </c>
      <c r="Q570" s="46">
        <f t="shared" si="835"/>
        <v>650</v>
      </c>
      <c r="R570" s="47">
        <f t="shared" si="836"/>
        <v>0.97499999999999998</v>
      </c>
      <c r="S570" s="19">
        <v>1980.02489177488</v>
      </c>
      <c r="T570" s="50">
        <f t="shared" si="837"/>
        <v>10.153973803973743</v>
      </c>
      <c r="U570" s="48">
        <f t="shared" si="838"/>
        <v>43.662087357087096</v>
      </c>
      <c r="V570" s="45">
        <f t="shared" si="839"/>
        <v>666.66666666666663</v>
      </c>
      <c r="W570" s="45">
        <f t="shared" ref="W570" si="919">V570-77</f>
        <v>589.66666666666663</v>
      </c>
      <c r="X570" s="45">
        <f t="shared" si="841"/>
        <v>77</v>
      </c>
    </row>
    <row r="571" spans="2:24" x14ac:dyDescent="0.25">
      <c r="B571" s="41">
        <v>44400</v>
      </c>
      <c r="C571" s="3">
        <f t="shared" si="829"/>
        <v>2021</v>
      </c>
      <c r="D571" s="3" t="s">
        <v>27</v>
      </c>
      <c r="E571" s="3">
        <f t="shared" si="830"/>
        <v>23</v>
      </c>
      <c r="F571" s="3" t="s">
        <v>34</v>
      </c>
      <c r="G571" s="3">
        <v>1</v>
      </c>
      <c r="H571" s="3" t="str">
        <f t="shared" si="819"/>
        <v>Plymouth Rock</v>
      </c>
      <c r="I571" s="42">
        <v>44308</v>
      </c>
      <c r="J571" s="3">
        <f t="shared" si="831"/>
        <v>92</v>
      </c>
      <c r="K571" s="43">
        <f t="shared" si="832"/>
        <v>13.142857142857142</v>
      </c>
      <c r="L571" s="44">
        <v>16000</v>
      </c>
      <c r="M571" s="3">
        <v>0</v>
      </c>
      <c r="N571" s="45">
        <f t="shared" si="833"/>
        <v>16000</v>
      </c>
      <c r="O571" s="45">
        <f t="shared" si="858"/>
        <v>2808</v>
      </c>
      <c r="P571" s="45">
        <f t="shared" si="880"/>
        <v>15500</v>
      </c>
      <c r="Q571" s="46">
        <f t="shared" si="835"/>
        <v>516.66666666666663</v>
      </c>
      <c r="R571" s="47">
        <f t="shared" si="836"/>
        <v>0.96875</v>
      </c>
      <c r="S571" s="19">
        <v>1982.8474025973901</v>
      </c>
      <c r="T571" s="50">
        <f t="shared" si="837"/>
        <v>12.792563887725098</v>
      </c>
      <c r="U571" s="48">
        <f t="shared" si="838"/>
        <v>55.008024717217921</v>
      </c>
      <c r="V571" s="45">
        <f t="shared" si="839"/>
        <v>533.33333333333337</v>
      </c>
      <c r="W571" s="45">
        <f t="shared" ref="W571" si="920">V571-88</f>
        <v>445.33333333333337</v>
      </c>
      <c r="X571" s="45">
        <f t="shared" si="841"/>
        <v>88</v>
      </c>
    </row>
    <row r="572" spans="2:24" x14ac:dyDescent="0.25">
      <c r="B572" s="41">
        <v>44401</v>
      </c>
      <c r="C572" s="3">
        <f t="shared" si="829"/>
        <v>2021</v>
      </c>
      <c r="D572" s="3" t="s">
        <v>27</v>
      </c>
      <c r="E572" s="3">
        <f t="shared" si="830"/>
        <v>24</v>
      </c>
      <c r="F572" s="3" t="s">
        <v>34</v>
      </c>
      <c r="G572" s="3">
        <v>2</v>
      </c>
      <c r="H572" s="3" t="str">
        <f t="shared" si="819"/>
        <v>Sussex</v>
      </c>
      <c r="I572" s="42">
        <v>44306</v>
      </c>
      <c r="J572" s="3">
        <f t="shared" si="831"/>
        <v>95</v>
      </c>
      <c r="K572" s="43">
        <f t="shared" si="832"/>
        <v>13.571428571428571</v>
      </c>
      <c r="L572" s="44">
        <v>13000</v>
      </c>
      <c r="M572" s="3">
        <v>0</v>
      </c>
      <c r="N572" s="45">
        <f t="shared" si="833"/>
        <v>13000</v>
      </c>
      <c r="O572" s="45">
        <f t="shared" si="858"/>
        <v>2808</v>
      </c>
      <c r="P572" s="45">
        <f t="shared" si="881"/>
        <v>12600</v>
      </c>
      <c r="Q572" s="46">
        <f t="shared" si="835"/>
        <v>420</v>
      </c>
      <c r="R572" s="47">
        <f t="shared" si="836"/>
        <v>0.96923076923076923</v>
      </c>
      <c r="S572" s="19">
        <v>1985.6699134199</v>
      </c>
      <c r="T572" s="50">
        <f t="shared" si="837"/>
        <v>15.759285027142065</v>
      </c>
      <c r="U572" s="48">
        <f t="shared" si="838"/>
        <v>67.764925616710869</v>
      </c>
      <c r="V572" s="45">
        <f t="shared" si="839"/>
        <v>433.33333333333331</v>
      </c>
      <c r="W572" s="45">
        <f t="shared" ref="W572" si="921">V572-99</f>
        <v>334.33333333333331</v>
      </c>
      <c r="X572" s="45">
        <f t="shared" si="841"/>
        <v>99</v>
      </c>
    </row>
    <row r="573" spans="2:24" x14ac:dyDescent="0.25">
      <c r="B573" s="41">
        <v>44402</v>
      </c>
      <c r="C573" s="3">
        <f t="shared" si="829"/>
        <v>2021</v>
      </c>
      <c r="D573" s="3" t="s">
        <v>27</v>
      </c>
      <c r="E573" s="3">
        <f t="shared" si="830"/>
        <v>25</v>
      </c>
      <c r="F573" s="3" t="s">
        <v>35</v>
      </c>
      <c r="G573" s="3">
        <v>3</v>
      </c>
      <c r="H573" s="3" t="str">
        <f t="shared" si="819"/>
        <v>Leghorn</v>
      </c>
      <c r="I573" s="42">
        <v>44310</v>
      </c>
      <c r="J573" s="3">
        <f t="shared" si="831"/>
        <v>92</v>
      </c>
      <c r="K573" s="43">
        <f t="shared" si="832"/>
        <v>13.142857142857142</v>
      </c>
      <c r="L573" s="44">
        <v>13500</v>
      </c>
      <c r="M573" s="3">
        <v>0</v>
      </c>
      <c r="N573" s="45">
        <f t="shared" si="833"/>
        <v>13500</v>
      </c>
      <c r="O573" s="45">
        <f t="shared" si="858"/>
        <v>2808</v>
      </c>
      <c r="P573" s="45">
        <f t="shared" si="883"/>
        <v>13000</v>
      </c>
      <c r="Q573" s="46">
        <f t="shared" si="835"/>
        <v>433.33333333333331</v>
      </c>
      <c r="R573" s="47">
        <f t="shared" si="836"/>
        <v>0.96296296296296291</v>
      </c>
      <c r="S573" s="19">
        <v>1988.4924242424099</v>
      </c>
      <c r="T573" s="50">
        <f t="shared" si="837"/>
        <v>15.296095571095462</v>
      </c>
      <c r="U573" s="48">
        <f t="shared" si="838"/>
        <v>65.773210955710482</v>
      </c>
      <c r="V573" s="45">
        <f t="shared" si="839"/>
        <v>450</v>
      </c>
      <c r="W573" s="45">
        <f t="shared" ref="W573" si="922">V573-70</f>
        <v>380</v>
      </c>
      <c r="X573" s="45">
        <f t="shared" si="841"/>
        <v>70</v>
      </c>
    </row>
    <row r="574" spans="2:24" x14ac:dyDescent="0.25">
      <c r="B574" s="41">
        <v>44403</v>
      </c>
      <c r="C574" s="3">
        <f t="shared" si="829"/>
        <v>2021</v>
      </c>
      <c r="D574" s="3" t="s">
        <v>27</v>
      </c>
      <c r="E574" s="3">
        <f t="shared" si="830"/>
        <v>26</v>
      </c>
      <c r="F574" s="3" t="s">
        <v>36</v>
      </c>
      <c r="G574" s="3">
        <v>1</v>
      </c>
      <c r="H574" s="3" t="str">
        <f t="shared" ref="H574:H637" si="923">CONCATENATE(IF(G574=2,"Sussex",""),IF(G574=3,"Leghorn",""),IF(G574=1,"Plymouth Rock",""))</f>
        <v>Plymouth Rock</v>
      </c>
      <c r="I574" s="42">
        <v>44311</v>
      </c>
      <c r="J574" s="3">
        <f t="shared" si="831"/>
        <v>92</v>
      </c>
      <c r="K574" s="43">
        <f t="shared" si="832"/>
        <v>13.142857142857142</v>
      </c>
      <c r="L574" s="44">
        <v>13000</v>
      </c>
      <c r="M574" s="3">
        <v>0</v>
      </c>
      <c r="N574" s="45">
        <f t="shared" si="833"/>
        <v>13000</v>
      </c>
      <c r="O574" s="45">
        <f t="shared" si="858"/>
        <v>2808</v>
      </c>
      <c r="P574" s="45">
        <f t="shared" si="885"/>
        <v>12500</v>
      </c>
      <c r="Q574" s="46">
        <f t="shared" si="835"/>
        <v>416.66666666666669</v>
      </c>
      <c r="R574" s="47">
        <f t="shared" si="836"/>
        <v>0.96153846153846156</v>
      </c>
      <c r="S574" s="19">
        <v>1991.3149350649201</v>
      </c>
      <c r="T574" s="50">
        <f t="shared" si="837"/>
        <v>15.93051948051936</v>
      </c>
      <c r="U574" s="48">
        <f t="shared" si="838"/>
        <v>68.501233766233241</v>
      </c>
      <c r="V574" s="45">
        <f t="shared" si="839"/>
        <v>433.33333333333331</v>
      </c>
      <c r="W574" s="45">
        <f t="shared" ref="W574:W575" si="924">V574-61</f>
        <v>372.33333333333331</v>
      </c>
      <c r="X574" s="45">
        <f t="shared" si="841"/>
        <v>61</v>
      </c>
    </row>
    <row r="575" spans="2:24" x14ac:dyDescent="0.25">
      <c r="B575" s="41">
        <v>44404</v>
      </c>
      <c r="C575" s="3">
        <f t="shared" si="829"/>
        <v>2021</v>
      </c>
      <c r="D575" s="3" t="s">
        <v>27</v>
      </c>
      <c r="E575" s="3">
        <f t="shared" si="830"/>
        <v>27</v>
      </c>
      <c r="F575" s="3" t="s">
        <v>34</v>
      </c>
      <c r="G575" s="3">
        <v>2</v>
      </c>
      <c r="H575" s="3" t="str">
        <f t="shared" si="923"/>
        <v>Sussex</v>
      </c>
      <c r="I575" s="42">
        <v>44312</v>
      </c>
      <c r="J575" s="3">
        <f t="shared" si="831"/>
        <v>92</v>
      </c>
      <c r="K575" s="43">
        <f t="shared" si="832"/>
        <v>13.142857142857142</v>
      </c>
      <c r="L575" s="44">
        <v>17000</v>
      </c>
      <c r="M575" s="3">
        <v>0</v>
      </c>
      <c r="N575" s="45">
        <f t="shared" si="833"/>
        <v>17000</v>
      </c>
      <c r="O575" s="45">
        <f t="shared" si="858"/>
        <v>2808</v>
      </c>
      <c r="P575" s="45">
        <f t="shared" si="887"/>
        <v>16600</v>
      </c>
      <c r="Q575" s="46">
        <f t="shared" si="835"/>
        <v>553.33333333333337</v>
      </c>
      <c r="R575" s="47">
        <f t="shared" si="836"/>
        <v>0.97647058823529409</v>
      </c>
      <c r="S575" s="19">
        <v>1994.13744588743</v>
      </c>
      <c r="T575" s="50">
        <f t="shared" si="837"/>
        <v>12.012876180044758</v>
      </c>
      <c r="U575" s="48">
        <f t="shared" si="838"/>
        <v>51.655367574192461</v>
      </c>
      <c r="V575" s="45">
        <f t="shared" si="839"/>
        <v>566.66666666666663</v>
      </c>
      <c r="W575" s="45">
        <f t="shared" si="924"/>
        <v>505.66666666666663</v>
      </c>
      <c r="X575" s="45">
        <f t="shared" si="841"/>
        <v>61</v>
      </c>
    </row>
    <row r="576" spans="2:24" x14ac:dyDescent="0.25">
      <c r="B576" s="41">
        <v>44405</v>
      </c>
      <c r="C576" s="3">
        <f t="shared" si="829"/>
        <v>2021</v>
      </c>
      <c r="D576" s="3" t="s">
        <v>27</v>
      </c>
      <c r="E576" s="3">
        <f t="shared" si="830"/>
        <v>28</v>
      </c>
      <c r="F576" s="3" t="s">
        <v>35</v>
      </c>
      <c r="G576" s="3">
        <v>3</v>
      </c>
      <c r="H576" s="3" t="str">
        <f t="shared" si="923"/>
        <v>Leghorn</v>
      </c>
      <c r="I576" s="42">
        <v>44313</v>
      </c>
      <c r="J576" s="3">
        <f t="shared" si="831"/>
        <v>92</v>
      </c>
      <c r="K576" s="43">
        <f t="shared" si="832"/>
        <v>13.142857142857142</v>
      </c>
      <c r="L576" s="44">
        <v>11328.404040404001</v>
      </c>
      <c r="M576" s="3">
        <v>6</v>
      </c>
      <c r="N576" s="45">
        <f t="shared" si="833"/>
        <v>11322.404040404001</v>
      </c>
      <c r="O576" s="45">
        <f t="shared" si="858"/>
        <v>2814</v>
      </c>
      <c r="P576" s="45">
        <f t="shared" si="889"/>
        <v>10822.404040404001</v>
      </c>
      <c r="Q576" s="46">
        <f t="shared" si="835"/>
        <v>360.7468013468</v>
      </c>
      <c r="R576" s="47">
        <f t="shared" si="836"/>
        <v>0.95583976704808005</v>
      </c>
      <c r="S576" s="19">
        <v>1996.9599567099399</v>
      </c>
      <c r="T576" s="50">
        <f t="shared" si="837"/>
        <v>18.452092060641576</v>
      </c>
      <c r="U576" s="48">
        <f t="shared" si="838"/>
        <v>79.343995860758767</v>
      </c>
      <c r="V576" s="45">
        <f t="shared" si="839"/>
        <v>377.41346801346668</v>
      </c>
      <c r="W576" s="45">
        <f t="shared" ref="W576" si="925">V576-88</f>
        <v>289.41346801346668</v>
      </c>
      <c r="X576" s="45">
        <f t="shared" si="841"/>
        <v>88</v>
      </c>
    </row>
    <row r="577" spans="2:24" x14ac:dyDescent="0.25">
      <c r="B577" s="41">
        <v>44406</v>
      </c>
      <c r="C577" s="3">
        <f t="shared" si="829"/>
        <v>2021</v>
      </c>
      <c r="D577" s="3" t="s">
        <v>27</v>
      </c>
      <c r="E577" s="3">
        <f t="shared" si="830"/>
        <v>29</v>
      </c>
      <c r="F577" s="3" t="s">
        <v>36</v>
      </c>
      <c r="G577" s="3">
        <v>1</v>
      </c>
      <c r="H577" s="3" t="str">
        <f t="shared" si="923"/>
        <v>Plymouth Rock</v>
      </c>
      <c r="I577" s="42">
        <v>44306</v>
      </c>
      <c r="J577" s="3">
        <f t="shared" si="831"/>
        <v>100</v>
      </c>
      <c r="K577" s="43">
        <f t="shared" si="832"/>
        <v>14.285714285714286</v>
      </c>
      <c r="L577" s="44">
        <v>11283.470418470401</v>
      </c>
      <c r="M577" s="3">
        <v>4</v>
      </c>
      <c r="N577" s="45">
        <f t="shared" si="833"/>
        <v>11279.470418470401</v>
      </c>
      <c r="O577" s="45">
        <f t="shared" si="858"/>
        <v>2818</v>
      </c>
      <c r="P577" s="45">
        <f t="shared" si="891"/>
        <v>10979.470418470401</v>
      </c>
      <c r="Q577" s="46">
        <f t="shared" si="835"/>
        <v>365.98234728234667</v>
      </c>
      <c r="R577" s="47">
        <f t="shared" si="836"/>
        <v>0.97340300662442958</v>
      </c>
      <c r="S577" s="19">
        <v>1999.78246753245</v>
      </c>
      <c r="T577" s="50">
        <f t="shared" si="837"/>
        <v>18.21383355765759</v>
      </c>
      <c r="U577" s="48">
        <f t="shared" si="838"/>
        <v>78.31948429792763</v>
      </c>
      <c r="V577" s="45">
        <f t="shared" si="839"/>
        <v>375.98234728234667</v>
      </c>
      <c r="W577" s="45">
        <f t="shared" ref="W577" si="926">V577-150</f>
        <v>225.98234728234667</v>
      </c>
      <c r="X577" s="45">
        <f t="shared" si="841"/>
        <v>150</v>
      </c>
    </row>
    <row r="578" spans="2:24" x14ac:dyDescent="0.25">
      <c r="B578" s="41">
        <v>44407</v>
      </c>
      <c r="C578" s="3">
        <f t="shared" si="829"/>
        <v>2021</v>
      </c>
      <c r="D578" s="3" t="s">
        <v>27</v>
      </c>
      <c r="E578" s="3">
        <f t="shared" si="830"/>
        <v>30</v>
      </c>
      <c r="F578" s="3" t="s">
        <v>34</v>
      </c>
      <c r="G578" s="3">
        <v>2</v>
      </c>
      <c r="H578" s="3" t="str">
        <f t="shared" si="923"/>
        <v>Sussex</v>
      </c>
      <c r="I578" s="42">
        <v>44315</v>
      </c>
      <c r="J578" s="3">
        <f t="shared" si="831"/>
        <v>92</v>
      </c>
      <c r="K578" s="43">
        <f t="shared" si="832"/>
        <v>13.142857142857142</v>
      </c>
      <c r="L578" s="44">
        <v>11238.5367965368</v>
      </c>
      <c r="M578" s="3">
        <v>5</v>
      </c>
      <c r="N578" s="45">
        <f t="shared" si="833"/>
        <v>11233.5367965368</v>
      </c>
      <c r="O578" s="45">
        <f t="shared" si="858"/>
        <v>2823</v>
      </c>
      <c r="P578" s="45">
        <f t="shared" ref="P578" si="927">L578-500</f>
        <v>10738.5367965368</v>
      </c>
      <c r="Q578" s="46">
        <f t="shared" si="835"/>
        <v>357.95122655122668</v>
      </c>
      <c r="R578" s="47">
        <f t="shared" si="836"/>
        <v>0.95593551621670891</v>
      </c>
      <c r="S578" s="19">
        <v>2002.6049783549599</v>
      </c>
      <c r="T578" s="50">
        <f t="shared" si="837"/>
        <v>18.648769532556837</v>
      </c>
      <c r="U578" s="48">
        <f t="shared" si="838"/>
        <v>80.189708989994401</v>
      </c>
      <c r="V578" s="45">
        <f t="shared" si="839"/>
        <v>374.45122655122668</v>
      </c>
      <c r="W578" s="45">
        <f t="shared" ref="W578" si="928">V578-20</f>
        <v>354.45122655122668</v>
      </c>
      <c r="X578" s="45">
        <f t="shared" si="841"/>
        <v>20</v>
      </c>
    </row>
    <row r="579" spans="2:24" x14ac:dyDescent="0.25">
      <c r="B579" s="41">
        <v>44408</v>
      </c>
      <c r="C579" s="3">
        <f t="shared" ref="C579:C642" si="929">YEAR(B579)</f>
        <v>2021</v>
      </c>
      <c r="D579" s="3" t="s">
        <v>27</v>
      </c>
      <c r="E579" s="3">
        <f t="shared" ref="E579:E642" si="930">DAY(B579)</f>
        <v>31</v>
      </c>
      <c r="F579" s="3" t="s">
        <v>35</v>
      </c>
      <c r="G579" s="3">
        <v>3</v>
      </c>
      <c r="H579" s="3" t="str">
        <f t="shared" si="923"/>
        <v>Leghorn</v>
      </c>
      <c r="I579" s="42">
        <v>44316</v>
      </c>
      <c r="J579" s="3">
        <f t="shared" ref="J579:J642" si="931">B579-I579</f>
        <v>92</v>
      </c>
      <c r="K579" s="43">
        <f t="shared" ref="K579:K642" si="932">J579/7</f>
        <v>13.142857142857142</v>
      </c>
      <c r="L579" s="44">
        <v>11193.6031746032</v>
      </c>
      <c r="M579" s="3">
        <v>7</v>
      </c>
      <c r="N579" s="45">
        <f t="shared" ref="N579:N642" si="933">L579-M579</f>
        <v>11186.6031746032</v>
      </c>
      <c r="O579" s="45">
        <f t="shared" si="858"/>
        <v>2830</v>
      </c>
      <c r="P579" s="45">
        <f t="shared" ref="P579" si="934">N579-400</f>
        <v>10786.6031746032</v>
      </c>
      <c r="Q579" s="46">
        <f t="shared" ref="Q579:Q642" si="935">P579/30</f>
        <v>359.55343915344002</v>
      </c>
      <c r="R579" s="47">
        <f t="shared" ref="R579:R642" si="936">P579/N579</f>
        <v>0.96424294365709562</v>
      </c>
      <c r="S579" s="19">
        <v>2005.4274891774701</v>
      </c>
      <c r="T579" s="50">
        <f t="shared" ref="T579:T642" si="937">S579*100/P579</f>
        <v>18.591835230382824</v>
      </c>
      <c r="U579" s="48">
        <f t="shared" ref="U579:U642" si="938">4.3*T579</f>
        <v>79.944891490646143</v>
      </c>
      <c r="V579" s="45">
        <f t="shared" ref="V579:V642" si="939">N579/30</f>
        <v>372.88677248677334</v>
      </c>
      <c r="W579" s="45">
        <f t="shared" ref="W579" si="940">V579-15</f>
        <v>357.88677248677334</v>
      </c>
      <c r="X579" s="45">
        <f t="shared" ref="X579:X642" si="941">V579-W579</f>
        <v>15</v>
      </c>
    </row>
    <row r="580" spans="2:24" x14ac:dyDescent="0.25">
      <c r="B580" s="41">
        <v>44409</v>
      </c>
      <c r="C580" s="3">
        <f t="shared" si="929"/>
        <v>2021</v>
      </c>
      <c r="D580" s="3" t="s">
        <v>28</v>
      </c>
      <c r="E580" s="3">
        <f t="shared" si="930"/>
        <v>1</v>
      </c>
      <c r="F580" s="3" t="s">
        <v>36</v>
      </c>
      <c r="G580" s="3">
        <v>1</v>
      </c>
      <c r="H580" s="3" t="str">
        <f t="shared" si="923"/>
        <v>Plymouth Rock</v>
      </c>
      <c r="I580" s="42">
        <v>44317</v>
      </c>
      <c r="J580" s="3">
        <f t="shared" si="931"/>
        <v>92</v>
      </c>
      <c r="K580" s="43">
        <f t="shared" si="932"/>
        <v>13.142857142857142</v>
      </c>
      <c r="L580" s="44">
        <v>11148.6695526695</v>
      </c>
      <c r="M580" s="3">
        <v>2</v>
      </c>
      <c r="N580" s="45">
        <f t="shared" si="933"/>
        <v>11146.6695526695</v>
      </c>
      <c r="O580" s="45">
        <f t="shared" si="858"/>
        <v>2832</v>
      </c>
      <c r="P580" s="45">
        <f t="shared" ref="P580" si="942">N580-500</f>
        <v>10646.6695526695</v>
      </c>
      <c r="Q580" s="46">
        <f t="shared" si="935"/>
        <v>354.88898508898336</v>
      </c>
      <c r="R580" s="47">
        <f t="shared" si="936"/>
        <v>0.95514355228371728</v>
      </c>
      <c r="S580" s="19">
        <v>2008.24999999998</v>
      </c>
      <c r="T580" s="50">
        <f t="shared" si="937"/>
        <v>18.862706220617508</v>
      </c>
      <c r="U580" s="48">
        <f t="shared" si="938"/>
        <v>81.109636748655277</v>
      </c>
      <c r="V580" s="45">
        <f t="shared" si="939"/>
        <v>371.55565175564999</v>
      </c>
      <c r="W580" s="45">
        <f t="shared" ref="W580" si="943">V580-18</f>
        <v>353.55565175564999</v>
      </c>
      <c r="X580" s="45">
        <f t="shared" si="941"/>
        <v>18</v>
      </c>
    </row>
    <row r="581" spans="2:24" x14ac:dyDescent="0.25">
      <c r="B581" s="41">
        <v>44410</v>
      </c>
      <c r="C581" s="3">
        <f t="shared" si="929"/>
        <v>2021</v>
      </c>
      <c r="D581" s="3" t="s">
        <v>28</v>
      </c>
      <c r="E581" s="3">
        <f t="shared" si="930"/>
        <v>2</v>
      </c>
      <c r="F581" s="3" t="s">
        <v>34</v>
      </c>
      <c r="G581" s="3">
        <v>2</v>
      </c>
      <c r="H581" s="3" t="str">
        <f t="shared" si="923"/>
        <v>Sussex</v>
      </c>
      <c r="I581" s="42">
        <v>44318</v>
      </c>
      <c r="J581" s="3">
        <f t="shared" si="931"/>
        <v>92</v>
      </c>
      <c r="K581" s="43">
        <f t="shared" si="932"/>
        <v>13.142857142857142</v>
      </c>
      <c r="L581" s="44">
        <v>11103.7359307359</v>
      </c>
      <c r="M581" s="3">
        <v>6</v>
      </c>
      <c r="N581" s="45">
        <f t="shared" si="933"/>
        <v>11097.7359307359</v>
      </c>
      <c r="O581" s="45">
        <f t="shared" si="858"/>
        <v>2838</v>
      </c>
      <c r="P581" s="45">
        <f t="shared" ref="P581" si="944">N581-300</f>
        <v>10797.7359307359</v>
      </c>
      <c r="Q581" s="46">
        <f t="shared" si="935"/>
        <v>359.92453102452998</v>
      </c>
      <c r="R581" s="47">
        <f t="shared" si="936"/>
        <v>0.97296745914009986</v>
      </c>
      <c r="S581" s="19">
        <v>2011.0725108224899</v>
      </c>
      <c r="T581" s="50">
        <f t="shared" si="937"/>
        <v>18.624946226902484</v>
      </c>
      <c r="U581" s="48">
        <f t="shared" si="938"/>
        <v>80.087268775680684</v>
      </c>
      <c r="V581" s="45">
        <f t="shared" si="939"/>
        <v>369.92453102452998</v>
      </c>
      <c r="W581" s="45">
        <f t="shared" ref="W581" si="945">V581-8</f>
        <v>361.92453102452998</v>
      </c>
      <c r="X581" s="45">
        <f t="shared" si="941"/>
        <v>8</v>
      </c>
    </row>
    <row r="582" spans="2:24" x14ac:dyDescent="0.25">
      <c r="B582" s="41">
        <v>44411</v>
      </c>
      <c r="C582" s="3">
        <f t="shared" si="929"/>
        <v>2021</v>
      </c>
      <c r="D582" s="3" t="s">
        <v>28</v>
      </c>
      <c r="E582" s="3">
        <f t="shared" si="930"/>
        <v>3</v>
      </c>
      <c r="F582" s="3" t="s">
        <v>34</v>
      </c>
      <c r="G582" s="3">
        <v>3</v>
      </c>
      <c r="H582" s="3" t="str">
        <f t="shared" si="923"/>
        <v>Leghorn</v>
      </c>
      <c r="I582" s="42">
        <v>44319</v>
      </c>
      <c r="J582" s="3">
        <f t="shared" si="931"/>
        <v>92</v>
      </c>
      <c r="K582" s="43">
        <f t="shared" si="932"/>
        <v>13.142857142857142</v>
      </c>
      <c r="L582" s="44">
        <v>11058.8023088023</v>
      </c>
      <c r="M582" s="3">
        <v>9</v>
      </c>
      <c r="N582" s="45">
        <f t="shared" si="933"/>
        <v>11049.8023088023</v>
      </c>
      <c r="O582" s="45">
        <f t="shared" si="858"/>
        <v>2847</v>
      </c>
      <c r="P582" s="45">
        <f t="shared" ref="P582" si="946">N582-200</f>
        <v>10849.8023088023</v>
      </c>
      <c r="Q582" s="46">
        <f t="shared" si="935"/>
        <v>361.66007696007665</v>
      </c>
      <c r="R582" s="47">
        <f t="shared" si="936"/>
        <v>0.98190012867101895</v>
      </c>
      <c r="S582" s="19">
        <v>2013.895021645</v>
      </c>
      <c r="T582" s="50">
        <f t="shared" si="937"/>
        <v>18.561582638341289</v>
      </c>
      <c r="U582" s="48">
        <f t="shared" si="938"/>
        <v>79.814805344867537</v>
      </c>
      <c r="V582" s="45">
        <f t="shared" si="939"/>
        <v>368.32674362674334</v>
      </c>
      <c r="W582" s="45">
        <f t="shared" ref="W582" si="947">V582-52</f>
        <v>316.32674362674334</v>
      </c>
      <c r="X582" s="45">
        <f t="shared" si="941"/>
        <v>52</v>
      </c>
    </row>
    <row r="583" spans="2:24" x14ac:dyDescent="0.25">
      <c r="B583" s="41">
        <v>44412</v>
      </c>
      <c r="C583" s="3">
        <f t="shared" si="929"/>
        <v>2021</v>
      </c>
      <c r="D583" s="3" t="s">
        <v>28</v>
      </c>
      <c r="E583" s="3">
        <f t="shared" si="930"/>
        <v>4</v>
      </c>
      <c r="F583" s="3" t="s">
        <v>35</v>
      </c>
      <c r="G583" s="3">
        <v>1</v>
      </c>
      <c r="H583" s="3" t="str">
        <f t="shared" si="923"/>
        <v>Plymouth Rock</v>
      </c>
      <c r="I583" s="42">
        <v>44320</v>
      </c>
      <c r="J583" s="3">
        <f t="shared" si="931"/>
        <v>92</v>
      </c>
      <c r="K583" s="43">
        <f t="shared" si="932"/>
        <v>13.142857142857142</v>
      </c>
      <c r="L583" s="44">
        <v>11013.8686868687</v>
      </c>
      <c r="M583" s="3">
        <v>1</v>
      </c>
      <c r="N583" s="45">
        <f t="shared" si="933"/>
        <v>11012.8686868687</v>
      </c>
      <c r="O583" s="45">
        <f t="shared" si="858"/>
        <v>2848</v>
      </c>
      <c r="P583" s="45">
        <f t="shared" ref="P583" si="948">N583-600</f>
        <v>10412.8686868687</v>
      </c>
      <c r="Q583" s="46">
        <f t="shared" si="935"/>
        <v>347.09562289562331</v>
      </c>
      <c r="R583" s="47">
        <f t="shared" si="936"/>
        <v>0.94551828256016379</v>
      </c>
      <c r="S583" s="19">
        <v>2016.71753246751</v>
      </c>
      <c r="T583" s="50">
        <f t="shared" si="937"/>
        <v>19.367549837738</v>
      </c>
      <c r="U583" s="48">
        <f t="shared" si="938"/>
        <v>83.280464302273401</v>
      </c>
      <c r="V583" s="45">
        <f t="shared" si="939"/>
        <v>367.09562289562331</v>
      </c>
      <c r="W583" s="45">
        <f t="shared" ref="W583" si="949">V583-55</f>
        <v>312.09562289562331</v>
      </c>
      <c r="X583" s="45">
        <f t="shared" si="941"/>
        <v>55</v>
      </c>
    </row>
    <row r="584" spans="2:24" x14ac:dyDescent="0.25">
      <c r="B584" s="41">
        <v>44413</v>
      </c>
      <c r="C584" s="3">
        <f t="shared" si="929"/>
        <v>2021</v>
      </c>
      <c r="D584" s="3" t="s">
        <v>28</v>
      </c>
      <c r="E584" s="3">
        <f t="shared" si="930"/>
        <v>5</v>
      </c>
      <c r="F584" s="3" t="s">
        <v>36</v>
      </c>
      <c r="G584" s="3">
        <v>2</v>
      </c>
      <c r="H584" s="3" t="str">
        <f t="shared" si="923"/>
        <v>Sussex</v>
      </c>
      <c r="I584" s="42">
        <v>44324</v>
      </c>
      <c r="J584" s="3">
        <f t="shared" si="931"/>
        <v>89</v>
      </c>
      <c r="K584" s="43">
        <f t="shared" si="932"/>
        <v>12.714285714285714</v>
      </c>
      <c r="L584" s="44">
        <v>10968.9350649351</v>
      </c>
      <c r="M584" s="3">
        <v>2</v>
      </c>
      <c r="N584" s="45">
        <f t="shared" si="933"/>
        <v>10966.9350649351</v>
      </c>
      <c r="O584" s="45">
        <f t="shared" si="858"/>
        <v>2850</v>
      </c>
      <c r="P584" s="45">
        <f t="shared" ref="P584" si="950">N584-500</f>
        <v>10466.9350649351</v>
      </c>
      <c r="Q584" s="46">
        <f t="shared" si="935"/>
        <v>348.89783549783664</v>
      </c>
      <c r="R584" s="47">
        <f t="shared" si="936"/>
        <v>0.95440841064166915</v>
      </c>
      <c r="S584" s="19">
        <v>2019.5400432900201</v>
      </c>
      <c r="T584" s="50">
        <f t="shared" si="937"/>
        <v>19.294473795443785</v>
      </c>
      <c r="U584" s="48">
        <f t="shared" si="938"/>
        <v>82.966237320408268</v>
      </c>
      <c r="V584" s="45">
        <f t="shared" si="939"/>
        <v>365.56450216450332</v>
      </c>
      <c r="W584" s="45">
        <f t="shared" ref="W584" si="951">V584-100</f>
        <v>265.56450216450332</v>
      </c>
      <c r="X584" s="45">
        <f t="shared" si="941"/>
        <v>100</v>
      </c>
    </row>
    <row r="585" spans="2:24" x14ac:dyDescent="0.25">
      <c r="B585" s="41">
        <v>44414</v>
      </c>
      <c r="C585" s="3">
        <f t="shared" si="929"/>
        <v>2021</v>
      </c>
      <c r="D585" s="3" t="s">
        <v>28</v>
      </c>
      <c r="E585" s="3">
        <f t="shared" si="930"/>
        <v>6</v>
      </c>
      <c r="F585" s="3" t="s">
        <v>34</v>
      </c>
      <c r="G585" s="3">
        <v>3</v>
      </c>
      <c r="H585" s="3" t="str">
        <f t="shared" si="923"/>
        <v>Leghorn</v>
      </c>
      <c r="I585" s="42">
        <v>44322</v>
      </c>
      <c r="J585" s="3">
        <f t="shared" si="931"/>
        <v>92</v>
      </c>
      <c r="K585" s="43">
        <f t="shared" si="932"/>
        <v>13.142857142857142</v>
      </c>
      <c r="L585" s="44">
        <v>10924.0014430014</v>
      </c>
      <c r="M585" s="3">
        <v>9</v>
      </c>
      <c r="N585" s="45">
        <f t="shared" si="933"/>
        <v>10915.0014430014</v>
      </c>
      <c r="O585" s="45">
        <f t="shared" si="858"/>
        <v>2859</v>
      </c>
      <c r="P585" s="45">
        <f t="shared" ref="P585" si="952">L585-500</f>
        <v>10424.0014430014</v>
      </c>
      <c r="Q585" s="46">
        <f t="shared" si="935"/>
        <v>347.46671476671332</v>
      </c>
      <c r="R585" s="47">
        <f t="shared" si="936"/>
        <v>0.95501603892917264</v>
      </c>
      <c r="S585" s="19">
        <v>2022.36255411253</v>
      </c>
      <c r="T585" s="50">
        <f t="shared" si="937"/>
        <v>19.401019514155283</v>
      </c>
      <c r="U585" s="48">
        <f t="shared" si="938"/>
        <v>83.424383910867718</v>
      </c>
      <c r="V585" s="45">
        <f t="shared" si="939"/>
        <v>363.83338143338</v>
      </c>
      <c r="W585" s="45">
        <f t="shared" ref="W585" si="953">V585-150</f>
        <v>213.83338143338</v>
      </c>
      <c r="X585" s="45">
        <f t="shared" si="941"/>
        <v>150</v>
      </c>
    </row>
    <row r="586" spans="2:24" x14ac:dyDescent="0.25">
      <c r="B586" s="41">
        <v>44415</v>
      </c>
      <c r="C586" s="3">
        <f t="shared" si="929"/>
        <v>2021</v>
      </c>
      <c r="D586" s="3" t="s">
        <v>28</v>
      </c>
      <c r="E586" s="3">
        <f t="shared" si="930"/>
        <v>7</v>
      </c>
      <c r="F586" s="3" t="s">
        <v>35</v>
      </c>
      <c r="G586" s="3">
        <v>1</v>
      </c>
      <c r="H586" s="3" t="str">
        <f t="shared" si="923"/>
        <v>Plymouth Rock</v>
      </c>
      <c r="I586" s="42">
        <v>44323</v>
      </c>
      <c r="J586" s="3">
        <f t="shared" si="931"/>
        <v>92</v>
      </c>
      <c r="K586" s="43">
        <f t="shared" si="932"/>
        <v>13.142857142857142</v>
      </c>
      <c r="L586" s="44">
        <v>10879.0678210678</v>
      </c>
      <c r="M586" s="3">
        <v>15</v>
      </c>
      <c r="N586" s="45">
        <f t="shared" si="933"/>
        <v>10864.0678210678</v>
      </c>
      <c r="O586" s="45">
        <f t="shared" si="858"/>
        <v>2874</v>
      </c>
      <c r="P586" s="45">
        <f t="shared" ref="P586" si="954">N586-400</f>
        <v>10464.0678210678</v>
      </c>
      <c r="Q586" s="46">
        <f t="shared" si="935"/>
        <v>348.80226070226001</v>
      </c>
      <c r="R586" s="47">
        <f t="shared" si="936"/>
        <v>0.96318137859703779</v>
      </c>
      <c r="S586" s="19">
        <v>2025.1850649350399</v>
      </c>
      <c r="T586" s="50">
        <f t="shared" si="937"/>
        <v>19.353707368540174</v>
      </c>
      <c r="U586" s="48">
        <f t="shared" si="938"/>
        <v>83.220941684722746</v>
      </c>
      <c r="V586" s="45">
        <f t="shared" si="939"/>
        <v>362.13559403559333</v>
      </c>
      <c r="W586" s="45">
        <f t="shared" ref="W586:W587" si="955">V586-100</f>
        <v>262.13559403559333</v>
      </c>
      <c r="X586" s="45">
        <f t="shared" si="941"/>
        <v>100</v>
      </c>
    </row>
    <row r="587" spans="2:24" x14ac:dyDescent="0.25">
      <c r="B587" s="41">
        <v>44416</v>
      </c>
      <c r="C587" s="3">
        <f t="shared" si="929"/>
        <v>2021</v>
      </c>
      <c r="D587" s="3" t="s">
        <v>28</v>
      </c>
      <c r="E587" s="3">
        <f t="shared" si="930"/>
        <v>8</v>
      </c>
      <c r="F587" s="3" t="s">
        <v>36</v>
      </c>
      <c r="G587" s="3">
        <v>2</v>
      </c>
      <c r="H587" s="3" t="str">
        <f t="shared" si="923"/>
        <v>Sussex</v>
      </c>
      <c r="I587" s="42">
        <v>44324</v>
      </c>
      <c r="J587" s="3">
        <f t="shared" si="931"/>
        <v>92</v>
      </c>
      <c r="K587" s="43">
        <f t="shared" si="932"/>
        <v>13.142857142857142</v>
      </c>
      <c r="L587" s="44">
        <v>10834.1341991342</v>
      </c>
      <c r="M587" s="3">
        <v>16</v>
      </c>
      <c r="N587" s="45">
        <f t="shared" si="933"/>
        <v>10818.1341991342</v>
      </c>
      <c r="O587" s="45">
        <f t="shared" si="858"/>
        <v>2890</v>
      </c>
      <c r="P587" s="45">
        <f t="shared" ref="P587" si="956">N587-500</f>
        <v>10318.1341991342</v>
      </c>
      <c r="Q587" s="46">
        <f t="shared" si="935"/>
        <v>343.93780663780666</v>
      </c>
      <c r="R587" s="47">
        <f t="shared" si="936"/>
        <v>0.9537813091614249</v>
      </c>
      <c r="S587" s="19">
        <v>2028.0075757575501</v>
      </c>
      <c r="T587" s="50">
        <f t="shared" si="937"/>
        <v>19.654789680170289</v>
      </c>
      <c r="U587" s="48">
        <f t="shared" si="938"/>
        <v>84.515595624732242</v>
      </c>
      <c r="V587" s="45">
        <f t="shared" si="939"/>
        <v>360.60447330447334</v>
      </c>
      <c r="W587" s="45">
        <f t="shared" si="955"/>
        <v>260.60447330447334</v>
      </c>
      <c r="X587" s="45">
        <f t="shared" si="941"/>
        <v>100</v>
      </c>
    </row>
    <row r="588" spans="2:24" x14ac:dyDescent="0.25">
      <c r="B588" s="41">
        <v>44417</v>
      </c>
      <c r="C588" s="3">
        <f t="shared" si="929"/>
        <v>2021</v>
      </c>
      <c r="D588" s="3" t="s">
        <v>28</v>
      </c>
      <c r="E588" s="3">
        <f t="shared" si="930"/>
        <v>9</v>
      </c>
      <c r="F588" s="3" t="s">
        <v>34</v>
      </c>
      <c r="G588" s="3">
        <v>3</v>
      </c>
      <c r="H588" s="3" t="str">
        <f t="shared" si="923"/>
        <v>Leghorn</v>
      </c>
      <c r="I588" s="42">
        <v>44325</v>
      </c>
      <c r="J588" s="3">
        <f t="shared" si="931"/>
        <v>92</v>
      </c>
      <c r="K588" s="43">
        <f t="shared" si="932"/>
        <v>13.142857142857142</v>
      </c>
      <c r="L588" s="44">
        <v>10789.2005772006</v>
      </c>
      <c r="M588" s="3">
        <v>5</v>
      </c>
      <c r="N588" s="45">
        <f t="shared" si="933"/>
        <v>10784.2005772006</v>
      </c>
      <c r="O588" s="45">
        <f t="shared" si="858"/>
        <v>2895</v>
      </c>
      <c r="P588" s="45">
        <f t="shared" si="872"/>
        <v>10289.2005772006</v>
      </c>
      <c r="Q588" s="46">
        <f t="shared" si="935"/>
        <v>342.97335257335334</v>
      </c>
      <c r="R588" s="47">
        <f t="shared" si="936"/>
        <v>0.95409951841525431</v>
      </c>
      <c r="S588" s="19">
        <v>2030.83008658006</v>
      </c>
      <c r="T588" s="50">
        <f t="shared" si="937"/>
        <v>19.737491473147969</v>
      </c>
      <c r="U588" s="48">
        <f t="shared" si="938"/>
        <v>84.871213334536264</v>
      </c>
      <c r="V588" s="45">
        <f t="shared" si="939"/>
        <v>359.47335257335334</v>
      </c>
      <c r="W588" s="45">
        <f t="shared" ref="W588" si="957">V588-150</f>
        <v>209.47335257335334</v>
      </c>
      <c r="X588" s="45">
        <f t="shared" si="941"/>
        <v>150</v>
      </c>
    </row>
    <row r="589" spans="2:24" x14ac:dyDescent="0.25">
      <c r="B589" s="41">
        <v>44418</v>
      </c>
      <c r="C589" s="3">
        <f t="shared" si="929"/>
        <v>2021</v>
      </c>
      <c r="D589" s="3" t="s">
        <v>28</v>
      </c>
      <c r="E589" s="3">
        <f t="shared" si="930"/>
        <v>10</v>
      </c>
      <c r="F589" s="3" t="s">
        <v>35</v>
      </c>
      <c r="G589" s="3">
        <v>1</v>
      </c>
      <c r="H589" s="3" t="str">
        <f t="shared" si="923"/>
        <v>Plymouth Rock</v>
      </c>
      <c r="I589" s="42">
        <v>44326</v>
      </c>
      <c r="J589" s="3">
        <f t="shared" si="931"/>
        <v>92</v>
      </c>
      <c r="K589" s="43">
        <f t="shared" si="932"/>
        <v>13.142857142857142</v>
      </c>
      <c r="L589" s="44">
        <v>10744.266955267</v>
      </c>
      <c r="M589" s="3">
        <v>8</v>
      </c>
      <c r="N589" s="45">
        <f t="shared" si="933"/>
        <v>10736.266955267</v>
      </c>
      <c r="O589" s="45">
        <f t="shared" si="858"/>
        <v>2903</v>
      </c>
      <c r="P589" s="45">
        <f t="shared" si="874"/>
        <v>10336.266955267</v>
      </c>
      <c r="Q589" s="46">
        <f t="shared" si="935"/>
        <v>344.54223184223332</v>
      </c>
      <c r="R589" s="47">
        <f t="shared" si="936"/>
        <v>0.96274310226574911</v>
      </c>
      <c r="S589" s="19">
        <v>2033.6525974025701</v>
      </c>
      <c r="T589" s="50">
        <f t="shared" si="937"/>
        <v>19.674923318096891</v>
      </c>
      <c r="U589" s="48">
        <f t="shared" si="938"/>
        <v>84.602170267816632</v>
      </c>
      <c r="V589" s="45">
        <f t="shared" si="939"/>
        <v>357.87556517556663</v>
      </c>
      <c r="W589" s="45">
        <f t="shared" ref="W589" si="958">V589-50</f>
        <v>307.87556517556663</v>
      </c>
      <c r="X589" s="45">
        <f t="shared" si="941"/>
        <v>50</v>
      </c>
    </row>
    <row r="590" spans="2:24" x14ac:dyDescent="0.25">
      <c r="B590" s="41">
        <v>44419</v>
      </c>
      <c r="C590" s="3">
        <f t="shared" si="929"/>
        <v>2021</v>
      </c>
      <c r="D590" s="3" t="s">
        <v>28</v>
      </c>
      <c r="E590" s="3">
        <f t="shared" si="930"/>
        <v>11</v>
      </c>
      <c r="F590" s="3" t="s">
        <v>34</v>
      </c>
      <c r="G590" s="3">
        <v>2</v>
      </c>
      <c r="H590" s="3" t="str">
        <f t="shared" si="923"/>
        <v>Sussex</v>
      </c>
      <c r="I590" s="42">
        <v>44327</v>
      </c>
      <c r="J590" s="3">
        <f t="shared" si="931"/>
        <v>92</v>
      </c>
      <c r="K590" s="43">
        <f t="shared" si="932"/>
        <v>13.142857142857142</v>
      </c>
      <c r="L590" s="44">
        <v>10699.333333333299</v>
      </c>
      <c r="M590" s="3">
        <v>9</v>
      </c>
      <c r="N590" s="45">
        <f t="shared" si="933"/>
        <v>10690.333333333299</v>
      </c>
      <c r="O590" s="45">
        <f t="shared" si="858"/>
        <v>2912</v>
      </c>
      <c r="P590" s="45">
        <f t="shared" si="875"/>
        <v>10190.333333333299</v>
      </c>
      <c r="Q590" s="46">
        <f t="shared" si="935"/>
        <v>339.67777777777667</v>
      </c>
      <c r="R590" s="47">
        <f t="shared" si="936"/>
        <v>0.95322877365844516</v>
      </c>
      <c r="S590" s="19">
        <v>2036.47510822508</v>
      </c>
      <c r="T590" s="50">
        <f t="shared" si="937"/>
        <v>19.984381684195021</v>
      </c>
      <c r="U590" s="48">
        <f t="shared" si="938"/>
        <v>85.932841242038592</v>
      </c>
      <c r="V590" s="45">
        <f t="shared" si="939"/>
        <v>356.3444444444433</v>
      </c>
      <c r="W590" s="45">
        <f t="shared" ref="W590" si="959">V590-55</f>
        <v>301.3444444444433</v>
      </c>
      <c r="X590" s="45">
        <f t="shared" si="941"/>
        <v>55</v>
      </c>
    </row>
    <row r="591" spans="2:24" x14ac:dyDescent="0.25">
      <c r="B591" s="41">
        <v>44420</v>
      </c>
      <c r="C591" s="3">
        <f t="shared" si="929"/>
        <v>2021</v>
      </c>
      <c r="D591" s="3" t="s">
        <v>28</v>
      </c>
      <c r="E591" s="3">
        <f t="shared" si="930"/>
        <v>12</v>
      </c>
      <c r="F591" s="3" t="s">
        <v>35</v>
      </c>
      <c r="G591" s="3">
        <v>3</v>
      </c>
      <c r="H591" s="3" t="str">
        <f t="shared" si="923"/>
        <v>Leghorn</v>
      </c>
      <c r="I591" s="42">
        <v>44328</v>
      </c>
      <c r="J591" s="3">
        <f t="shared" si="931"/>
        <v>92</v>
      </c>
      <c r="K591" s="43">
        <f t="shared" si="932"/>
        <v>13.142857142857142</v>
      </c>
      <c r="L591" s="44">
        <v>10654.399711399699</v>
      </c>
      <c r="M591" s="3">
        <v>3</v>
      </c>
      <c r="N591" s="45">
        <f t="shared" si="933"/>
        <v>10651.399711399699</v>
      </c>
      <c r="O591" s="45">
        <f t="shared" si="858"/>
        <v>2915</v>
      </c>
      <c r="P591" s="45">
        <f t="shared" si="876"/>
        <v>10351.399711399699</v>
      </c>
      <c r="Q591" s="46">
        <f t="shared" si="935"/>
        <v>345.04665704665666</v>
      </c>
      <c r="R591" s="47">
        <f t="shared" si="936"/>
        <v>0.97183468763462855</v>
      </c>
      <c r="S591" s="19">
        <v>2039.2976190475999</v>
      </c>
      <c r="T591" s="50">
        <f t="shared" si="937"/>
        <v>19.700694359254431</v>
      </c>
      <c r="U591" s="48">
        <f t="shared" si="938"/>
        <v>84.712985744794054</v>
      </c>
      <c r="V591" s="45">
        <f t="shared" si="939"/>
        <v>355.04665704665666</v>
      </c>
      <c r="W591" s="45">
        <f t="shared" ref="W591" si="960">V591-19</f>
        <v>336.04665704665666</v>
      </c>
      <c r="X591" s="45">
        <f t="shared" si="941"/>
        <v>19</v>
      </c>
    </row>
    <row r="592" spans="2:24" x14ac:dyDescent="0.25">
      <c r="B592" s="41">
        <v>44421</v>
      </c>
      <c r="C592" s="3">
        <f t="shared" si="929"/>
        <v>2021</v>
      </c>
      <c r="D592" s="3" t="s">
        <v>28</v>
      </c>
      <c r="E592" s="3">
        <f t="shared" si="930"/>
        <v>13</v>
      </c>
      <c r="F592" s="3" t="s">
        <v>36</v>
      </c>
      <c r="G592" s="3">
        <v>1</v>
      </c>
      <c r="H592" s="3" t="str">
        <f t="shared" si="923"/>
        <v>Plymouth Rock</v>
      </c>
      <c r="I592" s="42">
        <v>44329</v>
      </c>
      <c r="J592" s="3">
        <f t="shared" si="931"/>
        <v>92</v>
      </c>
      <c r="K592" s="43">
        <f t="shared" si="932"/>
        <v>13.142857142857142</v>
      </c>
      <c r="L592" s="44">
        <v>10609.466089466099</v>
      </c>
      <c r="M592" s="3">
        <v>2</v>
      </c>
      <c r="N592" s="45">
        <f t="shared" si="933"/>
        <v>10607.466089466099</v>
      </c>
      <c r="O592" s="45">
        <f t="shared" si="858"/>
        <v>2917</v>
      </c>
      <c r="P592" s="45">
        <f>N592-1200</f>
        <v>9407.4660894660992</v>
      </c>
      <c r="Q592" s="46">
        <f t="shared" si="935"/>
        <v>313.58220298220328</v>
      </c>
      <c r="R592" s="47">
        <f t="shared" si="936"/>
        <v>0.88687213422330169</v>
      </c>
      <c r="S592" s="19">
        <v>2042.1201298701101</v>
      </c>
      <c r="T592" s="50">
        <f t="shared" si="937"/>
        <v>21.707440775755231</v>
      </c>
      <c r="U592" s="48">
        <f t="shared" si="938"/>
        <v>93.341995335747484</v>
      </c>
      <c r="V592" s="45">
        <f t="shared" si="939"/>
        <v>353.58220298220328</v>
      </c>
      <c r="W592" s="45">
        <f t="shared" ref="W592" si="961">V592-100</f>
        <v>253.58220298220328</v>
      </c>
      <c r="X592" s="45">
        <f t="shared" si="941"/>
        <v>100</v>
      </c>
    </row>
    <row r="593" spans="2:24" x14ac:dyDescent="0.25">
      <c r="B593" s="41">
        <v>44422</v>
      </c>
      <c r="C593" s="3">
        <f t="shared" si="929"/>
        <v>2021</v>
      </c>
      <c r="D593" s="3" t="s">
        <v>28</v>
      </c>
      <c r="E593" s="3">
        <f t="shared" si="930"/>
        <v>14</v>
      </c>
      <c r="F593" s="3" t="s">
        <v>34</v>
      </c>
      <c r="G593" s="3">
        <v>2</v>
      </c>
      <c r="H593" s="3" t="str">
        <f t="shared" si="923"/>
        <v>Sussex</v>
      </c>
      <c r="I593" s="42">
        <v>44330</v>
      </c>
      <c r="J593" s="3">
        <f t="shared" si="931"/>
        <v>92</v>
      </c>
      <c r="K593" s="43">
        <f t="shared" si="932"/>
        <v>13.142857142857142</v>
      </c>
      <c r="L593" s="44">
        <v>10564.532467532499</v>
      </c>
      <c r="M593" s="3">
        <v>2</v>
      </c>
      <c r="N593" s="45">
        <f t="shared" si="933"/>
        <v>10562.532467532499</v>
      </c>
      <c r="O593" s="45">
        <f t="shared" si="858"/>
        <v>2919</v>
      </c>
      <c r="P593" s="45">
        <f t="shared" si="878"/>
        <v>9962.5324675324991</v>
      </c>
      <c r="Q593" s="46">
        <f t="shared" si="935"/>
        <v>332.08441558441666</v>
      </c>
      <c r="R593" s="47">
        <f t="shared" si="936"/>
        <v>0.94319544088083973</v>
      </c>
      <c r="S593" s="19">
        <v>2044.94264069262</v>
      </c>
      <c r="T593" s="50">
        <f t="shared" si="937"/>
        <v>20.52633351366239</v>
      </c>
      <c r="U593" s="48">
        <f t="shared" si="938"/>
        <v>88.263234108748279</v>
      </c>
      <c r="V593" s="45">
        <f t="shared" si="939"/>
        <v>352.08441558441666</v>
      </c>
      <c r="W593" s="45">
        <f t="shared" ref="W593" si="962">V593-120</f>
        <v>232.08441558441666</v>
      </c>
      <c r="X593" s="45">
        <f t="shared" si="941"/>
        <v>120</v>
      </c>
    </row>
    <row r="594" spans="2:24" x14ac:dyDescent="0.25">
      <c r="B594" s="41">
        <v>44423</v>
      </c>
      <c r="C594" s="3">
        <f t="shared" si="929"/>
        <v>2021</v>
      </c>
      <c r="D594" s="3" t="s">
        <v>28</v>
      </c>
      <c r="E594" s="3">
        <f t="shared" si="930"/>
        <v>15</v>
      </c>
      <c r="F594" s="3" t="s">
        <v>35</v>
      </c>
      <c r="G594" s="3">
        <v>3</v>
      </c>
      <c r="H594" s="3" t="str">
        <f t="shared" si="923"/>
        <v>Leghorn</v>
      </c>
      <c r="I594" s="42">
        <v>44331</v>
      </c>
      <c r="J594" s="3">
        <f t="shared" si="931"/>
        <v>92</v>
      </c>
      <c r="K594" s="43">
        <f t="shared" si="932"/>
        <v>13.142857142857142</v>
      </c>
      <c r="L594" s="44">
        <v>10519.598845598801</v>
      </c>
      <c r="M594" s="3">
        <v>2</v>
      </c>
      <c r="N594" s="45">
        <f t="shared" si="933"/>
        <v>10517.598845598801</v>
      </c>
      <c r="O594" s="45">
        <f t="shared" si="858"/>
        <v>2921</v>
      </c>
      <c r="P594" s="45">
        <f t="shared" si="879"/>
        <v>10017.598845598801</v>
      </c>
      <c r="Q594" s="46">
        <f t="shared" si="935"/>
        <v>333.91996151996005</v>
      </c>
      <c r="R594" s="47">
        <f t="shared" si="936"/>
        <v>0.9524606321899004</v>
      </c>
      <c r="S594" s="19">
        <v>2047.7651515151299</v>
      </c>
      <c r="T594" s="50">
        <f t="shared" si="937"/>
        <v>20.441676524258192</v>
      </c>
      <c r="U594" s="48">
        <f t="shared" si="938"/>
        <v>87.899209054310219</v>
      </c>
      <c r="V594" s="45">
        <f t="shared" si="939"/>
        <v>350.58662818662668</v>
      </c>
      <c r="W594" s="45">
        <f t="shared" ref="W594" si="963">V594-88</f>
        <v>262.58662818662668</v>
      </c>
      <c r="X594" s="45">
        <f t="shared" si="941"/>
        <v>88</v>
      </c>
    </row>
    <row r="595" spans="2:24" x14ac:dyDescent="0.25">
      <c r="B595" s="41">
        <v>44424</v>
      </c>
      <c r="C595" s="3">
        <f t="shared" si="929"/>
        <v>2021</v>
      </c>
      <c r="D595" s="3" t="s">
        <v>28</v>
      </c>
      <c r="E595" s="3">
        <f t="shared" si="930"/>
        <v>16</v>
      </c>
      <c r="F595" s="3" t="s">
        <v>36</v>
      </c>
      <c r="G595" s="3">
        <v>1</v>
      </c>
      <c r="H595" s="3" t="str">
        <f t="shared" si="923"/>
        <v>Plymouth Rock</v>
      </c>
      <c r="I595" s="42">
        <v>44332</v>
      </c>
      <c r="J595" s="3">
        <f t="shared" si="931"/>
        <v>92</v>
      </c>
      <c r="K595" s="43">
        <f t="shared" si="932"/>
        <v>13.142857142857142</v>
      </c>
      <c r="L595" s="44">
        <v>16800</v>
      </c>
      <c r="M595" s="3">
        <v>2</v>
      </c>
      <c r="N595" s="45">
        <f t="shared" si="933"/>
        <v>16798</v>
      </c>
      <c r="O595" s="45">
        <f t="shared" si="858"/>
        <v>2923</v>
      </c>
      <c r="P595" s="45">
        <f t="shared" si="880"/>
        <v>16300</v>
      </c>
      <c r="Q595" s="46">
        <f t="shared" si="935"/>
        <v>543.33333333333337</v>
      </c>
      <c r="R595" s="47">
        <f t="shared" si="936"/>
        <v>0.97035361352541971</v>
      </c>
      <c r="S595" s="19">
        <v>2050.5876623376398</v>
      </c>
      <c r="T595" s="50">
        <f t="shared" si="937"/>
        <v>12.580292406979385</v>
      </c>
      <c r="U595" s="48">
        <f t="shared" si="938"/>
        <v>54.095257350011352</v>
      </c>
      <c r="V595" s="45">
        <f t="shared" si="939"/>
        <v>559.93333333333328</v>
      </c>
      <c r="W595" s="45">
        <f t="shared" ref="W595" si="964">V595-77</f>
        <v>482.93333333333328</v>
      </c>
      <c r="X595" s="45">
        <f t="shared" si="941"/>
        <v>77</v>
      </c>
    </row>
    <row r="596" spans="2:24" x14ac:dyDescent="0.25">
      <c r="B596" s="41">
        <v>44425</v>
      </c>
      <c r="C596" s="3">
        <f t="shared" si="929"/>
        <v>2021</v>
      </c>
      <c r="D596" s="3" t="s">
        <v>28</v>
      </c>
      <c r="E596" s="3">
        <f t="shared" si="930"/>
        <v>17</v>
      </c>
      <c r="F596" s="3" t="s">
        <v>34</v>
      </c>
      <c r="G596" s="3">
        <v>2</v>
      </c>
      <c r="H596" s="3" t="str">
        <f t="shared" si="923"/>
        <v>Sussex</v>
      </c>
      <c r="I596" s="42">
        <v>44333</v>
      </c>
      <c r="J596" s="3">
        <f t="shared" si="931"/>
        <v>92</v>
      </c>
      <c r="K596" s="43">
        <f t="shared" si="932"/>
        <v>13.142857142857142</v>
      </c>
      <c r="L596" s="44">
        <v>15500</v>
      </c>
      <c r="M596" s="3">
        <v>2</v>
      </c>
      <c r="N596" s="45">
        <f t="shared" si="933"/>
        <v>15498</v>
      </c>
      <c r="O596" s="45">
        <f t="shared" si="858"/>
        <v>2925</v>
      </c>
      <c r="P596" s="45">
        <f t="shared" si="881"/>
        <v>15098</v>
      </c>
      <c r="Q596" s="46">
        <f t="shared" si="935"/>
        <v>503.26666666666665</v>
      </c>
      <c r="R596" s="47">
        <f t="shared" si="936"/>
        <v>0.97419021809265716</v>
      </c>
      <c r="S596" s="19">
        <v>2053.41017316015</v>
      </c>
      <c r="T596" s="50">
        <f t="shared" si="937"/>
        <v>13.600544265201682</v>
      </c>
      <c r="U596" s="48">
        <f t="shared" si="938"/>
        <v>58.48234034036723</v>
      </c>
      <c r="V596" s="45">
        <f t="shared" si="939"/>
        <v>516.6</v>
      </c>
      <c r="W596" s="45">
        <f t="shared" ref="W596" si="965">V596-90</f>
        <v>426.6</v>
      </c>
      <c r="X596" s="45">
        <f t="shared" si="941"/>
        <v>90</v>
      </c>
    </row>
    <row r="597" spans="2:24" x14ac:dyDescent="0.25">
      <c r="B597" s="41">
        <v>44426</v>
      </c>
      <c r="C597" s="3">
        <f t="shared" si="929"/>
        <v>2021</v>
      </c>
      <c r="D597" s="3" t="s">
        <v>28</v>
      </c>
      <c r="E597" s="3">
        <f t="shared" si="930"/>
        <v>18</v>
      </c>
      <c r="F597" s="3" t="s">
        <v>35</v>
      </c>
      <c r="G597" s="3">
        <v>3</v>
      </c>
      <c r="H597" s="3" t="str">
        <f t="shared" si="923"/>
        <v>Leghorn</v>
      </c>
      <c r="I597" s="42">
        <v>44334</v>
      </c>
      <c r="J597" s="3">
        <f t="shared" si="931"/>
        <v>92</v>
      </c>
      <c r="K597" s="43">
        <f t="shared" si="932"/>
        <v>13.142857142857142</v>
      </c>
      <c r="L597" s="44">
        <v>12000</v>
      </c>
      <c r="M597" s="3">
        <v>2</v>
      </c>
      <c r="N597" s="45">
        <f t="shared" si="933"/>
        <v>11998</v>
      </c>
      <c r="O597" s="45">
        <f t="shared" ref="O597:O660" si="966">O596+M597</f>
        <v>2927</v>
      </c>
      <c r="P597" s="45">
        <f t="shared" si="883"/>
        <v>11498</v>
      </c>
      <c r="Q597" s="46">
        <f t="shared" si="935"/>
        <v>383.26666666666665</v>
      </c>
      <c r="R597" s="47">
        <f t="shared" si="936"/>
        <v>0.95832638773128853</v>
      </c>
      <c r="S597" s="19">
        <v>2056.2326839826601</v>
      </c>
      <c r="T597" s="50">
        <f t="shared" si="937"/>
        <v>17.883394364086449</v>
      </c>
      <c r="U597" s="48">
        <f t="shared" si="938"/>
        <v>76.898595765571727</v>
      </c>
      <c r="V597" s="45">
        <f t="shared" si="939"/>
        <v>399.93333333333334</v>
      </c>
      <c r="W597" s="45">
        <f t="shared" ref="W597" si="967">V597-189</f>
        <v>210.93333333333334</v>
      </c>
      <c r="X597" s="45">
        <f t="shared" si="941"/>
        <v>189</v>
      </c>
    </row>
    <row r="598" spans="2:24" x14ac:dyDescent="0.25">
      <c r="B598" s="41">
        <v>44427</v>
      </c>
      <c r="C598" s="3">
        <f t="shared" si="929"/>
        <v>2021</v>
      </c>
      <c r="D598" s="3" t="s">
        <v>28</v>
      </c>
      <c r="E598" s="3">
        <f t="shared" si="930"/>
        <v>19</v>
      </c>
      <c r="F598" s="3" t="s">
        <v>36</v>
      </c>
      <c r="G598" s="3">
        <v>1</v>
      </c>
      <c r="H598" s="3" t="str">
        <f t="shared" si="923"/>
        <v>Plymouth Rock</v>
      </c>
      <c r="I598" s="42">
        <v>44335</v>
      </c>
      <c r="J598" s="3">
        <f t="shared" si="931"/>
        <v>92</v>
      </c>
      <c r="K598" s="43">
        <f t="shared" si="932"/>
        <v>13.142857142857142</v>
      </c>
      <c r="L598" s="44">
        <v>10000</v>
      </c>
      <c r="M598" s="3">
        <v>5</v>
      </c>
      <c r="N598" s="45">
        <f t="shared" si="933"/>
        <v>9995</v>
      </c>
      <c r="O598" s="45">
        <f t="shared" si="966"/>
        <v>2932</v>
      </c>
      <c r="P598" s="45">
        <f t="shared" si="885"/>
        <v>9500</v>
      </c>
      <c r="Q598" s="46">
        <f t="shared" si="935"/>
        <v>316.66666666666669</v>
      </c>
      <c r="R598" s="47">
        <f t="shared" si="936"/>
        <v>0.95047523761880937</v>
      </c>
      <c r="S598" s="19">
        <v>2059.0551948051698</v>
      </c>
      <c r="T598" s="50">
        <f t="shared" si="937"/>
        <v>21.674265208475472</v>
      </c>
      <c r="U598" s="48">
        <f t="shared" si="938"/>
        <v>93.199340396444526</v>
      </c>
      <c r="V598" s="45">
        <f t="shared" si="939"/>
        <v>333.16666666666669</v>
      </c>
      <c r="W598" s="45">
        <f t="shared" ref="W598" si="968">V598-32</f>
        <v>301.16666666666669</v>
      </c>
      <c r="X598" s="45">
        <f t="shared" si="941"/>
        <v>32</v>
      </c>
    </row>
    <row r="599" spans="2:24" x14ac:dyDescent="0.25">
      <c r="B599" s="41">
        <v>44428</v>
      </c>
      <c r="C599" s="3">
        <f t="shared" si="929"/>
        <v>2021</v>
      </c>
      <c r="D599" s="3" t="s">
        <v>28</v>
      </c>
      <c r="E599" s="3">
        <f t="shared" si="930"/>
        <v>20</v>
      </c>
      <c r="F599" s="3" t="s">
        <v>34</v>
      </c>
      <c r="G599" s="3">
        <v>2</v>
      </c>
      <c r="H599" s="3" t="str">
        <f t="shared" si="923"/>
        <v>Sussex</v>
      </c>
      <c r="I599" s="42">
        <v>44336</v>
      </c>
      <c r="J599" s="3">
        <f t="shared" si="931"/>
        <v>92</v>
      </c>
      <c r="K599" s="43">
        <f t="shared" si="932"/>
        <v>13.142857142857142</v>
      </c>
      <c r="L599" s="44">
        <v>19000</v>
      </c>
      <c r="M599" s="3">
        <v>8</v>
      </c>
      <c r="N599" s="45">
        <f t="shared" si="933"/>
        <v>18992</v>
      </c>
      <c r="O599" s="45">
        <f t="shared" si="966"/>
        <v>2940</v>
      </c>
      <c r="P599" s="45">
        <f t="shared" si="887"/>
        <v>18592</v>
      </c>
      <c r="Q599" s="46">
        <f t="shared" si="935"/>
        <v>619.73333333333335</v>
      </c>
      <c r="R599" s="47">
        <f t="shared" si="936"/>
        <v>0.97893850042122998</v>
      </c>
      <c r="S599" s="19">
        <v>2061.8777056276799</v>
      </c>
      <c r="T599" s="50">
        <f t="shared" si="937"/>
        <v>11.090133958840791</v>
      </c>
      <c r="U599" s="48">
        <f t="shared" si="938"/>
        <v>47.687576023015403</v>
      </c>
      <c r="V599" s="45">
        <f t="shared" si="939"/>
        <v>633.06666666666672</v>
      </c>
      <c r="W599" s="45">
        <f t="shared" ref="W599" si="969">V599-115</f>
        <v>518.06666666666672</v>
      </c>
      <c r="X599" s="45">
        <f t="shared" si="941"/>
        <v>115</v>
      </c>
    </row>
    <row r="600" spans="2:24" x14ac:dyDescent="0.25">
      <c r="B600" s="41">
        <v>44429</v>
      </c>
      <c r="C600" s="3">
        <f t="shared" si="929"/>
        <v>2021</v>
      </c>
      <c r="D600" s="3" t="s">
        <v>28</v>
      </c>
      <c r="E600" s="3">
        <f t="shared" si="930"/>
        <v>21</v>
      </c>
      <c r="F600" s="3" t="s">
        <v>34</v>
      </c>
      <c r="G600" s="3">
        <v>3</v>
      </c>
      <c r="H600" s="3" t="str">
        <f t="shared" si="923"/>
        <v>Leghorn</v>
      </c>
      <c r="I600" s="42">
        <v>44337</v>
      </c>
      <c r="J600" s="3">
        <f t="shared" si="931"/>
        <v>92</v>
      </c>
      <c r="K600" s="43">
        <f t="shared" si="932"/>
        <v>13.142857142857142</v>
      </c>
      <c r="L600" s="44">
        <v>14330</v>
      </c>
      <c r="M600" s="3">
        <v>6</v>
      </c>
      <c r="N600" s="45">
        <f t="shared" si="933"/>
        <v>14324</v>
      </c>
      <c r="O600" s="45">
        <f t="shared" si="966"/>
        <v>2946</v>
      </c>
      <c r="P600" s="45">
        <f t="shared" si="889"/>
        <v>13824</v>
      </c>
      <c r="Q600" s="46">
        <f t="shared" si="935"/>
        <v>460.8</v>
      </c>
      <c r="R600" s="47">
        <f t="shared" si="936"/>
        <v>0.96509354928790836</v>
      </c>
      <c r="S600" s="19">
        <v>2064.7002164501901</v>
      </c>
      <c r="T600" s="50">
        <f t="shared" si="937"/>
        <v>14.935620778719546</v>
      </c>
      <c r="U600" s="48">
        <f t="shared" si="938"/>
        <v>64.223169348494039</v>
      </c>
      <c r="V600" s="45">
        <f t="shared" si="939"/>
        <v>477.46666666666664</v>
      </c>
      <c r="W600" s="45">
        <f t="shared" ref="W600" si="970">V600-77</f>
        <v>400.46666666666664</v>
      </c>
      <c r="X600" s="45">
        <f t="shared" si="941"/>
        <v>77</v>
      </c>
    </row>
    <row r="601" spans="2:24" x14ac:dyDescent="0.25">
      <c r="B601" s="41">
        <v>44430</v>
      </c>
      <c r="C601" s="3">
        <f t="shared" si="929"/>
        <v>2021</v>
      </c>
      <c r="D601" s="3" t="s">
        <v>28</v>
      </c>
      <c r="E601" s="3">
        <f t="shared" si="930"/>
        <v>22</v>
      </c>
      <c r="F601" s="3" t="s">
        <v>35</v>
      </c>
      <c r="G601" s="3">
        <v>1</v>
      </c>
      <c r="H601" s="3" t="str">
        <f t="shared" si="923"/>
        <v>Plymouth Rock</v>
      </c>
      <c r="I601" s="42">
        <v>44338</v>
      </c>
      <c r="J601" s="3">
        <f t="shared" si="931"/>
        <v>92</v>
      </c>
      <c r="K601" s="43">
        <f t="shared" si="932"/>
        <v>13.142857142857142</v>
      </c>
      <c r="L601" s="44">
        <v>14220</v>
      </c>
      <c r="M601" s="3">
        <v>6</v>
      </c>
      <c r="N601" s="45">
        <f t="shared" si="933"/>
        <v>14214</v>
      </c>
      <c r="O601" s="45">
        <f t="shared" si="966"/>
        <v>2952</v>
      </c>
      <c r="P601" s="45">
        <f t="shared" si="891"/>
        <v>13914</v>
      </c>
      <c r="Q601" s="46">
        <f t="shared" si="935"/>
        <v>463.8</v>
      </c>
      <c r="R601" s="47">
        <f t="shared" si="936"/>
        <v>0.97889404812157033</v>
      </c>
      <c r="S601" s="19">
        <v>2067.5227272727002</v>
      </c>
      <c r="T601" s="50">
        <f t="shared" si="937"/>
        <v>14.859298025533278</v>
      </c>
      <c r="U601" s="48">
        <f t="shared" si="938"/>
        <v>63.894981509793091</v>
      </c>
      <c r="V601" s="45">
        <f t="shared" si="939"/>
        <v>473.8</v>
      </c>
      <c r="W601" s="45">
        <f t="shared" ref="W601" si="971">V601-88</f>
        <v>385.8</v>
      </c>
      <c r="X601" s="45">
        <f t="shared" si="941"/>
        <v>88</v>
      </c>
    </row>
    <row r="602" spans="2:24" x14ac:dyDescent="0.25">
      <c r="B602" s="41">
        <v>44431</v>
      </c>
      <c r="C602" s="3">
        <f t="shared" si="929"/>
        <v>2021</v>
      </c>
      <c r="D602" s="3" t="s">
        <v>28</v>
      </c>
      <c r="E602" s="3">
        <f t="shared" si="930"/>
        <v>23</v>
      </c>
      <c r="F602" s="3" t="s">
        <v>36</v>
      </c>
      <c r="G602" s="3">
        <v>2</v>
      </c>
      <c r="H602" s="3" t="str">
        <f t="shared" si="923"/>
        <v>Sussex</v>
      </c>
      <c r="I602" s="42">
        <v>44339</v>
      </c>
      <c r="J602" s="3">
        <f t="shared" si="931"/>
        <v>92</v>
      </c>
      <c r="K602" s="43">
        <f t="shared" si="932"/>
        <v>13.142857142857142</v>
      </c>
      <c r="L602" s="44">
        <v>14110</v>
      </c>
      <c r="M602" s="3">
        <v>8</v>
      </c>
      <c r="N602" s="45">
        <f t="shared" si="933"/>
        <v>14102</v>
      </c>
      <c r="O602" s="45">
        <f t="shared" si="966"/>
        <v>2960</v>
      </c>
      <c r="P602" s="45">
        <f t="shared" ref="P602" si="972">L602-500</f>
        <v>13610</v>
      </c>
      <c r="Q602" s="46">
        <f t="shared" si="935"/>
        <v>453.66666666666669</v>
      </c>
      <c r="R602" s="47">
        <f t="shared" si="936"/>
        <v>0.96511133172599628</v>
      </c>
      <c r="S602" s="19">
        <v>2070.3452380952099</v>
      </c>
      <c r="T602" s="50">
        <f t="shared" si="937"/>
        <v>15.211941499597428</v>
      </c>
      <c r="U602" s="48">
        <f t="shared" si="938"/>
        <v>65.411348448268939</v>
      </c>
      <c r="V602" s="45">
        <f t="shared" si="939"/>
        <v>470.06666666666666</v>
      </c>
      <c r="W602" s="45">
        <f t="shared" ref="W602" si="973">V602-99</f>
        <v>371.06666666666666</v>
      </c>
      <c r="X602" s="45">
        <f t="shared" si="941"/>
        <v>99</v>
      </c>
    </row>
    <row r="603" spans="2:24" x14ac:dyDescent="0.25">
      <c r="B603" s="41">
        <v>44432</v>
      </c>
      <c r="C603" s="3">
        <f t="shared" si="929"/>
        <v>2021</v>
      </c>
      <c r="D603" s="3" t="s">
        <v>28</v>
      </c>
      <c r="E603" s="3">
        <f t="shared" si="930"/>
        <v>24</v>
      </c>
      <c r="F603" s="3" t="s">
        <v>34</v>
      </c>
      <c r="G603" s="3">
        <v>3</v>
      </c>
      <c r="H603" s="3" t="str">
        <f t="shared" si="923"/>
        <v>Leghorn</v>
      </c>
      <c r="I603" s="42">
        <v>44340</v>
      </c>
      <c r="J603" s="3">
        <f t="shared" si="931"/>
        <v>92</v>
      </c>
      <c r="K603" s="43">
        <f t="shared" si="932"/>
        <v>13.142857142857142</v>
      </c>
      <c r="L603" s="44">
        <v>14000</v>
      </c>
      <c r="M603" s="3">
        <v>1</v>
      </c>
      <c r="N603" s="45">
        <f t="shared" si="933"/>
        <v>13999</v>
      </c>
      <c r="O603" s="45">
        <f t="shared" si="966"/>
        <v>2961</v>
      </c>
      <c r="P603" s="45">
        <f t="shared" ref="P603" si="974">N603-400</f>
        <v>13599</v>
      </c>
      <c r="Q603" s="46">
        <f t="shared" si="935"/>
        <v>453.3</v>
      </c>
      <c r="R603" s="47">
        <f t="shared" si="936"/>
        <v>0.97142653046646188</v>
      </c>
      <c r="S603" s="19">
        <v>2073.16774891772</v>
      </c>
      <c r="T603" s="50">
        <f t="shared" si="937"/>
        <v>15.24500146273785</v>
      </c>
      <c r="U603" s="48">
        <f t="shared" si="938"/>
        <v>65.553506289772756</v>
      </c>
      <c r="V603" s="45">
        <f t="shared" si="939"/>
        <v>466.63333333333333</v>
      </c>
      <c r="W603" s="45">
        <f t="shared" ref="W603" si="975">V603-70</f>
        <v>396.63333333333333</v>
      </c>
      <c r="X603" s="45">
        <f t="shared" si="941"/>
        <v>70</v>
      </c>
    </row>
    <row r="604" spans="2:24" x14ac:dyDescent="0.25">
      <c r="B604" s="41">
        <v>44433</v>
      </c>
      <c r="C604" s="3">
        <f t="shared" si="929"/>
        <v>2021</v>
      </c>
      <c r="D604" s="3" t="s">
        <v>28</v>
      </c>
      <c r="E604" s="3">
        <f t="shared" si="930"/>
        <v>25</v>
      </c>
      <c r="F604" s="3" t="s">
        <v>35</v>
      </c>
      <c r="G604" s="3">
        <v>1</v>
      </c>
      <c r="H604" s="3" t="str">
        <f t="shared" si="923"/>
        <v>Plymouth Rock</v>
      </c>
      <c r="I604" s="42">
        <v>44341</v>
      </c>
      <c r="J604" s="3">
        <f t="shared" si="931"/>
        <v>92</v>
      </c>
      <c r="K604" s="43">
        <f t="shared" si="932"/>
        <v>13.142857142857142</v>
      </c>
      <c r="L604" s="44">
        <v>13890</v>
      </c>
      <c r="M604" s="3">
        <v>0</v>
      </c>
      <c r="N604" s="45">
        <f t="shared" si="933"/>
        <v>13890</v>
      </c>
      <c r="O604" s="45">
        <f t="shared" si="966"/>
        <v>2961</v>
      </c>
      <c r="P604" s="45">
        <f t="shared" ref="P604" si="976">N604-500</f>
        <v>13390</v>
      </c>
      <c r="Q604" s="46">
        <f t="shared" si="935"/>
        <v>446.33333333333331</v>
      </c>
      <c r="R604" s="47">
        <f t="shared" si="936"/>
        <v>0.9640028797696184</v>
      </c>
      <c r="S604" s="19">
        <v>2075.9902597402302</v>
      </c>
      <c r="T604" s="50">
        <f t="shared" si="937"/>
        <v>15.504034800151084</v>
      </c>
      <c r="U604" s="48">
        <f t="shared" si="938"/>
        <v>66.667349640649661</v>
      </c>
      <c r="V604" s="45">
        <f t="shared" si="939"/>
        <v>463</v>
      </c>
      <c r="W604" s="45">
        <f t="shared" ref="W604:W605" si="977">V604-61</f>
        <v>402</v>
      </c>
      <c r="X604" s="45">
        <f t="shared" si="941"/>
        <v>61</v>
      </c>
    </row>
    <row r="605" spans="2:24" x14ac:dyDescent="0.25">
      <c r="B605" s="41">
        <v>44434</v>
      </c>
      <c r="C605" s="3">
        <f t="shared" si="929"/>
        <v>2021</v>
      </c>
      <c r="D605" s="3" t="s">
        <v>28</v>
      </c>
      <c r="E605" s="3">
        <f t="shared" si="930"/>
        <v>26</v>
      </c>
      <c r="F605" s="3" t="s">
        <v>36</v>
      </c>
      <c r="G605" s="3">
        <v>2</v>
      </c>
      <c r="H605" s="3" t="str">
        <f t="shared" si="923"/>
        <v>Sussex</v>
      </c>
      <c r="I605" s="42">
        <v>44342</v>
      </c>
      <c r="J605" s="3">
        <f t="shared" si="931"/>
        <v>92</v>
      </c>
      <c r="K605" s="43">
        <f t="shared" si="932"/>
        <v>13.142857142857142</v>
      </c>
      <c r="L605" s="44">
        <v>13780</v>
      </c>
      <c r="M605" s="3">
        <v>0</v>
      </c>
      <c r="N605" s="45">
        <f t="shared" si="933"/>
        <v>13780</v>
      </c>
      <c r="O605" s="45">
        <f t="shared" si="966"/>
        <v>2961</v>
      </c>
      <c r="P605" s="45">
        <f t="shared" ref="P605" si="978">N605-300</f>
        <v>13480</v>
      </c>
      <c r="Q605" s="46">
        <f t="shared" si="935"/>
        <v>449.33333333333331</v>
      </c>
      <c r="R605" s="47">
        <f t="shared" si="936"/>
        <v>0.97822931785195932</v>
      </c>
      <c r="S605" s="19">
        <v>2078.8127705627398</v>
      </c>
      <c r="T605" s="50">
        <f t="shared" si="937"/>
        <v>15.421459722275518</v>
      </c>
      <c r="U605" s="48">
        <f t="shared" si="938"/>
        <v>66.31227680578472</v>
      </c>
      <c r="V605" s="45">
        <f t="shared" si="939"/>
        <v>459.33333333333331</v>
      </c>
      <c r="W605" s="45">
        <f t="shared" si="977"/>
        <v>398.33333333333331</v>
      </c>
      <c r="X605" s="45">
        <f t="shared" si="941"/>
        <v>61</v>
      </c>
    </row>
    <row r="606" spans="2:24" x14ac:dyDescent="0.25">
      <c r="B606" s="41">
        <v>44435</v>
      </c>
      <c r="C606" s="3">
        <f t="shared" si="929"/>
        <v>2021</v>
      </c>
      <c r="D606" s="3" t="s">
        <v>28</v>
      </c>
      <c r="E606" s="3">
        <f t="shared" si="930"/>
        <v>27</v>
      </c>
      <c r="F606" s="3" t="s">
        <v>34</v>
      </c>
      <c r="G606" s="3">
        <v>3</v>
      </c>
      <c r="H606" s="3" t="str">
        <f t="shared" si="923"/>
        <v>Leghorn</v>
      </c>
      <c r="I606" s="42">
        <v>44343</v>
      </c>
      <c r="J606" s="3">
        <f t="shared" si="931"/>
        <v>92</v>
      </c>
      <c r="K606" s="43">
        <f t="shared" si="932"/>
        <v>13.142857142857142</v>
      </c>
      <c r="L606" s="44">
        <v>13670</v>
      </c>
      <c r="M606" s="3">
        <v>0</v>
      </c>
      <c r="N606" s="45">
        <f t="shared" si="933"/>
        <v>13670</v>
      </c>
      <c r="O606" s="45">
        <f t="shared" si="966"/>
        <v>2961</v>
      </c>
      <c r="P606" s="45">
        <f t="shared" ref="P606" si="979">N606-200</f>
        <v>13470</v>
      </c>
      <c r="Q606" s="46">
        <f t="shared" si="935"/>
        <v>449</v>
      </c>
      <c r="R606" s="47">
        <f t="shared" si="936"/>
        <v>0.9853694220921726</v>
      </c>
      <c r="S606" s="19">
        <v>2081.63528138525</v>
      </c>
      <c r="T606" s="50">
        <f t="shared" si="937"/>
        <v>15.453862519563845</v>
      </c>
      <c r="U606" s="48">
        <f t="shared" si="938"/>
        <v>66.451608834124528</v>
      </c>
      <c r="V606" s="45">
        <f t="shared" si="939"/>
        <v>455.66666666666669</v>
      </c>
      <c r="W606" s="45">
        <f t="shared" ref="W606" si="980">V606-88</f>
        <v>367.66666666666669</v>
      </c>
      <c r="X606" s="45">
        <f t="shared" si="941"/>
        <v>88</v>
      </c>
    </row>
    <row r="607" spans="2:24" x14ac:dyDescent="0.25">
      <c r="B607" s="41">
        <v>44436</v>
      </c>
      <c r="C607" s="3">
        <f t="shared" si="929"/>
        <v>2021</v>
      </c>
      <c r="D607" s="3" t="s">
        <v>28</v>
      </c>
      <c r="E607" s="3">
        <f t="shared" si="930"/>
        <v>28</v>
      </c>
      <c r="F607" s="3" t="s">
        <v>35</v>
      </c>
      <c r="G607" s="3">
        <v>1</v>
      </c>
      <c r="H607" s="3" t="str">
        <f t="shared" si="923"/>
        <v>Plymouth Rock</v>
      </c>
      <c r="I607" s="42">
        <v>44344</v>
      </c>
      <c r="J607" s="3">
        <f t="shared" si="931"/>
        <v>92</v>
      </c>
      <c r="K607" s="43">
        <f t="shared" si="932"/>
        <v>13.142857142857142</v>
      </c>
      <c r="L607" s="44">
        <v>13560</v>
      </c>
      <c r="M607" s="3">
        <v>0</v>
      </c>
      <c r="N607" s="45">
        <f t="shared" si="933"/>
        <v>13560</v>
      </c>
      <c r="O607" s="45">
        <f t="shared" si="966"/>
        <v>2961</v>
      </c>
      <c r="P607" s="45">
        <f t="shared" ref="P607" si="981">N607-600</f>
        <v>12960</v>
      </c>
      <c r="Q607" s="46">
        <f t="shared" si="935"/>
        <v>432</v>
      </c>
      <c r="R607" s="47">
        <f t="shared" si="936"/>
        <v>0.95575221238938057</v>
      </c>
      <c r="S607" s="19">
        <v>2084.4577922077601</v>
      </c>
      <c r="T607" s="50">
        <f t="shared" si="937"/>
        <v>16.083779260862347</v>
      </c>
      <c r="U607" s="48">
        <f t="shared" si="938"/>
        <v>69.16025082170809</v>
      </c>
      <c r="V607" s="45">
        <f t="shared" si="939"/>
        <v>452</v>
      </c>
      <c r="W607" s="45">
        <f t="shared" ref="W607" si="982">V607-150</f>
        <v>302</v>
      </c>
      <c r="X607" s="45">
        <f t="shared" si="941"/>
        <v>150</v>
      </c>
    </row>
    <row r="608" spans="2:24" x14ac:dyDescent="0.25">
      <c r="B608" s="41">
        <v>44437</v>
      </c>
      <c r="C608" s="3">
        <f t="shared" si="929"/>
        <v>2021</v>
      </c>
      <c r="D608" s="3" t="s">
        <v>28</v>
      </c>
      <c r="E608" s="3">
        <f t="shared" si="930"/>
        <v>29</v>
      </c>
      <c r="F608" s="3" t="s">
        <v>36</v>
      </c>
      <c r="G608" s="3">
        <v>2</v>
      </c>
      <c r="H608" s="3" t="str">
        <f t="shared" si="923"/>
        <v>Sussex</v>
      </c>
      <c r="I608" s="42">
        <v>44345</v>
      </c>
      <c r="J608" s="3">
        <f t="shared" si="931"/>
        <v>92</v>
      </c>
      <c r="K608" s="43">
        <f t="shared" si="932"/>
        <v>13.142857142857142</v>
      </c>
      <c r="L608" s="44">
        <v>13450</v>
      </c>
      <c r="M608" s="3">
        <v>9</v>
      </c>
      <c r="N608" s="45">
        <f t="shared" si="933"/>
        <v>13441</v>
      </c>
      <c r="O608" s="45">
        <f t="shared" si="966"/>
        <v>2970</v>
      </c>
      <c r="P608" s="45">
        <f>N608-1000</f>
        <v>12441</v>
      </c>
      <c r="Q608" s="46">
        <f t="shared" si="935"/>
        <v>414.7</v>
      </c>
      <c r="R608" s="47">
        <f t="shared" si="936"/>
        <v>0.92560077375195293</v>
      </c>
      <c r="S608" s="19">
        <v>2087.2803030302698</v>
      </c>
      <c r="T608" s="50">
        <f t="shared" si="937"/>
        <v>16.777431902823487</v>
      </c>
      <c r="U608" s="48">
        <f t="shared" si="938"/>
        <v>72.142957182140989</v>
      </c>
      <c r="V608" s="45">
        <f t="shared" si="939"/>
        <v>448.03333333333336</v>
      </c>
      <c r="W608" s="45">
        <f t="shared" ref="W608" si="983">V608-20</f>
        <v>428.03333333333336</v>
      </c>
      <c r="X608" s="45">
        <f t="shared" si="941"/>
        <v>20</v>
      </c>
    </row>
    <row r="609" spans="2:24" x14ac:dyDescent="0.25">
      <c r="B609" s="41">
        <v>44438</v>
      </c>
      <c r="C609" s="3">
        <f t="shared" si="929"/>
        <v>2021</v>
      </c>
      <c r="D609" s="3" t="s">
        <v>28</v>
      </c>
      <c r="E609" s="3">
        <f t="shared" si="930"/>
        <v>30</v>
      </c>
      <c r="F609" s="3" t="s">
        <v>34</v>
      </c>
      <c r="G609" s="3">
        <v>3</v>
      </c>
      <c r="H609" s="3" t="str">
        <f t="shared" si="923"/>
        <v>Leghorn</v>
      </c>
      <c r="I609" s="42">
        <v>44346</v>
      </c>
      <c r="J609" s="3">
        <f t="shared" si="931"/>
        <v>92</v>
      </c>
      <c r="K609" s="43">
        <f t="shared" si="932"/>
        <v>13.142857142857142</v>
      </c>
      <c r="L609" s="44">
        <v>13340</v>
      </c>
      <c r="M609" s="3">
        <v>11</v>
      </c>
      <c r="N609" s="45">
        <f t="shared" si="933"/>
        <v>13329</v>
      </c>
      <c r="O609" s="45">
        <f t="shared" si="966"/>
        <v>2981</v>
      </c>
      <c r="P609" s="45">
        <f t="shared" ref="P609" si="984">L609-500</f>
        <v>12840</v>
      </c>
      <c r="Q609" s="46">
        <f t="shared" si="935"/>
        <v>428</v>
      </c>
      <c r="R609" s="47">
        <f t="shared" si="936"/>
        <v>0.96331307674994371</v>
      </c>
      <c r="S609" s="19">
        <v>2090.1028138527799</v>
      </c>
      <c r="T609" s="50">
        <f t="shared" si="937"/>
        <v>16.278059297918844</v>
      </c>
      <c r="U609" s="48">
        <f t="shared" si="938"/>
        <v>69.995654981051032</v>
      </c>
      <c r="V609" s="45">
        <f t="shared" si="939"/>
        <v>444.3</v>
      </c>
      <c r="W609" s="45">
        <f t="shared" ref="W609" si="985">V609-15</f>
        <v>429.3</v>
      </c>
      <c r="X609" s="45">
        <f t="shared" si="941"/>
        <v>15</v>
      </c>
    </row>
    <row r="610" spans="2:24" x14ac:dyDescent="0.25">
      <c r="B610" s="41">
        <v>44439</v>
      </c>
      <c r="C610" s="3">
        <f t="shared" si="929"/>
        <v>2021</v>
      </c>
      <c r="D610" s="3" t="s">
        <v>28</v>
      </c>
      <c r="E610" s="3">
        <f t="shared" si="930"/>
        <v>31</v>
      </c>
      <c r="F610" s="3" t="s">
        <v>34</v>
      </c>
      <c r="G610" s="3">
        <v>1</v>
      </c>
      <c r="H610" s="3" t="str">
        <f t="shared" si="923"/>
        <v>Plymouth Rock</v>
      </c>
      <c r="I610" s="42">
        <v>44347</v>
      </c>
      <c r="J610" s="3">
        <f t="shared" si="931"/>
        <v>92</v>
      </c>
      <c r="K610" s="43">
        <f t="shared" si="932"/>
        <v>13.142857142857142</v>
      </c>
      <c r="L610" s="44">
        <v>13230</v>
      </c>
      <c r="M610" s="3">
        <v>15</v>
      </c>
      <c r="N610" s="45">
        <f t="shared" si="933"/>
        <v>13215</v>
      </c>
      <c r="O610" s="45">
        <f t="shared" si="966"/>
        <v>2996</v>
      </c>
      <c r="P610" s="45">
        <f t="shared" ref="P610" si="986">N610-400</f>
        <v>12815</v>
      </c>
      <c r="Q610" s="46">
        <f t="shared" si="935"/>
        <v>427.16666666666669</v>
      </c>
      <c r="R610" s="47">
        <f t="shared" si="936"/>
        <v>0.96973136587211506</v>
      </c>
      <c r="S610" s="19">
        <v>2092.9253246753001</v>
      </c>
      <c r="T610" s="50">
        <f t="shared" si="937"/>
        <v>16.33184022376356</v>
      </c>
      <c r="U610" s="48">
        <f t="shared" si="938"/>
        <v>70.226912962183306</v>
      </c>
      <c r="V610" s="45">
        <f t="shared" si="939"/>
        <v>440.5</v>
      </c>
      <c r="W610" s="45">
        <f t="shared" ref="W610" si="987">V610-18</f>
        <v>422.5</v>
      </c>
      <c r="X610" s="45">
        <f t="shared" si="941"/>
        <v>18</v>
      </c>
    </row>
    <row r="611" spans="2:24" x14ac:dyDescent="0.25">
      <c r="B611" s="41">
        <v>44440</v>
      </c>
      <c r="C611" s="3">
        <f t="shared" si="929"/>
        <v>2021</v>
      </c>
      <c r="D611" s="3" t="s">
        <v>29</v>
      </c>
      <c r="E611" s="3">
        <f t="shared" si="930"/>
        <v>1</v>
      </c>
      <c r="F611" s="3" t="s">
        <v>35</v>
      </c>
      <c r="G611" s="3">
        <v>2</v>
      </c>
      <c r="H611" s="3" t="str">
        <f t="shared" si="923"/>
        <v>Sussex</v>
      </c>
      <c r="I611" s="42">
        <v>44348</v>
      </c>
      <c r="J611" s="3">
        <f t="shared" si="931"/>
        <v>92</v>
      </c>
      <c r="K611" s="43">
        <f t="shared" si="932"/>
        <v>13.142857142857142</v>
      </c>
      <c r="L611" s="44">
        <v>13120</v>
      </c>
      <c r="M611" s="3">
        <v>10</v>
      </c>
      <c r="N611" s="45">
        <f t="shared" si="933"/>
        <v>13110</v>
      </c>
      <c r="O611" s="45">
        <f t="shared" si="966"/>
        <v>3006</v>
      </c>
      <c r="P611" s="45">
        <f t="shared" ref="P611" si="988">N611-500</f>
        <v>12610</v>
      </c>
      <c r="Q611" s="46">
        <f t="shared" si="935"/>
        <v>420.33333333333331</v>
      </c>
      <c r="R611" s="47">
        <f t="shared" si="936"/>
        <v>0.96186117467582</v>
      </c>
      <c r="S611" s="19">
        <v>2095.7478354978098</v>
      </c>
      <c r="T611" s="50">
        <f t="shared" si="937"/>
        <v>16.619729068182473</v>
      </c>
      <c r="U611" s="48">
        <f t="shared" si="938"/>
        <v>71.464834993184624</v>
      </c>
      <c r="V611" s="45">
        <f t="shared" si="939"/>
        <v>437</v>
      </c>
      <c r="W611" s="45">
        <f t="shared" ref="W611" si="989">V611-8</f>
        <v>429</v>
      </c>
      <c r="X611" s="45">
        <f t="shared" si="941"/>
        <v>8</v>
      </c>
    </row>
    <row r="612" spans="2:24" x14ac:dyDescent="0.25">
      <c r="B612" s="41">
        <v>44441</v>
      </c>
      <c r="C612" s="3">
        <f t="shared" si="929"/>
        <v>2021</v>
      </c>
      <c r="D612" s="3" t="s">
        <v>29</v>
      </c>
      <c r="E612" s="3">
        <f t="shared" si="930"/>
        <v>2</v>
      </c>
      <c r="F612" s="3" t="s">
        <v>36</v>
      </c>
      <c r="G612" s="3">
        <v>3</v>
      </c>
      <c r="H612" s="3" t="str">
        <f t="shared" si="923"/>
        <v>Leghorn</v>
      </c>
      <c r="I612" s="42">
        <v>44349</v>
      </c>
      <c r="J612" s="3">
        <f t="shared" si="931"/>
        <v>92</v>
      </c>
      <c r="K612" s="43">
        <f t="shared" si="932"/>
        <v>13.142857142857142</v>
      </c>
      <c r="L612" s="44">
        <v>13010</v>
      </c>
      <c r="M612" s="3">
        <v>15</v>
      </c>
      <c r="N612" s="45">
        <f t="shared" si="933"/>
        <v>12995</v>
      </c>
      <c r="O612" s="45">
        <f t="shared" si="966"/>
        <v>3021</v>
      </c>
      <c r="P612" s="45">
        <f t="shared" ref="P612:P660" si="990">L612-500</f>
        <v>12510</v>
      </c>
      <c r="Q612" s="46">
        <f t="shared" si="935"/>
        <v>417</v>
      </c>
      <c r="R612" s="47">
        <f t="shared" si="936"/>
        <v>0.96267795305886883</v>
      </c>
      <c r="S612" s="19">
        <v>2098.5703463203199</v>
      </c>
      <c r="T612" s="50">
        <f t="shared" si="937"/>
        <v>16.77514265643741</v>
      </c>
      <c r="U612" s="48">
        <f t="shared" si="938"/>
        <v>72.133113422680864</v>
      </c>
      <c r="V612" s="45">
        <f t="shared" si="939"/>
        <v>433.16666666666669</v>
      </c>
      <c r="W612" s="45">
        <f t="shared" ref="W612" si="991">V612-52</f>
        <v>381.16666666666669</v>
      </c>
      <c r="X612" s="45">
        <f t="shared" si="941"/>
        <v>52</v>
      </c>
    </row>
    <row r="613" spans="2:24" x14ac:dyDescent="0.25">
      <c r="B613" s="41">
        <v>44442</v>
      </c>
      <c r="C613" s="3">
        <f t="shared" si="929"/>
        <v>2021</v>
      </c>
      <c r="D613" s="3" t="s">
        <v>29</v>
      </c>
      <c r="E613" s="3">
        <f t="shared" si="930"/>
        <v>3</v>
      </c>
      <c r="F613" s="3" t="s">
        <v>34</v>
      </c>
      <c r="G613" s="3">
        <v>1</v>
      </c>
      <c r="H613" s="3" t="str">
        <f t="shared" si="923"/>
        <v>Plymouth Rock</v>
      </c>
      <c r="I613" s="42">
        <v>44350</v>
      </c>
      <c r="J613" s="3">
        <f t="shared" si="931"/>
        <v>92</v>
      </c>
      <c r="K613" s="43">
        <f t="shared" si="932"/>
        <v>13.142857142857142</v>
      </c>
      <c r="L613" s="44">
        <v>12900</v>
      </c>
      <c r="M613" s="3">
        <v>16</v>
      </c>
      <c r="N613" s="45">
        <f t="shared" si="933"/>
        <v>12884</v>
      </c>
      <c r="O613" s="45">
        <f t="shared" si="966"/>
        <v>3037</v>
      </c>
      <c r="P613" s="45">
        <f t="shared" ref="P613:P661" si="992">N613-400</f>
        <v>12484</v>
      </c>
      <c r="Q613" s="46">
        <f t="shared" si="935"/>
        <v>416.13333333333333</v>
      </c>
      <c r="R613" s="47">
        <f t="shared" si="936"/>
        <v>0.96895374107420051</v>
      </c>
      <c r="S613" s="19">
        <v>2101.3928571428301</v>
      </c>
      <c r="T613" s="50">
        <f t="shared" si="937"/>
        <v>16.832688698676947</v>
      </c>
      <c r="U613" s="48">
        <f t="shared" si="938"/>
        <v>72.380561404310868</v>
      </c>
      <c r="V613" s="45">
        <f t="shared" si="939"/>
        <v>429.46666666666664</v>
      </c>
      <c r="W613" s="45">
        <f t="shared" ref="W613" si="993">V613-55</f>
        <v>374.46666666666664</v>
      </c>
      <c r="X613" s="45">
        <f t="shared" si="941"/>
        <v>55</v>
      </c>
    </row>
    <row r="614" spans="2:24" x14ac:dyDescent="0.25">
      <c r="B614" s="41">
        <v>44443</v>
      </c>
      <c r="C614" s="3">
        <f t="shared" si="929"/>
        <v>2021</v>
      </c>
      <c r="D614" s="3" t="s">
        <v>29</v>
      </c>
      <c r="E614" s="3">
        <f t="shared" si="930"/>
        <v>4</v>
      </c>
      <c r="F614" s="3" t="s">
        <v>35</v>
      </c>
      <c r="G614" s="3">
        <v>2</v>
      </c>
      <c r="H614" s="3" t="str">
        <f t="shared" si="923"/>
        <v>Sussex</v>
      </c>
      <c r="I614" s="42">
        <v>44351</v>
      </c>
      <c r="J614" s="3">
        <f t="shared" si="931"/>
        <v>92</v>
      </c>
      <c r="K614" s="43">
        <f t="shared" si="932"/>
        <v>13.142857142857142</v>
      </c>
      <c r="L614" s="44">
        <v>12790</v>
      </c>
      <c r="M614" s="3">
        <v>5</v>
      </c>
      <c r="N614" s="45">
        <f t="shared" si="933"/>
        <v>12785</v>
      </c>
      <c r="O614" s="45">
        <f t="shared" si="966"/>
        <v>3042</v>
      </c>
      <c r="P614" s="45">
        <f t="shared" ref="P614:P662" si="994">N614-500</f>
        <v>12285</v>
      </c>
      <c r="Q614" s="46">
        <f t="shared" si="935"/>
        <v>409.5</v>
      </c>
      <c r="R614" s="47">
        <f t="shared" si="936"/>
        <v>0.96089166992569419</v>
      </c>
      <c r="S614" s="19">
        <v>2104.2153679653402</v>
      </c>
      <c r="T614" s="50">
        <f t="shared" si="937"/>
        <v>17.128330223568092</v>
      </c>
      <c r="U614" s="48">
        <f t="shared" si="938"/>
        <v>73.651819961342795</v>
      </c>
      <c r="V614" s="45">
        <f t="shared" si="939"/>
        <v>426.16666666666669</v>
      </c>
      <c r="W614" s="45">
        <f t="shared" ref="W614" si="995">V614-100</f>
        <v>326.16666666666669</v>
      </c>
      <c r="X614" s="45">
        <f t="shared" si="941"/>
        <v>100</v>
      </c>
    </row>
    <row r="615" spans="2:24" x14ac:dyDescent="0.25">
      <c r="B615" s="41">
        <v>44444</v>
      </c>
      <c r="C615" s="3">
        <f t="shared" si="929"/>
        <v>2021</v>
      </c>
      <c r="D615" s="3" t="s">
        <v>29</v>
      </c>
      <c r="E615" s="3">
        <f t="shared" si="930"/>
        <v>5</v>
      </c>
      <c r="F615" s="3" t="s">
        <v>36</v>
      </c>
      <c r="G615" s="3">
        <v>3</v>
      </c>
      <c r="H615" s="3" t="str">
        <f t="shared" si="923"/>
        <v>Leghorn</v>
      </c>
      <c r="I615" s="42">
        <v>44352</v>
      </c>
      <c r="J615" s="3">
        <f t="shared" si="931"/>
        <v>92</v>
      </c>
      <c r="K615" s="43">
        <f t="shared" si="932"/>
        <v>13.142857142857142</v>
      </c>
      <c r="L615" s="44">
        <v>12680</v>
      </c>
      <c r="M615" s="3">
        <v>8</v>
      </c>
      <c r="N615" s="45">
        <f t="shared" si="933"/>
        <v>12672</v>
      </c>
      <c r="O615" s="45">
        <f t="shared" si="966"/>
        <v>3050</v>
      </c>
      <c r="P615" s="45">
        <f t="shared" ref="P615:P663" si="996">N615-300</f>
        <v>12372</v>
      </c>
      <c r="Q615" s="46">
        <f t="shared" si="935"/>
        <v>412.4</v>
      </c>
      <c r="R615" s="47">
        <f t="shared" si="936"/>
        <v>0.97632575757575757</v>
      </c>
      <c r="S615" s="19">
        <v>2107.0378787878499</v>
      </c>
      <c r="T615" s="50">
        <f t="shared" si="937"/>
        <v>17.030697371385791</v>
      </c>
      <c r="U615" s="48">
        <f t="shared" si="938"/>
        <v>73.231998696958897</v>
      </c>
      <c r="V615" s="45">
        <f t="shared" si="939"/>
        <v>422.4</v>
      </c>
      <c r="W615" s="45">
        <f t="shared" ref="W615" si="997">V615-15</f>
        <v>407.4</v>
      </c>
      <c r="X615" s="45">
        <f t="shared" si="941"/>
        <v>15</v>
      </c>
    </row>
    <row r="616" spans="2:24" x14ac:dyDescent="0.25">
      <c r="B616" s="41">
        <v>44445</v>
      </c>
      <c r="C616" s="3">
        <f t="shared" si="929"/>
        <v>2021</v>
      </c>
      <c r="D616" s="3" t="s">
        <v>29</v>
      </c>
      <c r="E616" s="3">
        <f t="shared" si="930"/>
        <v>6</v>
      </c>
      <c r="F616" s="3" t="s">
        <v>34</v>
      </c>
      <c r="G616" s="3">
        <v>1</v>
      </c>
      <c r="H616" s="3" t="str">
        <f t="shared" si="923"/>
        <v>Plymouth Rock</v>
      </c>
      <c r="I616" s="42">
        <v>44353</v>
      </c>
      <c r="J616" s="3">
        <f t="shared" si="931"/>
        <v>92</v>
      </c>
      <c r="K616" s="43">
        <f t="shared" si="932"/>
        <v>13.142857142857142</v>
      </c>
      <c r="L616" s="44">
        <v>12570</v>
      </c>
      <c r="M616" s="3">
        <v>9</v>
      </c>
      <c r="N616" s="45">
        <f t="shared" si="933"/>
        <v>12561</v>
      </c>
      <c r="O616" s="45">
        <f t="shared" si="966"/>
        <v>3059</v>
      </c>
      <c r="P616" s="45">
        <f t="shared" ref="P616:P664" si="998">N616-200</f>
        <v>12361</v>
      </c>
      <c r="Q616" s="46">
        <f t="shared" si="935"/>
        <v>412.03333333333336</v>
      </c>
      <c r="R616" s="47">
        <f t="shared" si="936"/>
        <v>0.98407770081999846</v>
      </c>
      <c r="S616" s="19">
        <v>2109.86038961036</v>
      </c>
      <c r="T616" s="50">
        <f t="shared" si="937"/>
        <v>17.068686915381928</v>
      </c>
      <c r="U616" s="48">
        <f t="shared" si="938"/>
        <v>73.395353736142283</v>
      </c>
      <c r="V616" s="45">
        <f t="shared" si="939"/>
        <v>418.7</v>
      </c>
      <c r="W616" s="45">
        <f t="shared" ref="W616:W617" si="999">V616-100</f>
        <v>318.7</v>
      </c>
      <c r="X616" s="45">
        <f t="shared" si="941"/>
        <v>100</v>
      </c>
    </row>
    <row r="617" spans="2:24" x14ac:dyDescent="0.25">
      <c r="B617" s="41">
        <v>44446</v>
      </c>
      <c r="C617" s="3">
        <f t="shared" si="929"/>
        <v>2021</v>
      </c>
      <c r="D617" s="3" t="s">
        <v>29</v>
      </c>
      <c r="E617" s="3">
        <f t="shared" si="930"/>
        <v>7</v>
      </c>
      <c r="F617" s="3" t="s">
        <v>35</v>
      </c>
      <c r="G617" s="3">
        <v>2</v>
      </c>
      <c r="H617" s="3" t="str">
        <f t="shared" si="923"/>
        <v>Sussex</v>
      </c>
      <c r="I617" s="42">
        <v>44354</v>
      </c>
      <c r="J617" s="3">
        <f t="shared" si="931"/>
        <v>92</v>
      </c>
      <c r="K617" s="43">
        <f t="shared" si="932"/>
        <v>13.142857142857142</v>
      </c>
      <c r="L617" s="44">
        <v>12460</v>
      </c>
      <c r="M617" s="3">
        <v>3</v>
      </c>
      <c r="N617" s="45">
        <f t="shared" si="933"/>
        <v>12457</v>
      </c>
      <c r="O617" s="45">
        <f t="shared" si="966"/>
        <v>3062</v>
      </c>
      <c r="P617" s="45">
        <f t="shared" ref="P617:P665" si="1000">N617-600</f>
        <v>11857</v>
      </c>
      <c r="Q617" s="46">
        <f t="shared" si="935"/>
        <v>395.23333333333335</v>
      </c>
      <c r="R617" s="47">
        <f t="shared" si="936"/>
        <v>0.9518343100264911</v>
      </c>
      <c r="S617" s="19">
        <v>2112.6829004328702</v>
      </c>
      <c r="T617" s="50">
        <f t="shared" si="937"/>
        <v>17.818022268979252</v>
      </c>
      <c r="U617" s="48">
        <f t="shared" si="938"/>
        <v>76.617495756610779</v>
      </c>
      <c r="V617" s="45">
        <f t="shared" si="939"/>
        <v>415.23333333333335</v>
      </c>
      <c r="W617" s="45">
        <f t="shared" si="999"/>
        <v>315.23333333333335</v>
      </c>
      <c r="X617" s="45">
        <f t="shared" si="941"/>
        <v>100</v>
      </c>
    </row>
    <row r="618" spans="2:24" x14ac:dyDescent="0.25">
      <c r="B618" s="41">
        <v>44447</v>
      </c>
      <c r="C618" s="3">
        <f t="shared" si="929"/>
        <v>2021</v>
      </c>
      <c r="D618" s="3" t="s">
        <v>29</v>
      </c>
      <c r="E618" s="3">
        <f t="shared" si="930"/>
        <v>8</v>
      </c>
      <c r="F618" s="3" t="s">
        <v>34</v>
      </c>
      <c r="G618" s="3">
        <v>3</v>
      </c>
      <c r="H618" s="3" t="str">
        <f t="shared" si="923"/>
        <v>Leghorn</v>
      </c>
      <c r="I618" s="42">
        <v>44355</v>
      </c>
      <c r="J618" s="3">
        <f t="shared" si="931"/>
        <v>92</v>
      </c>
      <c r="K618" s="43">
        <f t="shared" si="932"/>
        <v>13.142857142857142</v>
      </c>
      <c r="L618" s="44">
        <v>12350</v>
      </c>
      <c r="M618" s="3">
        <v>2</v>
      </c>
      <c r="N618" s="45">
        <f t="shared" si="933"/>
        <v>12348</v>
      </c>
      <c r="O618" s="45">
        <f t="shared" si="966"/>
        <v>3064</v>
      </c>
      <c r="P618" s="45">
        <f t="shared" ref="P618:P666" si="1001">N618-500</f>
        <v>11848</v>
      </c>
      <c r="Q618" s="46">
        <f t="shared" si="935"/>
        <v>394.93333333333334</v>
      </c>
      <c r="R618" s="47">
        <f t="shared" si="936"/>
        <v>0.9595076125688371</v>
      </c>
      <c r="S618" s="19">
        <v>2115.5054112553798</v>
      </c>
      <c r="T618" s="50">
        <f t="shared" si="937"/>
        <v>17.855379905936697</v>
      </c>
      <c r="U618" s="48">
        <f t="shared" si="938"/>
        <v>76.778133595527791</v>
      </c>
      <c r="V618" s="45">
        <f t="shared" si="939"/>
        <v>411.6</v>
      </c>
      <c r="W618" s="45">
        <f t="shared" ref="W618" si="1002">V618-150</f>
        <v>261.60000000000002</v>
      </c>
      <c r="X618" s="45">
        <f t="shared" si="941"/>
        <v>150</v>
      </c>
    </row>
    <row r="619" spans="2:24" x14ac:dyDescent="0.25">
      <c r="B619" s="41">
        <v>44448</v>
      </c>
      <c r="C619" s="3">
        <f t="shared" si="929"/>
        <v>2021</v>
      </c>
      <c r="D619" s="3" t="s">
        <v>29</v>
      </c>
      <c r="E619" s="3">
        <f t="shared" si="930"/>
        <v>9</v>
      </c>
      <c r="F619" s="3" t="s">
        <v>35</v>
      </c>
      <c r="G619" s="3">
        <v>1</v>
      </c>
      <c r="H619" s="3" t="str">
        <f t="shared" si="923"/>
        <v>Plymouth Rock</v>
      </c>
      <c r="I619" s="42">
        <v>44356</v>
      </c>
      <c r="J619" s="3">
        <f t="shared" si="931"/>
        <v>92</v>
      </c>
      <c r="K619" s="43">
        <f t="shared" si="932"/>
        <v>13.142857142857142</v>
      </c>
      <c r="L619" s="44">
        <v>12240</v>
      </c>
      <c r="M619" s="3">
        <v>2</v>
      </c>
      <c r="N619" s="45">
        <f t="shared" si="933"/>
        <v>12238</v>
      </c>
      <c r="O619" s="45">
        <f t="shared" si="966"/>
        <v>3066</v>
      </c>
      <c r="P619" s="45">
        <f t="shared" ref="P619:P667" si="1003">L619-500</f>
        <v>11740</v>
      </c>
      <c r="Q619" s="46">
        <f t="shared" si="935"/>
        <v>391.33333333333331</v>
      </c>
      <c r="R619" s="47">
        <f t="shared" si="936"/>
        <v>0.95930707631966006</v>
      </c>
      <c r="S619" s="19">
        <v>2118.32792207789</v>
      </c>
      <c r="T619" s="50">
        <f t="shared" si="937"/>
        <v>18.043679063695826</v>
      </c>
      <c r="U619" s="48">
        <f t="shared" si="938"/>
        <v>77.587819973892053</v>
      </c>
      <c r="V619" s="45">
        <f t="shared" si="939"/>
        <v>407.93333333333334</v>
      </c>
      <c r="W619" s="45">
        <f t="shared" ref="W619" si="1004">V619-50</f>
        <v>357.93333333333334</v>
      </c>
      <c r="X619" s="45">
        <f t="shared" si="941"/>
        <v>50</v>
      </c>
    </row>
    <row r="620" spans="2:24" x14ac:dyDescent="0.25">
      <c r="B620" s="41">
        <v>44449</v>
      </c>
      <c r="C620" s="3">
        <f t="shared" si="929"/>
        <v>2021</v>
      </c>
      <c r="D620" s="3" t="s">
        <v>29</v>
      </c>
      <c r="E620" s="3">
        <f t="shared" si="930"/>
        <v>10</v>
      </c>
      <c r="F620" s="3" t="s">
        <v>36</v>
      </c>
      <c r="G620" s="3">
        <v>2</v>
      </c>
      <c r="H620" s="3" t="str">
        <f t="shared" si="923"/>
        <v>Sussex</v>
      </c>
      <c r="I620" s="42">
        <v>44357</v>
      </c>
      <c r="J620" s="3">
        <f t="shared" si="931"/>
        <v>92</v>
      </c>
      <c r="K620" s="43">
        <f t="shared" si="932"/>
        <v>13.142857142857142</v>
      </c>
      <c r="L620" s="44">
        <v>12130</v>
      </c>
      <c r="M620" s="3">
        <v>2</v>
      </c>
      <c r="N620" s="45">
        <f t="shared" si="933"/>
        <v>12128</v>
      </c>
      <c r="O620" s="45">
        <f t="shared" si="966"/>
        <v>3068</v>
      </c>
      <c r="P620" s="45">
        <f t="shared" ref="P620:P668" si="1005">N620-400</f>
        <v>11728</v>
      </c>
      <c r="Q620" s="46">
        <f t="shared" si="935"/>
        <v>390.93333333333334</v>
      </c>
      <c r="R620" s="47">
        <f t="shared" si="936"/>
        <v>0.96701846965699212</v>
      </c>
      <c r="S620" s="19">
        <v>2121.1504329004001</v>
      </c>
      <c r="T620" s="50">
        <f t="shared" si="937"/>
        <v>18.086207647513643</v>
      </c>
      <c r="U620" s="48">
        <f t="shared" si="938"/>
        <v>77.770692884308659</v>
      </c>
      <c r="V620" s="45">
        <f t="shared" si="939"/>
        <v>404.26666666666665</v>
      </c>
      <c r="W620" s="45">
        <f t="shared" ref="W620:W637" si="1006">V620-70</f>
        <v>334.26666666666665</v>
      </c>
      <c r="X620" s="45">
        <f t="shared" si="941"/>
        <v>70</v>
      </c>
    </row>
    <row r="621" spans="2:24" x14ac:dyDescent="0.25">
      <c r="B621" s="41">
        <v>44450</v>
      </c>
      <c r="C621" s="3">
        <f t="shared" si="929"/>
        <v>2021</v>
      </c>
      <c r="D621" s="3" t="s">
        <v>29</v>
      </c>
      <c r="E621" s="3">
        <f t="shared" si="930"/>
        <v>11</v>
      </c>
      <c r="F621" s="3" t="s">
        <v>34</v>
      </c>
      <c r="G621" s="3">
        <v>3</v>
      </c>
      <c r="H621" s="3" t="str">
        <f t="shared" si="923"/>
        <v>Leghorn</v>
      </c>
      <c r="I621" s="42">
        <v>44358</v>
      </c>
      <c r="J621" s="3">
        <f t="shared" si="931"/>
        <v>92</v>
      </c>
      <c r="K621" s="43">
        <f t="shared" si="932"/>
        <v>13.142857142857142</v>
      </c>
      <c r="L621" s="44">
        <v>12020</v>
      </c>
      <c r="M621" s="3">
        <v>2</v>
      </c>
      <c r="N621" s="45">
        <f t="shared" si="933"/>
        <v>12018</v>
      </c>
      <c r="O621" s="45">
        <f t="shared" si="966"/>
        <v>3070</v>
      </c>
      <c r="P621" s="45">
        <f t="shared" ref="P621:P669" si="1007">N621-500</f>
        <v>11518</v>
      </c>
      <c r="Q621" s="46">
        <f t="shared" si="935"/>
        <v>383.93333333333334</v>
      </c>
      <c r="R621" s="47">
        <f t="shared" si="936"/>
        <v>0.9583957397237477</v>
      </c>
      <c r="S621" s="19">
        <v>2123.9729437229098</v>
      </c>
      <c r="T621" s="50">
        <f t="shared" si="937"/>
        <v>18.440466606380532</v>
      </c>
      <c r="U621" s="48">
        <f t="shared" si="938"/>
        <v>79.294006407436285</v>
      </c>
      <c r="V621" s="45">
        <f t="shared" si="939"/>
        <v>400.6</v>
      </c>
      <c r="W621" s="45">
        <f t="shared" ref="W621:W639" si="1008">V621-61</f>
        <v>339.6</v>
      </c>
      <c r="X621" s="45">
        <f t="shared" si="941"/>
        <v>61</v>
      </c>
    </row>
    <row r="622" spans="2:24" x14ac:dyDescent="0.25">
      <c r="B622" s="41">
        <v>44451</v>
      </c>
      <c r="C622" s="3">
        <f t="shared" si="929"/>
        <v>2021</v>
      </c>
      <c r="D622" s="3" t="s">
        <v>29</v>
      </c>
      <c r="E622" s="3">
        <f t="shared" si="930"/>
        <v>12</v>
      </c>
      <c r="F622" s="3" t="s">
        <v>35</v>
      </c>
      <c r="G622" s="3">
        <v>1</v>
      </c>
      <c r="H622" s="3" t="str">
        <f t="shared" si="923"/>
        <v>Plymouth Rock</v>
      </c>
      <c r="I622" s="42">
        <v>44359</v>
      </c>
      <c r="J622" s="3">
        <f t="shared" si="931"/>
        <v>92</v>
      </c>
      <c r="K622" s="43">
        <f t="shared" si="932"/>
        <v>13.142857142857142</v>
      </c>
      <c r="L622" s="44">
        <v>11910</v>
      </c>
      <c r="M622" s="3">
        <v>2</v>
      </c>
      <c r="N622" s="45">
        <f t="shared" si="933"/>
        <v>11908</v>
      </c>
      <c r="O622" s="45">
        <f t="shared" si="966"/>
        <v>3072</v>
      </c>
      <c r="P622" s="45">
        <f t="shared" ref="P622:P670" si="1009">L622-500</f>
        <v>11410</v>
      </c>
      <c r="Q622" s="46">
        <f t="shared" si="935"/>
        <v>380.33333333333331</v>
      </c>
      <c r="R622" s="47">
        <f t="shared" si="936"/>
        <v>0.9581793752099429</v>
      </c>
      <c r="S622" s="19">
        <v>2126.7954545454199</v>
      </c>
      <c r="T622" s="50">
        <f t="shared" si="937"/>
        <v>18.639749820731115</v>
      </c>
      <c r="U622" s="48">
        <f t="shared" si="938"/>
        <v>80.150924229143797</v>
      </c>
      <c r="V622" s="45">
        <f t="shared" si="939"/>
        <v>396.93333333333334</v>
      </c>
      <c r="W622" s="45">
        <f t="shared" si="1008"/>
        <v>335.93333333333334</v>
      </c>
      <c r="X622" s="45">
        <f t="shared" si="941"/>
        <v>61</v>
      </c>
    </row>
    <row r="623" spans="2:24" x14ac:dyDescent="0.25">
      <c r="B623" s="41">
        <v>44452</v>
      </c>
      <c r="C623" s="3">
        <f t="shared" si="929"/>
        <v>2021</v>
      </c>
      <c r="D623" s="3" t="s">
        <v>29</v>
      </c>
      <c r="E623" s="3">
        <f t="shared" si="930"/>
        <v>13</v>
      </c>
      <c r="F623" s="3" t="s">
        <v>36</v>
      </c>
      <c r="G623" s="3">
        <v>2</v>
      </c>
      <c r="H623" s="3" t="str">
        <f t="shared" si="923"/>
        <v>Sussex</v>
      </c>
      <c r="I623" s="42">
        <v>44360</v>
      </c>
      <c r="J623" s="3">
        <f t="shared" si="931"/>
        <v>92</v>
      </c>
      <c r="K623" s="43">
        <f t="shared" si="932"/>
        <v>13.142857142857142</v>
      </c>
      <c r="L623" s="44">
        <v>11800</v>
      </c>
      <c r="M623" s="3">
        <v>2</v>
      </c>
      <c r="N623" s="45">
        <f t="shared" si="933"/>
        <v>11798</v>
      </c>
      <c r="O623" s="45">
        <f t="shared" si="966"/>
        <v>3074</v>
      </c>
      <c r="P623" s="45">
        <f t="shared" ref="P623:P671" si="1010">N623-400</f>
        <v>11398</v>
      </c>
      <c r="Q623" s="46">
        <f t="shared" si="935"/>
        <v>379.93333333333334</v>
      </c>
      <c r="R623" s="47">
        <f t="shared" si="936"/>
        <v>0.96609594846584168</v>
      </c>
      <c r="S623" s="19">
        <v>2129.6179653679301</v>
      </c>
      <c r="T623" s="50">
        <f t="shared" si="937"/>
        <v>18.684137264150991</v>
      </c>
      <c r="U623" s="48">
        <f t="shared" si="938"/>
        <v>80.34179023584926</v>
      </c>
      <c r="V623" s="45">
        <f t="shared" si="939"/>
        <v>393.26666666666665</v>
      </c>
      <c r="W623" s="45">
        <f t="shared" ref="W623" si="1011">V623-88</f>
        <v>305.26666666666665</v>
      </c>
      <c r="X623" s="45">
        <f t="shared" si="941"/>
        <v>88</v>
      </c>
    </row>
    <row r="624" spans="2:24" x14ac:dyDescent="0.25">
      <c r="B624" s="41">
        <v>44453</v>
      </c>
      <c r="C624" s="3">
        <f t="shared" si="929"/>
        <v>2021</v>
      </c>
      <c r="D624" s="3" t="s">
        <v>29</v>
      </c>
      <c r="E624" s="3">
        <f t="shared" si="930"/>
        <v>14</v>
      </c>
      <c r="F624" s="3" t="s">
        <v>34</v>
      </c>
      <c r="G624" s="3">
        <v>3</v>
      </c>
      <c r="H624" s="3" t="str">
        <f t="shared" si="923"/>
        <v>Leghorn</v>
      </c>
      <c r="I624" s="42">
        <v>44361</v>
      </c>
      <c r="J624" s="3">
        <f t="shared" si="931"/>
        <v>92</v>
      </c>
      <c r="K624" s="43">
        <f t="shared" si="932"/>
        <v>13.142857142857142</v>
      </c>
      <c r="L624" s="44">
        <v>11690</v>
      </c>
      <c r="M624" s="3">
        <v>5</v>
      </c>
      <c r="N624" s="45">
        <f t="shared" si="933"/>
        <v>11685</v>
      </c>
      <c r="O624" s="45">
        <f t="shared" si="966"/>
        <v>3079</v>
      </c>
      <c r="P624" s="45">
        <f t="shared" ref="P624:P672" si="1012">N624-500</f>
        <v>11185</v>
      </c>
      <c r="Q624" s="46">
        <f t="shared" si="935"/>
        <v>372.83333333333331</v>
      </c>
      <c r="R624" s="47">
        <f t="shared" si="936"/>
        <v>0.95721009841677362</v>
      </c>
      <c r="S624" s="19">
        <v>2132.4404761904402</v>
      </c>
      <c r="T624" s="50">
        <f t="shared" si="937"/>
        <v>19.065180833173358</v>
      </c>
      <c r="U624" s="48">
        <f t="shared" si="938"/>
        <v>81.980277582645428</v>
      </c>
      <c r="V624" s="45">
        <f t="shared" si="939"/>
        <v>389.5</v>
      </c>
      <c r="W624" s="45">
        <f t="shared" ref="W624" si="1013">V624-150</f>
        <v>239.5</v>
      </c>
      <c r="X624" s="45">
        <f t="shared" si="941"/>
        <v>150</v>
      </c>
    </row>
    <row r="625" spans="2:24" x14ac:dyDescent="0.25">
      <c r="B625" s="41">
        <v>44454</v>
      </c>
      <c r="C625" s="3">
        <f t="shared" si="929"/>
        <v>2021</v>
      </c>
      <c r="D625" s="3" t="s">
        <v>29</v>
      </c>
      <c r="E625" s="3">
        <f t="shared" si="930"/>
        <v>15</v>
      </c>
      <c r="F625" s="3" t="s">
        <v>35</v>
      </c>
      <c r="G625" s="3">
        <v>1</v>
      </c>
      <c r="H625" s="3" t="str">
        <f t="shared" si="923"/>
        <v>Plymouth Rock</v>
      </c>
      <c r="I625" s="42">
        <v>44362</v>
      </c>
      <c r="J625" s="3">
        <f t="shared" si="931"/>
        <v>92</v>
      </c>
      <c r="K625" s="43">
        <f t="shared" si="932"/>
        <v>13.142857142857142</v>
      </c>
      <c r="L625" s="44">
        <v>11580</v>
      </c>
      <c r="M625" s="3">
        <v>8</v>
      </c>
      <c r="N625" s="45">
        <f t="shared" si="933"/>
        <v>11572</v>
      </c>
      <c r="O625" s="45">
        <f t="shared" si="966"/>
        <v>3087</v>
      </c>
      <c r="P625" s="45">
        <f t="shared" ref="P625:P673" si="1014">N625-300</f>
        <v>11272</v>
      </c>
      <c r="Q625" s="46">
        <f t="shared" si="935"/>
        <v>375.73333333333335</v>
      </c>
      <c r="R625" s="47">
        <f t="shared" si="936"/>
        <v>0.97407535430349124</v>
      </c>
      <c r="S625" s="19">
        <v>2135.2629870129499</v>
      </c>
      <c r="T625" s="50">
        <f t="shared" si="937"/>
        <v>18.943071211967261</v>
      </c>
      <c r="U625" s="48">
        <f t="shared" si="938"/>
        <v>81.455206211459213</v>
      </c>
      <c r="V625" s="45">
        <f t="shared" si="939"/>
        <v>385.73333333333335</v>
      </c>
      <c r="W625" s="45">
        <f t="shared" ref="W625" si="1015">V625-20</f>
        <v>365.73333333333335</v>
      </c>
      <c r="X625" s="45">
        <f t="shared" si="941"/>
        <v>20</v>
      </c>
    </row>
    <row r="626" spans="2:24" x14ac:dyDescent="0.25">
      <c r="B626" s="41">
        <v>44455</v>
      </c>
      <c r="C626" s="3">
        <f t="shared" si="929"/>
        <v>2021</v>
      </c>
      <c r="D626" s="3" t="s">
        <v>29</v>
      </c>
      <c r="E626" s="3">
        <f t="shared" si="930"/>
        <v>16</v>
      </c>
      <c r="F626" s="3" t="s">
        <v>36</v>
      </c>
      <c r="G626" s="3">
        <v>2</v>
      </c>
      <c r="H626" s="3" t="str">
        <f t="shared" si="923"/>
        <v>Sussex</v>
      </c>
      <c r="I626" s="42">
        <v>44373</v>
      </c>
      <c r="J626" s="3">
        <f t="shared" si="931"/>
        <v>82</v>
      </c>
      <c r="K626" s="43">
        <f t="shared" si="932"/>
        <v>11.714285714285714</v>
      </c>
      <c r="L626" s="44">
        <v>11470</v>
      </c>
      <c r="M626" s="3">
        <v>6</v>
      </c>
      <c r="N626" s="45">
        <f t="shared" si="933"/>
        <v>11464</v>
      </c>
      <c r="O626" s="45">
        <f t="shared" si="966"/>
        <v>3093</v>
      </c>
      <c r="P626" s="45">
        <f t="shared" ref="P626" si="1016">L626-500</f>
        <v>10970</v>
      </c>
      <c r="Q626" s="46">
        <f t="shared" si="935"/>
        <v>365.66666666666669</v>
      </c>
      <c r="R626" s="47">
        <f t="shared" si="936"/>
        <v>0.95690858339148643</v>
      </c>
      <c r="S626" s="19">
        <v>2138.08549783546</v>
      </c>
      <c r="T626" s="50">
        <f t="shared" si="937"/>
        <v>19.490296242802735</v>
      </c>
      <c r="U626" s="48">
        <f t="shared" si="938"/>
        <v>83.808273844051755</v>
      </c>
      <c r="V626" s="45">
        <f t="shared" si="939"/>
        <v>382.13333333333333</v>
      </c>
      <c r="W626" s="45">
        <f t="shared" ref="W626" si="1017">V626-15</f>
        <v>367.13333333333333</v>
      </c>
      <c r="X626" s="45">
        <f t="shared" si="941"/>
        <v>15</v>
      </c>
    </row>
    <row r="627" spans="2:24" x14ac:dyDescent="0.25">
      <c r="B627" s="41">
        <v>44456</v>
      </c>
      <c r="C627" s="3">
        <f t="shared" si="929"/>
        <v>2021</v>
      </c>
      <c r="D627" s="3" t="s">
        <v>29</v>
      </c>
      <c r="E627" s="3">
        <f t="shared" si="930"/>
        <v>17</v>
      </c>
      <c r="F627" s="3" t="s">
        <v>34</v>
      </c>
      <c r="G627" s="3">
        <v>3</v>
      </c>
      <c r="H627" s="3" t="str">
        <f t="shared" si="923"/>
        <v>Leghorn</v>
      </c>
      <c r="I627" s="42">
        <v>44364</v>
      </c>
      <c r="J627" s="3">
        <f t="shared" si="931"/>
        <v>92</v>
      </c>
      <c r="K627" s="43">
        <f t="shared" si="932"/>
        <v>13.142857142857142</v>
      </c>
      <c r="L627" s="44">
        <v>11360</v>
      </c>
      <c r="M627" s="3">
        <v>6</v>
      </c>
      <c r="N627" s="45">
        <f t="shared" si="933"/>
        <v>11354</v>
      </c>
      <c r="O627" s="45">
        <f t="shared" si="966"/>
        <v>3099</v>
      </c>
      <c r="P627" s="45">
        <f t="shared" ref="P627" si="1018">N627-400</f>
        <v>10954</v>
      </c>
      <c r="Q627" s="46">
        <f t="shared" si="935"/>
        <v>365.13333333333333</v>
      </c>
      <c r="R627" s="47">
        <f t="shared" si="936"/>
        <v>0.96477012506605597</v>
      </c>
      <c r="S627" s="19">
        <v>2140.9080086579702</v>
      </c>
      <c r="T627" s="50">
        <f t="shared" si="937"/>
        <v>19.54453175696522</v>
      </c>
      <c r="U627" s="48">
        <f t="shared" si="938"/>
        <v>84.041486554950438</v>
      </c>
      <c r="V627" s="45">
        <f t="shared" si="939"/>
        <v>378.46666666666664</v>
      </c>
      <c r="W627" s="45">
        <f t="shared" ref="W627" si="1019">V627-18</f>
        <v>360.46666666666664</v>
      </c>
      <c r="X627" s="45">
        <f t="shared" si="941"/>
        <v>18</v>
      </c>
    </row>
    <row r="628" spans="2:24" x14ac:dyDescent="0.25">
      <c r="B628" s="41">
        <v>44457</v>
      </c>
      <c r="C628" s="3">
        <f t="shared" si="929"/>
        <v>2021</v>
      </c>
      <c r="D628" s="3" t="s">
        <v>29</v>
      </c>
      <c r="E628" s="3">
        <f t="shared" si="930"/>
        <v>18</v>
      </c>
      <c r="F628" s="3" t="s">
        <v>34</v>
      </c>
      <c r="G628" s="3">
        <v>1</v>
      </c>
      <c r="H628" s="3" t="str">
        <f t="shared" si="923"/>
        <v>Plymouth Rock</v>
      </c>
      <c r="I628" s="42">
        <v>44365</v>
      </c>
      <c r="J628" s="3">
        <f t="shared" si="931"/>
        <v>92</v>
      </c>
      <c r="K628" s="43">
        <f t="shared" si="932"/>
        <v>13.142857142857142</v>
      </c>
      <c r="L628" s="44">
        <v>11250</v>
      </c>
      <c r="M628" s="3">
        <v>8</v>
      </c>
      <c r="N628" s="45">
        <f t="shared" si="933"/>
        <v>11242</v>
      </c>
      <c r="O628" s="45">
        <f t="shared" si="966"/>
        <v>3107</v>
      </c>
      <c r="P628" s="45">
        <f t="shared" ref="P628" si="1020">N628-500</f>
        <v>10742</v>
      </c>
      <c r="Q628" s="46">
        <f t="shared" si="935"/>
        <v>358.06666666666666</v>
      </c>
      <c r="R628" s="47">
        <f t="shared" si="936"/>
        <v>0.95552392812666787</v>
      </c>
      <c r="S628" s="19">
        <v>2143.7305194804799</v>
      </c>
      <c r="T628" s="50">
        <f t="shared" si="937"/>
        <v>19.956530622607335</v>
      </c>
      <c r="U628" s="48">
        <f t="shared" si="938"/>
        <v>85.813081677211542</v>
      </c>
      <c r="V628" s="45">
        <f t="shared" si="939"/>
        <v>374.73333333333335</v>
      </c>
      <c r="W628" s="45">
        <f t="shared" ref="W628" si="1021">V628-8</f>
        <v>366.73333333333335</v>
      </c>
      <c r="X628" s="45">
        <f t="shared" si="941"/>
        <v>8</v>
      </c>
    </row>
    <row r="629" spans="2:24" x14ac:dyDescent="0.25">
      <c r="B629" s="41">
        <v>44458</v>
      </c>
      <c r="C629" s="3">
        <f t="shared" si="929"/>
        <v>2021</v>
      </c>
      <c r="D629" s="3" t="s">
        <v>29</v>
      </c>
      <c r="E629" s="3">
        <f t="shared" si="930"/>
        <v>19</v>
      </c>
      <c r="F629" s="3" t="s">
        <v>35</v>
      </c>
      <c r="G629" s="3">
        <v>2</v>
      </c>
      <c r="H629" s="3" t="str">
        <f t="shared" si="923"/>
        <v>Sussex</v>
      </c>
      <c r="I629" s="42">
        <v>44366</v>
      </c>
      <c r="J629" s="3">
        <f t="shared" si="931"/>
        <v>92</v>
      </c>
      <c r="K629" s="43">
        <f t="shared" si="932"/>
        <v>13.142857142857142</v>
      </c>
      <c r="L629" s="44">
        <v>11140</v>
      </c>
      <c r="M629" s="3">
        <v>1</v>
      </c>
      <c r="N629" s="45">
        <f t="shared" si="933"/>
        <v>11139</v>
      </c>
      <c r="O629" s="45">
        <f t="shared" si="966"/>
        <v>3108</v>
      </c>
      <c r="P629" s="45">
        <f t="shared" ref="P629" si="1022">N629-300</f>
        <v>10839</v>
      </c>
      <c r="Q629" s="46">
        <f t="shared" si="935"/>
        <v>361.3</v>
      </c>
      <c r="R629" s="47">
        <f t="shared" si="936"/>
        <v>0.97306760032318884</v>
      </c>
      <c r="S629" s="19">
        <v>2146.55303030299</v>
      </c>
      <c r="T629" s="50">
        <f t="shared" si="937"/>
        <v>19.803976661158686</v>
      </c>
      <c r="U629" s="48">
        <f t="shared" si="938"/>
        <v>85.157099642982345</v>
      </c>
      <c r="V629" s="45">
        <f t="shared" si="939"/>
        <v>371.3</v>
      </c>
      <c r="W629" s="45">
        <f t="shared" ref="W629" si="1023">V629-52</f>
        <v>319.3</v>
      </c>
      <c r="X629" s="45">
        <f t="shared" si="941"/>
        <v>52</v>
      </c>
    </row>
    <row r="630" spans="2:24" x14ac:dyDescent="0.25">
      <c r="B630" s="41">
        <v>44459</v>
      </c>
      <c r="C630" s="3">
        <f t="shared" si="929"/>
        <v>2021</v>
      </c>
      <c r="D630" s="3" t="s">
        <v>29</v>
      </c>
      <c r="E630" s="3">
        <f t="shared" si="930"/>
        <v>20</v>
      </c>
      <c r="F630" s="3" t="s">
        <v>36</v>
      </c>
      <c r="G630" s="3">
        <v>3</v>
      </c>
      <c r="H630" s="3" t="str">
        <f t="shared" si="923"/>
        <v>Leghorn</v>
      </c>
      <c r="I630" s="42">
        <v>44367</v>
      </c>
      <c r="J630" s="3">
        <f t="shared" si="931"/>
        <v>92</v>
      </c>
      <c r="K630" s="43">
        <f t="shared" si="932"/>
        <v>13.142857142857142</v>
      </c>
      <c r="L630" s="44">
        <v>11030</v>
      </c>
      <c r="M630" s="3">
        <v>0</v>
      </c>
      <c r="N630" s="45">
        <f t="shared" si="933"/>
        <v>11030</v>
      </c>
      <c r="O630" s="45">
        <f t="shared" si="966"/>
        <v>3108</v>
      </c>
      <c r="P630" s="45">
        <f t="shared" ref="P630" si="1024">N630-200</f>
        <v>10830</v>
      </c>
      <c r="Q630" s="46">
        <f t="shared" si="935"/>
        <v>361</v>
      </c>
      <c r="R630" s="47">
        <f t="shared" si="936"/>
        <v>0.98186763372620123</v>
      </c>
      <c r="S630" s="19">
        <v>2149.3755411255001</v>
      </c>
      <c r="T630" s="50">
        <f t="shared" si="937"/>
        <v>19.846496224612189</v>
      </c>
      <c r="U630" s="48">
        <f t="shared" si="938"/>
        <v>85.339933765832413</v>
      </c>
      <c r="V630" s="45">
        <f t="shared" si="939"/>
        <v>367.66666666666669</v>
      </c>
      <c r="W630" s="45">
        <f t="shared" ref="W630" si="1025">V630-55</f>
        <v>312.66666666666669</v>
      </c>
      <c r="X630" s="45">
        <f t="shared" si="941"/>
        <v>55</v>
      </c>
    </row>
    <row r="631" spans="2:24" x14ac:dyDescent="0.25">
      <c r="B631" s="41">
        <v>44460</v>
      </c>
      <c r="C631" s="3">
        <f t="shared" si="929"/>
        <v>2021</v>
      </c>
      <c r="D631" s="3" t="s">
        <v>29</v>
      </c>
      <c r="E631" s="3">
        <f t="shared" si="930"/>
        <v>21</v>
      </c>
      <c r="F631" s="3" t="s">
        <v>34</v>
      </c>
      <c r="G631" s="3">
        <v>1</v>
      </c>
      <c r="H631" s="3" t="str">
        <f t="shared" si="923"/>
        <v>Plymouth Rock</v>
      </c>
      <c r="I631" s="42">
        <v>44368</v>
      </c>
      <c r="J631" s="3">
        <f t="shared" si="931"/>
        <v>92</v>
      </c>
      <c r="K631" s="43">
        <f t="shared" si="932"/>
        <v>13.142857142857142</v>
      </c>
      <c r="L631" s="44">
        <v>10920</v>
      </c>
      <c r="M631" s="3">
        <v>0</v>
      </c>
      <c r="N631" s="45">
        <f t="shared" si="933"/>
        <v>10920</v>
      </c>
      <c r="O631" s="45">
        <f t="shared" si="966"/>
        <v>3108</v>
      </c>
      <c r="P631" s="45">
        <f t="shared" ref="P631" si="1026">N631-600</f>
        <v>10320</v>
      </c>
      <c r="Q631" s="46">
        <f t="shared" si="935"/>
        <v>344</v>
      </c>
      <c r="R631" s="47">
        <f t="shared" si="936"/>
        <v>0.94505494505494503</v>
      </c>
      <c r="S631" s="19">
        <v>2152.1980519480098</v>
      </c>
      <c r="T631" s="50">
        <f t="shared" si="937"/>
        <v>20.854632286317926</v>
      </c>
      <c r="U631" s="48">
        <f t="shared" si="938"/>
        <v>89.674918831167076</v>
      </c>
      <c r="V631" s="45">
        <f t="shared" si="939"/>
        <v>364</v>
      </c>
      <c r="W631" s="45">
        <f t="shared" ref="W631" si="1027">V631-100</f>
        <v>264</v>
      </c>
      <c r="X631" s="45">
        <f t="shared" si="941"/>
        <v>100</v>
      </c>
    </row>
    <row r="632" spans="2:24" x14ac:dyDescent="0.25">
      <c r="B632" s="41">
        <v>44461</v>
      </c>
      <c r="C632" s="3">
        <f t="shared" si="929"/>
        <v>2021</v>
      </c>
      <c r="D632" s="3" t="s">
        <v>29</v>
      </c>
      <c r="E632" s="3">
        <f t="shared" si="930"/>
        <v>22</v>
      </c>
      <c r="F632" s="3" t="s">
        <v>35</v>
      </c>
      <c r="G632" s="3">
        <v>2</v>
      </c>
      <c r="H632" s="3" t="str">
        <f t="shared" si="923"/>
        <v>Sussex</v>
      </c>
      <c r="I632" s="42">
        <v>44369</v>
      </c>
      <c r="J632" s="3">
        <f t="shared" si="931"/>
        <v>92</v>
      </c>
      <c r="K632" s="43">
        <f t="shared" si="932"/>
        <v>13.142857142857142</v>
      </c>
      <c r="L632" s="44">
        <v>10810</v>
      </c>
      <c r="M632" s="3">
        <v>0</v>
      </c>
      <c r="N632" s="45">
        <f t="shared" si="933"/>
        <v>10810</v>
      </c>
      <c r="O632" s="45">
        <f t="shared" si="966"/>
        <v>3108</v>
      </c>
      <c r="P632" s="45">
        <f t="shared" ref="P632" si="1028">N632-500</f>
        <v>10310</v>
      </c>
      <c r="Q632" s="46">
        <f t="shared" si="935"/>
        <v>343.66666666666669</v>
      </c>
      <c r="R632" s="47">
        <f t="shared" si="936"/>
        <v>0.9537465309898242</v>
      </c>
      <c r="S632" s="19">
        <v>2155.02056277053</v>
      </c>
      <c r="T632" s="50">
        <f t="shared" si="937"/>
        <v>20.902236302332977</v>
      </c>
      <c r="U632" s="48">
        <f t="shared" si="938"/>
        <v>89.879616100031797</v>
      </c>
      <c r="V632" s="45">
        <f t="shared" si="939"/>
        <v>360.33333333333331</v>
      </c>
      <c r="W632" s="45">
        <f t="shared" ref="W632" si="1029">V632-150</f>
        <v>210.33333333333331</v>
      </c>
      <c r="X632" s="45">
        <f t="shared" si="941"/>
        <v>150</v>
      </c>
    </row>
    <row r="633" spans="2:24" x14ac:dyDescent="0.25">
      <c r="B633" s="41">
        <v>44462</v>
      </c>
      <c r="C633" s="3">
        <f t="shared" si="929"/>
        <v>2021</v>
      </c>
      <c r="D633" s="3" t="s">
        <v>29</v>
      </c>
      <c r="E633" s="3">
        <f t="shared" si="930"/>
        <v>23</v>
      </c>
      <c r="F633" s="3" t="s">
        <v>36</v>
      </c>
      <c r="G633" s="3">
        <v>3</v>
      </c>
      <c r="H633" s="3" t="str">
        <f t="shared" si="923"/>
        <v>Leghorn</v>
      </c>
      <c r="I633" s="42">
        <v>44370</v>
      </c>
      <c r="J633" s="3">
        <f t="shared" si="931"/>
        <v>92</v>
      </c>
      <c r="K633" s="43">
        <f t="shared" si="932"/>
        <v>13.142857142857142</v>
      </c>
      <c r="L633" s="44">
        <v>10700</v>
      </c>
      <c r="M633" s="3">
        <v>0</v>
      </c>
      <c r="N633" s="45">
        <f t="shared" si="933"/>
        <v>10700</v>
      </c>
      <c r="O633" s="45">
        <f t="shared" si="966"/>
        <v>3108</v>
      </c>
      <c r="P633" s="45">
        <f t="shared" ref="P633" si="1030">L633-500</f>
        <v>10200</v>
      </c>
      <c r="Q633" s="46">
        <f t="shared" si="935"/>
        <v>340</v>
      </c>
      <c r="R633" s="47">
        <f t="shared" si="936"/>
        <v>0.95327102803738317</v>
      </c>
      <c r="S633" s="19">
        <v>2157.8430735930401</v>
      </c>
      <c r="T633" s="50">
        <f t="shared" si="937"/>
        <v>21.155324250912159</v>
      </c>
      <c r="U633" s="48">
        <f t="shared" si="938"/>
        <v>90.967894278922273</v>
      </c>
      <c r="V633" s="45">
        <f t="shared" si="939"/>
        <v>356.66666666666669</v>
      </c>
      <c r="W633" s="45">
        <f t="shared" ref="W633:W634" si="1031">V633-100</f>
        <v>256.66666666666669</v>
      </c>
      <c r="X633" s="45">
        <f t="shared" si="941"/>
        <v>100</v>
      </c>
    </row>
    <row r="634" spans="2:24" x14ac:dyDescent="0.25">
      <c r="B634" s="41">
        <v>44463</v>
      </c>
      <c r="C634" s="3">
        <f t="shared" si="929"/>
        <v>2021</v>
      </c>
      <c r="D634" s="3" t="s">
        <v>29</v>
      </c>
      <c r="E634" s="3">
        <f t="shared" si="930"/>
        <v>24</v>
      </c>
      <c r="F634" s="3" t="s">
        <v>34</v>
      </c>
      <c r="G634" s="3">
        <v>1</v>
      </c>
      <c r="H634" s="3" t="str">
        <f t="shared" si="923"/>
        <v>Plymouth Rock</v>
      </c>
      <c r="I634" s="42">
        <v>44371</v>
      </c>
      <c r="J634" s="3">
        <f t="shared" si="931"/>
        <v>92</v>
      </c>
      <c r="K634" s="43">
        <f t="shared" si="932"/>
        <v>13.142857142857142</v>
      </c>
      <c r="L634" s="44">
        <v>10590</v>
      </c>
      <c r="M634" s="3">
        <v>9</v>
      </c>
      <c r="N634" s="45">
        <f t="shared" si="933"/>
        <v>10581</v>
      </c>
      <c r="O634" s="45">
        <f t="shared" si="966"/>
        <v>3117</v>
      </c>
      <c r="P634" s="45">
        <f t="shared" ref="P634" si="1032">N634-400</f>
        <v>10181</v>
      </c>
      <c r="Q634" s="46">
        <f t="shared" si="935"/>
        <v>339.36666666666667</v>
      </c>
      <c r="R634" s="47">
        <f t="shared" si="936"/>
        <v>0.96219638975522159</v>
      </c>
      <c r="S634" s="19">
        <v>2160.6655844155498</v>
      </c>
      <c r="T634" s="50">
        <f t="shared" si="937"/>
        <v>21.222528085802473</v>
      </c>
      <c r="U634" s="48">
        <f t="shared" si="938"/>
        <v>91.256870768950634</v>
      </c>
      <c r="V634" s="45">
        <f t="shared" si="939"/>
        <v>352.7</v>
      </c>
      <c r="W634" s="45">
        <f t="shared" si="1031"/>
        <v>252.7</v>
      </c>
      <c r="X634" s="45">
        <f t="shared" si="941"/>
        <v>100</v>
      </c>
    </row>
    <row r="635" spans="2:24" x14ac:dyDescent="0.25">
      <c r="B635" s="41">
        <v>44464</v>
      </c>
      <c r="C635" s="3">
        <f t="shared" si="929"/>
        <v>2021</v>
      </c>
      <c r="D635" s="3" t="s">
        <v>29</v>
      </c>
      <c r="E635" s="3">
        <f t="shared" si="930"/>
        <v>25</v>
      </c>
      <c r="F635" s="3" t="s">
        <v>35</v>
      </c>
      <c r="G635" s="3">
        <v>2</v>
      </c>
      <c r="H635" s="3" t="str">
        <f t="shared" si="923"/>
        <v>Sussex</v>
      </c>
      <c r="I635" s="42">
        <v>44356</v>
      </c>
      <c r="J635" s="3">
        <f t="shared" si="931"/>
        <v>108</v>
      </c>
      <c r="K635" s="43">
        <f t="shared" si="932"/>
        <v>15.428571428571429</v>
      </c>
      <c r="L635" s="44">
        <v>10480</v>
      </c>
      <c r="M635" s="3">
        <v>11</v>
      </c>
      <c r="N635" s="45">
        <f t="shared" si="933"/>
        <v>10469</v>
      </c>
      <c r="O635" s="45">
        <f t="shared" si="966"/>
        <v>3128</v>
      </c>
      <c r="P635" s="45">
        <f t="shared" ref="P635" si="1033">N635-500</f>
        <v>9969</v>
      </c>
      <c r="Q635" s="46">
        <f t="shared" si="935"/>
        <v>332.3</v>
      </c>
      <c r="R635" s="47">
        <f t="shared" si="936"/>
        <v>0.95223994650874011</v>
      </c>
      <c r="S635" s="19">
        <v>2163.4880952380599</v>
      </c>
      <c r="T635" s="50">
        <f t="shared" si="937"/>
        <v>21.70215764106791</v>
      </c>
      <c r="U635" s="48">
        <f t="shared" si="938"/>
        <v>93.319277856592009</v>
      </c>
      <c r="V635" s="45">
        <f t="shared" si="939"/>
        <v>348.96666666666664</v>
      </c>
      <c r="W635" s="45">
        <f t="shared" ref="W635" si="1034">V635-150</f>
        <v>198.96666666666664</v>
      </c>
      <c r="X635" s="45">
        <f t="shared" si="941"/>
        <v>150</v>
      </c>
    </row>
    <row r="636" spans="2:24" x14ac:dyDescent="0.25">
      <c r="B636" s="41">
        <v>44465</v>
      </c>
      <c r="C636" s="3">
        <f t="shared" si="929"/>
        <v>2021</v>
      </c>
      <c r="D636" s="3" t="s">
        <v>29</v>
      </c>
      <c r="E636" s="3">
        <f t="shared" si="930"/>
        <v>26</v>
      </c>
      <c r="F636" s="3" t="s">
        <v>36</v>
      </c>
      <c r="G636" s="3">
        <v>3</v>
      </c>
      <c r="H636" s="3" t="str">
        <f t="shared" si="923"/>
        <v>Leghorn</v>
      </c>
      <c r="I636" s="42">
        <v>44373</v>
      </c>
      <c r="J636" s="3">
        <f t="shared" si="931"/>
        <v>92</v>
      </c>
      <c r="K636" s="43">
        <f t="shared" si="932"/>
        <v>13.142857142857142</v>
      </c>
      <c r="L636" s="44">
        <v>10370</v>
      </c>
      <c r="M636" s="3">
        <v>15</v>
      </c>
      <c r="N636" s="45">
        <f t="shared" si="933"/>
        <v>10355</v>
      </c>
      <c r="O636" s="45">
        <f t="shared" si="966"/>
        <v>3143</v>
      </c>
      <c r="P636" s="45">
        <f t="shared" si="990"/>
        <v>9870</v>
      </c>
      <c r="Q636" s="46">
        <f t="shared" si="935"/>
        <v>329</v>
      </c>
      <c r="R636" s="47">
        <f t="shared" si="936"/>
        <v>0.95316272332206664</v>
      </c>
      <c r="S636" s="19">
        <v>2166.3106060605701</v>
      </c>
      <c r="T636" s="50">
        <f t="shared" si="937"/>
        <v>21.948435725031104</v>
      </c>
      <c r="U636" s="48">
        <f t="shared" si="938"/>
        <v>94.378273617633738</v>
      </c>
      <c r="V636" s="45">
        <f t="shared" si="939"/>
        <v>345.16666666666669</v>
      </c>
      <c r="W636" s="45">
        <f t="shared" ref="W636" si="1035">V636-50</f>
        <v>295.16666666666669</v>
      </c>
      <c r="X636" s="45">
        <f t="shared" si="941"/>
        <v>50</v>
      </c>
    </row>
    <row r="637" spans="2:24" x14ac:dyDescent="0.25">
      <c r="B637" s="41">
        <v>44466</v>
      </c>
      <c r="C637" s="3">
        <f t="shared" si="929"/>
        <v>2021</v>
      </c>
      <c r="D637" s="3" t="s">
        <v>29</v>
      </c>
      <c r="E637" s="3">
        <f t="shared" si="930"/>
        <v>27</v>
      </c>
      <c r="F637" s="3" t="s">
        <v>34</v>
      </c>
      <c r="G637" s="3">
        <v>1</v>
      </c>
      <c r="H637" s="3" t="str">
        <f t="shared" si="923"/>
        <v>Plymouth Rock</v>
      </c>
      <c r="I637" s="42">
        <v>44374</v>
      </c>
      <c r="J637" s="3">
        <f t="shared" si="931"/>
        <v>92</v>
      </c>
      <c r="K637" s="43">
        <f t="shared" si="932"/>
        <v>13.142857142857142</v>
      </c>
      <c r="L637" s="44">
        <v>10260</v>
      </c>
      <c r="M637" s="3">
        <v>10</v>
      </c>
      <c r="N637" s="45">
        <f t="shared" si="933"/>
        <v>10250</v>
      </c>
      <c r="O637" s="45">
        <f t="shared" si="966"/>
        <v>3153</v>
      </c>
      <c r="P637" s="45">
        <f t="shared" si="992"/>
        <v>9850</v>
      </c>
      <c r="Q637" s="46">
        <f t="shared" si="935"/>
        <v>328.33333333333331</v>
      </c>
      <c r="R637" s="47">
        <f t="shared" si="936"/>
        <v>0.96097560975609753</v>
      </c>
      <c r="S637" s="19">
        <v>2169.1331168830802</v>
      </c>
      <c r="T637" s="50">
        <f t="shared" si="937"/>
        <v>22.02165600896528</v>
      </c>
      <c r="U637" s="48">
        <f t="shared" si="938"/>
        <v>94.693120838550698</v>
      </c>
      <c r="V637" s="45">
        <f t="shared" si="939"/>
        <v>341.66666666666669</v>
      </c>
      <c r="W637" s="45">
        <f t="shared" si="1006"/>
        <v>271.66666666666669</v>
      </c>
      <c r="X637" s="45">
        <f t="shared" si="941"/>
        <v>70</v>
      </c>
    </row>
    <row r="638" spans="2:24" x14ac:dyDescent="0.25">
      <c r="B638" s="41">
        <v>44467</v>
      </c>
      <c r="C638" s="3">
        <f t="shared" si="929"/>
        <v>2021</v>
      </c>
      <c r="D638" s="3" t="s">
        <v>29</v>
      </c>
      <c r="E638" s="3">
        <f t="shared" si="930"/>
        <v>28</v>
      </c>
      <c r="F638" s="3" t="s">
        <v>34</v>
      </c>
      <c r="G638" s="3">
        <v>2</v>
      </c>
      <c r="H638" s="3" t="str">
        <f t="shared" ref="H638:H701" si="1036">CONCATENATE(IF(G638=2,"Sussex",""),IF(G638=3,"Leghorn",""),IF(G638=1,"Plymouth Rock",""))</f>
        <v>Sussex</v>
      </c>
      <c r="I638" s="42">
        <v>44375</v>
      </c>
      <c r="J638" s="3">
        <f t="shared" si="931"/>
        <v>92</v>
      </c>
      <c r="K638" s="43">
        <f t="shared" si="932"/>
        <v>13.142857142857142</v>
      </c>
      <c r="L638" s="44">
        <v>10150</v>
      </c>
      <c r="M638" s="3">
        <v>15</v>
      </c>
      <c r="N638" s="45">
        <f t="shared" si="933"/>
        <v>10135</v>
      </c>
      <c r="O638" s="45">
        <f t="shared" si="966"/>
        <v>3168</v>
      </c>
      <c r="P638" s="45">
        <f t="shared" si="994"/>
        <v>9635</v>
      </c>
      <c r="Q638" s="46">
        <f t="shared" si="935"/>
        <v>321.16666666666669</v>
      </c>
      <c r="R638" s="47">
        <f t="shared" si="936"/>
        <v>0.95066600888011843</v>
      </c>
      <c r="S638" s="19">
        <v>2171.9556277055899</v>
      </c>
      <c r="T638" s="50">
        <f t="shared" si="937"/>
        <v>22.542352129793358</v>
      </c>
      <c r="U638" s="48">
        <f t="shared" si="938"/>
        <v>96.932114158111432</v>
      </c>
      <c r="V638" s="45">
        <f t="shared" si="939"/>
        <v>337.83333333333331</v>
      </c>
      <c r="W638" s="45">
        <f t="shared" si="1008"/>
        <v>276.83333333333331</v>
      </c>
      <c r="X638" s="45">
        <f t="shared" si="941"/>
        <v>61</v>
      </c>
    </row>
    <row r="639" spans="2:24" x14ac:dyDescent="0.25">
      <c r="B639" s="41">
        <v>44468</v>
      </c>
      <c r="C639" s="3">
        <f t="shared" si="929"/>
        <v>2021</v>
      </c>
      <c r="D639" s="3" t="s">
        <v>29</v>
      </c>
      <c r="E639" s="3">
        <f t="shared" si="930"/>
        <v>29</v>
      </c>
      <c r="F639" s="3" t="s">
        <v>35</v>
      </c>
      <c r="G639" s="3">
        <v>3</v>
      </c>
      <c r="H639" s="3" t="str">
        <f t="shared" si="1036"/>
        <v>Leghorn</v>
      </c>
      <c r="I639" s="42">
        <v>44376</v>
      </c>
      <c r="J639" s="3">
        <f t="shared" si="931"/>
        <v>92</v>
      </c>
      <c r="K639" s="43">
        <f t="shared" si="932"/>
        <v>13.142857142857142</v>
      </c>
      <c r="L639" s="44">
        <v>10040</v>
      </c>
      <c r="M639" s="3">
        <v>16</v>
      </c>
      <c r="N639" s="45">
        <f t="shared" si="933"/>
        <v>10024</v>
      </c>
      <c r="O639" s="45">
        <f t="shared" si="966"/>
        <v>3184</v>
      </c>
      <c r="P639" s="45">
        <f t="shared" si="996"/>
        <v>9724</v>
      </c>
      <c r="Q639" s="46">
        <f t="shared" si="935"/>
        <v>324.13333333333333</v>
      </c>
      <c r="R639" s="47">
        <f t="shared" si="936"/>
        <v>0.97007182761372701</v>
      </c>
      <c r="S639" s="19">
        <v>2174.7781385281</v>
      </c>
      <c r="T639" s="50">
        <f t="shared" si="937"/>
        <v>22.365056957302553</v>
      </c>
      <c r="U639" s="48">
        <f t="shared" si="938"/>
        <v>96.169744916400973</v>
      </c>
      <c r="V639" s="45">
        <f t="shared" si="939"/>
        <v>334.13333333333333</v>
      </c>
      <c r="W639" s="45">
        <f t="shared" si="1008"/>
        <v>273.13333333333333</v>
      </c>
      <c r="X639" s="45">
        <f t="shared" si="941"/>
        <v>61</v>
      </c>
    </row>
    <row r="640" spans="2:24" x14ac:dyDescent="0.25">
      <c r="B640" s="41">
        <v>44469</v>
      </c>
      <c r="C640" s="3">
        <f t="shared" si="929"/>
        <v>2021</v>
      </c>
      <c r="D640" s="3" t="s">
        <v>29</v>
      </c>
      <c r="E640" s="3">
        <f t="shared" si="930"/>
        <v>30</v>
      </c>
      <c r="F640" s="3" t="s">
        <v>36</v>
      </c>
      <c r="G640" s="3">
        <v>1</v>
      </c>
      <c r="H640" s="3" t="str">
        <f t="shared" si="1036"/>
        <v>Plymouth Rock</v>
      </c>
      <c r="I640" s="42">
        <v>44350</v>
      </c>
      <c r="J640" s="3">
        <f t="shared" si="931"/>
        <v>119</v>
      </c>
      <c r="K640" s="43">
        <f t="shared" si="932"/>
        <v>17</v>
      </c>
      <c r="L640" s="44">
        <v>9930</v>
      </c>
      <c r="M640" s="3">
        <v>5</v>
      </c>
      <c r="N640" s="45">
        <f t="shared" si="933"/>
        <v>9925</v>
      </c>
      <c r="O640" s="45">
        <f t="shared" si="966"/>
        <v>3189</v>
      </c>
      <c r="P640" s="45">
        <f t="shared" si="998"/>
        <v>9725</v>
      </c>
      <c r="Q640" s="46">
        <f t="shared" si="935"/>
        <v>324.16666666666669</v>
      </c>
      <c r="R640" s="47">
        <f t="shared" si="936"/>
        <v>0.97984886649874059</v>
      </c>
      <c r="S640" s="19">
        <v>2177.6006493506102</v>
      </c>
      <c r="T640" s="50">
        <f t="shared" si="937"/>
        <v>22.391780456047407</v>
      </c>
      <c r="U640" s="48">
        <f t="shared" si="938"/>
        <v>96.28465596100385</v>
      </c>
      <c r="V640" s="45">
        <f t="shared" si="939"/>
        <v>330.83333333333331</v>
      </c>
      <c r="W640" s="45">
        <f t="shared" ref="W640:W653" si="1037">V640-18</f>
        <v>312.83333333333331</v>
      </c>
      <c r="X640" s="45">
        <f t="shared" si="941"/>
        <v>18</v>
      </c>
    </row>
    <row r="641" spans="2:24" x14ac:dyDescent="0.25">
      <c r="B641" s="41">
        <v>44470</v>
      </c>
      <c r="C641" s="3">
        <f t="shared" si="929"/>
        <v>2021</v>
      </c>
      <c r="D641" s="3" t="s">
        <v>30</v>
      </c>
      <c r="E641" s="3">
        <f t="shared" si="930"/>
        <v>1</v>
      </c>
      <c r="F641" s="3" t="s">
        <v>34</v>
      </c>
      <c r="G641" s="3">
        <v>2</v>
      </c>
      <c r="H641" s="3" t="str">
        <f t="shared" si="1036"/>
        <v>Sussex</v>
      </c>
      <c r="I641" s="42">
        <v>44378</v>
      </c>
      <c r="J641" s="3">
        <f t="shared" si="931"/>
        <v>92</v>
      </c>
      <c r="K641" s="43">
        <f t="shared" si="932"/>
        <v>13.142857142857142</v>
      </c>
      <c r="L641" s="44">
        <v>9820</v>
      </c>
      <c r="M641" s="3">
        <v>8</v>
      </c>
      <c r="N641" s="45">
        <f t="shared" si="933"/>
        <v>9812</v>
      </c>
      <c r="O641" s="45">
        <f t="shared" si="966"/>
        <v>3197</v>
      </c>
      <c r="P641" s="45">
        <f t="shared" si="1000"/>
        <v>9212</v>
      </c>
      <c r="Q641" s="46">
        <f t="shared" si="935"/>
        <v>307.06666666666666</v>
      </c>
      <c r="R641" s="47">
        <f t="shared" si="936"/>
        <v>0.93885038728088055</v>
      </c>
      <c r="S641" s="19">
        <v>2180.4231601731199</v>
      </c>
      <c r="T641" s="50">
        <f t="shared" si="937"/>
        <v>23.669378638440296</v>
      </c>
      <c r="U641" s="48">
        <f t="shared" si="938"/>
        <v>101.77832814529327</v>
      </c>
      <c r="V641" s="45">
        <f t="shared" si="939"/>
        <v>327.06666666666666</v>
      </c>
      <c r="W641" s="45">
        <f t="shared" ref="W641:W654" si="1038">V641-8</f>
        <v>319.06666666666666</v>
      </c>
      <c r="X641" s="45">
        <f t="shared" si="941"/>
        <v>8</v>
      </c>
    </row>
    <row r="642" spans="2:24" x14ac:dyDescent="0.25">
      <c r="B642" s="41">
        <v>44471</v>
      </c>
      <c r="C642" s="3">
        <f t="shared" si="929"/>
        <v>2021</v>
      </c>
      <c r="D642" s="3" t="s">
        <v>30</v>
      </c>
      <c r="E642" s="3">
        <f t="shared" si="930"/>
        <v>2</v>
      </c>
      <c r="F642" s="3" t="s">
        <v>35</v>
      </c>
      <c r="G642" s="3">
        <v>3</v>
      </c>
      <c r="H642" s="3" t="str">
        <f t="shared" si="1036"/>
        <v>Leghorn</v>
      </c>
      <c r="I642" s="42">
        <v>44379</v>
      </c>
      <c r="J642" s="3">
        <f t="shared" si="931"/>
        <v>92</v>
      </c>
      <c r="K642" s="43">
        <f t="shared" si="932"/>
        <v>13.142857142857142</v>
      </c>
      <c r="L642" s="44">
        <v>9710</v>
      </c>
      <c r="M642" s="3">
        <v>9</v>
      </c>
      <c r="N642" s="45">
        <f t="shared" si="933"/>
        <v>9701</v>
      </c>
      <c r="O642" s="45">
        <f t="shared" si="966"/>
        <v>3206</v>
      </c>
      <c r="P642" s="45">
        <f t="shared" si="1001"/>
        <v>9201</v>
      </c>
      <c r="Q642" s="46">
        <f t="shared" si="935"/>
        <v>306.7</v>
      </c>
      <c r="R642" s="47">
        <f t="shared" si="936"/>
        <v>0.94845892176064328</v>
      </c>
      <c r="S642" s="19">
        <v>2183.24567099563</v>
      </c>
      <c r="T642" s="50">
        <f t="shared" si="937"/>
        <v>23.728352037774481</v>
      </c>
      <c r="U642" s="48">
        <f t="shared" si="938"/>
        <v>102.03191376243026</v>
      </c>
      <c r="V642" s="45">
        <f t="shared" si="939"/>
        <v>323.36666666666667</v>
      </c>
      <c r="W642" s="45">
        <f t="shared" ref="W642:W655" si="1039">V642-52</f>
        <v>271.36666666666667</v>
      </c>
      <c r="X642" s="45">
        <f t="shared" si="941"/>
        <v>52</v>
      </c>
    </row>
    <row r="643" spans="2:24" x14ac:dyDescent="0.25">
      <c r="B643" s="41">
        <v>44472</v>
      </c>
      <c r="C643" s="3">
        <f t="shared" ref="C643:C706" si="1040">YEAR(B643)</f>
        <v>2021</v>
      </c>
      <c r="D643" s="3" t="s">
        <v>30</v>
      </c>
      <c r="E643" s="3">
        <f t="shared" ref="E643:E706" si="1041">DAY(B643)</f>
        <v>3</v>
      </c>
      <c r="F643" s="3" t="s">
        <v>36</v>
      </c>
      <c r="G643" s="3">
        <v>1</v>
      </c>
      <c r="H643" s="3" t="str">
        <f t="shared" si="1036"/>
        <v>Plymouth Rock</v>
      </c>
      <c r="I643" s="42">
        <v>44380</v>
      </c>
      <c r="J643" s="3">
        <f t="shared" ref="J643:J706" si="1042">B643-I643</f>
        <v>92</v>
      </c>
      <c r="K643" s="43">
        <f t="shared" ref="K643:K706" si="1043">J643/7</f>
        <v>13.142857142857142</v>
      </c>
      <c r="L643" s="44">
        <v>9600</v>
      </c>
      <c r="M643" s="3">
        <v>3</v>
      </c>
      <c r="N643" s="45">
        <f t="shared" ref="N643:N706" si="1044">L643-M643</f>
        <v>9597</v>
      </c>
      <c r="O643" s="45">
        <f t="shared" si="966"/>
        <v>3209</v>
      </c>
      <c r="P643" s="45">
        <f t="shared" si="1003"/>
        <v>9100</v>
      </c>
      <c r="Q643" s="46">
        <f t="shared" ref="Q643:Q706" si="1045">P643/30</f>
        <v>303.33333333333331</v>
      </c>
      <c r="R643" s="47">
        <f t="shared" ref="R643:R706" si="1046">P643/N643</f>
        <v>0.94821298322392411</v>
      </c>
      <c r="S643" s="19">
        <v>2186.0681818181401</v>
      </c>
      <c r="T643" s="50">
        <f t="shared" ref="T643:T706" si="1047">S643*100/P643</f>
        <v>24.022727272726815</v>
      </c>
      <c r="U643" s="48">
        <f t="shared" ref="U643:U706" si="1048">4.3*T643</f>
        <v>103.2977272727253</v>
      </c>
      <c r="V643" s="45">
        <f t="shared" ref="V643:V706" si="1049">N643/30</f>
        <v>319.89999999999998</v>
      </c>
      <c r="W643" s="45">
        <f t="shared" ref="W643:W656" si="1050">V643-55</f>
        <v>264.89999999999998</v>
      </c>
      <c r="X643" s="45">
        <f t="shared" ref="X643:X706" si="1051">V643-W643</f>
        <v>55</v>
      </c>
    </row>
    <row r="644" spans="2:24" x14ac:dyDescent="0.25">
      <c r="B644" s="41">
        <v>44473</v>
      </c>
      <c r="C644" s="3">
        <f t="shared" si="1040"/>
        <v>2021</v>
      </c>
      <c r="D644" s="3" t="s">
        <v>30</v>
      </c>
      <c r="E644" s="3">
        <f t="shared" si="1041"/>
        <v>4</v>
      </c>
      <c r="F644" s="3" t="s">
        <v>34</v>
      </c>
      <c r="G644" s="3">
        <v>2</v>
      </c>
      <c r="H644" s="3" t="str">
        <f t="shared" si="1036"/>
        <v>Sussex</v>
      </c>
      <c r="I644" s="42">
        <v>44381</v>
      </c>
      <c r="J644" s="3">
        <f t="shared" si="1042"/>
        <v>92</v>
      </c>
      <c r="K644" s="43">
        <f t="shared" si="1043"/>
        <v>13.142857142857142</v>
      </c>
      <c r="L644" s="44">
        <v>20000</v>
      </c>
      <c r="M644" s="3">
        <v>2</v>
      </c>
      <c r="N644" s="45">
        <f t="shared" si="1044"/>
        <v>19998</v>
      </c>
      <c r="O644" s="45">
        <f t="shared" si="966"/>
        <v>3211</v>
      </c>
      <c r="P644" s="45">
        <f t="shared" si="1005"/>
        <v>19598</v>
      </c>
      <c r="Q644" s="46">
        <f t="shared" si="1045"/>
        <v>653.26666666666665</v>
      </c>
      <c r="R644" s="47">
        <f t="shared" si="1046"/>
        <v>0.97999799979998004</v>
      </c>
      <c r="S644" s="19">
        <v>2188.8906926406498</v>
      </c>
      <c r="T644" s="50">
        <f t="shared" si="1047"/>
        <v>11.168949345038524</v>
      </c>
      <c r="U644" s="48">
        <f t="shared" si="1048"/>
        <v>48.026482183665649</v>
      </c>
      <c r="V644" s="45">
        <f t="shared" si="1049"/>
        <v>666.6</v>
      </c>
      <c r="W644" s="45">
        <f t="shared" ref="W644:W657" si="1052">V644-100</f>
        <v>566.6</v>
      </c>
      <c r="X644" s="45">
        <f t="shared" si="1051"/>
        <v>100</v>
      </c>
    </row>
    <row r="645" spans="2:24" x14ac:dyDescent="0.25">
      <c r="B645" s="41">
        <v>44474</v>
      </c>
      <c r="C645" s="3">
        <f t="shared" si="1040"/>
        <v>2021</v>
      </c>
      <c r="D645" s="3" t="s">
        <v>30</v>
      </c>
      <c r="E645" s="3">
        <f t="shared" si="1041"/>
        <v>5</v>
      </c>
      <c r="F645" s="3" t="s">
        <v>35</v>
      </c>
      <c r="G645" s="3">
        <v>3</v>
      </c>
      <c r="H645" s="3" t="str">
        <f t="shared" si="1036"/>
        <v>Leghorn</v>
      </c>
      <c r="I645" s="42">
        <v>44382</v>
      </c>
      <c r="J645" s="3">
        <f t="shared" si="1042"/>
        <v>92</v>
      </c>
      <c r="K645" s="43">
        <f t="shared" si="1043"/>
        <v>13.142857142857142</v>
      </c>
      <c r="L645" s="44">
        <v>16000</v>
      </c>
      <c r="M645" s="3">
        <v>2</v>
      </c>
      <c r="N645" s="45">
        <f t="shared" si="1044"/>
        <v>15998</v>
      </c>
      <c r="O645" s="45">
        <f t="shared" si="966"/>
        <v>3213</v>
      </c>
      <c r="P645" s="45">
        <f t="shared" si="1007"/>
        <v>15498</v>
      </c>
      <c r="Q645" s="46">
        <f t="shared" si="1045"/>
        <v>516.6</v>
      </c>
      <c r="R645" s="47">
        <f t="shared" si="1046"/>
        <v>0.96874609326165773</v>
      </c>
      <c r="S645" s="19">
        <v>2191.71320346316</v>
      </c>
      <c r="T645" s="50">
        <f t="shared" si="1047"/>
        <v>14.141909946206995</v>
      </c>
      <c r="U645" s="48">
        <f t="shared" si="1048"/>
        <v>60.810212768690079</v>
      </c>
      <c r="V645" s="45">
        <f t="shared" si="1049"/>
        <v>533.26666666666665</v>
      </c>
      <c r="W645" s="45">
        <f t="shared" ref="W645:W658" si="1053">V645-150</f>
        <v>383.26666666666665</v>
      </c>
      <c r="X645" s="45">
        <f t="shared" si="1051"/>
        <v>150</v>
      </c>
    </row>
    <row r="646" spans="2:24" x14ac:dyDescent="0.25">
      <c r="B646" s="41">
        <v>44475</v>
      </c>
      <c r="C646" s="3">
        <f t="shared" si="1040"/>
        <v>2021</v>
      </c>
      <c r="D646" s="3" t="s">
        <v>30</v>
      </c>
      <c r="E646" s="3">
        <f t="shared" si="1041"/>
        <v>6</v>
      </c>
      <c r="F646" s="3" t="s">
        <v>34</v>
      </c>
      <c r="G646" s="3">
        <v>1</v>
      </c>
      <c r="H646" s="3" t="str">
        <f t="shared" si="1036"/>
        <v>Plymouth Rock</v>
      </c>
      <c r="I646" s="42">
        <v>44383</v>
      </c>
      <c r="J646" s="3">
        <f t="shared" si="1042"/>
        <v>92</v>
      </c>
      <c r="K646" s="43">
        <f t="shared" si="1043"/>
        <v>13.142857142857142</v>
      </c>
      <c r="L646" s="44">
        <v>13000</v>
      </c>
      <c r="M646" s="3">
        <v>2</v>
      </c>
      <c r="N646" s="45">
        <f t="shared" si="1044"/>
        <v>12998</v>
      </c>
      <c r="O646" s="45">
        <f t="shared" si="966"/>
        <v>3215</v>
      </c>
      <c r="P646" s="45">
        <f t="shared" si="1009"/>
        <v>12500</v>
      </c>
      <c r="Q646" s="46">
        <f t="shared" si="1045"/>
        <v>416.66666666666669</v>
      </c>
      <c r="R646" s="47">
        <f t="shared" si="1046"/>
        <v>0.961686413294353</v>
      </c>
      <c r="S646" s="19">
        <v>2194.5357142856701</v>
      </c>
      <c r="T646" s="50">
        <f t="shared" si="1047"/>
        <v>17.556285714285359</v>
      </c>
      <c r="U646" s="48">
        <f t="shared" si="1048"/>
        <v>75.492028571427042</v>
      </c>
      <c r="V646" s="45">
        <f t="shared" si="1049"/>
        <v>433.26666666666665</v>
      </c>
      <c r="W646" s="45">
        <f t="shared" ref="W646:W647" si="1054">V646-100</f>
        <v>333.26666666666665</v>
      </c>
      <c r="X646" s="45">
        <f t="shared" si="1051"/>
        <v>100</v>
      </c>
    </row>
    <row r="647" spans="2:24" x14ac:dyDescent="0.25">
      <c r="B647" s="41">
        <v>44476</v>
      </c>
      <c r="C647" s="3">
        <f t="shared" si="1040"/>
        <v>2021</v>
      </c>
      <c r="D647" s="3" t="s">
        <v>30</v>
      </c>
      <c r="E647" s="3">
        <f t="shared" si="1041"/>
        <v>7</v>
      </c>
      <c r="F647" s="3" t="s">
        <v>35</v>
      </c>
      <c r="G647" s="3">
        <v>2</v>
      </c>
      <c r="H647" s="3" t="str">
        <f t="shared" si="1036"/>
        <v>Sussex</v>
      </c>
      <c r="I647" s="42">
        <v>44384</v>
      </c>
      <c r="J647" s="3">
        <f t="shared" si="1042"/>
        <v>92</v>
      </c>
      <c r="K647" s="43">
        <f t="shared" si="1043"/>
        <v>13.142857142857142</v>
      </c>
      <c r="L647" s="44">
        <v>13500</v>
      </c>
      <c r="M647" s="3">
        <v>2</v>
      </c>
      <c r="N647" s="45">
        <f t="shared" si="1044"/>
        <v>13498</v>
      </c>
      <c r="O647" s="45">
        <f t="shared" si="966"/>
        <v>3217</v>
      </c>
      <c r="P647" s="45">
        <f t="shared" si="1010"/>
        <v>13098</v>
      </c>
      <c r="Q647" s="46">
        <f t="shared" si="1045"/>
        <v>436.6</v>
      </c>
      <c r="R647" s="47">
        <f t="shared" si="1046"/>
        <v>0.9703659801452067</v>
      </c>
      <c r="S647" s="19">
        <v>2197.3582251081798</v>
      </c>
      <c r="T647" s="50">
        <f t="shared" si="1047"/>
        <v>16.776288174592914</v>
      </c>
      <c r="U647" s="48">
        <f t="shared" si="1048"/>
        <v>72.13803915074952</v>
      </c>
      <c r="V647" s="45">
        <f t="shared" si="1049"/>
        <v>449.93333333333334</v>
      </c>
      <c r="W647" s="45">
        <f t="shared" si="1054"/>
        <v>349.93333333333334</v>
      </c>
      <c r="X647" s="45">
        <f t="shared" si="1051"/>
        <v>100</v>
      </c>
    </row>
    <row r="648" spans="2:24" x14ac:dyDescent="0.25">
      <c r="B648" s="41">
        <v>44477</v>
      </c>
      <c r="C648" s="3">
        <f t="shared" si="1040"/>
        <v>2021</v>
      </c>
      <c r="D648" s="3" t="s">
        <v>30</v>
      </c>
      <c r="E648" s="3">
        <f t="shared" si="1041"/>
        <v>8</v>
      </c>
      <c r="F648" s="3" t="s">
        <v>36</v>
      </c>
      <c r="G648" s="3">
        <v>3</v>
      </c>
      <c r="H648" s="3" t="str">
        <f t="shared" si="1036"/>
        <v>Leghorn</v>
      </c>
      <c r="I648" s="42">
        <v>44385</v>
      </c>
      <c r="J648" s="3">
        <f t="shared" si="1042"/>
        <v>92</v>
      </c>
      <c r="K648" s="43">
        <f t="shared" si="1043"/>
        <v>13.142857142857142</v>
      </c>
      <c r="L648" s="44">
        <v>13000</v>
      </c>
      <c r="M648" s="3">
        <v>2</v>
      </c>
      <c r="N648" s="45">
        <f t="shared" si="1044"/>
        <v>12998</v>
      </c>
      <c r="O648" s="45">
        <f t="shared" si="966"/>
        <v>3219</v>
      </c>
      <c r="P648" s="45">
        <f t="shared" si="1012"/>
        <v>12498</v>
      </c>
      <c r="Q648" s="46">
        <f t="shared" si="1045"/>
        <v>416.6</v>
      </c>
      <c r="R648" s="47">
        <f t="shared" si="1046"/>
        <v>0.96153254346822592</v>
      </c>
      <c r="S648" s="19">
        <v>2200.1807359306899</v>
      </c>
      <c r="T648" s="50">
        <f t="shared" si="1047"/>
        <v>17.604262569456633</v>
      </c>
      <c r="U648" s="48">
        <f t="shared" si="1048"/>
        <v>75.698329048663524</v>
      </c>
      <c r="V648" s="45">
        <f t="shared" si="1049"/>
        <v>433.26666666666665</v>
      </c>
      <c r="W648" s="45">
        <f t="shared" ref="W648" si="1055">V648-150</f>
        <v>283.26666666666665</v>
      </c>
      <c r="X648" s="45">
        <f t="shared" si="1051"/>
        <v>150</v>
      </c>
    </row>
    <row r="649" spans="2:24" x14ac:dyDescent="0.25">
      <c r="B649" s="41">
        <v>44478</v>
      </c>
      <c r="C649" s="3">
        <f t="shared" si="1040"/>
        <v>2021</v>
      </c>
      <c r="D649" s="3" t="s">
        <v>30</v>
      </c>
      <c r="E649" s="3">
        <f t="shared" si="1041"/>
        <v>9</v>
      </c>
      <c r="F649" s="3" t="s">
        <v>34</v>
      </c>
      <c r="G649" s="3">
        <v>1</v>
      </c>
      <c r="H649" s="3" t="str">
        <f t="shared" si="1036"/>
        <v>Plymouth Rock</v>
      </c>
      <c r="I649" s="42">
        <v>44386</v>
      </c>
      <c r="J649" s="3">
        <f t="shared" si="1042"/>
        <v>92</v>
      </c>
      <c r="K649" s="43">
        <f t="shared" si="1043"/>
        <v>13.142857142857142</v>
      </c>
      <c r="L649" s="44">
        <v>17000</v>
      </c>
      <c r="M649" s="3">
        <v>2</v>
      </c>
      <c r="N649" s="45">
        <f t="shared" si="1044"/>
        <v>16998</v>
      </c>
      <c r="O649" s="45">
        <f t="shared" si="966"/>
        <v>3221</v>
      </c>
      <c r="P649" s="45">
        <f t="shared" si="1014"/>
        <v>16698</v>
      </c>
      <c r="Q649" s="46">
        <f t="shared" si="1045"/>
        <v>556.6</v>
      </c>
      <c r="R649" s="47">
        <f t="shared" si="1046"/>
        <v>0.98235086480762446</v>
      </c>
      <c r="S649" s="19">
        <v>2203.0032467532001</v>
      </c>
      <c r="T649" s="50">
        <f t="shared" si="1047"/>
        <v>13.193216233999282</v>
      </c>
      <c r="U649" s="48">
        <f t="shared" si="1048"/>
        <v>56.730829806196908</v>
      </c>
      <c r="V649" s="45">
        <f t="shared" si="1049"/>
        <v>566.6</v>
      </c>
      <c r="W649" s="45">
        <f t="shared" ref="W649" si="1056">V649-50</f>
        <v>516.6</v>
      </c>
      <c r="X649" s="45">
        <f t="shared" si="1051"/>
        <v>50</v>
      </c>
    </row>
    <row r="650" spans="2:24" x14ac:dyDescent="0.25">
      <c r="B650" s="41">
        <v>44479</v>
      </c>
      <c r="C650" s="3">
        <f t="shared" si="1040"/>
        <v>2021</v>
      </c>
      <c r="D650" s="3" t="s">
        <v>30</v>
      </c>
      <c r="E650" s="3">
        <f t="shared" si="1041"/>
        <v>10</v>
      </c>
      <c r="F650" s="3" t="s">
        <v>35</v>
      </c>
      <c r="G650" s="3">
        <v>2</v>
      </c>
      <c r="H650" s="3" t="str">
        <f t="shared" si="1036"/>
        <v>Sussex</v>
      </c>
      <c r="I650" s="42">
        <v>44387</v>
      </c>
      <c r="J650" s="3">
        <f t="shared" si="1042"/>
        <v>92</v>
      </c>
      <c r="K650" s="43">
        <f t="shared" si="1043"/>
        <v>13.142857142857142</v>
      </c>
      <c r="L650" s="44">
        <v>11328.404040404001</v>
      </c>
      <c r="M650" s="3">
        <v>5</v>
      </c>
      <c r="N650" s="45">
        <f t="shared" si="1044"/>
        <v>11323.404040404001</v>
      </c>
      <c r="O650" s="45">
        <f t="shared" si="966"/>
        <v>3226</v>
      </c>
      <c r="P650" s="45">
        <f t="shared" ref="P650" si="1057">L650-500</f>
        <v>10828.404040404001</v>
      </c>
      <c r="Q650" s="46">
        <f t="shared" si="1045"/>
        <v>360.94680134680004</v>
      </c>
      <c r="R650" s="47">
        <f t="shared" si="1046"/>
        <v>0.95628523028642731</v>
      </c>
      <c r="S650" s="19">
        <v>2205.8257575757102</v>
      </c>
      <c r="T650" s="50">
        <f t="shared" si="1047"/>
        <v>20.370737454431119</v>
      </c>
      <c r="U650" s="48">
        <f t="shared" si="1048"/>
        <v>87.594171054053803</v>
      </c>
      <c r="V650" s="45">
        <f t="shared" si="1049"/>
        <v>377.44680134680004</v>
      </c>
      <c r="W650" s="45">
        <f t="shared" ref="W650" si="1058">V650-70</f>
        <v>307.44680134680004</v>
      </c>
      <c r="X650" s="45">
        <f t="shared" si="1051"/>
        <v>70</v>
      </c>
    </row>
    <row r="651" spans="2:24" x14ac:dyDescent="0.25">
      <c r="B651" s="41">
        <v>44480</v>
      </c>
      <c r="C651" s="3">
        <f t="shared" si="1040"/>
        <v>2021</v>
      </c>
      <c r="D651" s="3" t="s">
        <v>30</v>
      </c>
      <c r="E651" s="3">
        <f t="shared" si="1041"/>
        <v>11</v>
      </c>
      <c r="F651" s="3" t="s">
        <v>36</v>
      </c>
      <c r="G651" s="3">
        <v>3</v>
      </c>
      <c r="H651" s="3" t="str">
        <f t="shared" si="1036"/>
        <v>Leghorn</v>
      </c>
      <c r="I651" s="42">
        <v>44388</v>
      </c>
      <c r="J651" s="3">
        <f t="shared" si="1042"/>
        <v>92</v>
      </c>
      <c r="K651" s="43">
        <f t="shared" si="1043"/>
        <v>13.142857142857142</v>
      </c>
      <c r="L651" s="44">
        <v>11283.470418470401</v>
      </c>
      <c r="M651" s="3">
        <v>8</v>
      </c>
      <c r="N651" s="45">
        <f t="shared" si="1044"/>
        <v>11275.470418470401</v>
      </c>
      <c r="O651" s="45">
        <f t="shared" si="966"/>
        <v>3234</v>
      </c>
      <c r="P651" s="45">
        <f t="shared" ref="P651" si="1059">N651-400</f>
        <v>10875.470418470401</v>
      </c>
      <c r="Q651" s="46">
        <f t="shared" si="1045"/>
        <v>362.51568061568003</v>
      </c>
      <c r="R651" s="47">
        <f t="shared" si="1046"/>
        <v>0.96452476170353318</v>
      </c>
      <c r="S651" s="19">
        <v>2208.6482683982199</v>
      </c>
      <c r="T651" s="50">
        <f t="shared" si="1047"/>
        <v>20.308530881084032</v>
      </c>
      <c r="U651" s="48">
        <f t="shared" si="1048"/>
        <v>87.32668278866133</v>
      </c>
      <c r="V651" s="45">
        <f t="shared" si="1049"/>
        <v>375.84901394901334</v>
      </c>
      <c r="W651" s="45">
        <f t="shared" ref="W651:W652" si="1060">V651-61</f>
        <v>314.84901394901334</v>
      </c>
      <c r="X651" s="45">
        <f t="shared" si="1051"/>
        <v>61</v>
      </c>
    </row>
    <row r="652" spans="2:24" x14ac:dyDescent="0.25">
      <c r="B652" s="41">
        <v>44481</v>
      </c>
      <c r="C652" s="3">
        <f t="shared" si="1040"/>
        <v>2021</v>
      </c>
      <c r="D652" s="3" t="s">
        <v>30</v>
      </c>
      <c r="E652" s="3">
        <f t="shared" si="1041"/>
        <v>12</v>
      </c>
      <c r="F652" s="3" t="s">
        <v>34</v>
      </c>
      <c r="G652" s="3">
        <v>1</v>
      </c>
      <c r="H652" s="3" t="str">
        <f t="shared" si="1036"/>
        <v>Plymouth Rock</v>
      </c>
      <c r="I652" s="42">
        <v>44389</v>
      </c>
      <c r="J652" s="3">
        <f t="shared" si="1042"/>
        <v>92</v>
      </c>
      <c r="K652" s="43">
        <f t="shared" si="1043"/>
        <v>13.142857142857142</v>
      </c>
      <c r="L652" s="44">
        <v>11238.5367965368</v>
      </c>
      <c r="M652" s="3">
        <v>6</v>
      </c>
      <c r="N652" s="45">
        <f t="shared" si="1044"/>
        <v>11232.5367965368</v>
      </c>
      <c r="O652" s="45">
        <f t="shared" si="966"/>
        <v>3240</v>
      </c>
      <c r="P652" s="45">
        <f t="shared" ref="P652" si="1061">N652-500</f>
        <v>10732.5367965368</v>
      </c>
      <c r="Q652" s="46">
        <f t="shared" si="1045"/>
        <v>357.75122655122669</v>
      </c>
      <c r="R652" s="47">
        <f t="shared" si="1046"/>
        <v>0.95548645786282582</v>
      </c>
      <c r="S652" s="19">
        <v>2211.47077922074</v>
      </c>
      <c r="T652" s="50">
        <f t="shared" si="1047"/>
        <v>20.605294173641617</v>
      </c>
      <c r="U652" s="48">
        <f t="shared" si="1048"/>
        <v>88.602764946658951</v>
      </c>
      <c r="V652" s="45">
        <f t="shared" si="1049"/>
        <v>374.41789321789332</v>
      </c>
      <c r="W652" s="45">
        <f t="shared" si="1060"/>
        <v>313.41789321789332</v>
      </c>
      <c r="X652" s="45">
        <f t="shared" si="1051"/>
        <v>61</v>
      </c>
    </row>
    <row r="653" spans="2:24" x14ac:dyDescent="0.25">
      <c r="B653" s="41">
        <v>44482</v>
      </c>
      <c r="C653" s="3">
        <f t="shared" si="1040"/>
        <v>2021</v>
      </c>
      <c r="D653" s="3" t="s">
        <v>30</v>
      </c>
      <c r="E653" s="3">
        <f t="shared" si="1041"/>
        <v>13</v>
      </c>
      <c r="F653" s="3" t="s">
        <v>35</v>
      </c>
      <c r="G653" s="3">
        <v>2</v>
      </c>
      <c r="H653" s="3" t="str">
        <f t="shared" si="1036"/>
        <v>Sussex</v>
      </c>
      <c r="I653" s="42">
        <v>44390</v>
      </c>
      <c r="J653" s="3">
        <f t="shared" si="1042"/>
        <v>92</v>
      </c>
      <c r="K653" s="43">
        <f t="shared" si="1043"/>
        <v>13.142857142857142</v>
      </c>
      <c r="L653" s="44">
        <v>11193.6031746032</v>
      </c>
      <c r="M653" s="3">
        <v>6</v>
      </c>
      <c r="N653" s="45">
        <f t="shared" si="1044"/>
        <v>11187.6031746032</v>
      </c>
      <c r="O653" s="45">
        <f t="shared" si="966"/>
        <v>3246</v>
      </c>
      <c r="P653" s="45">
        <f t="shared" ref="P653" si="1062">N653-300</f>
        <v>10887.6031746032</v>
      </c>
      <c r="Q653" s="46">
        <f t="shared" si="1045"/>
        <v>362.9201058201067</v>
      </c>
      <c r="R653" s="47">
        <f t="shared" si="1046"/>
        <v>0.97318460484181046</v>
      </c>
      <c r="S653" s="19">
        <v>2214.2932900432502</v>
      </c>
      <c r="T653" s="50">
        <f t="shared" si="1047"/>
        <v>20.337747937106922</v>
      </c>
      <c r="U653" s="48">
        <f t="shared" si="1048"/>
        <v>87.452316129559762</v>
      </c>
      <c r="V653" s="45">
        <f t="shared" si="1049"/>
        <v>372.9201058201067</v>
      </c>
      <c r="W653" s="45">
        <f t="shared" si="1037"/>
        <v>354.9201058201067</v>
      </c>
      <c r="X653" s="45">
        <f t="shared" si="1051"/>
        <v>18</v>
      </c>
    </row>
    <row r="654" spans="2:24" x14ac:dyDescent="0.25">
      <c r="B654" s="41">
        <v>44483</v>
      </c>
      <c r="C654" s="3">
        <f t="shared" si="1040"/>
        <v>2021</v>
      </c>
      <c r="D654" s="3" t="s">
        <v>30</v>
      </c>
      <c r="E654" s="3">
        <f t="shared" si="1041"/>
        <v>14</v>
      </c>
      <c r="F654" s="3" t="s">
        <v>36</v>
      </c>
      <c r="G654" s="3">
        <v>3</v>
      </c>
      <c r="H654" s="3" t="str">
        <f t="shared" si="1036"/>
        <v>Leghorn</v>
      </c>
      <c r="I654" s="42">
        <v>44391</v>
      </c>
      <c r="J654" s="3">
        <f t="shared" si="1042"/>
        <v>92</v>
      </c>
      <c r="K654" s="43">
        <f t="shared" si="1043"/>
        <v>13.142857142857142</v>
      </c>
      <c r="L654" s="44">
        <v>11148.6695526695</v>
      </c>
      <c r="M654" s="3">
        <v>8</v>
      </c>
      <c r="N654" s="45">
        <f t="shared" si="1044"/>
        <v>11140.6695526695</v>
      </c>
      <c r="O654" s="45">
        <f t="shared" si="966"/>
        <v>3254</v>
      </c>
      <c r="P654" s="45">
        <f t="shared" ref="P654" si="1063">N654-200</f>
        <v>10940.6695526695</v>
      </c>
      <c r="Q654" s="46">
        <f t="shared" si="1045"/>
        <v>364.68898508898332</v>
      </c>
      <c r="R654" s="47">
        <f t="shared" si="1046"/>
        <v>0.98204775762763052</v>
      </c>
      <c r="S654" s="19">
        <v>2217.1158008657599</v>
      </c>
      <c r="T654" s="50">
        <f t="shared" si="1047"/>
        <v>20.264900518129519</v>
      </c>
      <c r="U654" s="48">
        <f t="shared" si="1048"/>
        <v>87.13907222795693</v>
      </c>
      <c r="V654" s="45">
        <f t="shared" si="1049"/>
        <v>371.35565175565</v>
      </c>
      <c r="W654" s="45">
        <f t="shared" si="1038"/>
        <v>363.35565175565</v>
      </c>
      <c r="X654" s="45">
        <f t="shared" si="1051"/>
        <v>8</v>
      </c>
    </row>
    <row r="655" spans="2:24" x14ac:dyDescent="0.25">
      <c r="B655" s="41">
        <v>44484</v>
      </c>
      <c r="C655" s="3">
        <f t="shared" si="1040"/>
        <v>2021</v>
      </c>
      <c r="D655" s="3" t="s">
        <v>30</v>
      </c>
      <c r="E655" s="3">
        <f t="shared" si="1041"/>
        <v>15</v>
      </c>
      <c r="F655" s="3" t="s">
        <v>34</v>
      </c>
      <c r="G655" s="3">
        <v>1</v>
      </c>
      <c r="H655" s="3" t="str">
        <f t="shared" si="1036"/>
        <v>Plymouth Rock</v>
      </c>
      <c r="I655" s="42">
        <v>44392</v>
      </c>
      <c r="J655" s="3">
        <f t="shared" si="1042"/>
        <v>92</v>
      </c>
      <c r="K655" s="43">
        <f t="shared" si="1043"/>
        <v>13.142857142857142</v>
      </c>
      <c r="L655" s="44">
        <v>11103.7359307359</v>
      </c>
      <c r="M655" s="3">
        <v>1</v>
      </c>
      <c r="N655" s="45">
        <f t="shared" si="1044"/>
        <v>11102.7359307359</v>
      </c>
      <c r="O655" s="45">
        <f t="shared" si="966"/>
        <v>3255</v>
      </c>
      <c r="P655" s="45">
        <f t="shared" ref="P655" si="1064">N655-600</f>
        <v>10502.7359307359</v>
      </c>
      <c r="Q655" s="46">
        <f t="shared" si="1045"/>
        <v>350.09119769119667</v>
      </c>
      <c r="R655" s="47">
        <f t="shared" si="1046"/>
        <v>0.94595926591940194</v>
      </c>
      <c r="S655" s="19">
        <v>2219.93831168827</v>
      </c>
      <c r="T655" s="50">
        <f t="shared" si="1047"/>
        <v>21.136762138251004</v>
      </c>
      <c r="U655" s="48">
        <f t="shared" si="1048"/>
        <v>90.888077194479322</v>
      </c>
      <c r="V655" s="45">
        <f t="shared" si="1049"/>
        <v>370.09119769119667</v>
      </c>
      <c r="W655" s="45">
        <f t="shared" si="1039"/>
        <v>318.09119769119667</v>
      </c>
      <c r="X655" s="45">
        <f t="shared" si="1051"/>
        <v>52</v>
      </c>
    </row>
    <row r="656" spans="2:24" x14ac:dyDescent="0.25">
      <c r="B656" s="41">
        <v>44485</v>
      </c>
      <c r="C656" s="3">
        <f t="shared" si="1040"/>
        <v>2021</v>
      </c>
      <c r="D656" s="3" t="s">
        <v>30</v>
      </c>
      <c r="E656" s="3">
        <f t="shared" si="1041"/>
        <v>16</v>
      </c>
      <c r="F656" s="3" t="s">
        <v>34</v>
      </c>
      <c r="G656" s="3">
        <v>2</v>
      </c>
      <c r="H656" s="3" t="str">
        <f t="shared" si="1036"/>
        <v>Sussex</v>
      </c>
      <c r="I656" s="42">
        <v>44393</v>
      </c>
      <c r="J656" s="3">
        <f t="shared" si="1042"/>
        <v>92</v>
      </c>
      <c r="K656" s="43">
        <f t="shared" si="1043"/>
        <v>13.142857142857142</v>
      </c>
      <c r="L656" s="44">
        <v>11058.8023088023</v>
      </c>
      <c r="M656" s="3">
        <v>0</v>
      </c>
      <c r="N656" s="45">
        <f t="shared" si="1044"/>
        <v>11058.8023088023</v>
      </c>
      <c r="O656" s="45">
        <f t="shared" si="966"/>
        <v>3255</v>
      </c>
      <c r="P656" s="45">
        <f t="shared" ref="P656" si="1065">N656-500</f>
        <v>10558.8023088023</v>
      </c>
      <c r="Q656" s="46">
        <f t="shared" si="1045"/>
        <v>351.96007696007666</v>
      </c>
      <c r="R656" s="47">
        <f t="shared" si="1046"/>
        <v>0.95478714728429293</v>
      </c>
      <c r="S656" s="19">
        <v>2222.7608225107801</v>
      </c>
      <c r="T656" s="50">
        <f t="shared" si="1047"/>
        <v>21.051259011240177</v>
      </c>
      <c r="U656" s="48">
        <f t="shared" si="1048"/>
        <v>90.520413748332757</v>
      </c>
      <c r="V656" s="45">
        <f t="shared" si="1049"/>
        <v>368.62674362674335</v>
      </c>
      <c r="W656" s="45">
        <f t="shared" si="1050"/>
        <v>313.62674362674335</v>
      </c>
      <c r="X656" s="45">
        <f t="shared" si="1051"/>
        <v>55</v>
      </c>
    </row>
    <row r="657" spans="2:24" x14ac:dyDescent="0.25">
      <c r="B657" s="41">
        <v>44486</v>
      </c>
      <c r="C657" s="3">
        <f t="shared" si="1040"/>
        <v>2021</v>
      </c>
      <c r="D657" s="3" t="s">
        <v>30</v>
      </c>
      <c r="E657" s="3">
        <f t="shared" si="1041"/>
        <v>17</v>
      </c>
      <c r="F657" s="3" t="s">
        <v>35</v>
      </c>
      <c r="G657" s="3">
        <v>3</v>
      </c>
      <c r="H657" s="3" t="str">
        <f t="shared" si="1036"/>
        <v>Leghorn</v>
      </c>
      <c r="I657" s="42">
        <v>44394</v>
      </c>
      <c r="J657" s="3">
        <f t="shared" si="1042"/>
        <v>92</v>
      </c>
      <c r="K657" s="43">
        <f t="shared" si="1043"/>
        <v>13.142857142857142</v>
      </c>
      <c r="L657" s="44">
        <v>11013.8686868687</v>
      </c>
      <c r="M657" s="3">
        <v>0</v>
      </c>
      <c r="N657" s="45">
        <f t="shared" si="1044"/>
        <v>11013.8686868687</v>
      </c>
      <c r="O657" s="45">
        <f t="shared" si="966"/>
        <v>3255</v>
      </c>
      <c r="P657" s="45">
        <f t="shared" ref="P657" si="1066">L657-500</f>
        <v>10513.8686868687</v>
      </c>
      <c r="Q657" s="46">
        <f t="shared" si="1045"/>
        <v>350.46228956228998</v>
      </c>
      <c r="R657" s="47">
        <f t="shared" si="1046"/>
        <v>0.95460269100573847</v>
      </c>
      <c r="S657" s="19">
        <v>2225.5833333332898</v>
      </c>
      <c r="T657" s="50">
        <f t="shared" si="1047"/>
        <v>21.168072377705581</v>
      </c>
      <c r="U657" s="48">
        <f t="shared" si="1048"/>
        <v>91.022711224134</v>
      </c>
      <c r="V657" s="45">
        <f t="shared" si="1049"/>
        <v>367.12895622895667</v>
      </c>
      <c r="W657" s="45">
        <f t="shared" si="1052"/>
        <v>267.12895622895667</v>
      </c>
      <c r="X657" s="45">
        <f t="shared" si="1051"/>
        <v>100</v>
      </c>
    </row>
    <row r="658" spans="2:24" x14ac:dyDescent="0.25">
      <c r="B658" s="41">
        <v>44487</v>
      </c>
      <c r="C658" s="3">
        <f t="shared" si="1040"/>
        <v>2021</v>
      </c>
      <c r="D658" s="3" t="s">
        <v>30</v>
      </c>
      <c r="E658" s="3">
        <f t="shared" si="1041"/>
        <v>18</v>
      </c>
      <c r="F658" s="3" t="s">
        <v>36</v>
      </c>
      <c r="G658" s="3">
        <v>1</v>
      </c>
      <c r="H658" s="3" t="str">
        <f t="shared" si="1036"/>
        <v>Plymouth Rock</v>
      </c>
      <c r="I658" s="42">
        <v>44395</v>
      </c>
      <c r="J658" s="3">
        <f t="shared" si="1042"/>
        <v>92</v>
      </c>
      <c r="K658" s="43">
        <f t="shared" si="1043"/>
        <v>13.142857142857142</v>
      </c>
      <c r="L658" s="44">
        <v>10968.9350649351</v>
      </c>
      <c r="M658" s="3">
        <v>0</v>
      </c>
      <c r="N658" s="45">
        <f t="shared" si="1044"/>
        <v>10968.9350649351</v>
      </c>
      <c r="O658" s="45">
        <f t="shared" si="966"/>
        <v>3255</v>
      </c>
      <c r="P658" s="45">
        <f t="shared" ref="P658" si="1067">N658-400</f>
        <v>10568.9350649351</v>
      </c>
      <c r="Q658" s="46">
        <f t="shared" si="1045"/>
        <v>352.29783549783667</v>
      </c>
      <c r="R658" s="47">
        <f t="shared" si="1046"/>
        <v>0.96353337879821188</v>
      </c>
      <c r="S658" s="19">
        <v>2228.4058441558</v>
      </c>
      <c r="T658" s="50">
        <f t="shared" si="1047"/>
        <v>21.084487987338051</v>
      </c>
      <c r="U658" s="48">
        <f t="shared" si="1048"/>
        <v>90.663298345553613</v>
      </c>
      <c r="V658" s="45">
        <f t="shared" si="1049"/>
        <v>365.63116883116999</v>
      </c>
      <c r="W658" s="45">
        <f t="shared" si="1053"/>
        <v>215.63116883116999</v>
      </c>
      <c r="X658" s="45">
        <f t="shared" si="1051"/>
        <v>150</v>
      </c>
    </row>
    <row r="659" spans="2:24" x14ac:dyDescent="0.25">
      <c r="B659" s="41">
        <v>44488</v>
      </c>
      <c r="C659" s="3">
        <f t="shared" si="1040"/>
        <v>2021</v>
      </c>
      <c r="D659" s="3" t="s">
        <v>30</v>
      </c>
      <c r="E659" s="3">
        <f t="shared" si="1041"/>
        <v>19</v>
      </c>
      <c r="F659" s="3" t="s">
        <v>34</v>
      </c>
      <c r="G659" s="3">
        <v>2</v>
      </c>
      <c r="H659" s="3" t="str">
        <f t="shared" si="1036"/>
        <v>Sussex</v>
      </c>
      <c r="I659" s="42">
        <v>44396</v>
      </c>
      <c r="J659" s="3">
        <f t="shared" si="1042"/>
        <v>92</v>
      </c>
      <c r="K659" s="43">
        <f t="shared" si="1043"/>
        <v>13.142857142857142</v>
      </c>
      <c r="L659" s="44">
        <v>10924.0014430014</v>
      </c>
      <c r="M659" s="3">
        <v>6</v>
      </c>
      <c r="N659" s="45">
        <f t="shared" si="1044"/>
        <v>10918.0014430014</v>
      </c>
      <c r="O659" s="45">
        <f t="shared" si="966"/>
        <v>3261</v>
      </c>
      <c r="P659" s="45">
        <f t="shared" ref="P659" si="1068">N659-500</f>
        <v>10418.0014430014</v>
      </c>
      <c r="Q659" s="46">
        <f t="shared" si="1045"/>
        <v>347.26671476671333</v>
      </c>
      <c r="R659" s="47">
        <f t="shared" si="1046"/>
        <v>0.95420407273159802</v>
      </c>
      <c r="S659" s="19">
        <v>2231.2283549783101</v>
      </c>
      <c r="T659" s="50">
        <f t="shared" si="1047"/>
        <v>21.417047858802167</v>
      </c>
      <c r="U659" s="48">
        <f t="shared" si="1048"/>
        <v>92.093305792849321</v>
      </c>
      <c r="V659" s="45">
        <f t="shared" si="1049"/>
        <v>363.93338143338002</v>
      </c>
      <c r="W659" s="45">
        <f t="shared" ref="W659" si="1069">V659-100</f>
        <v>263.93338143338002</v>
      </c>
      <c r="X659" s="45">
        <f t="shared" si="1051"/>
        <v>100</v>
      </c>
    </row>
    <row r="660" spans="2:24" x14ac:dyDescent="0.25">
      <c r="B660" s="41">
        <v>44489</v>
      </c>
      <c r="C660" s="3">
        <f t="shared" si="1040"/>
        <v>2021</v>
      </c>
      <c r="D660" s="3" t="s">
        <v>30</v>
      </c>
      <c r="E660" s="3">
        <f t="shared" si="1041"/>
        <v>20</v>
      </c>
      <c r="F660" s="3" t="s">
        <v>35</v>
      </c>
      <c r="G660" s="3">
        <v>3</v>
      </c>
      <c r="H660" s="3" t="str">
        <f t="shared" si="1036"/>
        <v>Leghorn</v>
      </c>
      <c r="I660" s="42">
        <v>44379</v>
      </c>
      <c r="J660" s="3">
        <f t="shared" si="1042"/>
        <v>110</v>
      </c>
      <c r="K660" s="43">
        <f t="shared" si="1043"/>
        <v>15.714285714285714</v>
      </c>
      <c r="L660" s="44">
        <v>10879.0678210678</v>
      </c>
      <c r="M660" s="3">
        <v>9</v>
      </c>
      <c r="N660" s="45">
        <f t="shared" si="1044"/>
        <v>10870.0678210678</v>
      </c>
      <c r="O660" s="45">
        <f t="shared" si="966"/>
        <v>3270</v>
      </c>
      <c r="P660" s="45">
        <f t="shared" si="990"/>
        <v>10379.0678210678</v>
      </c>
      <c r="Q660" s="46">
        <f t="shared" si="1045"/>
        <v>345.96892736892664</v>
      </c>
      <c r="R660" s="47">
        <f t="shared" si="1046"/>
        <v>0.95483008863584373</v>
      </c>
      <c r="S660" s="19">
        <v>2234.0508658008198</v>
      </c>
      <c r="T660" s="50">
        <f t="shared" si="1047"/>
        <v>21.524581054052508</v>
      </c>
      <c r="U660" s="48">
        <f t="shared" si="1048"/>
        <v>92.555698532425779</v>
      </c>
      <c r="V660" s="45">
        <f t="shared" si="1049"/>
        <v>362.33559403559332</v>
      </c>
      <c r="W660" s="45">
        <f t="shared" ref="W660" si="1070">V660-150</f>
        <v>212.33559403559332</v>
      </c>
      <c r="X660" s="45">
        <f t="shared" si="1051"/>
        <v>150</v>
      </c>
    </row>
    <row r="661" spans="2:24" x14ac:dyDescent="0.25">
      <c r="B661" s="41">
        <v>44490</v>
      </c>
      <c r="C661" s="3">
        <f t="shared" si="1040"/>
        <v>2021</v>
      </c>
      <c r="D661" s="3" t="s">
        <v>30</v>
      </c>
      <c r="E661" s="3">
        <f t="shared" si="1041"/>
        <v>21</v>
      </c>
      <c r="F661" s="3" t="s">
        <v>36</v>
      </c>
      <c r="G661" s="3">
        <v>1</v>
      </c>
      <c r="H661" s="3" t="str">
        <f t="shared" si="1036"/>
        <v>Plymouth Rock</v>
      </c>
      <c r="I661" s="42">
        <v>44398</v>
      </c>
      <c r="J661" s="3">
        <f t="shared" si="1042"/>
        <v>92</v>
      </c>
      <c r="K661" s="43">
        <f t="shared" si="1043"/>
        <v>13.142857142857142</v>
      </c>
      <c r="L661" s="44">
        <v>16000</v>
      </c>
      <c r="M661" s="3">
        <v>1</v>
      </c>
      <c r="N661" s="45">
        <f t="shared" si="1044"/>
        <v>15999</v>
      </c>
      <c r="O661" s="45">
        <f t="shared" ref="O661:O724" si="1071">O660+M661</f>
        <v>3271</v>
      </c>
      <c r="P661" s="45">
        <f t="shared" si="992"/>
        <v>15599</v>
      </c>
      <c r="Q661" s="46">
        <f t="shared" si="1045"/>
        <v>519.9666666666667</v>
      </c>
      <c r="R661" s="47">
        <f t="shared" si="1046"/>
        <v>0.9749984374023376</v>
      </c>
      <c r="S661" s="19">
        <v>2236.8733766233299</v>
      </c>
      <c r="T661" s="50">
        <f t="shared" si="1047"/>
        <v>14.339851122657413</v>
      </c>
      <c r="U661" s="48">
        <f t="shared" si="1048"/>
        <v>61.661359827426871</v>
      </c>
      <c r="V661" s="45">
        <f t="shared" si="1049"/>
        <v>533.29999999999995</v>
      </c>
      <c r="W661" s="45">
        <f t="shared" ref="W661" si="1072">V661-50</f>
        <v>483.29999999999995</v>
      </c>
      <c r="X661" s="45">
        <f t="shared" si="1051"/>
        <v>50</v>
      </c>
    </row>
    <row r="662" spans="2:24" x14ac:dyDescent="0.25">
      <c r="B662" s="41">
        <v>44491</v>
      </c>
      <c r="C662" s="3">
        <f t="shared" si="1040"/>
        <v>2021</v>
      </c>
      <c r="D662" s="3" t="s">
        <v>30</v>
      </c>
      <c r="E662" s="3">
        <f t="shared" si="1041"/>
        <v>22</v>
      </c>
      <c r="F662" s="3" t="s">
        <v>34</v>
      </c>
      <c r="G662" s="3">
        <v>2</v>
      </c>
      <c r="H662" s="3" t="str">
        <f t="shared" si="1036"/>
        <v>Sussex</v>
      </c>
      <c r="I662" s="42">
        <v>44399</v>
      </c>
      <c r="J662" s="3">
        <f t="shared" si="1042"/>
        <v>92</v>
      </c>
      <c r="K662" s="43">
        <f t="shared" si="1043"/>
        <v>13.142857142857142</v>
      </c>
      <c r="L662" s="44">
        <v>13000</v>
      </c>
      <c r="M662" s="3">
        <v>2</v>
      </c>
      <c r="N662" s="45">
        <f t="shared" si="1044"/>
        <v>12998</v>
      </c>
      <c r="O662" s="45">
        <f t="shared" si="1071"/>
        <v>3273</v>
      </c>
      <c r="P662" s="45">
        <f t="shared" si="994"/>
        <v>12498</v>
      </c>
      <c r="Q662" s="46">
        <f t="shared" si="1045"/>
        <v>416.6</v>
      </c>
      <c r="R662" s="47">
        <f t="shared" si="1046"/>
        <v>0.96153254346822592</v>
      </c>
      <c r="S662" s="19">
        <v>2239.6958874458401</v>
      </c>
      <c r="T662" s="50">
        <f t="shared" si="1047"/>
        <v>17.92043436906577</v>
      </c>
      <c r="U662" s="48">
        <f t="shared" si="1048"/>
        <v>77.057867786982811</v>
      </c>
      <c r="V662" s="45">
        <f t="shared" si="1049"/>
        <v>433.26666666666665</v>
      </c>
      <c r="W662" s="45">
        <f t="shared" ref="W662" si="1073">V662-55</f>
        <v>378.26666666666665</v>
      </c>
      <c r="X662" s="45">
        <f t="shared" si="1051"/>
        <v>55</v>
      </c>
    </row>
    <row r="663" spans="2:24" x14ac:dyDescent="0.25">
      <c r="B663" s="41">
        <v>44492</v>
      </c>
      <c r="C663" s="3">
        <f t="shared" si="1040"/>
        <v>2021</v>
      </c>
      <c r="D663" s="3" t="s">
        <v>30</v>
      </c>
      <c r="E663" s="3">
        <f t="shared" si="1041"/>
        <v>23</v>
      </c>
      <c r="F663" s="3" t="s">
        <v>35</v>
      </c>
      <c r="G663" s="3">
        <v>3</v>
      </c>
      <c r="H663" s="3" t="str">
        <f t="shared" si="1036"/>
        <v>Leghorn</v>
      </c>
      <c r="I663" s="42">
        <v>44400</v>
      </c>
      <c r="J663" s="3">
        <f t="shared" si="1042"/>
        <v>92</v>
      </c>
      <c r="K663" s="43">
        <f t="shared" si="1043"/>
        <v>13.142857142857142</v>
      </c>
      <c r="L663" s="44">
        <v>13500</v>
      </c>
      <c r="M663" s="3">
        <v>9</v>
      </c>
      <c r="N663" s="45">
        <f t="shared" si="1044"/>
        <v>13491</v>
      </c>
      <c r="O663" s="45">
        <f t="shared" si="1071"/>
        <v>3282</v>
      </c>
      <c r="P663" s="45">
        <f t="shared" si="996"/>
        <v>13191</v>
      </c>
      <c r="Q663" s="46">
        <f t="shared" si="1045"/>
        <v>439.7</v>
      </c>
      <c r="R663" s="47">
        <f t="shared" si="1046"/>
        <v>0.97776295307983097</v>
      </c>
      <c r="S663" s="19">
        <v>2242.5183982683502</v>
      </c>
      <c r="T663" s="50">
        <f t="shared" si="1047"/>
        <v>17.000366903709729</v>
      </c>
      <c r="U663" s="48">
        <f t="shared" si="1048"/>
        <v>73.101577685951838</v>
      </c>
      <c r="V663" s="45">
        <f t="shared" si="1049"/>
        <v>449.7</v>
      </c>
      <c r="W663" s="45">
        <f t="shared" ref="W663" si="1074">V663-19</f>
        <v>430.7</v>
      </c>
      <c r="X663" s="45">
        <f t="shared" si="1051"/>
        <v>19</v>
      </c>
    </row>
    <row r="664" spans="2:24" x14ac:dyDescent="0.25">
      <c r="B664" s="41">
        <v>44493</v>
      </c>
      <c r="C664" s="3">
        <f t="shared" si="1040"/>
        <v>2021</v>
      </c>
      <c r="D664" s="3" t="s">
        <v>30</v>
      </c>
      <c r="E664" s="3">
        <f t="shared" si="1041"/>
        <v>24</v>
      </c>
      <c r="F664" s="3" t="s">
        <v>36</v>
      </c>
      <c r="G664" s="3">
        <v>1</v>
      </c>
      <c r="H664" s="3" t="str">
        <f t="shared" si="1036"/>
        <v>Plymouth Rock</v>
      </c>
      <c r="I664" s="42">
        <v>44401</v>
      </c>
      <c r="J664" s="3">
        <f t="shared" si="1042"/>
        <v>92</v>
      </c>
      <c r="K664" s="43">
        <f t="shared" si="1043"/>
        <v>13.142857142857142</v>
      </c>
      <c r="L664" s="44">
        <v>13000</v>
      </c>
      <c r="M664" s="3">
        <v>15</v>
      </c>
      <c r="N664" s="45">
        <f t="shared" si="1044"/>
        <v>12985</v>
      </c>
      <c r="O664" s="45">
        <f t="shared" si="1071"/>
        <v>3297</v>
      </c>
      <c r="P664" s="45">
        <f t="shared" si="998"/>
        <v>12785</v>
      </c>
      <c r="Q664" s="46">
        <f t="shared" si="1045"/>
        <v>426.16666666666669</v>
      </c>
      <c r="R664" s="47">
        <f t="shared" si="1046"/>
        <v>0.9845976126299576</v>
      </c>
      <c r="S664" s="19">
        <v>2245.3409090908599</v>
      </c>
      <c r="T664" s="50">
        <f t="shared" si="1047"/>
        <v>17.562306680413453</v>
      </c>
      <c r="U664" s="48">
        <f t="shared" si="1048"/>
        <v>75.517918725777847</v>
      </c>
      <c r="V664" s="45">
        <f t="shared" si="1049"/>
        <v>432.83333333333331</v>
      </c>
      <c r="W664" s="45">
        <f t="shared" ref="W664" si="1075">V664-100</f>
        <v>332.83333333333331</v>
      </c>
      <c r="X664" s="45">
        <f t="shared" si="1051"/>
        <v>100</v>
      </c>
    </row>
    <row r="665" spans="2:24" x14ac:dyDescent="0.25">
      <c r="B665" s="41">
        <v>44494</v>
      </c>
      <c r="C665" s="3">
        <f t="shared" si="1040"/>
        <v>2021</v>
      </c>
      <c r="D665" s="3" t="s">
        <v>30</v>
      </c>
      <c r="E665" s="3">
        <f t="shared" si="1041"/>
        <v>25</v>
      </c>
      <c r="F665" s="3" t="s">
        <v>34</v>
      </c>
      <c r="G665" s="3">
        <v>2</v>
      </c>
      <c r="H665" s="3" t="str">
        <f t="shared" si="1036"/>
        <v>Sussex</v>
      </c>
      <c r="I665" s="42">
        <v>44402</v>
      </c>
      <c r="J665" s="3">
        <f t="shared" si="1042"/>
        <v>92</v>
      </c>
      <c r="K665" s="43">
        <f t="shared" si="1043"/>
        <v>13.142857142857142</v>
      </c>
      <c r="L665" s="44">
        <v>17000</v>
      </c>
      <c r="M665" s="3">
        <v>16</v>
      </c>
      <c r="N665" s="45">
        <f t="shared" si="1044"/>
        <v>16984</v>
      </c>
      <c r="O665" s="45">
        <f t="shared" si="1071"/>
        <v>3313</v>
      </c>
      <c r="P665" s="45">
        <f t="shared" si="1000"/>
        <v>16384</v>
      </c>
      <c r="Q665" s="46">
        <f t="shared" si="1045"/>
        <v>546.13333333333333</v>
      </c>
      <c r="R665" s="47">
        <f t="shared" si="1046"/>
        <v>0.96467263306641549</v>
      </c>
      <c r="S665" s="19">
        <v>2248.16341991337</v>
      </c>
      <c r="T665" s="50">
        <f t="shared" si="1047"/>
        <v>13.721700560994691</v>
      </c>
      <c r="U665" s="48">
        <f t="shared" si="1048"/>
        <v>59.003312412277168</v>
      </c>
      <c r="V665" s="45">
        <f t="shared" si="1049"/>
        <v>566.13333333333333</v>
      </c>
      <c r="W665" s="45">
        <f t="shared" ref="W665" si="1076">V665-120</f>
        <v>446.13333333333333</v>
      </c>
      <c r="X665" s="45">
        <f t="shared" si="1051"/>
        <v>120</v>
      </c>
    </row>
    <row r="666" spans="2:24" x14ac:dyDescent="0.25">
      <c r="B666" s="41">
        <v>44495</v>
      </c>
      <c r="C666" s="3">
        <f t="shared" si="1040"/>
        <v>2021</v>
      </c>
      <c r="D666" s="3" t="s">
        <v>30</v>
      </c>
      <c r="E666" s="3">
        <f t="shared" si="1041"/>
        <v>26</v>
      </c>
      <c r="F666" s="3" t="s">
        <v>34</v>
      </c>
      <c r="G666" s="3">
        <v>3</v>
      </c>
      <c r="H666" s="3" t="str">
        <f t="shared" si="1036"/>
        <v>Leghorn</v>
      </c>
      <c r="I666" s="42">
        <v>44398</v>
      </c>
      <c r="J666" s="3">
        <f t="shared" si="1042"/>
        <v>97</v>
      </c>
      <c r="K666" s="43">
        <f t="shared" si="1043"/>
        <v>13.857142857142858</v>
      </c>
      <c r="L666" s="44">
        <v>11328.404040404001</v>
      </c>
      <c r="M666" s="3">
        <v>5</v>
      </c>
      <c r="N666" s="45">
        <f t="shared" si="1044"/>
        <v>11323.404040404001</v>
      </c>
      <c r="O666" s="45">
        <f t="shared" si="1071"/>
        <v>3318</v>
      </c>
      <c r="P666" s="45">
        <f t="shared" si="1001"/>
        <v>10823.404040404001</v>
      </c>
      <c r="Q666" s="46">
        <f t="shared" si="1045"/>
        <v>360.78013468013336</v>
      </c>
      <c r="R666" s="47">
        <f t="shared" si="1046"/>
        <v>0.9558436669559871</v>
      </c>
      <c r="S666" s="19">
        <v>2250.9859307358802</v>
      </c>
      <c r="T666" s="50">
        <f t="shared" si="1047"/>
        <v>20.797393521787612</v>
      </c>
      <c r="U666" s="48">
        <f t="shared" si="1048"/>
        <v>89.428792143686721</v>
      </c>
      <c r="V666" s="45">
        <f t="shared" si="1049"/>
        <v>377.44680134680004</v>
      </c>
      <c r="W666" s="45">
        <f t="shared" ref="W666" si="1077">V666-88</f>
        <v>289.44680134680004</v>
      </c>
      <c r="X666" s="45">
        <f t="shared" si="1051"/>
        <v>88</v>
      </c>
    </row>
    <row r="667" spans="2:24" x14ac:dyDescent="0.25">
      <c r="B667" s="41">
        <v>44496</v>
      </c>
      <c r="C667" s="3">
        <f t="shared" si="1040"/>
        <v>2021</v>
      </c>
      <c r="D667" s="3" t="s">
        <v>30</v>
      </c>
      <c r="E667" s="3">
        <f t="shared" si="1041"/>
        <v>27</v>
      </c>
      <c r="F667" s="3" t="s">
        <v>35</v>
      </c>
      <c r="G667" s="3">
        <v>1</v>
      </c>
      <c r="H667" s="3" t="str">
        <f t="shared" si="1036"/>
        <v>Plymouth Rock</v>
      </c>
      <c r="I667" s="42">
        <v>44404</v>
      </c>
      <c r="J667" s="3">
        <f t="shared" si="1042"/>
        <v>92</v>
      </c>
      <c r="K667" s="43">
        <f t="shared" si="1043"/>
        <v>13.142857142857142</v>
      </c>
      <c r="L667" s="44">
        <v>11283.470418470401</v>
      </c>
      <c r="M667" s="3">
        <v>8</v>
      </c>
      <c r="N667" s="45">
        <f t="shared" si="1044"/>
        <v>11275.470418470401</v>
      </c>
      <c r="O667" s="45">
        <f t="shared" si="1071"/>
        <v>3326</v>
      </c>
      <c r="P667" s="45">
        <f t="shared" si="1003"/>
        <v>10783.470418470401</v>
      </c>
      <c r="Q667" s="46">
        <f t="shared" si="1045"/>
        <v>359.44901394901336</v>
      </c>
      <c r="R667" s="47">
        <f t="shared" si="1046"/>
        <v>0.9563654568953458</v>
      </c>
      <c r="S667" s="19">
        <v>2253.8084415583899</v>
      </c>
      <c r="T667" s="50">
        <f t="shared" si="1047"/>
        <v>20.900585378320951</v>
      </c>
      <c r="U667" s="48">
        <f t="shared" si="1048"/>
        <v>89.872517126780082</v>
      </c>
      <c r="V667" s="45">
        <f t="shared" si="1049"/>
        <v>375.84901394901334</v>
      </c>
      <c r="W667" s="45">
        <f t="shared" ref="W667" si="1078">V667-77</f>
        <v>298.84901394901334</v>
      </c>
      <c r="X667" s="45">
        <f t="shared" si="1051"/>
        <v>77</v>
      </c>
    </row>
    <row r="668" spans="2:24" x14ac:dyDescent="0.25">
      <c r="B668" s="41">
        <v>44497</v>
      </c>
      <c r="C668" s="3">
        <f t="shared" si="1040"/>
        <v>2021</v>
      </c>
      <c r="D668" s="3" t="s">
        <v>30</v>
      </c>
      <c r="E668" s="3">
        <f t="shared" si="1041"/>
        <v>28</v>
      </c>
      <c r="F668" s="3" t="s">
        <v>36</v>
      </c>
      <c r="G668" s="3">
        <v>2</v>
      </c>
      <c r="H668" s="3" t="str">
        <f t="shared" si="1036"/>
        <v>Sussex</v>
      </c>
      <c r="I668" s="42">
        <v>44405</v>
      </c>
      <c r="J668" s="3">
        <f t="shared" si="1042"/>
        <v>92</v>
      </c>
      <c r="K668" s="43">
        <f t="shared" si="1043"/>
        <v>13.142857142857142</v>
      </c>
      <c r="L668" s="44">
        <v>11238.5367965368</v>
      </c>
      <c r="M668" s="3">
        <v>9</v>
      </c>
      <c r="N668" s="45">
        <f t="shared" si="1044"/>
        <v>11229.5367965368</v>
      </c>
      <c r="O668" s="45">
        <f t="shared" si="1071"/>
        <v>3335</v>
      </c>
      <c r="P668" s="45">
        <f t="shared" si="1005"/>
        <v>10829.5367965368</v>
      </c>
      <c r="Q668" s="46">
        <f t="shared" si="1045"/>
        <v>360.98455988456004</v>
      </c>
      <c r="R668" s="47">
        <f t="shared" si="1046"/>
        <v>0.96437965276329474</v>
      </c>
      <c r="S668" s="19">
        <v>2256.6309523809</v>
      </c>
      <c r="T668" s="50">
        <f t="shared" si="1047"/>
        <v>20.837742137803644</v>
      </c>
      <c r="U668" s="48">
        <f t="shared" si="1048"/>
        <v>89.602291192555668</v>
      </c>
      <c r="V668" s="45">
        <f t="shared" si="1049"/>
        <v>374.31789321789336</v>
      </c>
      <c r="W668" s="45">
        <f t="shared" ref="W668" si="1079">V668-100</f>
        <v>274.31789321789336</v>
      </c>
      <c r="X668" s="45">
        <f t="shared" si="1051"/>
        <v>100</v>
      </c>
    </row>
    <row r="669" spans="2:24" x14ac:dyDescent="0.25">
      <c r="B669" s="41">
        <v>44498</v>
      </c>
      <c r="C669" s="3">
        <f t="shared" si="1040"/>
        <v>2021</v>
      </c>
      <c r="D669" s="3" t="s">
        <v>30</v>
      </c>
      <c r="E669" s="3">
        <f t="shared" si="1041"/>
        <v>29</v>
      </c>
      <c r="F669" s="3" t="s">
        <v>34</v>
      </c>
      <c r="G669" s="3">
        <v>3</v>
      </c>
      <c r="H669" s="3" t="str">
        <f t="shared" si="1036"/>
        <v>Leghorn</v>
      </c>
      <c r="I669" s="42">
        <v>44406</v>
      </c>
      <c r="J669" s="3">
        <f t="shared" si="1042"/>
        <v>92</v>
      </c>
      <c r="K669" s="43">
        <f t="shared" si="1043"/>
        <v>13.142857142857142</v>
      </c>
      <c r="L669" s="44">
        <v>11193.6031746032</v>
      </c>
      <c r="M669" s="3">
        <v>3</v>
      </c>
      <c r="N669" s="45">
        <f t="shared" si="1044"/>
        <v>11190.6031746032</v>
      </c>
      <c r="O669" s="45">
        <f t="shared" si="1071"/>
        <v>3338</v>
      </c>
      <c r="P669" s="45">
        <f t="shared" si="1007"/>
        <v>10690.6031746032</v>
      </c>
      <c r="Q669" s="46">
        <f t="shared" si="1045"/>
        <v>356.35343915344004</v>
      </c>
      <c r="R669" s="47">
        <f t="shared" si="1046"/>
        <v>0.95531965594716661</v>
      </c>
      <c r="S669" s="19">
        <v>2259.4534632034101</v>
      </c>
      <c r="T669" s="50">
        <f t="shared" si="1047"/>
        <v>21.134948386925544</v>
      </c>
      <c r="U669" s="48">
        <f t="shared" si="1048"/>
        <v>90.880278063779841</v>
      </c>
      <c r="V669" s="45">
        <f t="shared" si="1049"/>
        <v>373.02010582010666</v>
      </c>
      <c r="W669" s="45">
        <f t="shared" ref="W669" si="1080">V669-150</f>
        <v>223.02010582010666</v>
      </c>
      <c r="X669" s="45">
        <f t="shared" si="1051"/>
        <v>150</v>
      </c>
    </row>
    <row r="670" spans="2:24" x14ac:dyDescent="0.25">
      <c r="B670" s="41">
        <v>44499</v>
      </c>
      <c r="C670" s="3">
        <f t="shared" si="1040"/>
        <v>2021</v>
      </c>
      <c r="D670" s="3" t="s">
        <v>30</v>
      </c>
      <c r="E670" s="3">
        <f t="shared" si="1041"/>
        <v>30</v>
      </c>
      <c r="F670" s="3" t="s">
        <v>35</v>
      </c>
      <c r="G670" s="3">
        <v>1</v>
      </c>
      <c r="H670" s="3" t="str">
        <f t="shared" si="1036"/>
        <v>Plymouth Rock</v>
      </c>
      <c r="I670" s="42">
        <v>44407</v>
      </c>
      <c r="J670" s="3">
        <f t="shared" si="1042"/>
        <v>92</v>
      </c>
      <c r="K670" s="43">
        <f t="shared" si="1043"/>
        <v>13.142857142857142</v>
      </c>
      <c r="L670" s="44">
        <v>11148.6695526695</v>
      </c>
      <c r="M670" s="3">
        <v>2</v>
      </c>
      <c r="N670" s="45">
        <f t="shared" si="1044"/>
        <v>11146.6695526695</v>
      </c>
      <c r="O670" s="45">
        <f t="shared" si="1071"/>
        <v>3340</v>
      </c>
      <c r="P670" s="45">
        <f t="shared" si="1009"/>
        <v>10648.6695526695</v>
      </c>
      <c r="Q670" s="46">
        <f t="shared" si="1045"/>
        <v>354.95565175565002</v>
      </c>
      <c r="R670" s="47">
        <f t="shared" si="1046"/>
        <v>0.95532297807458244</v>
      </c>
      <c r="S670" s="19">
        <v>2262.2759740259198</v>
      </c>
      <c r="T670" s="50">
        <f t="shared" si="1047"/>
        <v>21.244681909194874</v>
      </c>
      <c r="U670" s="48">
        <f t="shared" si="1048"/>
        <v>91.352132209537956</v>
      </c>
      <c r="V670" s="45">
        <f t="shared" si="1049"/>
        <v>371.55565175564999</v>
      </c>
      <c r="W670" s="45">
        <f t="shared" ref="W670" si="1081">V670-50</f>
        <v>321.55565175564999</v>
      </c>
      <c r="X670" s="45">
        <f t="shared" si="1051"/>
        <v>50</v>
      </c>
    </row>
    <row r="671" spans="2:24" x14ac:dyDescent="0.25">
      <c r="B671" s="41">
        <v>44500</v>
      </c>
      <c r="C671" s="3">
        <f t="shared" si="1040"/>
        <v>2021</v>
      </c>
      <c r="D671" s="3" t="s">
        <v>30</v>
      </c>
      <c r="E671" s="3">
        <f t="shared" si="1041"/>
        <v>31</v>
      </c>
      <c r="F671" s="3" t="s">
        <v>36</v>
      </c>
      <c r="G671" s="3">
        <v>2</v>
      </c>
      <c r="H671" s="3" t="str">
        <f t="shared" si="1036"/>
        <v>Sussex</v>
      </c>
      <c r="I671" s="42">
        <v>44408</v>
      </c>
      <c r="J671" s="3">
        <f t="shared" si="1042"/>
        <v>92</v>
      </c>
      <c r="K671" s="43">
        <f t="shared" si="1043"/>
        <v>13.142857142857142</v>
      </c>
      <c r="L671" s="44">
        <v>11103.7359307359</v>
      </c>
      <c r="M671" s="3">
        <v>2</v>
      </c>
      <c r="N671" s="45">
        <f t="shared" si="1044"/>
        <v>11101.7359307359</v>
      </c>
      <c r="O671" s="45">
        <f t="shared" si="1071"/>
        <v>3342</v>
      </c>
      <c r="P671" s="45">
        <f t="shared" si="1010"/>
        <v>10701.7359307359</v>
      </c>
      <c r="Q671" s="46">
        <f t="shared" si="1045"/>
        <v>356.72453102452999</v>
      </c>
      <c r="R671" s="47">
        <f t="shared" si="1046"/>
        <v>0.96396959876404797</v>
      </c>
      <c r="S671" s="19">
        <v>2265.09848484843</v>
      </c>
      <c r="T671" s="50">
        <f t="shared" si="1047"/>
        <v>21.165710866990825</v>
      </c>
      <c r="U671" s="48">
        <f t="shared" si="1048"/>
        <v>91.012556728060545</v>
      </c>
      <c r="V671" s="45">
        <f t="shared" si="1049"/>
        <v>370.05786435786337</v>
      </c>
      <c r="W671" s="45">
        <f t="shared" ref="W671" si="1082">V671-55</f>
        <v>315.05786435786337</v>
      </c>
      <c r="X671" s="45">
        <f t="shared" si="1051"/>
        <v>55</v>
      </c>
    </row>
    <row r="672" spans="2:24" x14ac:dyDescent="0.25">
      <c r="B672" s="41">
        <v>44501</v>
      </c>
      <c r="C672" s="3">
        <f t="shared" si="1040"/>
        <v>2021</v>
      </c>
      <c r="D672" s="3" t="s">
        <v>31</v>
      </c>
      <c r="E672" s="3">
        <f t="shared" si="1041"/>
        <v>1</v>
      </c>
      <c r="F672" s="3" t="s">
        <v>34</v>
      </c>
      <c r="G672" s="3">
        <v>3</v>
      </c>
      <c r="H672" s="3" t="str">
        <f t="shared" si="1036"/>
        <v>Leghorn</v>
      </c>
      <c r="I672" s="42">
        <v>44409</v>
      </c>
      <c r="J672" s="3">
        <f t="shared" si="1042"/>
        <v>92</v>
      </c>
      <c r="K672" s="43">
        <f t="shared" si="1043"/>
        <v>13.142857142857142</v>
      </c>
      <c r="L672" s="44">
        <v>11058.8023088023</v>
      </c>
      <c r="M672" s="3">
        <v>2</v>
      </c>
      <c r="N672" s="45">
        <f t="shared" si="1044"/>
        <v>11056.8023088023</v>
      </c>
      <c r="O672" s="45">
        <f t="shared" si="1071"/>
        <v>3344</v>
      </c>
      <c r="P672" s="45">
        <f t="shared" si="1012"/>
        <v>10556.8023088023</v>
      </c>
      <c r="Q672" s="46">
        <f t="shared" si="1045"/>
        <v>351.89341029341</v>
      </c>
      <c r="R672" s="47">
        <f t="shared" si="1046"/>
        <v>0.95477896899703529</v>
      </c>
      <c r="S672" s="19">
        <v>2267.9209956709501</v>
      </c>
      <c r="T672" s="50">
        <f t="shared" si="1047"/>
        <v>21.483029892299388</v>
      </c>
      <c r="U672" s="48">
        <f t="shared" si="1048"/>
        <v>92.377028536887366</v>
      </c>
      <c r="V672" s="45">
        <f t="shared" si="1049"/>
        <v>368.56007696007669</v>
      </c>
      <c r="W672" s="45">
        <f t="shared" ref="W672" si="1083">V672-19</f>
        <v>349.56007696007669</v>
      </c>
      <c r="X672" s="45">
        <f t="shared" si="1051"/>
        <v>19</v>
      </c>
    </row>
    <row r="673" spans="2:24" x14ac:dyDescent="0.25">
      <c r="B673" s="41">
        <v>44502</v>
      </c>
      <c r="C673" s="3">
        <f t="shared" si="1040"/>
        <v>2021</v>
      </c>
      <c r="D673" s="3" t="s">
        <v>31</v>
      </c>
      <c r="E673" s="3">
        <f t="shared" si="1041"/>
        <v>2</v>
      </c>
      <c r="F673" s="3" t="s">
        <v>35</v>
      </c>
      <c r="G673" s="3">
        <v>1</v>
      </c>
      <c r="H673" s="3" t="str">
        <f t="shared" si="1036"/>
        <v>Plymouth Rock</v>
      </c>
      <c r="I673" s="42">
        <v>44410</v>
      </c>
      <c r="J673" s="3">
        <f t="shared" si="1042"/>
        <v>92</v>
      </c>
      <c r="K673" s="43">
        <f t="shared" si="1043"/>
        <v>13.142857142857142</v>
      </c>
      <c r="L673" s="44">
        <v>11013.8686868687</v>
      </c>
      <c r="M673" s="3">
        <v>2</v>
      </c>
      <c r="N673" s="45">
        <f t="shared" si="1044"/>
        <v>11011.8686868687</v>
      </c>
      <c r="O673" s="45">
        <f t="shared" si="1071"/>
        <v>3346</v>
      </c>
      <c r="P673" s="45">
        <f t="shared" si="1014"/>
        <v>10711.8686868687</v>
      </c>
      <c r="Q673" s="46">
        <f t="shared" si="1045"/>
        <v>357.06228956229</v>
      </c>
      <c r="R673" s="47">
        <f t="shared" si="1046"/>
        <v>0.97275666750751033</v>
      </c>
      <c r="S673" s="19">
        <v>2270.7435064934598</v>
      </c>
      <c r="T673" s="50">
        <f t="shared" si="1047"/>
        <v>21.1983881885808</v>
      </c>
      <c r="U673" s="48">
        <f t="shared" si="1048"/>
        <v>91.153069210897442</v>
      </c>
      <c r="V673" s="45">
        <f t="shared" si="1049"/>
        <v>367.06228956229</v>
      </c>
      <c r="W673" s="45">
        <f t="shared" ref="W673" si="1084">V673-100</f>
        <v>267.06228956229</v>
      </c>
      <c r="X673" s="45">
        <f t="shared" si="1051"/>
        <v>100</v>
      </c>
    </row>
    <row r="674" spans="2:24" x14ac:dyDescent="0.25">
      <c r="B674" s="41">
        <v>44503</v>
      </c>
      <c r="C674" s="3">
        <f t="shared" si="1040"/>
        <v>2021</v>
      </c>
      <c r="D674" s="3" t="s">
        <v>31</v>
      </c>
      <c r="E674" s="3">
        <f t="shared" si="1041"/>
        <v>3</v>
      </c>
      <c r="F674" s="3" t="s">
        <v>34</v>
      </c>
      <c r="G674" s="3">
        <v>2</v>
      </c>
      <c r="H674" s="3" t="str">
        <f t="shared" si="1036"/>
        <v>Sussex</v>
      </c>
      <c r="I674" s="42">
        <v>44411</v>
      </c>
      <c r="J674" s="3">
        <f t="shared" si="1042"/>
        <v>92</v>
      </c>
      <c r="K674" s="43">
        <f t="shared" si="1043"/>
        <v>13.142857142857142</v>
      </c>
      <c r="L674" s="44">
        <v>10968.9350649351</v>
      </c>
      <c r="M674" s="3">
        <v>2</v>
      </c>
      <c r="N674" s="45">
        <f t="shared" si="1044"/>
        <v>10966.9350649351</v>
      </c>
      <c r="O674" s="45">
        <f t="shared" si="1071"/>
        <v>3348</v>
      </c>
      <c r="P674" s="45">
        <f t="shared" ref="P674" si="1085">L674-500</f>
        <v>10468.9350649351</v>
      </c>
      <c r="Q674" s="46">
        <f t="shared" si="1045"/>
        <v>348.96450216450336</v>
      </c>
      <c r="R674" s="47">
        <f t="shared" si="1046"/>
        <v>0.95459077699910255</v>
      </c>
      <c r="S674" s="19">
        <v>2273.5660173159699</v>
      </c>
      <c r="T674" s="50">
        <f t="shared" si="1047"/>
        <v>21.71726162416563</v>
      </c>
      <c r="U674" s="48">
        <f t="shared" si="1048"/>
        <v>93.384224983912205</v>
      </c>
      <c r="V674" s="45">
        <f t="shared" si="1049"/>
        <v>365.56450216450332</v>
      </c>
      <c r="W674" s="45">
        <f t="shared" ref="W674" si="1086">V674-120</f>
        <v>245.56450216450332</v>
      </c>
      <c r="X674" s="45">
        <f t="shared" si="1051"/>
        <v>120</v>
      </c>
    </row>
    <row r="675" spans="2:24" x14ac:dyDescent="0.25">
      <c r="B675" s="41">
        <v>44504</v>
      </c>
      <c r="C675" s="3">
        <f t="shared" si="1040"/>
        <v>2021</v>
      </c>
      <c r="D675" s="3" t="s">
        <v>31</v>
      </c>
      <c r="E675" s="3">
        <f t="shared" si="1041"/>
        <v>4</v>
      </c>
      <c r="F675" s="3" t="s">
        <v>35</v>
      </c>
      <c r="G675" s="3">
        <v>3</v>
      </c>
      <c r="H675" s="3" t="str">
        <f t="shared" si="1036"/>
        <v>Leghorn</v>
      </c>
      <c r="I675" s="42">
        <v>44432</v>
      </c>
      <c r="J675" s="3">
        <f t="shared" si="1042"/>
        <v>72</v>
      </c>
      <c r="K675" s="43">
        <f t="shared" si="1043"/>
        <v>10.285714285714286</v>
      </c>
      <c r="L675" s="44">
        <v>10924.0014430014</v>
      </c>
      <c r="M675" s="3">
        <v>2</v>
      </c>
      <c r="N675" s="45">
        <f t="shared" si="1044"/>
        <v>10922.0014430014</v>
      </c>
      <c r="O675" s="45">
        <f t="shared" si="1071"/>
        <v>3350</v>
      </c>
      <c r="P675" s="45">
        <f t="shared" ref="P675" si="1087">N675-400</f>
        <v>10522.0014430014</v>
      </c>
      <c r="Q675" s="46">
        <f t="shared" si="1045"/>
        <v>350.73338143337998</v>
      </c>
      <c r="R675" s="47">
        <f t="shared" si="1046"/>
        <v>0.96337667577801755</v>
      </c>
      <c r="S675" s="19">
        <v>2276.3885281384801</v>
      </c>
      <c r="T675" s="50">
        <f t="shared" si="1047"/>
        <v>21.634558220409637</v>
      </c>
      <c r="U675" s="48">
        <f t="shared" si="1048"/>
        <v>93.02860034776144</v>
      </c>
      <c r="V675" s="45">
        <f t="shared" si="1049"/>
        <v>364.06671476671335</v>
      </c>
      <c r="W675" s="45">
        <f t="shared" ref="W675" si="1088">V675-88</f>
        <v>276.06671476671335</v>
      </c>
      <c r="X675" s="45">
        <f t="shared" si="1051"/>
        <v>88</v>
      </c>
    </row>
    <row r="676" spans="2:24" x14ac:dyDescent="0.25">
      <c r="B676" s="41">
        <v>44505</v>
      </c>
      <c r="C676" s="3">
        <f t="shared" si="1040"/>
        <v>2021</v>
      </c>
      <c r="D676" s="3" t="s">
        <v>31</v>
      </c>
      <c r="E676" s="3">
        <f t="shared" si="1041"/>
        <v>5</v>
      </c>
      <c r="F676" s="3" t="s">
        <v>36</v>
      </c>
      <c r="G676" s="3">
        <v>1</v>
      </c>
      <c r="H676" s="3" t="str">
        <f t="shared" si="1036"/>
        <v>Plymouth Rock</v>
      </c>
      <c r="I676" s="42">
        <v>44413</v>
      </c>
      <c r="J676" s="3">
        <f t="shared" si="1042"/>
        <v>92</v>
      </c>
      <c r="K676" s="43">
        <f t="shared" si="1043"/>
        <v>13.142857142857142</v>
      </c>
      <c r="L676" s="44">
        <v>10879.0678210678</v>
      </c>
      <c r="M676" s="3">
        <v>5</v>
      </c>
      <c r="N676" s="45">
        <f t="shared" si="1044"/>
        <v>10874.0678210678</v>
      </c>
      <c r="O676" s="45">
        <f t="shared" si="1071"/>
        <v>3355</v>
      </c>
      <c r="P676" s="45">
        <f t="shared" ref="P676" si="1089">N676-500</f>
        <v>10374.0678210678</v>
      </c>
      <c r="Q676" s="46">
        <f t="shared" si="1045"/>
        <v>345.80226070226001</v>
      </c>
      <c r="R676" s="47">
        <f t="shared" si="1046"/>
        <v>0.95401904712868513</v>
      </c>
      <c r="S676" s="19">
        <v>2279.2110389609902</v>
      </c>
      <c r="T676" s="50">
        <f t="shared" si="1047"/>
        <v>21.970273168374099</v>
      </c>
      <c r="U676" s="48">
        <f t="shared" si="1048"/>
        <v>94.472174624008616</v>
      </c>
      <c r="V676" s="45">
        <f t="shared" si="1049"/>
        <v>362.46892736892664</v>
      </c>
      <c r="W676" s="45">
        <f t="shared" ref="W676" si="1090">V676-77</f>
        <v>285.46892736892664</v>
      </c>
      <c r="X676" s="45">
        <f t="shared" si="1051"/>
        <v>77</v>
      </c>
    </row>
    <row r="677" spans="2:24" x14ac:dyDescent="0.25">
      <c r="B677" s="41">
        <v>44506</v>
      </c>
      <c r="C677" s="3">
        <f t="shared" si="1040"/>
        <v>2021</v>
      </c>
      <c r="D677" s="3" t="s">
        <v>31</v>
      </c>
      <c r="E677" s="3">
        <f t="shared" si="1041"/>
        <v>6</v>
      </c>
      <c r="F677" s="3" t="s">
        <v>34</v>
      </c>
      <c r="G677" s="3">
        <v>2</v>
      </c>
      <c r="H677" s="3" t="str">
        <f t="shared" si="1036"/>
        <v>Sussex</v>
      </c>
      <c r="I677" s="42">
        <v>44414</v>
      </c>
      <c r="J677" s="3">
        <f t="shared" si="1042"/>
        <v>92</v>
      </c>
      <c r="K677" s="43">
        <f t="shared" si="1043"/>
        <v>13.142857142857142</v>
      </c>
      <c r="L677" s="44">
        <v>16800</v>
      </c>
      <c r="M677" s="3">
        <v>8</v>
      </c>
      <c r="N677" s="45">
        <f t="shared" si="1044"/>
        <v>16792</v>
      </c>
      <c r="O677" s="45">
        <f t="shared" si="1071"/>
        <v>3363</v>
      </c>
      <c r="P677" s="45">
        <f t="shared" ref="P677" si="1091">N677-300</f>
        <v>16492</v>
      </c>
      <c r="Q677" s="46">
        <f t="shared" si="1045"/>
        <v>549.73333333333335</v>
      </c>
      <c r="R677" s="47">
        <f t="shared" si="1046"/>
        <v>0.98213434969032876</v>
      </c>
      <c r="S677" s="19">
        <v>2282.0335497834999</v>
      </c>
      <c r="T677" s="50">
        <f t="shared" si="1047"/>
        <v>13.837215315204341</v>
      </c>
      <c r="U677" s="48">
        <f t="shared" si="1048"/>
        <v>59.500025855378667</v>
      </c>
      <c r="V677" s="45">
        <f t="shared" si="1049"/>
        <v>559.73333333333335</v>
      </c>
      <c r="W677" s="45">
        <f t="shared" ref="W677" si="1092">V677-90</f>
        <v>469.73333333333335</v>
      </c>
      <c r="X677" s="45">
        <f t="shared" si="1051"/>
        <v>90</v>
      </c>
    </row>
    <row r="678" spans="2:24" x14ac:dyDescent="0.25">
      <c r="B678" s="41">
        <v>44507</v>
      </c>
      <c r="C678" s="3">
        <f t="shared" si="1040"/>
        <v>2021</v>
      </c>
      <c r="D678" s="3" t="s">
        <v>31</v>
      </c>
      <c r="E678" s="3">
        <f t="shared" si="1041"/>
        <v>7</v>
      </c>
      <c r="F678" s="3" t="s">
        <v>35</v>
      </c>
      <c r="G678" s="3">
        <v>3</v>
      </c>
      <c r="H678" s="3" t="str">
        <f t="shared" si="1036"/>
        <v>Leghorn</v>
      </c>
      <c r="I678" s="42">
        <v>44415</v>
      </c>
      <c r="J678" s="3">
        <f t="shared" si="1042"/>
        <v>92</v>
      </c>
      <c r="K678" s="43">
        <f t="shared" si="1043"/>
        <v>13.142857142857142</v>
      </c>
      <c r="L678" s="44">
        <v>15500</v>
      </c>
      <c r="M678" s="3">
        <v>6</v>
      </c>
      <c r="N678" s="45">
        <f t="shared" si="1044"/>
        <v>15494</v>
      </c>
      <c r="O678" s="45">
        <f t="shared" si="1071"/>
        <v>3369</v>
      </c>
      <c r="P678" s="45">
        <f t="shared" ref="P678" si="1093">N678-200</f>
        <v>15294</v>
      </c>
      <c r="Q678" s="46">
        <f t="shared" si="1045"/>
        <v>509.8</v>
      </c>
      <c r="R678" s="47">
        <f t="shared" si="1046"/>
        <v>0.98709177746224341</v>
      </c>
      <c r="S678" s="19">
        <v>2284.85606060601</v>
      </c>
      <c r="T678" s="50">
        <f t="shared" si="1047"/>
        <v>14.939558392873089</v>
      </c>
      <c r="U678" s="48">
        <f t="shared" si="1048"/>
        <v>64.240101089354283</v>
      </c>
      <c r="V678" s="45">
        <f t="shared" si="1049"/>
        <v>516.4666666666667</v>
      </c>
      <c r="W678" s="45">
        <f t="shared" ref="W678" si="1094">V678-189</f>
        <v>327.4666666666667</v>
      </c>
      <c r="X678" s="45">
        <f t="shared" si="1051"/>
        <v>189</v>
      </c>
    </row>
    <row r="679" spans="2:24" x14ac:dyDescent="0.25">
      <c r="B679" s="41">
        <v>44508</v>
      </c>
      <c r="C679" s="3">
        <f t="shared" si="1040"/>
        <v>2021</v>
      </c>
      <c r="D679" s="3" t="s">
        <v>31</v>
      </c>
      <c r="E679" s="3">
        <f t="shared" si="1041"/>
        <v>8</v>
      </c>
      <c r="F679" s="3" t="s">
        <v>36</v>
      </c>
      <c r="G679" s="3">
        <v>1</v>
      </c>
      <c r="H679" s="3" t="str">
        <f t="shared" si="1036"/>
        <v>Plymouth Rock</v>
      </c>
      <c r="I679" s="42">
        <v>44416</v>
      </c>
      <c r="J679" s="3">
        <f t="shared" si="1042"/>
        <v>92</v>
      </c>
      <c r="K679" s="43">
        <f t="shared" si="1043"/>
        <v>13.142857142857142</v>
      </c>
      <c r="L679" s="44">
        <v>12000</v>
      </c>
      <c r="M679" s="3">
        <v>6</v>
      </c>
      <c r="N679" s="45">
        <f t="shared" si="1044"/>
        <v>11994</v>
      </c>
      <c r="O679" s="45">
        <f t="shared" si="1071"/>
        <v>3375</v>
      </c>
      <c r="P679" s="45">
        <f t="shared" ref="P679" si="1095">N679-600</f>
        <v>11394</v>
      </c>
      <c r="Q679" s="46">
        <f t="shared" si="1045"/>
        <v>379.8</v>
      </c>
      <c r="R679" s="47">
        <f t="shared" si="1046"/>
        <v>0.94997498749374687</v>
      </c>
      <c r="S679" s="19">
        <v>2287.6785714285202</v>
      </c>
      <c r="T679" s="50">
        <f t="shared" si="1047"/>
        <v>20.077923217733193</v>
      </c>
      <c r="U679" s="48">
        <f t="shared" si="1048"/>
        <v>86.335069836252728</v>
      </c>
      <c r="V679" s="45">
        <f t="shared" si="1049"/>
        <v>399.8</v>
      </c>
      <c r="W679" s="45">
        <f t="shared" ref="W679" si="1096">V679-32</f>
        <v>367.8</v>
      </c>
      <c r="X679" s="45">
        <f t="shared" si="1051"/>
        <v>32</v>
      </c>
    </row>
    <row r="680" spans="2:24" x14ac:dyDescent="0.25">
      <c r="B680" s="41">
        <v>44509</v>
      </c>
      <c r="C680" s="3">
        <f t="shared" si="1040"/>
        <v>2021</v>
      </c>
      <c r="D680" s="3" t="s">
        <v>31</v>
      </c>
      <c r="E680" s="3">
        <f t="shared" si="1041"/>
        <v>9</v>
      </c>
      <c r="F680" s="3" t="s">
        <v>34</v>
      </c>
      <c r="G680" s="3">
        <v>2</v>
      </c>
      <c r="H680" s="3" t="str">
        <f t="shared" si="1036"/>
        <v>Sussex</v>
      </c>
      <c r="I680" s="42">
        <v>44427</v>
      </c>
      <c r="J680" s="3">
        <f t="shared" si="1042"/>
        <v>82</v>
      </c>
      <c r="K680" s="43">
        <f t="shared" si="1043"/>
        <v>11.714285714285714</v>
      </c>
      <c r="L680" s="44">
        <v>10000</v>
      </c>
      <c r="M680" s="3">
        <v>8</v>
      </c>
      <c r="N680" s="45">
        <f t="shared" si="1044"/>
        <v>9992</v>
      </c>
      <c r="O680" s="45">
        <f t="shared" si="1071"/>
        <v>3383</v>
      </c>
      <c r="P680" s="45">
        <f t="shared" ref="P680" si="1097">N680-500</f>
        <v>9492</v>
      </c>
      <c r="Q680" s="46">
        <f t="shared" si="1045"/>
        <v>316.39999999999998</v>
      </c>
      <c r="R680" s="47">
        <f t="shared" si="1046"/>
        <v>0.94995996797437954</v>
      </c>
      <c r="S680" s="19">
        <v>2290.5010822510299</v>
      </c>
      <c r="T680" s="50">
        <f t="shared" si="1047"/>
        <v>24.130858430794667</v>
      </c>
      <c r="U680" s="48">
        <f t="shared" si="1048"/>
        <v>103.76269125241707</v>
      </c>
      <c r="V680" s="45">
        <f t="shared" si="1049"/>
        <v>333.06666666666666</v>
      </c>
      <c r="W680" s="45">
        <f t="shared" ref="W680" si="1098">V680-115</f>
        <v>218.06666666666666</v>
      </c>
      <c r="X680" s="45">
        <f t="shared" si="1051"/>
        <v>115</v>
      </c>
    </row>
    <row r="681" spans="2:24" x14ac:dyDescent="0.25">
      <c r="B681" s="41">
        <v>44510</v>
      </c>
      <c r="C681" s="3">
        <f t="shared" si="1040"/>
        <v>2021</v>
      </c>
      <c r="D681" s="3" t="s">
        <v>31</v>
      </c>
      <c r="E681" s="3">
        <f t="shared" si="1041"/>
        <v>10</v>
      </c>
      <c r="F681" s="3" t="s">
        <v>35</v>
      </c>
      <c r="G681" s="3">
        <v>3</v>
      </c>
      <c r="H681" s="3" t="str">
        <f t="shared" si="1036"/>
        <v>Leghorn</v>
      </c>
      <c r="I681" s="42">
        <v>44418</v>
      </c>
      <c r="J681" s="3">
        <f t="shared" si="1042"/>
        <v>92</v>
      </c>
      <c r="K681" s="43">
        <f t="shared" si="1043"/>
        <v>13.142857142857142</v>
      </c>
      <c r="L681" s="44">
        <v>19000</v>
      </c>
      <c r="M681" s="3">
        <v>1</v>
      </c>
      <c r="N681" s="45">
        <f t="shared" si="1044"/>
        <v>18999</v>
      </c>
      <c r="O681" s="45">
        <f t="shared" si="1071"/>
        <v>3384</v>
      </c>
      <c r="P681" s="45">
        <f t="shared" ref="P681" si="1099">L681-500</f>
        <v>18500</v>
      </c>
      <c r="Q681" s="46">
        <f t="shared" si="1045"/>
        <v>616.66666666666663</v>
      </c>
      <c r="R681" s="47">
        <f t="shared" si="1046"/>
        <v>0.97373545976104003</v>
      </c>
      <c r="S681" s="19">
        <v>2293.32359307354</v>
      </c>
      <c r="T681" s="50">
        <f t="shared" si="1047"/>
        <v>12.39634374634346</v>
      </c>
      <c r="U681" s="48">
        <f t="shared" si="1048"/>
        <v>53.304278109276872</v>
      </c>
      <c r="V681" s="45">
        <f t="shared" si="1049"/>
        <v>633.29999999999995</v>
      </c>
      <c r="W681" s="45">
        <f t="shared" ref="W681" si="1100">V681-77</f>
        <v>556.29999999999995</v>
      </c>
      <c r="X681" s="45">
        <f t="shared" si="1051"/>
        <v>77</v>
      </c>
    </row>
    <row r="682" spans="2:24" x14ac:dyDescent="0.25">
      <c r="B682" s="41">
        <v>44511</v>
      </c>
      <c r="C682" s="3">
        <f t="shared" si="1040"/>
        <v>2021</v>
      </c>
      <c r="D682" s="3" t="s">
        <v>31</v>
      </c>
      <c r="E682" s="3">
        <f t="shared" si="1041"/>
        <v>11</v>
      </c>
      <c r="F682" s="3" t="s">
        <v>36</v>
      </c>
      <c r="G682" s="3">
        <v>1</v>
      </c>
      <c r="H682" s="3" t="str">
        <f t="shared" si="1036"/>
        <v>Plymouth Rock</v>
      </c>
      <c r="I682" s="42">
        <v>44419</v>
      </c>
      <c r="J682" s="3">
        <f t="shared" si="1042"/>
        <v>92</v>
      </c>
      <c r="K682" s="43">
        <f t="shared" si="1043"/>
        <v>13.142857142857142</v>
      </c>
      <c r="L682" s="44">
        <v>14330</v>
      </c>
      <c r="M682" s="3">
        <v>0</v>
      </c>
      <c r="N682" s="45">
        <f t="shared" si="1044"/>
        <v>14330</v>
      </c>
      <c r="O682" s="45">
        <f t="shared" si="1071"/>
        <v>3384</v>
      </c>
      <c r="P682" s="45">
        <f t="shared" ref="P682" si="1101">N682-400</f>
        <v>13930</v>
      </c>
      <c r="Q682" s="46">
        <f t="shared" si="1045"/>
        <v>464.33333333333331</v>
      </c>
      <c r="R682" s="47">
        <f t="shared" si="1046"/>
        <v>0.97208653175157012</v>
      </c>
      <c r="S682" s="19">
        <v>2296.1461038960501</v>
      </c>
      <c r="T682" s="50">
        <f t="shared" si="1047"/>
        <v>16.483460903776383</v>
      </c>
      <c r="U682" s="48">
        <f t="shared" si="1048"/>
        <v>70.878881886238446</v>
      </c>
      <c r="V682" s="45">
        <f t="shared" si="1049"/>
        <v>477.66666666666669</v>
      </c>
      <c r="W682" s="45">
        <f t="shared" ref="W682" si="1102">V682-88</f>
        <v>389.66666666666669</v>
      </c>
      <c r="X682" s="45">
        <f t="shared" si="1051"/>
        <v>88</v>
      </c>
    </row>
    <row r="683" spans="2:24" x14ac:dyDescent="0.25">
      <c r="B683" s="41">
        <v>44512</v>
      </c>
      <c r="C683" s="3">
        <f t="shared" si="1040"/>
        <v>2021</v>
      </c>
      <c r="D683" s="3" t="s">
        <v>31</v>
      </c>
      <c r="E683" s="3">
        <f t="shared" si="1041"/>
        <v>12</v>
      </c>
      <c r="F683" s="3" t="s">
        <v>34</v>
      </c>
      <c r="G683" s="3">
        <v>2</v>
      </c>
      <c r="H683" s="3" t="str">
        <f t="shared" si="1036"/>
        <v>Sussex</v>
      </c>
      <c r="I683" s="42">
        <v>44420</v>
      </c>
      <c r="J683" s="3">
        <f t="shared" si="1042"/>
        <v>92</v>
      </c>
      <c r="K683" s="43">
        <f t="shared" si="1043"/>
        <v>13.142857142857142</v>
      </c>
      <c r="L683" s="44">
        <v>14220</v>
      </c>
      <c r="M683" s="3">
        <v>0</v>
      </c>
      <c r="N683" s="45">
        <f t="shared" si="1044"/>
        <v>14220</v>
      </c>
      <c r="O683" s="45">
        <f t="shared" si="1071"/>
        <v>3384</v>
      </c>
      <c r="P683" s="45">
        <f t="shared" ref="P683" si="1103">N683-500</f>
        <v>13720</v>
      </c>
      <c r="Q683" s="46">
        <f t="shared" si="1045"/>
        <v>457.33333333333331</v>
      </c>
      <c r="R683" s="47">
        <f t="shared" si="1046"/>
        <v>0.96483825597749651</v>
      </c>
      <c r="S683" s="19">
        <v>2298.9686147185598</v>
      </c>
      <c r="T683" s="50">
        <f t="shared" si="1047"/>
        <v>16.75633101106822</v>
      </c>
      <c r="U683" s="48">
        <f t="shared" si="1048"/>
        <v>72.05222334759334</v>
      </c>
      <c r="V683" s="45">
        <f t="shared" si="1049"/>
        <v>474</v>
      </c>
      <c r="W683" s="45">
        <f t="shared" ref="W683" si="1104">V683-99</f>
        <v>375</v>
      </c>
      <c r="X683" s="45">
        <f t="shared" si="1051"/>
        <v>99</v>
      </c>
    </row>
    <row r="684" spans="2:24" x14ac:dyDescent="0.25">
      <c r="B684" s="41">
        <v>44513</v>
      </c>
      <c r="C684" s="3">
        <f t="shared" si="1040"/>
        <v>2021</v>
      </c>
      <c r="D684" s="3" t="s">
        <v>31</v>
      </c>
      <c r="E684" s="3">
        <f t="shared" si="1041"/>
        <v>13</v>
      </c>
      <c r="F684" s="3" t="s">
        <v>34</v>
      </c>
      <c r="G684" s="3">
        <v>3</v>
      </c>
      <c r="H684" s="3" t="str">
        <f t="shared" si="1036"/>
        <v>Leghorn</v>
      </c>
      <c r="I684" s="42">
        <v>44421</v>
      </c>
      <c r="J684" s="3">
        <f t="shared" si="1042"/>
        <v>92</v>
      </c>
      <c r="K684" s="43">
        <f t="shared" si="1043"/>
        <v>13.142857142857142</v>
      </c>
      <c r="L684" s="44">
        <v>14110</v>
      </c>
      <c r="M684" s="3">
        <v>0</v>
      </c>
      <c r="N684" s="45">
        <f t="shared" si="1044"/>
        <v>14110</v>
      </c>
      <c r="O684" s="45">
        <f t="shared" si="1071"/>
        <v>3384</v>
      </c>
      <c r="P684" s="45">
        <f t="shared" ref="P684:P732" si="1105">L684-500</f>
        <v>13610</v>
      </c>
      <c r="Q684" s="46">
        <f t="shared" si="1045"/>
        <v>453.66666666666669</v>
      </c>
      <c r="R684" s="47">
        <f t="shared" si="1046"/>
        <v>0.96456413890857551</v>
      </c>
      <c r="S684" s="19">
        <v>2301.79112554107</v>
      </c>
      <c r="T684" s="50">
        <f t="shared" si="1047"/>
        <v>16.912499085533213</v>
      </c>
      <c r="U684" s="48">
        <f t="shared" si="1048"/>
        <v>72.723746067792817</v>
      </c>
      <c r="V684" s="45">
        <f t="shared" si="1049"/>
        <v>470.33333333333331</v>
      </c>
      <c r="W684" s="45">
        <f t="shared" ref="W684" si="1106">V684-70</f>
        <v>400.33333333333331</v>
      </c>
      <c r="X684" s="45">
        <f t="shared" si="1051"/>
        <v>70</v>
      </c>
    </row>
    <row r="685" spans="2:24" x14ac:dyDescent="0.25">
      <c r="B685" s="41">
        <v>44514</v>
      </c>
      <c r="C685" s="3">
        <f t="shared" si="1040"/>
        <v>2021</v>
      </c>
      <c r="D685" s="3" t="s">
        <v>31</v>
      </c>
      <c r="E685" s="3">
        <f t="shared" si="1041"/>
        <v>14</v>
      </c>
      <c r="F685" s="3" t="s">
        <v>35</v>
      </c>
      <c r="G685" s="3">
        <v>1</v>
      </c>
      <c r="H685" s="3" t="str">
        <f t="shared" si="1036"/>
        <v>Plymouth Rock</v>
      </c>
      <c r="I685" s="42">
        <v>44422</v>
      </c>
      <c r="J685" s="3">
        <f t="shared" si="1042"/>
        <v>92</v>
      </c>
      <c r="K685" s="43">
        <f t="shared" si="1043"/>
        <v>13.142857142857142</v>
      </c>
      <c r="L685" s="44">
        <v>14000</v>
      </c>
      <c r="M685" s="3">
        <v>0</v>
      </c>
      <c r="N685" s="45">
        <f t="shared" si="1044"/>
        <v>14000</v>
      </c>
      <c r="O685" s="45">
        <f t="shared" si="1071"/>
        <v>3384</v>
      </c>
      <c r="P685" s="45">
        <f t="shared" ref="P685:P709" si="1107">N685-400</f>
        <v>13600</v>
      </c>
      <c r="Q685" s="46">
        <f t="shared" si="1045"/>
        <v>453.33333333333331</v>
      </c>
      <c r="R685" s="47">
        <f t="shared" si="1046"/>
        <v>0.97142857142857142</v>
      </c>
      <c r="S685" s="19">
        <v>2304.6136363635801</v>
      </c>
      <c r="T685" s="50">
        <f t="shared" si="1047"/>
        <v>16.945688502673381</v>
      </c>
      <c r="U685" s="48">
        <f t="shared" si="1048"/>
        <v>72.866460561495529</v>
      </c>
      <c r="V685" s="45">
        <f t="shared" si="1049"/>
        <v>466.66666666666669</v>
      </c>
      <c r="W685" s="45">
        <f t="shared" ref="W685:W686" si="1108">V685-61</f>
        <v>405.66666666666669</v>
      </c>
      <c r="X685" s="45">
        <f t="shared" si="1051"/>
        <v>61</v>
      </c>
    </row>
    <row r="686" spans="2:24" x14ac:dyDescent="0.25">
      <c r="B686" s="41">
        <v>44515</v>
      </c>
      <c r="C686" s="3">
        <f t="shared" si="1040"/>
        <v>2021</v>
      </c>
      <c r="D686" s="3" t="s">
        <v>31</v>
      </c>
      <c r="E686" s="3">
        <f t="shared" si="1041"/>
        <v>15</v>
      </c>
      <c r="F686" s="3" t="s">
        <v>36</v>
      </c>
      <c r="G686" s="3">
        <v>2</v>
      </c>
      <c r="H686" s="3" t="str">
        <f t="shared" si="1036"/>
        <v>Sussex</v>
      </c>
      <c r="I686" s="42">
        <v>44423</v>
      </c>
      <c r="J686" s="3">
        <f t="shared" si="1042"/>
        <v>92</v>
      </c>
      <c r="K686" s="43">
        <f t="shared" si="1043"/>
        <v>13.142857142857142</v>
      </c>
      <c r="L686" s="44">
        <v>13890</v>
      </c>
      <c r="M686" s="3">
        <v>9</v>
      </c>
      <c r="N686" s="45">
        <f t="shared" si="1044"/>
        <v>13881</v>
      </c>
      <c r="O686" s="45">
        <f t="shared" si="1071"/>
        <v>3393</v>
      </c>
      <c r="P686" s="45">
        <f t="shared" ref="P686:P710" si="1109">N686-500</f>
        <v>13381</v>
      </c>
      <c r="Q686" s="46">
        <f t="shared" si="1045"/>
        <v>446.03333333333336</v>
      </c>
      <c r="R686" s="47">
        <f t="shared" si="1046"/>
        <v>0.96397954037893518</v>
      </c>
      <c r="S686" s="19">
        <v>2307.4361471860898</v>
      </c>
      <c r="T686" s="50">
        <f t="shared" si="1047"/>
        <v>17.244123362873399</v>
      </c>
      <c r="U686" s="48">
        <f t="shared" si="1048"/>
        <v>74.149730460355613</v>
      </c>
      <c r="V686" s="45">
        <f t="shared" si="1049"/>
        <v>462.7</v>
      </c>
      <c r="W686" s="45">
        <f t="shared" si="1108"/>
        <v>401.7</v>
      </c>
      <c r="X686" s="45">
        <f t="shared" si="1051"/>
        <v>61</v>
      </c>
    </row>
    <row r="687" spans="2:24" x14ac:dyDescent="0.25">
      <c r="B687" s="41">
        <v>44516</v>
      </c>
      <c r="C687" s="3">
        <f t="shared" si="1040"/>
        <v>2021</v>
      </c>
      <c r="D687" s="3" t="s">
        <v>31</v>
      </c>
      <c r="E687" s="3">
        <f t="shared" si="1041"/>
        <v>16</v>
      </c>
      <c r="F687" s="3" t="s">
        <v>34</v>
      </c>
      <c r="G687" s="3">
        <v>3</v>
      </c>
      <c r="H687" s="3" t="str">
        <f t="shared" si="1036"/>
        <v>Leghorn</v>
      </c>
      <c r="I687" s="42">
        <v>44424</v>
      </c>
      <c r="J687" s="3">
        <f t="shared" si="1042"/>
        <v>92</v>
      </c>
      <c r="K687" s="43">
        <f t="shared" si="1043"/>
        <v>13.142857142857142</v>
      </c>
      <c r="L687" s="44">
        <v>13780</v>
      </c>
      <c r="M687" s="3">
        <v>11</v>
      </c>
      <c r="N687" s="45">
        <f t="shared" si="1044"/>
        <v>13769</v>
      </c>
      <c r="O687" s="45">
        <f t="shared" si="1071"/>
        <v>3404</v>
      </c>
      <c r="P687" s="45">
        <f t="shared" ref="P687:P711" si="1110">N687-300</f>
        <v>13469</v>
      </c>
      <c r="Q687" s="46">
        <f t="shared" si="1045"/>
        <v>448.96666666666664</v>
      </c>
      <c r="R687" s="47">
        <f t="shared" si="1046"/>
        <v>0.97821192533953083</v>
      </c>
      <c r="S687" s="19">
        <v>2310.2586580085999</v>
      </c>
      <c r="T687" s="50">
        <f t="shared" si="1047"/>
        <v>17.152414121379461</v>
      </c>
      <c r="U687" s="48">
        <f t="shared" si="1048"/>
        <v>73.755380721931687</v>
      </c>
      <c r="V687" s="45">
        <f t="shared" si="1049"/>
        <v>458.96666666666664</v>
      </c>
      <c r="W687" s="45">
        <f t="shared" ref="W687" si="1111">V687-88</f>
        <v>370.96666666666664</v>
      </c>
      <c r="X687" s="45">
        <f t="shared" si="1051"/>
        <v>88</v>
      </c>
    </row>
    <row r="688" spans="2:24" x14ac:dyDescent="0.25">
      <c r="B688" s="41">
        <v>44517</v>
      </c>
      <c r="C688" s="3">
        <f t="shared" si="1040"/>
        <v>2021</v>
      </c>
      <c r="D688" s="3" t="s">
        <v>31</v>
      </c>
      <c r="E688" s="3">
        <f t="shared" si="1041"/>
        <v>17</v>
      </c>
      <c r="F688" s="3" t="s">
        <v>35</v>
      </c>
      <c r="G688" s="3">
        <v>1</v>
      </c>
      <c r="H688" s="3" t="str">
        <f t="shared" si="1036"/>
        <v>Plymouth Rock</v>
      </c>
      <c r="I688" s="42">
        <v>44425</v>
      </c>
      <c r="J688" s="3">
        <f t="shared" si="1042"/>
        <v>92</v>
      </c>
      <c r="K688" s="43">
        <f t="shared" si="1043"/>
        <v>13.142857142857142</v>
      </c>
      <c r="L688" s="44">
        <v>13670</v>
      </c>
      <c r="M688" s="3">
        <v>15</v>
      </c>
      <c r="N688" s="45">
        <f t="shared" si="1044"/>
        <v>13655</v>
      </c>
      <c r="O688" s="45">
        <f t="shared" si="1071"/>
        <v>3419</v>
      </c>
      <c r="P688" s="45">
        <f t="shared" ref="P688:P712" si="1112">N688-200</f>
        <v>13455</v>
      </c>
      <c r="Q688" s="46">
        <f t="shared" si="1045"/>
        <v>448.5</v>
      </c>
      <c r="R688" s="47">
        <f t="shared" si="1046"/>
        <v>0.98535335042109118</v>
      </c>
      <c r="S688" s="19">
        <v>2313.0811688311101</v>
      </c>
      <c r="T688" s="50">
        <f t="shared" si="1047"/>
        <v>17.191238712977405</v>
      </c>
      <c r="U688" s="48">
        <f t="shared" si="1048"/>
        <v>73.92232646580284</v>
      </c>
      <c r="V688" s="45">
        <f t="shared" si="1049"/>
        <v>455.16666666666669</v>
      </c>
      <c r="W688" s="45">
        <f t="shared" ref="W688" si="1113">V688-150</f>
        <v>305.16666666666669</v>
      </c>
      <c r="X688" s="45">
        <f t="shared" si="1051"/>
        <v>150</v>
      </c>
    </row>
    <row r="689" spans="2:24" x14ac:dyDescent="0.25">
      <c r="B689" s="41">
        <v>44518</v>
      </c>
      <c r="C689" s="3">
        <f t="shared" si="1040"/>
        <v>2021</v>
      </c>
      <c r="D689" s="3" t="s">
        <v>31</v>
      </c>
      <c r="E689" s="3">
        <f t="shared" si="1041"/>
        <v>18</v>
      </c>
      <c r="F689" s="3" t="s">
        <v>36</v>
      </c>
      <c r="G689" s="3">
        <v>2</v>
      </c>
      <c r="H689" s="3" t="str">
        <f t="shared" si="1036"/>
        <v>Sussex</v>
      </c>
      <c r="I689" s="42">
        <v>44426</v>
      </c>
      <c r="J689" s="3">
        <f t="shared" si="1042"/>
        <v>92</v>
      </c>
      <c r="K689" s="43">
        <f t="shared" si="1043"/>
        <v>13.142857142857142</v>
      </c>
      <c r="L689" s="44">
        <v>13560</v>
      </c>
      <c r="M689" s="3">
        <v>10</v>
      </c>
      <c r="N689" s="45">
        <f t="shared" si="1044"/>
        <v>13550</v>
      </c>
      <c r="O689" s="45">
        <f t="shared" si="1071"/>
        <v>3429</v>
      </c>
      <c r="P689" s="45">
        <f t="shared" ref="P689:P713" si="1114">N689-600</f>
        <v>12950</v>
      </c>
      <c r="Q689" s="46">
        <f t="shared" si="1045"/>
        <v>431.66666666666669</v>
      </c>
      <c r="R689" s="47">
        <f t="shared" si="1046"/>
        <v>0.955719557195572</v>
      </c>
      <c r="S689" s="19">
        <v>2315.9036796536202</v>
      </c>
      <c r="T689" s="50">
        <f t="shared" si="1047"/>
        <v>17.883426097711354</v>
      </c>
      <c r="U689" s="48">
        <f t="shared" si="1048"/>
        <v>76.89873222015882</v>
      </c>
      <c r="V689" s="45">
        <f t="shared" si="1049"/>
        <v>451.66666666666669</v>
      </c>
      <c r="W689" s="45">
        <f t="shared" ref="W689" si="1115">V689-20</f>
        <v>431.66666666666669</v>
      </c>
      <c r="X689" s="45">
        <f t="shared" si="1051"/>
        <v>20</v>
      </c>
    </row>
    <row r="690" spans="2:24" x14ac:dyDescent="0.25">
      <c r="B690" s="41">
        <v>44519</v>
      </c>
      <c r="C690" s="3">
        <f t="shared" si="1040"/>
        <v>2021</v>
      </c>
      <c r="D690" s="3" t="s">
        <v>31</v>
      </c>
      <c r="E690" s="3">
        <f t="shared" si="1041"/>
        <v>19</v>
      </c>
      <c r="F690" s="3" t="s">
        <v>34</v>
      </c>
      <c r="G690" s="3">
        <v>3</v>
      </c>
      <c r="H690" s="3" t="str">
        <f t="shared" si="1036"/>
        <v>Leghorn</v>
      </c>
      <c r="I690" s="42">
        <v>44427</v>
      </c>
      <c r="J690" s="3">
        <f t="shared" si="1042"/>
        <v>92</v>
      </c>
      <c r="K690" s="43">
        <f t="shared" si="1043"/>
        <v>13.142857142857142</v>
      </c>
      <c r="L690" s="44">
        <v>13450</v>
      </c>
      <c r="M690" s="3">
        <v>15</v>
      </c>
      <c r="N690" s="45">
        <f t="shared" si="1044"/>
        <v>13435</v>
      </c>
      <c r="O690" s="45">
        <f t="shared" si="1071"/>
        <v>3444</v>
      </c>
      <c r="P690" s="45">
        <f t="shared" ref="P690:P714" si="1116">N690-500</f>
        <v>12935</v>
      </c>
      <c r="Q690" s="46">
        <f t="shared" si="1045"/>
        <v>431.16666666666669</v>
      </c>
      <c r="R690" s="47">
        <f t="shared" si="1046"/>
        <v>0.96278377372534429</v>
      </c>
      <c r="S690" s="19">
        <v>2318.7261904761299</v>
      </c>
      <c r="T690" s="50">
        <f t="shared" si="1047"/>
        <v>17.925985237542559</v>
      </c>
      <c r="U690" s="48">
        <f t="shared" si="1048"/>
        <v>77.081736521433001</v>
      </c>
      <c r="V690" s="45">
        <f t="shared" si="1049"/>
        <v>447.83333333333331</v>
      </c>
      <c r="W690" s="45">
        <f t="shared" ref="W690" si="1117">V690-15</f>
        <v>432.83333333333331</v>
      </c>
      <c r="X690" s="45">
        <f t="shared" si="1051"/>
        <v>15</v>
      </c>
    </row>
    <row r="691" spans="2:24" x14ac:dyDescent="0.25">
      <c r="B691" s="41">
        <v>44520</v>
      </c>
      <c r="C691" s="3">
        <f t="shared" si="1040"/>
        <v>2021</v>
      </c>
      <c r="D691" s="3" t="s">
        <v>31</v>
      </c>
      <c r="E691" s="3">
        <f t="shared" si="1041"/>
        <v>20</v>
      </c>
      <c r="F691" s="3" t="s">
        <v>35</v>
      </c>
      <c r="G691" s="3">
        <v>1</v>
      </c>
      <c r="H691" s="3" t="str">
        <f t="shared" si="1036"/>
        <v>Plymouth Rock</v>
      </c>
      <c r="I691" s="42">
        <v>44428</v>
      </c>
      <c r="J691" s="3">
        <f t="shared" si="1042"/>
        <v>92</v>
      </c>
      <c r="K691" s="43">
        <f t="shared" si="1043"/>
        <v>13.142857142857142</v>
      </c>
      <c r="L691" s="44">
        <v>13340</v>
      </c>
      <c r="M691" s="3">
        <v>16</v>
      </c>
      <c r="N691" s="45">
        <f t="shared" si="1044"/>
        <v>13324</v>
      </c>
      <c r="O691" s="45">
        <f t="shared" si="1071"/>
        <v>3460</v>
      </c>
      <c r="P691" s="45">
        <f t="shared" ref="P691:P715" si="1118">L691-500</f>
        <v>12840</v>
      </c>
      <c r="Q691" s="46">
        <f t="shared" si="1045"/>
        <v>428</v>
      </c>
      <c r="R691" s="47">
        <f t="shared" si="1046"/>
        <v>0.96367457220054042</v>
      </c>
      <c r="S691" s="19">
        <v>2321.54870129864</v>
      </c>
      <c r="T691" s="50">
        <f t="shared" si="1047"/>
        <v>18.080597362138942</v>
      </c>
      <c r="U691" s="48">
        <f t="shared" si="1048"/>
        <v>77.746568657197443</v>
      </c>
      <c r="V691" s="45">
        <f t="shared" si="1049"/>
        <v>444.13333333333333</v>
      </c>
      <c r="W691" s="45">
        <f t="shared" ref="W691" si="1119">V691-18</f>
        <v>426.13333333333333</v>
      </c>
      <c r="X691" s="45">
        <f t="shared" si="1051"/>
        <v>18</v>
      </c>
    </row>
    <row r="692" spans="2:24" x14ac:dyDescent="0.25">
      <c r="B692" s="41">
        <v>44521</v>
      </c>
      <c r="C692" s="3">
        <f t="shared" si="1040"/>
        <v>2021</v>
      </c>
      <c r="D692" s="3" t="s">
        <v>31</v>
      </c>
      <c r="E692" s="3">
        <f t="shared" si="1041"/>
        <v>21</v>
      </c>
      <c r="F692" s="3" t="s">
        <v>36</v>
      </c>
      <c r="G692" s="3">
        <v>2</v>
      </c>
      <c r="H692" s="3" t="str">
        <f t="shared" si="1036"/>
        <v>Sussex</v>
      </c>
      <c r="I692" s="42">
        <v>44429</v>
      </c>
      <c r="J692" s="3">
        <f t="shared" si="1042"/>
        <v>92</v>
      </c>
      <c r="K692" s="43">
        <f t="shared" si="1043"/>
        <v>13.142857142857142</v>
      </c>
      <c r="L692" s="44">
        <v>13230</v>
      </c>
      <c r="M692" s="3">
        <v>5</v>
      </c>
      <c r="N692" s="45">
        <f t="shared" si="1044"/>
        <v>13225</v>
      </c>
      <c r="O692" s="45">
        <f t="shared" si="1071"/>
        <v>3465</v>
      </c>
      <c r="P692" s="45">
        <f t="shared" ref="P692:P716" si="1120">N692-400</f>
        <v>12825</v>
      </c>
      <c r="Q692" s="46">
        <f t="shared" si="1045"/>
        <v>427.5</v>
      </c>
      <c r="R692" s="47">
        <f t="shared" si="1046"/>
        <v>0.96975425330812859</v>
      </c>
      <c r="S692" s="19">
        <v>2324.3712121211502</v>
      </c>
      <c r="T692" s="50">
        <f t="shared" si="1047"/>
        <v>18.123752141295519</v>
      </c>
      <c r="U692" s="48">
        <f t="shared" si="1048"/>
        <v>77.932134207570726</v>
      </c>
      <c r="V692" s="45">
        <f t="shared" si="1049"/>
        <v>440.83333333333331</v>
      </c>
      <c r="W692" s="45">
        <f t="shared" ref="W692" si="1121">V692-8</f>
        <v>432.83333333333331</v>
      </c>
      <c r="X692" s="45">
        <f t="shared" si="1051"/>
        <v>8</v>
      </c>
    </row>
    <row r="693" spans="2:24" x14ac:dyDescent="0.25">
      <c r="B693" s="41">
        <v>44522</v>
      </c>
      <c r="C693" s="3">
        <f t="shared" si="1040"/>
        <v>2021</v>
      </c>
      <c r="D693" s="3" t="s">
        <v>31</v>
      </c>
      <c r="E693" s="3">
        <f t="shared" si="1041"/>
        <v>22</v>
      </c>
      <c r="F693" s="3" t="s">
        <v>34</v>
      </c>
      <c r="G693" s="3">
        <v>3</v>
      </c>
      <c r="H693" s="3" t="str">
        <f t="shared" si="1036"/>
        <v>Leghorn</v>
      </c>
      <c r="I693" s="42">
        <v>44430</v>
      </c>
      <c r="J693" s="3">
        <f t="shared" si="1042"/>
        <v>92</v>
      </c>
      <c r="K693" s="43">
        <f t="shared" si="1043"/>
        <v>13.142857142857142</v>
      </c>
      <c r="L693" s="44">
        <v>13120</v>
      </c>
      <c r="M693" s="3">
        <v>8</v>
      </c>
      <c r="N693" s="45">
        <f t="shared" si="1044"/>
        <v>13112</v>
      </c>
      <c r="O693" s="45">
        <f t="shared" si="1071"/>
        <v>3473</v>
      </c>
      <c r="P693" s="45">
        <f t="shared" ref="P693:P717" si="1122">N693-500</f>
        <v>12612</v>
      </c>
      <c r="Q693" s="46">
        <f t="shared" si="1045"/>
        <v>420.4</v>
      </c>
      <c r="R693" s="47">
        <f t="shared" si="1046"/>
        <v>0.96186699206833437</v>
      </c>
      <c r="S693" s="19">
        <v>2282.0335497834999</v>
      </c>
      <c r="T693" s="50">
        <f t="shared" si="1047"/>
        <v>18.094144860319535</v>
      </c>
      <c r="U693" s="48">
        <f t="shared" si="1048"/>
        <v>77.804822899374003</v>
      </c>
      <c r="V693" s="45">
        <f t="shared" si="1049"/>
        <v>437.06666666666666</v>
      </c>
      <c r="W693" s="45">
        <f t="shared" ref="W693" si="1123">V693-52</f>
        <v>385.06666666666666</v>
      </c>
      <c r="X693" s="45">
        <f t="shared" si="1051"/>
        <v>52</v>
      </c>
    </row>
    <row r="694" spans="2:24" x14ac:dyDescent="0.25">
      <c r="B694" s="41">
        <v>44523</v>
      </c>
      <c r="C694" s="3">
        <f t="shared" si="1040"/>
        <v>2021</v>
      </c>
      <c r="D694" s="3" t="s">
        <v>31</v>
      </c>
      <c r="E694" s="3">
        <f t="shared" si="1041"/>
        <v>23</v>
      </c>
      <c r="F694" s="3" t="s">
        <v>34</v>
      </c>
      <c r="G694" s="3">
        <v>1</v>
      </c>
      <c r="H694" s="3" t="str">
        <f t="shared" si="1036"/>
        <v>Plymouth Rock</v>
      </c>
      <c r="I694" s="42">
        <v>44431</v>
      </c>
      <c r="J694" s="3">
        <f t="shared" si="1042"/>
        <v>92</v>
      </c>
      <c r="K694" s="43">
        <f t="shared" si="1043"/>
        <v>13.142857142857142</v>
      </c>
      <c r="L694" s="44">
        <v>13010</v>
      </c>
      <c r="M694" s="3">
        <v>9</v>
      </c>
      <c r="N694" s="45">
        <f t="shared" si="1044"/>
        <v>13001</v>
      </c>
      <c r="O694" s="45">
        <f t="shared" si="1071"/>
        <v>3482</v>
      </c>
      <c r="P694" s="45">
        <f t="shared" ref="P694:P718" si="1124">L694-500</f>
        <v>12510</v>
      </c>
      <c r="Q694" s="46">
        <f t="shared" si="1045"/>
        <v>417</v>
      </c>
      <c r="R694" s="47">
        <f t="shared" si="1046"/>
        <v>0.96223367433274365</v>
      </c>
      <c r="S694" s="19">
        <v>2284.85606060601</v>
      </c>
      <c r="T694" s="50">
        <f t="shared" si="1047"/>
        <v>18.264237095171943</v>
      </c>
      <c r="U694" s="48">
        <f t="shared" si="1048"/>
        <v>78.536219509239345</v>
      </c>
      <c r="V694" s="45">
        <f t="shared" si="1049"/>
        <v>433.36666666666667</v>
      </c>
      <c r="W694" s="45">
        <f t="shared" ref="W694" si="1125">V694-55</f>
        <v>378.36666666666667</v>
      </c>
      <c r="X694" s="45">
        <f t="shared" si="1051"/>
        <v>55</v>
      </c>
    </row>
    <row r="695" spans="2:24" x14ac:dyDescent="0.25">
      <c r="B695" s="41">
        <v>44524</v>
      </c>
      <c r="C695" s="3">
        <f t="shared" si="1040"/>
        <v>2021</v>
      </c>
      <c r="D695" s="3" t="s">
        <v>31</v>
      </c>
      <c r="E695" s="3">
        <f t="shared" si="1041"/>
        <v>24</v>
      </c>
      <c r="F695" s="3" t="s">
        <v>35</v>
      </c>
      <c r="G695" s="3">
        <v>2</v>
      </c>
      <c r="H695" s="3" t="str">
        <f t="shared" si="1036"/>
        <v>Sussex</v>
      </c>
      <c r="I695" s="42">
        <v>44432</v>
      </c>
      <c r="J695" s="3">
        <f t="shared" si="1042"/>
        <v>92</v>
      </c>
      <c r="K695" s="43">
        <f t="shared" si="1043"/>
        <v>13.142857142857142</v>
      </c>
      <c r="L695" s="44">
        <v>12900</v>
      </c>
      <c r="M695" s="3">
        <v>3</v>
      </c>
      <c r="N695" s="45">
        <f t="shared" si="1044"/>
        <v>12897</v>
      </c>
      <c r="O695" s="45">
        <f t="shared" si="1071"/>
        <v>3485</v>
      </c>
      <c r="P695" s="45">
        <f t="shared" ref="P695:P719" si="1126">N695-400</f>
        <v>12497</v>
      </c>
      <c r="Q695" s="46">
        <f t="shared" si="1045"/>
        <v>416.56666666666666</v>
      </c>
      <c r="R695" s="47">
        <f t="shared" si="1046"/>
        <v>0.9689850352795224</v>
      </c>
      <c r="S695" s="19">
        <v>2287.6785714285202</v>
      </c>
      <c r="T695" s="50">
        <f t="shared" si="1047"/>
        <v>18.305821968700648</v>
      </c>
      <c r="U695" s="48">
        <f t="shared" si="1048"/>
        <v>78.715034465412785</v>
      </c>
      <c r="V695" s="45">
        <f t="shared" si="1049"/>
        <v>429.9</v>
      </c>
      <c r="W695" s="45">
        <f t="shared" ref="W695" si="1127">V695-100</f>
        <v>329.9</v>
      </c>
      <c r="X695" s="45">
        <f t="shared" si="1051"/>
        <v>100</v>
      </c>
    </row>
    <row r="696" spans="2:24" x14ac:dyDescent="0.25">
      <c r="B696" s="41">
        <v>44525</v>
      </c>
      <c r="C696" s="3">
        <f t="shared" si="1040"/>
        <v>2021</v>
      </c>
      <c r="D696" s="3" t="s">
        <v>31</v>
      </c>
      <c r="E696" s="3">
        <f t="shared" si="1041"/>
        <v>25</v>
      </c>
      <c r="F696" s="3" t="s">
        <v>36</v>
      </c>
      <c r="G696" s="3">
        <v>3</v>
      </c>
      <c r="H696" s="3" t="str">
        <f t="shared" si="1036"/>
        <v>Leghorn</v>
      </c>
      <c r="I696" s="42">
        <v>44433</v>
      </c>
      <c r="J696" s="3">
        <f t="shared" si="1042"/>
        <v>92</v>
      </c>
      <c r="K696" s="43">
        <f t="shared" si="1043"/>
        <v>13.142857142857142</v>
      </c>
      <c r="L696" s="44">
        <v>12790</v>
      </c>
      <c r="M696" s="3">
        <v>2</v>
      </c>
      <c r="N696" s="45">
        <f t="shared" si="1044"/>
        <v>12788</v>
      </c>
      <c r="O696" s="45">
        <f t="shared" si="1071"/>
        <v>3487</v>
      </c>
      <c r="P696" s="45">
        <f t="shared" ref="P696:P720" si="1128">N696-500</f>
        <v>12288</v>
      </c>
      <c r="Q696" s="46">
        <f t="shared" si="1045"/>
        <v>409.6</v>
      </c>
      <c r="R696" s="47">
        <f t="shared" si="1046"/>
        <v>0.96090084454175795</v>
      </c>
      <c r="S696" s="19">
        <v>2290.5010822510299</v>
      </c>
      <c r="T696" s="50">
        <f t="shared" si="1047"/>
        <v>18.640145526131427</v>
      </c>
      <c r="U696" s="48">
        <f t="shared" si="1048"/>
        <v>80.152625762365133</v>
      </c>
      <c r="V696" s="45">
        <f t="shared" si="1049"/>
        <v>426.26666666666665</v>
      </c>
      <c r="W696" s="45">
        <f t="shared" ref="W696" si="1129">V696-150</f>
        <v>276.26666666666665</v>
      </c>
      <c r="X696" s="45">
        <f t="shared" si="1051"/>
        <v>150</v>
      </c>
    </row>
    <row r="697" spans="2:24" x14ac:dyDescent="0.25">
      <c r="B697" s="41">
        <v>44526</v>
      </c>
      <c r="C697" s="3">
        <f t="shared" si="1040"/>
        <v>2021</v>
      </c>
      <c r="D697" s="3" t="s">
        <v>31</v>
      </c>
      <c r="E697" s="3">
        <f t="shared" si="1041"/>
        <v>26</v>
      </c>
      <c r="F697" s="3" t="s">
        <v>34</v>
      </c>
      <c r="G697" s="3">
        <v>1</v>
      </c>
      <c r="H697" s="3" t="str">
        <f t="shared" si="1036"/>
        <v>Plymouth Rock</v>
      </c>
      <c r="I697" s="42">
        <v>44434</v>
      </c>
      <c r="J697" s="3">
        <f t="shared" si="1042"/>
        <v>92</v>
      </c>
      <c r="K697" s="43">
        <f t="shared" si="1043"/>
        <v>13.142857142857142</v>
      </c>
      <c r="L697" s="44">
        <v>12680</v>
      </c>
      <c r="M697" s="3">
        <v>2</v>
      </c>
      <c r="N697" s="45">
        <f t="shared" si="1044"/>
        <v>12678</v>
      </c>
      <c r="O697" s="45">
        <f t="shared" si="1071"/>
        <v>3489</v>
      </c>
      <c r="P697" s="45">
        <f t="shared" ref="P697:P721" si="1130">N697-300</f>
        <v>12378</v>
      </c>
      <c r="Q697" s="46">
        <f t="shared" si="1045"/>
        <v>412.6</v>
      </c>
      <c r="R697" s="47">
        <f t="shared" si="1046"/>
        <v>0.97633696166587791</v>
      </c>
      <c r="S697" s="19">
        <v>2293.32359307354</v>
      </c>
      <c r="T697" s="50">
        <f t="shared" si="1047"/>
        <v>18.527416327949101</v>
      </c>
      <c r="U697" s="48">
        <f t="shared" si="1048"/>
        <v>79.667890210181127</v>
      </c>
      <c r="V697" s="45">
        <f t="shared" si="1049"/>
        <v>422.6</v>
      </c>
      <c r="W697" s="45">
        <f t="shared" ref="W697:W698" si="1131">V697-100</f>
        <v>322.60000000000002</v>
      </c>
      <c r="X697" s="45">
        <f t="shared" si="1051"/>
        <v>100</v>
      </c>
    </row>
    <row r="698" spans="2:24" x14ac:dyDescent="0.25">
      <c r="B698" s="41">
        <v>44527</v>
      </c>
      <c r="C698" s="3">
        <f t="shared" si="1040"/>
        <v>2021</v>
      </c>
      <c r="D698" s="3" t="s">
        <v>31</v>
      </c>
      <c r="E698" s="3">
        <f t="shared" si="1041"/>
        <v>27</v>
      </c>
      <c r="F698" s="3" t="s">
        <v>35</v>
      </c>
      <c r="G698" s="3">
        <v>2</v>
      </c>
      <c r="H698" s="3" t="str">
        <f t="shared" si="1036"/>
        <v>Sussex</v>
      </c>
      <c r="I698" s="42">
        <v>44435</v>
      </c>
      <c r="J698" s="3">
        <f t="shared" si="1042"/>
        <v>92</v>
      </c>
      <c r="K698" s="43">
        <f t="shared" si="1043"/>
        <v>13.142857142857142</v>
      </c>
      <c r="L698" s="44">
        <v>12570</v>
      </c>
      <c r="M698" s="3">
        <v>2</v>
      </c>
      <c r="N698" s="45">
        <f t="shared" si="1044"/>
        <v>12568</v>
      </c>
      <c r="O698" s="45">
        <f t="shared" si="1071"/>
        <v>3491</v>
      </c>
      <c r="P698" s="45">
        <f t="shared" ref="P698" si="1132">L698-500</f>
        <v>12070</v>
      </c>
      <c r="Q698" s="46">
        <f t="shared" si="1045"/>
        <v>402.33333333333331</v>
      </c>
      <c r="R698" s="47">
        <f t="shared" si="1046"/>
        <v>0.9603755569700827</v>
      </c>
      <c r="S698" s="19">
        <v>2296.1461038960501</v>
      </c>
      <c r="T698" s="50">
        <f t="shared" si="1047"/>
        <v>19.023579982568766</v>
      </c>
      <c r="U698" s="48">
        <f t="shared" si="1048"/>
        <v>81.801393925045687</v>
      </c>
      <c r="V698" s="45">
        <f t="shared" si="1049"/>
        <v>418.93333333333334</v>
      </c>
      <c r="W698" s="45">
        <f t="shared" si="1131"/>
        <v>318.93333333333334</v>
      </c>
      <c r="X698" s="45">
        <f t="shared" si="1051"/>
        <v>100</v>
      </c>
    </row>
    <row r="699" spans="2:24" x14ac:dyDescent="0.25">
      <c r="B699" s="41">
        <v>44528</v>
      </c>
      <c r="C699" s="3">
        <f t="shared" si="1040"/>
        <v>2021</v>
      </c>
      <c r="D699" s="3" t="s">
        <v>31</v>
      </c>
      <c r="E699" s="3">
        <f t="shared" si="1041"/>
        <v>28</v>
      </c>
      <c r="F699" s="3" t="s">
        <v>36</v>
      </c>
      <c r="G699" s="3">
        <v>3</v>
      </c>
      <c r="H699" s="3" t="str">
        <f t="shared" si="1036"/>
        <v>Leghorn</v>
      </c>
      <c r="I699" s="42">
        <v>44436</v>
      </c>
      <c r="J699" s="3">
        <f t="shared" si="1042"/>
        <v>92</v>
      </c>
      <c r="K699" s="43">
        <f t="shared" si="1043"/>
        <v>13.142857142857142</v>
      </c>
      <c r="L699" s="44">
        <v>12460</v>
      </c>
      <c r="M699" s="3">
        <v>2</v>
      </c>
      <c r="N699" s="45">
        <f t="shared" si="1044"/>
        <v>12458</v>
      </c>
      <c r="O699" s="45">
        <f t="shared" si="1071"/>
        <v>3493</v>
      </c>
      <c r="P699" s="45">
        <f t="shared" ref="P699" si="1133">N699-400</f>
        <v>12058</v>
      </c>
      <c r="Q699" s="46">
        <f t="shared" si="1045"/>
        <v>401.93333333333334</v>
      </c>
      <c r="R699" s="47">
        <f t="shared" si="1046"/>
        <v>0.96789211751484994</v>
      </c>
      <c r="S699" s="19">
        <v>2298.9686147185598</v>
      </c>
      <c r="T699" s="50">
        <f t="shared" si="1047"/>
        <v>19.06591984341151</v>
      </c>
      <c r="U699" s="48">
        <f t="shared" si="1048"/>
        <v>81.983455326669485</v>
      </c>
      <c r="V699" s="45">
        <f t="shared" si="1049"/>
        <v>415.26666666666665</v>
      </c>
      <c r="W699" s="45">
        <f t="shared" ref="W699" si="1134">V699-150</f>
        <v>265.26666666666665</v>
      </c>
      <c r="X699" s="45">
        <f t="shared" si="1051"/>
        <v>150</v>
      </c>
    </row>
    <row r="700" spans="2:24" x14ac:dyDescent="0.25">
      <c r="B700" s="41">
        <v>44529</v>
      </c>
      <c r="C700" s="3">
        <f t="shared" si="1040"/>
        <v>2021</v>
      </c>
      <c r="D700" s="3" t="s">
        <v>31</v>
      </c>
      <c r="E700" s="3">
        <f t="shared" si="1041"/>
        <v>29</v>
      </c>
      <c r="F700" s="3" t="s">
        <v>34</v>
      </c>
      <c r="G700" s="3">
        <v>1</v>
      </c>
      <c r="H700" s="3" t="str">
        <f t="shared" si="1036"/>
        <v>Plymouth Rock</v>
      </c>
      <c r="I700" s="42">
        <v>44417</v>
      </c>
      <c r="J700" s="3">
        <f t="shared" si="1042"/>
        <v>112</v>
      </c>
      <c r="K700" s="43">
        <f t="shared" si="1043"/>
        <v>16</v>
      </c>
      <c r="L700" s="44">
        <v>12350</v>
      </c>
      <c r="M700" s="3">
        <v>2</v>
      </c>
      <c r="N700" s="45">
        <f t="shared" si="1044"/>
        <v>12348</v>
      </c>
      <c r="O700" s="45">
        <f t="shared" si="1071"/>
        <v>3495</v>
      </c>
      <c r="P700" s="45">
        <f t="shared" ref="P700" si="1135">N700-500</f>
        <v>11848</v>
      </c>
      <c r="Q700" s="46">
        <f t="shared" si="1045"/>
        <v>394.93333333333334</v>
      </c>
      <c r="R700" s="47">
        <f t="shared" si="1046"/>
        <v>0.9595076125688371</v>
      </c>
      <c r="S700" s="19">
        <v>2301.79112554107</v>
      </c>
      <c r="T700" s="50">
        <f t="shared" si="1047"/>
        <v>19.427676616653191</v>
      </c>
      <c r="U700" s="48">
        <f t="shared" si="1048"/>
        <v>83.53900945160872</v>
      </c>
      <c r="V700" s="45">
        <f t="shared" si="1049"/>
        <v>411.6</v>
      </c>
      <c r="W700" s="45">
        <f t="shared" ref="W700" si="1136">V700-50</f>
        <v>361.6</v>
      </c>
      <c r="X700" s="45">
        <f t="shared" si="1051"/>
        <v>50</v>
      </c>
    </row>
    <row r="701" spans="2:24" x14ac:dyDescent="0.25">
      <c r="B701" s="41">
        <v>44530</v>
      </c>
      <c r="C701" s="3">
        <f t="shared" si="1040"/>
        <v>2021</v>
      </c>
      <c r="D701" s="3" t="s">
        <v>31</v>
      </c>
      <c r="E701" s="3">
        <f t="shared" si="1041"/>
        <v>30</v>
      </c>
      <c r="F701" s="3" t="s">
        <v>35</v>
      </c>
      <c r="G701" s="3">
        <v>2</v>
      </c>
      <c r="H701" s="3" t="str">
        <f t="shared" si="1036"/>
        <v>Sussex</v>
      </c>
      <c r="I701" s="42">
        <v>44438</v>
      </c>
      <c r="J701" s="3">
        <f t="shared" si="1042"/>
        <v>92</v>
      </c>
      <c r="K701" s="43">
        <f t="shared" si="1043"/>
        <v>13.142857142857142</v>
      </c>
      <c r="L701" s="44">
        <v>12240</v>
      </c>
      <c r="M701" s="3">
        <v>2</v>
      </c>
      <c r="N701" s="45">
        <f t="shared" si="1044"/>
        <v>12238</v>
      </c>
      <c r="O701" s="45">
        <f t="shared" si="1071"/>
        <v>3497</v>
      </c>
      <c r="P701" s="45">
        <f t="shared" ref="P701" si="1137">N701-300</f>
        <v>11938</v>
      </c>
      <c r="Q701" s="46">
        <f t="shared" si="1045"/>
        <v>397.93333333333334</v>
      </c>
      <c r="R701" s="47">
        <f t="shared" si="1046"/>
        <v>0.97548619055401209</v>
      </c>
      <c r="S701" s="19">
        <v>2304.6136363635801</v>
      </c>
      <c r="T701" s="50">
        <f t="shared" si="1047"/>
        <v>19.304855389207404</v>
      </c>
      <c r="U701" s="48">
        <f t="shared" si="1048"/>
        <v>83.010878173591834</v>
      </c>
      <c r="V701" s="45">
        <f t="shared" si="1049"/>
        <v>407.93333333333334</v>
      </c>
      <c r="W701" s="45">
        <f t="shared" ref="W701" si="1138">V701-55</f>
        <v>352.93333333333334</v>
      </c>
      <c r="X701" s="45">
        <f t="shared" si="1051"/>
        <v>55</v>
      </c>
    </row>
    <row r="702" spans="2:24" x14ac:dyDescent="0.25">
      <c r="B702" s="41">
        <v>44531</v>
      </c>
      <c r="C702" s="3">
        <f t="shared" si="1040"/>
        <v>2021</v>
      </c>
      <c r="D702" s="3" t="s">
        <v>32</v>
      </c>
      <c r="E702" s="3">
        <f t="shared" si="1041"/>
        <v>1</v>
      </c>
      <c r="F702" s="3" t="s">
        <v>34</v>
      </c>
      <c r="G702" s="3">
        <v>3</v>
      </c>
      <c r="H702" s="3" t="str">
        <f t="shared" ref="H702:H734" si="1139">CONCATENATE(IF(G702=2,"Sussex",""),IF(G702=3,"Leghorn",""),IF(G702=1,"Plymouth Rock",""))</f>
        <v>Leghorn</v>
      </c>
      <c r="I702" s="42">
        <v>44439</v>
      </c>
      <c r="J702" s="3">
        <f t="shared" si="1042"/>
        <v>92</v>
      </c>
      <c r="K702" s="43">
        <f t="shared" si="1043"/>
        <v>13.142857142857142</v>
      </c>
      <c r="L702" s="44">
        <v>12130</v>
      </c>
      <c r="M702" s="3">
        <v>5</v>
      </c>
      <c r="N702" s="45">
        <f t="shared" si="1044"/>
        <v>12125</v>
      </c>
      <c r="O702" s="45">
        <f t="shared" si="1071"/>
        <v>3502</v>
      </c>
      <c r="P702" s="45">
        <f t="shared" ref="P702" si="1140">N702-200</f>
        <v>11925</v>
      </c>
      <c r="Q702" s="46">
        <f t="shared" si="1045"/>
        <v>397.5</v>
      </c>
      <c r="R702" s="47">
        <f t="shared" si="1046"/>
        <v>0.98350515463917521</v>
      </c>
      <c r="S702" s="19">
        <v>2307.4361471860898</v>
      </c>
      <c r="T702" s="50">
        <f t="shared" si="1047"/>
        <v>19.349569368436811</v>
      </c>
      <c r="U702" s="48">
        <f t="shared" si="1048"/>
        <v>83.203148284278285</v>
      </c>
      <c r="V702" s="45">
        <f t="shared" si="1049"/>
        <v>404.16666666666669</v>
      </c>
      <c r="W702" s="45">
        <f t="shared" ref="W702" si="1141">V702-19</f>
        <v>385.16666666666669</v>
      </c>
      <c r="X702" s="45">
        <f t="shared" si="1051"/>
        <v>19</v>
      </c>
    </row>
    <row r="703" spans="2:24" x14ac:dyDescent="0.25">
      <c r="B703" s="41">
        <v>44532</v>
      </c>
      <c r="C703" s="3">
        <f t="shared" si="1040"/>
        <v>2021</v>
      </c>
      <c r="D703" s="3" t="s">
        <v>32</v>
      </c>
      <c r="E703" s="3">
        <f t="shared" si="1041"/>
        <v>2</v>
      </c>
      <c r="F703" s="3" t="s">
        <v>35</v>
      </c>
      <c r="G703" s="3">
        <v>1</v>
      </c>
      <c r="H703" s="3" t="str">
        <f t="shared" si="1139"/>
        <v>Plymouth Rock</v>
      </c>
      <c r="I703" s="42">
        <v>44440</v>
      </c>
      <c r="J703" s="3">
        <f t="shared" si="1042"/>
        <v>92</v>
      </c>
      <c r="K703" s="43">
        <f t="shared" si="1043"/>
        <v>13.142857142857142</v>
      </c>
      <c r="L703" s="44">
        <v>12020</v>
      </c>
      <c r="M703" s="3">
        <v>8</v>
      </c>
      <c r="N703" s="45">
        <f t="shared" si="1044"/>
        <v>12012</v>
      </c>
      <c r="O703" s="45">
        <f t="shared" si="1071"/>
        <v>3510</v>
      </c>
      <c r="P703" s="45">
        <f t="shared" ref="P703" si="1142">N703-600</f>
        <v>11412</v>
      </c>
      <c r="Q703" s="46">
        <f t="shared" si="1045"/>
        <v>380.4</v>
      </c>
      <c r="R703" s="47">
        <f t="shared" si="1046"/>
        <v>0.95004995004995008</v>
      </c>
      <c r="S703" s="19">
        <v>2310.2586580085999</v>
      </c>
      <c r="T703" s="50">
        <f t="shared" si="1047"/>
        <v>20.244117227555204</v>
      </c>
      <c r="U703" s="48">
        <f t="shared" si="1048"/>
        <v>87.04970407848738</v>
      </c>
      <c r="V703" s="45">
        <f t="shared" si="1049"/>
        <v>400.4</v>
      </c>
      <c r="W703" s="45">
        <f t="shared" ref="W703" si="1143">V703-100</f>
        <v>300.39999999999998</v>
      </c>
      <c r="X703" s="45">
        <f t="shared" si="1051"/>
        <v>100</v>
      </c>
    </row>
    <row r="704" spans="2:24" x14ac:dyDescent="0.25">
      <c r="B704" s="41">
        <v>44533</v>
      </c>
      <c r="C704" s="3">
        <f t="shared" si="1040"/>
        <v>2021</v>
      </c>
      <c r="D704" s="3" t="s">
        <v>32</v>
      </c>
      <c r="E704" s="3">
        <f t="shared" si="1041"/>
        <v>3</v>
      </c>
      <c r="F704" s="3" t="s">
        <v>36</v>
      </c>
      <c r="G704" s="3">
        <v>2</v>
      </c>
      <c r="H704" s="3" t="str">
        <f t="shared" si="1139"/>
        <v>Sussex</v>
      </c>
      <c r="I704" s="42">
        <v>44441</v>
      </c>
      <c r="J704" s="3">
        <f t="shared" si="1042"/>
        <v>92</v>
      </c>
      <c r="K704" s="43">
        <f t="shared" si="1043"/>
        <v>13.142857142857142</v>
      </c>
      <c r="L704" s="44">
        <v>16800</v>
      </c>
      <c r="M704" s="3">
        <v>6</v>
      </c>
      <c r="N704" s="45">
        <f t="shared" si="1044"/>
        <v>16794</v>
      </c>
      <c r="O704" s="45">
        <f t="shared" si="1071"/>
        <v>3516</v>
      </c>
      <c r="P704" s="45">
        <f t="shared" ref="P704" si="1144">N704-500</f>
        <v>16294</v>
      </c>
      <c r="Q704" s="46">
        <f t="shared" si="1045"/>
        <v>543.13333333333333</v>
      </c>
      <c r="R704" s="47">
        <f t="shared" si="1046"/>
        <v>0.97022746218887701</v>
      </c>
      <c r="S704" s="19">
        <v>2313.0811688311101</v>
      </c>
      <c r="T704" s="50">
        <f t="shared" si="1047"/>
        <v>14.195907504793851</v>
      </c>
      <c r="U704" s="48">
        <f t="shared" si="1048"/>
        <v>61.042402270613557</v>
      </c>
      <c r="V704" s="45">
        <f t="shared" si="1049"/>
        <v>559.79999999999995</v>
      </c>
      <c r="W704" s="45">
        <f t="shared" ref="W704" si="1145">V704-120</f>
        <v>439.79999999999995</v>
      </c>
      <c r="X704" s="45">
        <f t="shared" si="1051"/>
        <v>120</v>
      </c>
    </row>
    <row r="705" spans="2:24" x14ac:dyDescent="0.25">
      <c r="B705" s="41">
        <v>44534</v>
      </c>
      <c r="C705" s="3">
        <f t="shared" si="1040"/>
        <v>2021</v>
      </c>
      <c r="D705" s="3" t="s">
        <v>32</v>
      </c>
      <c r="E705" s="3">
        <f t="shared" si="1041"/>
        <v>4</v>
      </c>
      <c r="F705" s="3" t="s">
        <v>34</v>
      </c>
      <c r="G705" s="3">
        <v>3</v>
      </c>
      <c r="H705" s="3" t="str">
        <f t="shared" si="1139"/>
        <v>Leghorn</v>
      </c>
      <c r="I705" s="42">
        <v>44442</v>
      </c>
      <c r="J705" s="3">
        <f t="shared" si="1042"/>
        <v>92</v>
      </c>
      <c r="K705" s="43">
        <f t="shared" si="1043"/>
        <v>13.142857142857142</v>
      </c>
      <c r="L705" s="44">
        <v>15500</v>
      </c>
      <c r="M705" s="3">
        <v>6</v>
      </c>
      <c r="N705" s="45">
        <f t="shared" si="1044"/>
        <v>15494</v>
      </c>
      <c r="O705" s="45">
        <f t="shared" si="1071"/>
        <v>3522</v>
      </c>
      <c r="P705" s="45">
        <f t="shared" ref="P705" si="1146">L705-500</f>
        <v>15000</v>
      </c>
      <c r="Q705" s="46">
        <f t="shared" si="1045"/>
        <v>500</v>
      </c>
      <c r="R705" s="47">
        <f t="shared" si="1046"/>
        <v>0.9681166903317413</v>
      </c>
      <c r="S705" s="19">
        <v>2315.9036796536202</v>
      </c>
      <c r="T705" s="50">
        <f t="shared" si="1047"/>
        <v>15.439357864357468</v>
      </c>
      <c r="U705" s="48">
        <f t="shared" si="1048"/>
        <v>66.389238816737105</v>
      </c>
      <c r="V705" s="45">
        <f t="shared" si="1049"/>
        <v>516.4666666666667</v>
      </c>
      <c r="W705" s="45">
        <f t="shared" ref="W705" si="1147">V705-88</f>
        <v>428.4666666666667</v>
      </c>
      <c r="X705" s="45">
        <f t="shared" si="1051"/>
        <v>88</v>
      </c>
    </row>
    <row r="706" spans="2:24" x14ac:dyDescent="0.25">
      <c r="B706" s="41">
        <v>44535</v>
      </c>
      <c r="C706" s="3">
        <f t="shared" si="1040"/>
        <v>2021</v>
      </c>
      <c r="D706" s="3" t="s">
        <v>32</v>
      </c>
      <c r="E706" s="3">
        <f t="shared" si="1041"/>
        <v>5</v>
      </c>
      <c r="F706" s="3" t="s">
        <v>35</v>
      </c>
      <c r="G706" s="3">
        <v>1</v>
      </c>
      <c r="H706" s="3" t="str">
        <f t="shared" si="1139"/>
        <v>Plymouth Rock</v>
      </c>
      <c r="I706" s="42">
        <v>44443</v>
      </c>
      <c r="J706" s="3">
        <f t="shared" si="1042"/>
        <v>92</v>
      </c>
      <c r="K706" s="43">
        <f t="shared" si="1043"/>
        <v>13.142857142857142</v>
      </c>
      <c r="L706" s="44">
        <v>12000</v>
      </c>
      <c r="M706" s="3">
        <v>8</v>
      </c>
      <c r="N706" s="45">
        <f t="shared" si="1044"/>
        <v>11992</v>
      </c>
      <c r="O706" s="45">
        <f t="shared" si="1071"/>
        <v>3530</v>
      </c>
      <c r="P706" s="45">
        <f t="shared" ref="P706" si="1148">N706-400</f>
        <v>11592</v>
      </c>
      <c r="Q706" s="46">
        <f t="shared" si="1045"/>
        <v>386.4</v>
      </c>
      <c r="R706" s="47">
        <f t="shared" si="1046"/>
        <v>0.9666444296197465</v>
      </c>
      <c r="S706" s="19">
        <v>2318.7261904761299</v>
      </c>
      <c r="T706" s="50">
        <f t="shared" si="1047"/>
        <v>20.002813927502846</v>
      </c>
      <c r="U706" s="48">
        <f t="shared" si="1048"/>
        <v>86.012099888262227</v>
      </c>
      <c r="V706" s="45">
        <f t="shared" si="1049"/>
        <v>399.73333333333335</v>
      </c>
      <c r="W706" s="45">
        <f t="shared" ref="W706" si="1149">V706-77</f>
        <v>322.73333333333335</v>
      </c>
      <c r="X706" s="45">
        <f t="shared" si="1051"/>
        <v>77</v>
      </c>
    </row>
    <row r="707" spans="2:24" x14ac:dyDescent="0.25">
      <c r="B707" s="41">
        <v>44536</v>
      </c>
      <c r="C707" s="3">
        <f t="shared" ref="C707:C732" si="1150">YEAR(B707)</f>
        <v>2021</v>
      </c>
      <c r="D707" s="3" t="s">
        <v>32</v>
      </c>
      <c r="E707" s="3">
        <f t="shared" ref="E707:E732" si="1151">DAY(B707)</f>
        <v>6</v>
      </c>
      <c r="F707" s="3" t="s">
        <v>36</v>
      </c>
      <c r="G707" s="3">
        <v>2</v>
      </c>
      <c r="H707" s="3" t="str">
        <f t="shared" si="1139"/>
        <v>Sussex</v>
      </c>
      <c r="I707" s="42">
        <v>44444</v>
      </c>
      <c r="J707" s="3">
        <f t="shared" ref="J707:J732" si="1152">B707-I707</f>
        <v>92</v>
      </c>
      <c r="K707" s="43">
        <f t="shared" ref="K707:K732" si="1153">J707/7</f>
        <v>13.142857142857142</v>
      </c>
      <c r="L707" s="44">
        <v>10000</v>
      </c>
      <c r="M707" s="3">
        <v>1</v>
      </c>
      <c r="N707" s="45">
        <f t="shared" ref="N707:N732" si="1154">L707-M707</f>
        <v>9999</v>
      </c>
      <c r="O707" s="45">
        <f t="shared" si="1071"/>
        <v>3531</v>
      </c>
      <c r="P707" s="45">
        <f t="shared" ref="P707" si="1155">N707-500</f>
        <v>9499</v>
      </c>
      <c r="Q707" s="46">
        <f t="shared" ref="Q707:Q732" si="1156">P707/30</f>
        <v>316.63333333333333</v>
      </c>
      <c r="R707" s="47">
        <f t="shared" ref="R707:R732" si="1157">P707/N707</f>
        <v>0.94999499949995003</v>
      </c>
      <c r="S707" s="19">
        <v>2321.54870129864</v>
      </c>
      <c r="T707" s="50">
        <f t="shared" ref="T707:T732" si="1158">S707*100/P707</f>
        <v>24.439927374446153</v>
      </c>
      <c r="U707" s="48">
        <f t="shared" ref="U707:U732" si="1159">4.3*T707</f>
        <v>105.09168771011845</v>
      </c>
      <c r="V707" s="45">
        <f t="shared" ref="V707:V732" si="1160">N707/30</f>
        <v>333.3</v>
      </c>
      <c r="W707" s="45">
        <f t="shared" ref="W707" si="1161">V707-90</f>
        <v>243.3</v>
      </c>
      <c r="X707" s="45">
        <f t="shared" ref="X707:X732" si="1162">V707-W707</f>
        <v>90</v>
      </c>
    </row>
    <row r="708" spans="2:24" x14ac:dyDescent="0.25">
      <c r="B708" s="41">
        <v>44537</v>
      </c>
      <c r="C708" s="3">
        <f t="shared" si="1150"/>
        <v>2021</v>
      </c>
      <c r="D708" s="3" t="s">
        <v>32</v>
      </c>
      <c r="E708" s="3">
        <f t="shared" si="1151"/>
        <v>7</v>
      </c>
      <c r="F708" s="3" t="s">
        <v>34</v>
      </c>
      <c r="G708" s="3">
        <v>3</v>
      </c>
      <c r="H708" s="3" t="str">
        <f t="shared" si="1139"/>
        <v>Leghorn</v>
      </c>
      <c r="I708" s="42">
        <v>44445</v>
      </c>
      <c r="J708" s="3">
        <f t="shared" si="1152"/>
        <v>92</v>
      </c>
      <c r="K708" s="43">
        <f t="shared" si="1153"/>
        <v>13.142857142857142</v>
      </c>
      <c r="L708" s="44">
        <v>19000</v>
      </c>
      <c r="M708" s="3">
        <v>0</v>
      </c>
      <c r="N708" s="45">
        <f t="shared" si="1154"/>
        <v>19000</v>
      </c>
      <c r="O708" s="45">
        <f t="shared" si="1071"/>
        <v>3531</v>
      </c>
      <c r="P708" s="45">
        <f t="shared" si="1105"/>
        <v>18500</v>
      </c>
      <c r="Q708" s="46">
        <f t="shared" si="1156"/>
        <v>616.66666666666663</v>
      </c>
      <c r="R708" s="47">
        <f t="shared" si="1157"/>
        <v>0.97368421052631582</v>
      </c>
      <c r="S708" s="19">
        <v>2324.3712121211502</v>
      </c>
      <c r="T708" s="50">
        <f t="shared" si="1158"/>
        <v>12.56416871416838</v>
      </c>
      <c r="U708" s="48">
        <f t="shared" si="1159"/>
        <v>54.02592547092403</v>
      </c>
      <c r="V708" s="45">
        <f t="shared" si="1160"/>
        <v>633.33333333333337</v>
      </c>
      <c r="W708" s="45">
        <f t="shared" ref="W708" si="1163">V708-189</f>
        <v>444.33333333333337</v>
      </c>
      <c r="X708" s="45">
        <f t="shared" si="1162"/>
        <v>189</v>
      </c>
    </row>
    <row r="709" spans="2:24" x14ac:dyDescent="0.25">
      <c r="B709" s="41">
        <v>44538</v>
      </c>
      <c r="C709" s="3">
        <f t="shared" si="1150"/>
        <v>2021</v>
      </c>
      <c r="D709" s="3" t="s">
        <v>32</v>
      </c>
      <c r="E709" s="3">
        <f t="shared" si="1151"/>
        <v>8</v>
      </c>
      <c r="F709" s="3" t="s">
        <v>35</v>
      </c>
      <c r="G709" s="3">
        <v>1</v>
      </c>
      <c r="H709" s="3" t="str">
        <f t="shared" si="1139"/>
        <v>Plymouth Rock</v>
      </c>
      <c r="I709" s="42">
        <v>44446</v>
      </c>
      <c r="J709" s="3">
        <f t="shared" si="1152"/>
        <v>92</v>
      </c>
      <c r="K709" s="43">
        <f t="shared" si="1153"/>
        <v>13.142857142857142</v>
      </c>
      <c r="L709" s="44">
        <v>14330</v>
      </c>
      <c r="M709" s="3">
        <v>0</v>
      </c>
      <c r="N709" s="45">
        <f t="shared" si="1154"/>
        <v>14330</v>
      </c>
      <c r="O709" s="45">
        <f t="shared" si="1071"/>
        <v>3531</v>
      </c>
      <c r="P709" s="45">
        <f t="shared" si="1107"/>
        <v>13930</v>
      </c>
      <c r="Q709" s="46">
        <f t="shared" si="1156"/>
        <v>464.33333333333331</v>
      </c>
      <c r="R709" s="47">
        <f t="shared" si="1157"/>
        <v>0.97208653175157012</v>
      </c>
      <c r="S709" s="19">
        <v>1982.8474025973901</v>
      </c>
      <c r="T709" s="50">
        <f t="shared" si="1158"/>
        <v>14.234367570691962</v>
      </c>
      <c r="U709" s="48">
        <f t="shared" si="1159"/>
        <v>61.207780553975432</v>
      </c>
      <c r="V709" s="45">
        <f t="shared" si="1160"/>
        <v>477.66666666666669</v>
      </c>
      <c r="W709" s="45">
        <f t="shared" ref="W709" si="1164">V709-32</f>
        <v>445.66666666666669</v>
      </c>
      <c r="X709" s="45">
        <f t="shared" si="1162"/>
        <v>32</v>
      </c>
    </row>
    <row r="710" spans="2:24" x14ac:dyDescent="0.25">
      <c r="B710" s="41">
        <v>44539</v>
      </c>
      <c r="C710" s="3">
        <f t="shared" si="1150"/>
        <v>2021</v>
      </c>
      <c r="D710" s="3" t="s">
        <v>32</v>
      </c>
      <c r="E710" s="3">
        <f t="shared" si="1151"/>
        <v>9</v>
      </c>
      <c r="F710" s="3" t="s">
        <v>36</v>
      </c>
      <c r="G710" s="3">
        <v>2</v>
      </c>
      <c r="H710" s="3" t="str">
        <f t="shared" si="1139"/>
        <v>Sussex</v>
      </c>
      <c r="I710" s="42">
        <v>44447</v>
      </c>
      <c r="J710" s="3">
        <f t="shared" si="1152"/>
        <v>92</v>
      </c>
      <c r="K710" s="43">
        <f t="shared" si="1153"/>
        <v>13.142857142857142</v>
      </c>
      <c r="L710" s="44">
        <v>14220</v>
      </c>
      <c r="M710" s="3">
        <v>0</v>
      </c>
      <c r="N710" s="45">
        <f t="shared" si="1154"/>
        <v>14220</v>
      </c>
      <c r="O710" s="45">
        <f t="shared" si="1071"/>
        <v>3531</v>
      </c>
      <c r="P710" s="45">
        <f t="shared" si="1109"/>
        <v>13720</v>
      </c>
      <c r="Q710" s="46">
        <f t="shared" si="1156"/>
        <v>457.33333333333331</v>
      </c>
      <c r="R710" s="47">
        <f t="shared" si="1157"/>
        <v>0.96483825597749651</v>
      </c>
      <c r="S710" s="19">
        <v>1985.6699134199</v>
      </c>
      <c r="T710" s="50">
        <f t="shared" si="1158"/>
        <v>14.472812780028427</v>
      </c>
      <c r="U710" s="48">
        <f t="shared" si="1159"/>
        <v>62.233094954122237</v>
      </c>
      <c r="V710" s="45">
        <f t="shared" si="1160"/>
        <v>474</v>
      </c>
      <c r="W710" s="45">
        <f t="shared" ref="W710" si="1165">V710-115</f>
        <v>359</v>
      </c>
      <c r="X710" s="45">
        <f t="shared" si="1162"/>
        <v>115</v>
      </c>
    </row>
    <row r="711" spans="2:24" x14ac:dyDescent="0.25">
      <c r="B711" s="41">
        <v>44540</v>
      </c>
      <c r="C711" s="3">
        <f t="shared" si="1150"/>
        <v>2021</v>
      </c>
      <c r="D711" s="3" t="s">
        <v>32</v>
      </c>
      <c r="E711" s="3">
        <f t="shared" si="1151"/>
        <v>10</v>
      </c>
      <c r="F711" s="3" t="s">
        <v>34</v>
      </c>
      <c r="G711" s="3">
        <v>3</v>
      </c>
      <c r="H711" s="3" t="str">
        <f t="shared" si="1139"/>
        <v>Leghorn</v>
      </c>
      <c r="I711" s="42">
        <v>44448</v>
      </c>
      <c r="J711" s="3">
        <f t="shared" si="1152"/>
        <v>92</v>
      </c>
      <c r="K711" s="43">
        <f t="shared" si="1153"/>
        <v>13.142857142857142</v>
      </c>
      <c r="L711" s="44">
        <v>14110</v>
      </c>
      <c r="M711" s="3">
        <v>0</v>
      </c>
      <c r="N711" s="45">
        <f t="shared" si="1154"/>
        <v>14110</v>
      </c>
      <c r="O711" s="45">
        <f t="shared" si="1071"/>
        <v>3531</v>
      </c>
      <c r="P711" s="45">
        <f t="shared" si="1110"/>
        <v>13810</v>
      </c>
      <c r="Q711" s="46">
        <f t="shared" si="1156"/>
        <v>460.33333333333331</v>
      </c>
      <c r="R711" s="47">
        <f t="shared" si="1157"/>
        <v>0.97873848334514524</v>
      </c>
      <c r="S711" s="19">
        <v>1988.4924242424099</v>
      </c>
      <c r="T711" s="50">
        <f t="shared" si="1158"/>
        <v>14.39893138481108</v>
      </c>
      <c r="U711" s="48">
        <f t="shared" si="1159"/>
        <v>61.915404954687645</v>
      </c>
      <c r="V711" s="45">
        <f t="shared" si="1160"/>
        <v>470.33333333333331</v>
      </c>
      <c r="W711" s="45">
        <f t="shared" ref="W711" si="1166">V711-77</f>
        <v>393.33333333333331</v>
      </c>
      <c r="X711" s="45">
        <f t="shared" si="1162"/>
        <v>77</v>
      </c>
    </row>
    <row r="712" spans="2:24" x14ac:dyDescent="0.25">
      <c r="B712" s="41">
        <v>44541</v>
      </c>
      <c r="C712" s="3">
        <f t="shared" si="1150"/>
        <v>2021</v>
      </c>
      <c r="D712" s="3" t="s">
        <v>32</v>
      </c>
      <c r="E712" s="3">
        <f t="shared" si="1151"/>
        <v>11</v>
      </c>
      <c r="F712" s="3" t="s">
        <v>34</v>
      </c>
      <c r="G712" s="3">
        <v>1</v>
      </c>
      <c r="H712" s="3" t="str">
        <f t="shared" si="1139"/>
        <v>Plymouth Rock</v>
      </c>
      <c r="I712" s="42">
        <v>44449</v>
      </c>
      <c r="J712" s="3">
        <f t="shared" si="1152"/>
        <v>92</v>
      </c>
      <c r="K712" s="43">
        <f t="shared" si="1153"/>
        <v>13.142857142857142</v>
      </c>
      <c r="L712" s="44">
        <v>14000</v>
      </c>
      <c r="M712" s="3">
        <v>9</v>
      </c>
      <c r="N712" s="45">
        <f t="shared" si="1154"/>
        <v>13991</v>
      </c>
      <c r="O712" s="45">
        <f t="shared" si="1071"/>
        <v>3540</v>
      </c>
      <c r="P712" s="45">
        <f t="shared" si="1112"/>
        <v>13791</v>
      </c>
      <c r="Q712" s="46">
        <f t="shared" si="1156"/>
        <v>459.7</v>
      </c>
      <c r="R712" s="47">
        <f t="shared" si="1157"/>
        <v>0.98570509613322854</v>
      </c>
      <c r="S712" s="19">
        <v>1991.3149350649201</v>
      </c>
      <c r="T712" s="50">
        <f t="shared" si="1158"/>
        <v>14.439235262598217</v>
      </c>
      <c r="U712" s="48">
        <f t="shared" si="1159"/>
        <v>62.08871162917233</v>
      </c>
      <c r="V712" s="45">
        <f t="shared" si="1160"/>
        <v>466.36666666666667</v>
      </c>
      <c r="W712" s="45">
        <f t="shared" ref="W712" si="1167">V712-88</f>
        <v>378.36666666666667</v>
      </c>
      <c r="X712" s="45">
        <f t="shared" si="1162"/>
        <v>88</v>
      </c>
    </row>
    <row r="713" spans="2:24" x14ac:dyDescent="0.25">
      <c r="B713" s="41">
        <v>44542</v>
      </c>
      <c r="C713" s="3">
        <f t="shared" si="1150"/>
        <v>2021</v>
      </c>
      <c r="D713" s="3" t="s">
        <v>32</v>
      </c>
      <c r="E713" s="3">
        <f t="shared" si="1151"/>
        <v>12</v>
      </c>
      <c r="F713" s="3" t="s">
        <v>35</v>
      </c>
      <c r="G713" s="3">
        <v>2</v>
      </c>
      <c r="H713" s="3" t="str">
        <f t="shared" si="1139"/>
        <v>Sussex</v>
      </c>
      <c r="I713" s="42">
        <v>44440</v>
      </c>
      <c r="J713" s="3">
        <f t="shared" si="1152"/>
        <v>102</v>
      </c>
      <c r="K713" s="43">
        <f t="shared" si="1153"/>
        <v>14.571428571428571</v>
      </c>
      <c r="L713" s="44">
        <v>13890</v>
      </c>
      <c r="M713" s="3">
        <v>11</v>
      </c>
      <c r="N713" s="45">
        <f t="shared" si="1154"/>
        <v>13879</v>
      </c>
      <c r="O713" s="45">
        <f t="shared" si="1071"/>
        <v>3551</v>
      </c>
      <c r="P713" s="45">
        <f t="shared" si="1114"/>
        <v>13279</v>
      </c>
      <c r="Q713" s="46">
        <f t="shared" si="1156"/>
        <v>442.63333333333333</v>
      </c>
      <c r="R713" s="47">
        <f t="shared" si="1157"/>
        <v>0.95676921968441531</v>
      </c>
      <c r="S713" s="19">
        <v>1994.13744588743</v>
      </c>
      <c r="T713" s="50">
        <f t="shared" si="1158"/>
        <v>15.017226040269824</v>
      </c>
      <c r="U713" s="48">
        <f t="shared" si="1159"/>
        <v>64.574071973160244</v>
      </c>
      <c r="V713" s="45">
        <f t="shared" si="1160"/>
        <v>462.63333333333333</v>
      </c>
      <c r="W713" s="45">
        <f t="shared" ref="W713" si="1168">V713-99</f>
        <v>363.63333333333333</v>
      </c>
      <c r="X713" s="45">
        <f t="shared" si="1162"/>
        <v>99</v>
      </c>
    </row>
    <row r="714" spans="2:24" x14ac:dyDescent="0.25">
      <c r="B714" s="41">
        <v>44543</v>
      </c>
      <c r="C714" s="3">
        <f t="shared" si="1150"/>
        <v>2021</v>
      </c>
      <c r="D714" s="3" t="s">
        <v>32</v>
      </c>
      <c r="E714" s="3">
        <f t="shared" si="1151"/>
        <v>13</v>
      </c>
      <c r="F714" s="3" t="s">
        <v>36</v>
      </c>
      <c r="G714" s="3">
        <v>3</v>
      </c>
      <c r="H714" s="3" t="str">
        <f t="shared" si="1139"/>
        <v>Leghorn</v>
      </c>
      <c r="I714" s="42">
        <v>44451</v>
      </c>
      <c r="J714" s="3">
        <f t="shared" si="1152"/>
        <v>92</v>
      </c>
      <c r="K714" s="43">
        <f t="shared" si="1153"/>
        <v>13.142857142857142</v>
      </c>
      <c r="L714" s="44">
        <v>13780</v>
      </c>
      <c r="M714" s="3">
        <v>15</v>
      </c>
      <c r="N714" s="45">
        <f t="shared" si="1154"/>
        <v>13765</v>
      </c>
      <c r="O714" s="45">
        <f t="shared" si="1071"/>
        <v>3566</v>
      </c>
      <c r="P714" s="45">
        <f t="shared" si="1116"/>
        <v>13265</v>
      </c>
      <c r="Q714" s="46">
        <f t="shared" si="1156"/>
        <v>442.16666666666669</v>
      </c>
      <c r="R714" s="47">
        <f t="shared" si="1157"/>
        <v>0.96367598982927716</v>
      </c>
      <c r="S714" s="19">
        <v>1996.9599567099399</v>
      </c>
      <c r="T714" s="50">
        <f t="shared" si="1158"/>
        <v>15.054353235657292</v>
      </c>
      <c r="U714" s="48">
        <f t="shared" si="1159"/>
        <v>64.733718913326356</v>
      </c>
      <c r="V714" s="45">
        <f t="shared" si="1160"/>
        <v>458.83333333333331</v>
      </c>
      <c r="W714" s="45">
        <f t="shared" ref="W714" si="1169">V714-70</f>
        <v>388.83333333333331</v>
      </c>
      <c r="X714" s="45">
        <f t="shared" si="1162"/>
        <v>70</v>
      </c>
    </row>
    <row r="715" spans="2:24" x14ac:dyDescent="0.25">
      <c r="B715" s="41">
        <v>44544</v>
      </c>
      <c r="C715" s="3">
        <f t="shared" si="1150"/>
        <v>2021</v>
      </c>
      <c r="D715" s="3" t="s">
        <v>32</v>
      </c>
      <c r="E715" s="3">
        <f t="shared" si="1151"/>
        <v>14</v>
      </c>
      <c r="F715" s="3" t="s">
        <v>34</v>
      </c>
      <c r="G715" s="3">
        <v>1</v>
      </c>
      <c r="H715" s="3" t="str">
        <f t="shared" si="1139"/>
        <v>Plymouth Rock</v>
      </c>
      <c r="I715" s="42">
        <v>44452</v>
      </c>
      <c r="J715" s="3">
        <f t="shared" si="1152"/>
        <v>92</v>
      </c>
      <c r="K715" s="43">
        <f t="shared" si="1153"/>
        <v>13.142857142857142</v>
      </c>
      <c r="L715" s="44">
        <v>13670</v>
      </c>
      <c r="M715" s="3">
        <v>10</v>
      </c>
      <c r="N715" s="45">
        <f t="shared" si="1154"/>
        <v>13660</v>
      </c>
      <c r="O715" s="45">
        <f t="shared" si="1071"/>
        <v>3576</v>
      </c>
      <c r="P715" s="45">
        <f t="shared" si="1118"/>
        <v>13170</v>
      </c>
      <c r="Q715" s="46">
        <f t="shared" si="1156"/>
        <v>439</v>
      </c>
      <c r="R715" s="47">
        <f t="shared" si="1157"/>
        <v>0.9641288433382138</v>
      </c>
      <c r="S715" s="19">
        <v>1999.78246753245</v>
      </c>
      <c r="T715" s="50">
        <f t="shared" si="1158"/>
        <v>15.184377126290434</v>
      </c>
      <c r="U715" s="48">
        <f t="shared" si="1159"/>
        <v>65.292821643048867</v>
      </c>
      <c r="V715" s="45">
        <f t="shared" si="1160"/>
        <v>455.33333333333331</v>
      </c>
      <c r="W715" s="45">
        <f t="shared" ref="W715:W716" si="1170">V715-61</f>
        <v>394.33333333333331</v>
      </c>
      <c r="X715" s="45">
        <f t="shared" si="1162"/>
        <v>61</v>
      </c>
    </row>
    <row r="716" spans="2:24" x14ac:dyDescent="0.25">
      <c r="B716" s="41">
        <v>44545</v>
      </c>
      <c r="C716" s="3">
        <f t="shared" si="1150"/>
        <v>2021</v>
      </c>
      <c r="D716" s="3" t="s">
        <v>32</v>
      </c>
      <c r="E716" s="3">
        <f t="shared" si="1151"/>
        <v>15</v>
      </c>
      <c r="F716" s="3" t="s">
        <v>35</v>
      </c>
      <c r="G716" s="3">
        <v>2</v>
      </c>
      <c r="H716" s="3" t="str">
        <f t="shared" si="1139"/>
        <v>Sussex</v>
      </c>
      <c r="I716" s="42">
        <v>44453</v>
      </c>
      <c r="J716" s="3">
        <f t="shared" si="1152"/>
        <v>92</v>
      </c>
      <c r="K716" s="43">
        <f t="shared" si="1153"/>
        <v>13.142857142857142</v>
      </c>
      <c r="L716" s="44">
        <v>13560</v>
      </c>
      <c r="M716" s="3">
        <v>15</v>
      </c>
      <c r="N716" s="45">
        <f t="shared" si="1154"/>
        <v>13545</v>
      </c>
      <c r="O716" s="45">
        <f t="shared" si="1071"/>
        <v>3591</v>
      </c>
      <c r="P716" s="45">
        <f t="shared" si="1120"/>
        <v>13145</v>
      </c>
      <c r="Q716" s="46">
        <f t="shared" si="1156"/>
        <v>438.16666666666669</v>
      </c>
      <c r="R716" s="47">
        <f t="shared" si="1157"/>
        <v>0.97046880767811006</v>
      </c>
      <c r="S716" s="19">
        <v>2002.6049783549599</v>
      </c>
      <c r="T716" s="50">
        <f t="shared" si="1158"/>
        <v>15.234727868809129</v>
      </c>
      <c r="U716" s="48">
        <f t="shared" si="1159"/>
        <v>65.509329835879257</v>
      </c>
      <c r="V716" s="45">
        <f t="shared" si="1160"/>
        <v>451.5</v>
      </c>
      <c r="W716" s="45">
        <f t="shared" si="1170"/>
        <v>390.5</v>
      </c>
      <c r="X716" s="45">
        <f t="shared" si="1162"/>
        <v>61</v>
      </c>
    </row>
    <row r="717" spans="2:24" x14ac:dyDescent="0.25">
      <c r="B717" s="41">
        <v>44546</v>
      </c>
      <c r="C717" s="3">
        <f t="shared" si="1150"/>
        <v>2021</v>
      </c>
      <c r="D717" s="3" t="s">
        <v>32</v>
      </c>
      <c r="E717" s="3">
        <f t="shared" si="1151"/>
        <v>16</v>
      </c>
      <c r="F717" s="3" t="s">
        <v>36</v>
      </c>
      <c r="G717" s="3">
        <v>3</v>
      </c>
      <c r="H717" s="3" t="str">
        <f t="shared" si="1139"/>
        <v>Leghorn</v>
      </c>
      <c r="I717" s="42">
        <v>44454</v>
      </c>
      <c r="J717" s="3">
        <f t="shared" si="1152"/>
        <v>92</v>
      </c>
      <c r="K717" s="43">
        <f t="shared" si="1153"/>
        <v>13.142857142857142</v>
      </c>
      <c r="L717" s="44">
        <v>13450</v>
      </c>
      <c r="M717" s="3">
        <v>16</v>
      </c>
      <c r="N717" s="45">
        <f t="shared" si="1154"/>
        <v>13434</v>
      </c>
      <c r="O717" s="45">
        <f t="shared" si="1071"/>
        <v>3607</v>
      </c>
      <c r="P717" s="45">
        <f t="shared" si="1122"/>
        <v>12934</v>
      </c>
      <c r="Q717" s="46">
        <f t="shared" si="1156"/>
        <v>431.13333333333333</v>
      </c>
      <c r="R717" s="47">
        <f t="shared" si="1157"/>
        <v>0.96278100342414763</v>
      </c>
      <c r="S717" s="19">
        <v>2005.4274891774701</v>
      </c>
      <c r="T717" s="50">
        <f t="shared" si="1158"/>
        <v>15.505083417175429</v>
      </c>
      <c r="U717" s="48">
        <f t="shared" si="1159"/>
        <v>66.671858693854347</v>
      </c>
      <c r="V717" s="45">
        <f t="shared" si="1160"/>
        <v>447.8</v>
      </c>
      <c r="W717" s="45">
        <f t="shared" ref="W717" si="1171">V717-88</f>
        <v>359.8</v>
      </c>
      <c r="X717" s="45">
        <f t="shared" si="1162"/>
        <v>88</v>
      </c>
    </row>
    <row r="718" spans="2:24" x14ac:dyDescent="0.25">
      <c r="B718" s="41">
        <v>44547</v>
      </c>
      <c r="C718" s="3">
        <f t="shared" si="1150"/>
        <v>2021</v>
      </c>
      <c r="D718" s="3" t="s">
        <v>32</v>
      </c>
      <c r="E718" s="3">
        <f t="shared" si="1151"/>
        <v>17</v>
      </c>
      <c r="F718" s="3" t="s">
        <v>34</v>
      </c>
      <c r="G718" s="3">
        <v>1</v>
      </c>
      <c r="H718" s="3" t="str">
        <f t="shared" si="1139"/>
        <v>Plymouth Rock</v>
      </c>
      <c r="I718" s="42">
        <v>44455</v>
      </c>
      <c r="J718" s="3">
        <f t="shared" si="1152"/>
        <v>92</v>
      </c>
      <c r="K718" s="43">
        <f t="shared" si="1153"/>
        <v>13.142857142857142</v>
      </c>
      <c r="L718" s="44">
        <v>13340</v>
      </c>
      <c r="M718" s="3">
        <v>5</v>
      </c>
      <c r="N718" s="45">
        <f t="shared" si="1154"/>
        <v>13335</v>
      </c>
      <c r="O718" s="45">
        <f t="shared" si="1071"/>
        <v>3612</v>
      </c>
      <c r="P718" s="45">
        <f t="shared" si="1124"/>
        <v>12840</v>
      </c>
      <c r="Q718" s="46">
        <f t="shared" si="1156"/>
        <v>428</v>
      </c>
      <c r="R718" s="47">
        <f t="shared" si="1157"/>
        <v>0.96287964004499438</v>
      </c>
      <c r="S718" s="19">
        <v>2008.24999999998</v>
      </c>
      <c r="T718" s="50">
        <f t="shared" si="1158"/>
        <v>15.640576323987382</v>
      </c>
      <c r="U718" s="48">
        <f t="shared" si="1159"/>
        <v>67.254478193145744</v>
      </c>
      <c r="V718" s="45">
        <f t="shared" si="1160"/>
        <v>444.5</v>
      </c>
      <c r="W718" s="45">
        <f t="shared" ref="W718" si="1172">V718-150</f>
        <v>294.5</v>
      </c>
      <c r="X718" s="45">
        <f t="shared" si="1162"/>
        <v>150</v>
      </c>
    </row>
    <row r="719" spans="2:24" x14ac:dyDescent="0.25">
      <c r="B719" s="41">
        <v>44548</v>
      </c>
      <c r="C719" s="3">
        <f t="shared" si="1150"/>
        <v>2021</v>
      </c>
      <c r="D719" s="3" t="s">
        <v>32</v>
      </c>
      <c r="E719" s="3">
        <f t="shared" si="1151"/>
        <v>18</v>
      </c>
      <c r="F719" s="3" t="s">
        <v>35</v>
      </c>
      <c r="G719" s="3">
        <v>2</v>
      </c>
      <c r="H719" s="3" t="str">
        <f t="shared" si="1139"/>
        <v>Sussex</v>
      </c>
      <c r="I719" s="42">
        <v>44455</v>
      </c>
      <c r="J719" s="3">
        <f t="shared" si="1152"/>
        <v>93</v>
      </c>
      <c r="K719" s="43">
        <f t="shared" si="1153"/>
        <v>13.285714285714286</v>
      </c>
      <c r="L719" s="44">
        <v>13230</v>
      </c>
      <c r="M719" s="3">
        <v>8</v>
      </c>
      <c r="N719" s="45">
        <f t="shared" si="1154"/>
        <v>13222</v>
      </c>
      <c r="O719" s="45">
        <f t="shared" si="1071"/>
        <v>3620</v>
      </c>
      <c r="P719" s="45">
        <f t="shared" si="1126"/>
        <v>12822</v>
      </c>
      <c r="Q719" s="46">
        <f t="shared" si="1156"/>
        <v>427.4</v>
      </c>
      <c r="R719" s="47">
        <f t="shared" si="1157"/>
        <v>0.96974739071244898</v>
      </c>
      <c r="S719" s="19">
        <v>2011.0725108224899</v>
      </c>
      <c r="T719" s="50">
        <f t="shared" si="1158"/>
        <v>15.684546177058882</v>
      </c>
      <c r="U719" s="48">
        <f t="shared" si="1159"/>
        <v>67.443548561353197</v>
      </c>
      <c r="V719" s="45">
        <f t="shared" si="1160"/>
        <v>440.73333333333335</v>
      </c>
      <c r="W719" s="45">
        <f t="shared" ref="W719" si="1173">V719-20</f>
        <v>420.73333333333335</v>
      </c>
      <c r="X719" s="45">
        <f t="shared" si="1162"/>
        <v>20</v>
      </c>
    </row>
    <row r="720" spans="2:24" x14ac:dyDescent="0.25">
      <c r="B720" s="41">
        <v>44549</v>
      </c>
      <c r="C720" s="3">
        <f t="shared" si="1150"/>
        <v>2021</v>
      </c>
      <c r="D720" s="3" t="s">
        <v>32</v>
      </c>
      <c r="E720" s="3">
        <f t="shared" si="1151"/>
        <v>19</v>
      </c>
      <c r="F720" s="3" t="s">
        <v>36</v>
      </c>
      <c r="G720" s="3">
        <v>3</v>
      </c>
      <c r="H720" s="3" t="str">
        <f t="shared" si="1139"/>
        <v>Leghorn</v>
      </c>
      <c r="I720" s="42">
        <v>44457</v>
      </c>
      <c r="J720" s="3">
        <f t="shared" si="1152"/>
        <v>92</v>
      </c>
      <c r="K720" s="43">
        <f t="shared" si="1153"/>
        <v>13.142857142857142</v>
      </c>
      <c r="L720" s="44">
        <v>13120</v>
      </c>
      <c r="M720" s="3">
        <v>9</v>
      </c>
      <c r="N720" s="45">
        <f t="shared" si="1154"/>
        <v>13111</v>
      </c>
      <c r="O720" s="45">
        <f t="shared" si="1071"/>
        <v>3629</v>
      </c>
      <c r="P720" s="45">
        <f t="shared" si="1128"/>
        <v>12611</v>
      </c>
      <c r="Q720" s="46">
        <f t="shared" si="1156"/>
        <v>420.36666666666667</v>
      </c>
      <c r="R720" s="47">
        <f t="shared" si="1157"/>
        <v>0.96186408359392872</v>
      </c>
      <c r="S720" s="19">
        <v>2013.895021645</v>
      </c>
      <c r="T720" s="50">
        <f t="shared" si="1158"/>
        <v>15.969352324518278</v>
      </c>
      <c r="U720" s="48">
        <f t="shared" si="1159"/>
        <v>68.668214995428585</v>
      </c>
      <c r="V720" s="45">
        <f t="shared" si="1160"/>
        <v>437.03333333333336</v>
      </c>
      <c r="W720" s="45">
        <f t="shared" ref="W720" si="1174">V720-15</f>
        <v>422.03333333333336</v>
      </c>
      <c r="X720" s="45">
        <f t="shared" si="1162"/>
        <v>15</v>
      </c>
    </row>
    <row r="721" spans="2:24" x14ac:dyDescent="0.25">
      <c r="B721" s="41">
        <v>44550</v>
      </c>
      <c r="C721" s="3">
        <f t="shared" si="1150"/>
        <v>2021</v>
      </c>
      <c r="D721" s="3" t="s">
        <v>32</v>
      </c>
      <c r="E721" s="3">
        <f t="shared" si="1151"/>
        <v>20</v>
      </c>
      <c r="F721" s="3" t="s">
        <v>34</v>
      </c>
      <c r="G721" s="3">
        <v>1</v>
      </c>
      <c r="H721" s="3" t="str">
        <f t="shared" si="1139"/>
        <v>Plymouth Rock</v>
      </c>
      <c r="I721" s="42">
        <v>44458</v>
      </c>
      <c r="J721" s="3">
        <f t="shared" si="1152"/>
        <v>92</v>
      </c>
      <c r="K721" s="43">
        <f t="shared" si="1153"/>
        <v>13.142857142857142</v>
      </c>
      <c r="L721" s="44">
        <v>13010</v>
      </c>
      <c r="M721" s="3">
        <v>3</v>
      </c>
      <c r="N721" s="45">
        <f t="shared" si="1154"/>
        <v>13007</v>
      </c>
      <c r="O721" s="45">
        <f t="shared" si="1071"/>
        <v>3632</v>
      </c>
      <c r="P721" s="45">
        <f t="shared" si="1130"/>
        <v>12707</v>
      </c>
      <c r="Q721" s="46">
        <f t="shared" si="1156"/>
        <v>423.56666666666666</v>
      </c>
      <c r="R721" s="47">
        <f t="shared" si="1157"/>
        <v>0.97693549627123855</v>
      </c>
      <c r="S721" s="19">
        <v>2016.71753246751</v>
      </c>
      <c r="T721" s="50">
        <f t="shared" si="1158"/>
        <v>15.870917859978832</v>
      </c>
      <c r="U721" s="48">
        <f t="shared" si="1159"/>
        <v>68.24494679790898</v>
      </c>
      <c r="V721" s="45">
        <f t="shared" si="1160"/>
        <v>433.56666666666666</v>
      </c>
      <c r="W721" s="45">
        <f t="shared" ref="W721" si="1175">V721-18</f>
        <v>415.56666666666666</v>
      </c>
      <c r="X721" s="45">
        <f t="shared" si="1162"/>
        <v>18</v>
      </c>
    </row>
    <row r="722" spans="2:24" x14ac:dyDescent="0.25">
      <c r="B722" s="41">
        <v>44551</v>
      </c>
      <c r="C722" s="3">
        <f t="shared" si="1150"/>
        <v>2021</v>
      </c>
      <c r="D722" s="3" t="s">
        <v>32</v>
      </c>
      <c r="E722" s="3">
        <f t="shared" si="1151"/>
        <v>21</v>
      </c>
      <c r="F722" s="3" t="s">
        <v>34</v>
      </c>
      <c r="G722" s="3">
        <v>2</v>
      </c>
      <c r="H722" s="3" t="str">
        <f t="shared" si="1139"/>
        <v>Sussex</v>
      </c>
      <c r="I722" s="42">
        <v>44459</v>
      </c>
      <c r="J722" s="3">
        <f t="shared" si="1152"/>
        <v>92</v>
      </c>
      <c r="K722" s="43">
        <f t="shared" si="1153"/>
        <v>13.142857142857142</v>
      </c>
      <c r="L722" s="44">
        <v>12900</v>
      </c>
      <c r="M722" s="3">
        <v>2</v>
      </c>
      <c r="N722" s="45">
        <f t="shared" si="1154"/>
        <v>12898</v>
      </c>
      <c r="O722" s="45">
        <f t="shared" si="1071"/>
        <v>3634</v>
      </c>
      <c r="P722" s="45">
        <f t="shared" ref="P722" si="1176">L722-500</f>
        <v>12400</v>
      </c>
      <c r="Q722" s="46">
        <f t="shared" si="1156"/>
        <v>413.33333333333331</v>
      </c>
      <c r="R722" s="47">
        <f t="shared" si="1157"/>
        <v>0.96138936269189024</v>
      </c>
      <c r="S722" s="19">
        <v>2019.5400432900201</v>
      </c>
      <c r="T722" s="50">
        <f t="shared" si="1158"/>
        <v>16.286613252338871</v>
      </c>
      <c r="U722" s="48">
        <f t="shared" si="1159"/>
        <v>70.032436985057146</v>
      </c>
      <c r="V722" s="45">
        <f t="shared" si="1160"/>
        <v>429.93333333333334</v>
      </c>
      <c r="W722" s="45">
        <f t="shared" ref="W722" si="1177">V722-8</f>
        <v>421.93333333333334</v>
      </c>
      <c r="X722" s="45">
        <f t="shared" si="1162"/>
        <v>8</v>
      </c>
    </row>
    <row r="723" spans="2:24" x14ac:dyDescent="0.25">
      <c r="B723" s="41">
        <v>44552</v>
      </c>
      <c r="C723" s="3">
        <f t="shared" si="1150"/>
        <v>2021</v>
      </c>
      <c r="D723" s="3" t="s">
        <v>32</v>
      </c>
      <c r="E723" s="3">
        <f t="shared" si="1151"/>
        <v>22</v>
      </c>
      <c r="F723" s="3" t="s">
        <v>35</v>
      </c>
      <c r="G723" s="3">
        <v>3</v>
      </c>
      <c r="H723" s="3" t="str">
        <f t="shared" si="1139"/>
        <v>Leghorn</v>
      </c>
      <c r="I723" s="42">
        <v>44460</v>
      </c>
      <c r="J723" s="3">
        <f t="shared" si="1152"/>
        <v>92</v>
      </c>
      <c r="K723" s="43">
        <f t="shared" si="1153"/>
        <v>13.142857142857142</v>
      </c>
      <c r="L723" s="44">
        <v>12790</v>
      </c>
      <c r="M723" s="3">
        <v>2</v>
      </c>
      <c r="N723" s="45">
        <f t="shared" si="1154"/>
        <v>12788</v>
      </c>
      <c r="O723" s="45">
        <f t="shared" si="1071"/>
        <v>3636</v>
      </c>
      <c r="P723" s="45">
        <f t="shared" ref="P723" si="1178">N723-400</f>
        <v>12388</v>
      </c>
      <c r="Q723" s="46">
        <f t="shared" si="1156"/>
        <v>412.93333333333334</v>
      </c>
      <c r="R723" s="47">
        <f t="shared" si="1157"/>
        <v>0.96872067563340636</v>
      </c>
      <c r="S723" s="19">
        <v>2022.36255411253</v>
      </c>
      <c r="T723" s="50">
        <f t="shared" si="1158"/>
        <v>16.32517399186737</v>
      </c>
      <c r="U723" s="48">
        <f t="shared" si="1159"/>
        <v>70.198248165029682</v>
      </c>
      <c r="V723" s="45">
        <f t="shared" si="1160"/>
        <v>426.26666666666665</v>
      </c>
      <c r="W723" s="45">
        <f t="shared" ref="W723" si="1179">V723-52</f>
        <v>374.26666666666665</v>
      </c>
      <c r="X723" s="45">
        <f t="shared" si="1162"/>
        <v>52</v>
      </c>
    </row>
    <row r="724" spans="2:24" x14ac:dyDescent="0.25">
      <c r="B724" s="41">
        <v>44553</v>
      </c>
      <c r="C724" s="3">
        <f t="shared" si="1150"/>
        <v>2021</v>
      </c>
      <c r="D724" s="3" t="s">
        <v>32</v>
      </c>
      <c r="E724" s="3">
        <f t="shared" si="1151"/>
        <v>23</v>
      </c>
      <c r="F724" s="3" t="s">
        <v>36</v>
      </c>
      <c r="G724" s="3">
        <v>1</v>
      </c>
      <c r="H724" s="3" t="str">
        <f t="shared" si="1139"/>
        <v>Plymouth Rock</v>
      </c>
      <c r="I724" s="42">
        <v>44461</v>
      </c>
      <c r="J724" s="3">
        <f t="shared" si="1152"/>
        <v>92</v>
      </c>
      <c r="K724" s="43">
        <f t="shared" si="1153"/>
        <v>13.142857142857142</v>
      </c>
      <c r="L724" s="44">
        <v>12680</v>
      </c>
      <c r="M724" s="3">
        <v>2</v>
      </c>
      <c r="N724" s="45">
        <f t="shared" si="1154"/>
        <v>12678</v>
      </c>
      <c r="O724" s="45">
        <f t="shared" si="1071"/>
        <v>3638</v>
      </c>
      <c r="P724" s="45">
        <f t="shared" ref="P724" si="1180">N724-500</f>
        <v>12178</v>
      </c>
      <c r="Q724" s="46">
        <f t="shared" si="1156"/>
        <v>405.93333333333334</v>
      </c>
      <c r="R724" s="47">
        <f t="shared" si="1157"/>
        <v>0.96056160277646319</v>
      </c>
      <c r="S724" s="19">
        <v>2025.1850649350399</v>
      </c>
      <c r="T724" s="50">
        <f t="shared" si="1158"/>
        <v>16.62986586414058</v>
      </c>
      <c r="U724" s="48">
        <f t="shared" si="1159"/>
        <v>71.508423215804498</v>
      </c>
      <c r="V724" s="45">
        <f t="shared" si="1160"/>
        <v>422.6</v>
      </c>
      <c r="W724" s="45">
        <f t="shared" ref="W724" si="1181">V724-55</f>
        <v>367.6</v>
      </c>
      <c r="X724" s="45">
        <f t="shared" si="1162"/>
        <v>55</v>
      </c>
    </row>
    <row r="725" spans="2:24" x14ac:dyDescent="0.25">
      <c r="B725" s="41">
        <v>44554</v>
      </c>
      <c r="C725" s="3">
        <f t="shared" si="1150"/>
        <v>2021</v>
      </c>
      <c r="D725" s="3" t="s">
        <v>32</v>
      </c>
      <c r="E725" s="3">
        <f t="shared" si="1151"/>
        <v>24</v>
      </c>
      <c r="F725" s="3" t="s">
        <v>34</v>
      </c>
      <c r="G725" s="3">
        <v>2</v>
      </c>
      <c r="H725" s="3" t="str">
        <f t="shared" si="1139"/>
        <v>Sussex</v>
      </c>
      <c r="I725" s="42">
        <v>44462</v>
      </c>
      <c r="J725" s="3">
        <f t="shared" si="1152"/>
        <v>92</v>
      </c>
      <c r="K725" s="43">
        <f t="shared" si="1153"/>
        <v>13.142857142857142</v>
      </c>
      <c r="L725" s="44">
        <v>12570</v>
      </c>
      <c r="M725" s="3">
        <v>2</v>
      </c>
      <c r="N725" s="45">
        <f t="shared" si="1154"/>
        <v>12568</v>
      </c>
      <c r="O725" s="45">
        <f t="shared" ref="O725:O732" si="1182">O724+M725</f>
        <v>3640</v>
      </c>
      <c r="P725" s="45">
        <f t="shared" ref="P725" si="1183">N725-300</f>
        <v>12268</v>
      </c>
      <c r="Q725" s="46">
        <f t="shared" si="1156"/>
        <v>408.93333333333334</v>
      </c>
      <c r="R725" s="47">
        <f t="shared" si="1157"/>
        <v>0.97612985359643534</v>
      </c>
      <c r="S725" s="19">
        <v>2028.0075757575501</v>
      </c>
      <c r="T725" s="50">
        <f t="shared" si="1158"/>
        <v>16.530873620456067</v>
      </c>
      <c r="U725" s="48">
        <f t="shared" si="1159"/>
        <v>71.082756567961084</v>
      </c>
      <c r="V725" s="45">
        <f t="shared" si="1160"/>
        <v>418.93333333333334</v>
      </c>
      <c r="W725" s="45">
        <f t="shared" ref="W725" si="1184">V725-100</f>
        <v>318.93333333333334</v>
      </c>
      <c r="X725" s="45">
        <f t="shared" si="1162"/>
        <v>100</v>
      </c>
    </row>
    <row r="726" spans="2:24" x14ac:dyDescent="0.25">
      <c r="B726" s="41">
        <v>44555</v>
      </c>
      <c r="C726" s="3">
        <f t="shared" si="1150"/>
        <v>2021</v>
      </c>
      <c r="D726" s="3" t="s">
        <v>32</v>
      </c>
      <c r="E726" s="3">
        <f t="shared" si="1151"/>
        <v>25</v>
      </c>
      <c r="F726" s="3" t="s">
        <v>35</v>
      </c>
      <c r="G726" s="3">
        <v>3</v>
      </c>
      <c r="H726" s="3" t="str">
        <f t="shared" si="1139"/>
        <v>Leghorn</v>
      </c>
      <c r="I726" s="42">
        <v>44463</v>
      </c>
      <c r="J726" s="3">
        <f t="shared" si="1152"/>
        <v>92</v>
      </c>
      <c r="K726" s="43">
        <f t="shared" si="1153"/>
        <v>13.142857142857142</v>
      </c>
      <c r="L726" s="44">
        <v>12460</v>
      </c>
      <c r="M726" s="3">
        <v>2</v>
      </c>
      <c r="N726" s="45">
        <f t="shared" si="1154"/>
        <v>12458</v>
      </c>
      <c r="O726" s="45">
        <f t="shared" si="1182"/>
        <v>3642</v>
      </c>
      <c r="P726" s="45">
        <f t="shared" ref="P726" si="1185">N726-200</f>
        <v>12258</v>
      </c>
      <c r="Q726" s="46">
        <f t="shared" si="1156"/>
        <v>408.6</v>
      </c>
      <c r="R726" s="47">
        <f t="shared" si="1157"/>
        <v>0.98394605875742491</v>
      </c>
      <c r="S726" s="19">
        <v>1982.8474025973901</v>
      </c>
      <c r="T726" s="50">
        <f t="shared" si="1158"/>
        <v>16.175945526165687</v>
      </c>
      <c r="U726" s="48">
        <f t="shared" si="1159"/>
        <v>69.556565762512449</v>
      </c>
      <c r="V726" s="45">
        <f t="shared" si="1160"/>
        <v>415.26666666666665</v>
      </c>
      <c r="W726" s="45">
        <f t="shared" ref="W726" si="1186">V726-15</f>
        <v>400.26666666666665</v>
      </c>
      <c r="X726" s="45">
        <f t="shared" si="1162"/>
        <v>15</v>
      </c>
    </row>
    <row r="727" spans="2:24" x14ac:dyDescent="0.25">
      <c r="B727" s="41">
        <v>44556</v>
      </c>
      <c r="C727" s="3">
        <f t="shared" si="1150"/>
        <v>2021</v>
      </c>
      <c r="D727" s="3" t="s">
        <v>32</v>
      </c>
      <c r="E727" s="3">
        <f t="shared" si="1151"/>
        <v>26</v>
      </c>
      <c r="F727" s="3" t="s">
        <v>36</v>
      </c>
      <c r="G727" s="3">
        <v>1</v>
      </c>
      <c r="H727" s="3" t="str">
        <f t="shared" si="1139"/>
        <v>Plymouth Rock</v>
      </c>
      <c r="I727" s="42">
        <v>44454</v>
      </c>
      <c r="J727" s="3">
        <f t="shared" si="1152"/>
        <v>102</v>
      </c>
      <c r="K727" s="43">
        <f t="shared" si="1153"/>
        <v>14.571428571428571</v>
      </c>
      <c r="L727" s="44">
        <v>12350</v>
      </c>
      <c r="M727" s="3">
        <v>2</v>
      </c>
      <c r="N727" s="45">
        <f t="shared" si="1154"/>
        <v>12348</v>
      </c>
      <c r="O727" s="45">
        <f t="shared" si="1182"/>
        <v>3644</v>
      </c>
      <c r="P727" s="45">
        <f>N727-1000</f>
        <v>11348</v>
      </c>
      <c r="Q727" s="46">
        <f t="shared" si="1156"/>
        <v>378.26666666666665</v>
      </c>
      <c r="R727" s="47">
        <f t="shared" si="1157"/>
        <v>0.91901522513767409</v>
      </c>
      <c r="S727" s="19">
        <v>1985.6699134199</v>
      </c>
      <c r="T727" s="50">
        <f t="shared" si="1158"/>
        <v>17.497972448183823</v>
      </c>
      <c r="U727" s="48">
        <f t="shared" si="1159"/>
        <v>75.241281527190438</v>
      </c>
      <c r="V727" s="45">
        <f t="shared" si="1160"/>
        <v>411.6</v>
      </c>
      <c r="W727" s="45">
        <f t="shared" ref="W727:W728" si="1187">V727-100</f>
        <v>311.60000000000002</v>
      </c>
      <c r="X727" s="45">
        <f t="shared" si="1162"/>
        <v>100</v>
      </c>
    </row>
    <row r="728" spans="2:24" x14ac:dyDescent="0.25">
      <c r="B728" s="41">
        <v>44557</v>
      </c>
      <c r="C728" s="3">
        <f t="shared" si="1150"/>
        <v>2021</v>
      </c>
      <c r="D728" s="3" t="s">
        <v>32</v>
      </c>
      <c r="E728" s="3">
        <f t="shared" si="1151"/>
        <v>27</v>
      </c>
      <c r="F728" s="3" t="s">
        <v>34</v>
      </c>
      <c r="G728" s="3">
        <v>2</v>
      </c>
      <c r="H728" s="3" t="str">
        <f t="shared" si="1139"/>
        <v>Sussex</v>
      </c>
      <c r="I728" s="42">
        <v>44465</v>
      </c>
      <c r="J728" s="3">
        <f t="shared" si="1152"/>
        <v>92</v>
      </c>
      <c r="K728" s="43">
        <f t="shared" si="1153"/>
        <v>13.142857142857142</v>
      </c>
      <c r="L728" s="44">
        <v>12240</v>
      </c>
      <c r="M728" s="3">
        <v>5</v>
      </c>
      <c r="N728" s="45">
        <f t="shared" si="1154"/>
        <v>12235</v>
      </c>
      <c r="O728" s="45">
        <f t="shared" si="1182"/>
        <v>3649</v>
      </c>
      <c r="P728" s="45">
        <f t="shared" ref="P728" si="1188">N728-500</f>
        <v>11735</v>
      </c>
      <c r="Q728" s="46">
        <f t="shared" si="1156"/>
        <v>391.16666666666669</v>
      </c>
      <c r="R728" s="47">
        <f t="shared" si="1157"/>
        <v>0.95913363302002452</v>
      </c>
      <c r="S728" s="19">
        <v>1988.4924242424099</v>
      </c>
      <c r="T728" s="50">
        <f t="shared" si="1158"/>
        <v>16.944971659500723</v>
      </c>
      <c r="U728" s="48">
        <f t="shared" si="1159"/>
        <v>72.863378135853111</v>
      </c>
      <c r="V728" s="45">
        <f t="shared" si="1160"/>
        <v>407.83333333333331</v>
      </c>
      <c r="W728" s="45">
        <f t="shared" si="1187"/>
        <v>307.83333333333331</v>
      </c>
      <c r="X728" s="45">
        <f t="shared" si="1162"/>
        <v>100</v>
      </c>
    </row>
    <row r="729" spans="2:24" x14ac:dyDescent="0.25">
      <c r="B729" s="41">
        <v>44558</v>
      </c>
      <c r="C729" s="3">
        <f t="shared" si="1150"/>
        <v>2021</v>
      </c>
      <c r="D729" s="3" t="s">
        <v>32</v>
      </c>
      <c r="E729" s="3">
        <f t="shared" si="1151"/>
        <v>28</v>
      </c>
      <c r="F729" s="3" t="s">
        <v>35</v>
      </c>
      <c r="G729" s="3">
        <v>3</v>
      </c>
      <c r="H729" s="3" t="str">
        <f t="shared" si="1139"/>
        <v>Leghorn</v>
      </c>
      <c r="I729" s="42">
        <v>44466</v>
      </c>
      <c r="J729" s="3">
        <f t="shared" si="1152"/>
        <v>92</v>
      </c>
      <c r="K729" s="43">
        <f t="shared" si="1153"/>
        <v>13.142857142857142</v>
      </c>
      <c r="L729" s="44">
        <v>12130</v>
      </c>
      <c r="M729" s="3">
        <v>8</v>
      </c>
      <c r="N729" s="45">
        <f t="shared" si="1154"/>
        <v>12122</v>
      </c>
      <c r="O729" s="45">
        <f t="shared" si="1182"/>
        <v>3657</v>
      </c>
      <c r="P729" s="45">
        <f>L729-1500</f>
        <v>10630</v>
      </c>
      <c r="Q729" s="46">
        <f t="shared" si="1156"/>
        <v>354.33333333333331</v>
      </c>
      <c r="R729" s="47">
        <f t="shared" si="1157"/>
        <v>0.87691800032997858</v>
      </c>
      <c r="S729" s="19">
        <v>1991.3149350649201</v>
      </c>
      <c r="T729" s="50">
        <f t="shared" si="1158"/>
        <v>18.732972107854373</v>
      </c>
      <c r="U729" s="48">
        <f t="shared" si="1159"/>
        <v>80.551780063773805</v>
      </c>
      <c r="V729" s="45">
        <f t="shared" si="1160"/>
        <v>404.06666666666666</v>
      </c>
      <c r="W729" s="45">
        <f t="shared" ref="W729" si="1189">V729-150</f>
        <v>254.06666666666666</v>
      </c>
      <c r="X729" s="45">
        <f t="shared" si="1162"/>
        <v>150</v>
      </c>
    </row>
    <row r="730" spans="2:24" x14ac:dyDescent="0.25">
      <c r="B730" s="41">
        <v>44559</v>
      </c>
      <c r="C730" s="3">
        <f t="shared" si="1150"/>
        <v>2021</v>
      </c>
      <c r="D730" s="3" t="s">
        <v>32</v>
      </c>
      <c r="E730" s="3">
        <f t="shared" si="1151"/>
        <v>29</v>
      </c>
      <c r="F730" s="3" t="s">
        <v>34</v>
      </c>
      <c r="G730" s="3">
        <v>1</v>
      </c>
      <c r="H730" s="3" t="str">
        <f t="shared" si="1139"/>
        <v>Plymouth Rock</v>
      </c>
      <c r="I730" s="42">
        <v>44467</v>
      </c>
      <c r="J730" s="3">
        <f t="shared" si="1152"/>
        <v>92</v>
      </c>
      <c r="K730" s="43">
        <f t="shared" si="1153"/>
        <v>13.142857142857142</v>
      </c>
      <c r="L730" s="44">
        <v>12020</v>
      </c>
      <c r="M730" s="3">
        <v>6</v>
      </c>
      <c r="N730" s="45">
        <f t="shared" si="1154"/>
        <v>12014</v>
      </c>
      <c r="O730" s="45">
        <f t="shared" si="1182"/>
        <v>3663</v>
      </c>
      <c r="P730" s="45">
        <f t="shared" ref="P730" si="1190">N730-400</f>
        <v>11614</v>
      </c>
      <c r="Q730" s="46">
        <f t="shared" si="1156"/>
        <v>387.13333333333333</v>
      </c>
      <c r="R730" s="47">
        <f t="shared" si="1157"/>
        <v>0.96670551023805562</v>
      </c>
      <c r="S730" s="19">
        <v>1994.13744588743</v>
      </c>
      <c r="T730" s="50">
        <f t="shared" si="1158"/>
        <v>17.170117495156106</v>
      </c>
      <c r="U730" s="48">
        <f t="shared" si="1159"/>
        <v>73.831505229171256</v>
      </c>
      <c r="V730" s="45">
        <f t="shared" si="1160"/>
        <v>400.46666666666664</v>
      </c>
      <c r="W730" s="45">
        <f t="shared" ref="W730" si="1191">V730-50</f>
        <v>350.46666666666664</v>
      </c>
      <c r="X730" s="45">
        <f t="shared" si="1162"/>
        <v>50</v>
      </c>
    </row>
    <row r="731" spans="2:24" x14ac:dyDescent="0.25">
      <c r="B731" s="41">
        <v>44560</v>
      </c>
      <c r="C731" s="3">
        <f t="shared" si="1150"/>
        <v>2021</v>
      </c>
      <c r="D731" s="3" t="s">
        <v>32</v>
      </c>
      <c r="E731" s="3">
        <f t="shared" si="1151"/>
        <v>30</v>
      </c>
      <c r="F731" s="3" t="s">
        <v>35</v>
      </c>
      <c r="G731" s="3">
        <v>2</v>
      </c>
      <c r="H731" s="3" t="str">
        <f t="shared" si="1139"/>
        <v>Sussex</v>
      </c>
      <c r="I731" s="42">
        <v>44450</v>
      </c>
      <c r="J731" s="3">
        <f t="shared" si="1152"/>
        <v>110</v>
      </c>
      <c r="K731" s="43">
        <f t="shared" si="1153"/>
        <v>15.714285714285714</v>
      </c>
      <c r="L731" s="44">
        <v>14000</v>
      </c>
      <c r="M731" s="3">
        <v>6</v>
      </c>
      <c r="N731" s="45">
        <f t="shared" si="1154"/>
        <v>13994</v>
      </c>
      <c r="O731" s="45">
        <f t="shared" si="1182"/>
        <v>3669</v>
      </c>
      <c r="P731" s="45">
        <f t="shared" ref="P731" si="1192">N731-500</f>
        <v>13494</v>
      </c>
      <c r="Q731" s="46">
        <f t="shared" si="1156"/>
        <v>449.8</v>
      </c>
      <c r="R731" s="47">
        <f t="shared" si="1157"/>
        <v>0.964270401600686</v>
      </c>
      <c r="S731" s="19">
        <v>1996.9599567099399</v>
      </c>
      <c r="T731" s="50">
        <f t="shared" si="1158"/>
        <v>14.798873252630353</v>
      </c>
      <c r="U731" s="48">
        <f t="shared" si="1159"/>
        <v>63.635154986310511</v>
      </c>
      <c r="V731" s="45">
        <f t="shared" si="1160"/>
        <v>466.46666666666664</v>
      </c>
      <c r="W731" s="45">
        <f t="shared" ref="W731" si="1193">V731-70</f>
        <v>396.46666666666664</v>
      </c>
      <c r="X731" s="45">
        <f t="shared" si="1162"/>
        <v>70</v>
      </c>
    </row>
    <row r="732" spans="2:24" x14ac:dyDescent="0.25">
      <c r="B732" s="41">
        <v>44561</v>
      </c>
      <c r="C732" s="3">
        <f t="shared" si="1150"/>
        <v>2021</v>
      </c>
      <c r="D732" s="3" t="s">
        <v>32</v>
      </c>
      <c r="E732" s="3">
        <f t="shared" si="1151"/>
        <v>31</v>
      </c>
      <c r="F732" s="3" t="s">
        <v>36</v>
      </c>
      <c r="G732" s="3">
        <v>3</v>
      </c>
      <c r="H732" s="3" t="str">
        <f t="shared" si="1139"/>
        <v>Leghorn</v>
      </c>
      <c r="I732" s="42">
        <v>44469</v>
      </c>
      <c r="J732" s="3">
        <f t="shared" si="1152"/>
        <v>92</v>
      </c>
      <c r="K732" s="43">
        <f t="shared" si="1153"/>
        <v>13.142857142857142</v>
      </c>
      <c r="L732" s="44">
        <v>15850</v>
      </c>
      <c r="M732" s="3">
        <v>8</v>
      </c>
      <c r="N732" s="45">
        <f t="shared" si="1154"/>
        <v>15842</v>
      </c>
      <c r="O732" s="45">
        <f t="shared" si="1182"/>
        <v>3677</v>
      </c>
      <c r="P732" s="45">
        <f t="shared" si="1105"/>
        <v>15350</v>
      </c>
      <c r="Q732" s="46">
        <f t="shared" si="1156"/>
        <v>511.66666666666669</v>
      </c>
      <c r="R732" s="47">
        <f t="shared" si="1157"/>
        <v>0.96894331523797506</v>
      </c>
      <c r="S732" s="19">
        <v>1999.78246753245</v>
      </c>
      <c r="T732" s="50">
        <f t="shared" si="1158"/>
        <v>13.02789881128632</v>
      </c>
      <c r="U732" s="48">
        <f t="shared" si="1159"/>
        <v>56.019964888531177</v>
      </c>
      <c r="V732" s="45">
        <f t="shared" si="1160"/>
        <v>528.06666666666672</v>
      </c>
      <c r="W732" s="45">
        <f t="shared" ref="W732" si="1194">V732-61</f>
        <v>467.06666666666672</v>
      </c>
      <c r="X732" s="45">
        <f t="shared" si="1162"/>
        <v>61</v>
      </c>
    </row>
    <row r="733" spans="2:24" x14ac:dyDescent="0.25">
      <c r="S733" s="19"/>
      <c r="X733" s="45"/>
    </row>
    <row r="734" spans="2:24" x14ac:dyDescent="0.25">
      <c r="S734" s="19"/>
      <c r="X734" s="45"/>
    </row>
    <row r="735" spans="2:24" x14ac:dyDescent="0.25">
      <c r="S735" s="19"/>
      <c r="X735" s="45"/>
    </row>
    <row r="736" spans="2:24" x14ac:dyDescent="0.25">
      <c r="S736" s="19"/>
      <c r="X736" s="45"/>
    </row>
    <row r="737" spans="19:24" x14ac:dyDescent="0.25">
      <c r="S737" s="19"/>
      <c r="X737" s="45"/>
    </row>
    <row r="738" spans="19:24" x14ac:dyDescent="0.25">
      <c r="S738" s="19"/>
      <c r="X738" s="45"/>
    </row>
    <row r="739" spans="19:24" x14ac:dyDescent="0.25">
      <c r="S739" s="19"/>
      <c r="X739" s="45"/>
    </row>
    <row r="740" spans="19:24" x14ac:dyDescent="0.25">
      <c r="S740" s="19"/>
      <c r="X740" s="45"/>
    </row>
    <row r="741" spans="19:24" x14ac:dyDescent="0.25">
      <c r="S741" s="19"/>
      <c r="X741" s="45"/>
    </row>
    <row r="742" spans="19:24" x14ac:dyDescent="0.25">
      <c r="S742" s="19"/>
      <c r="X742" s="45"/>
    </row>
  </sheetData>
  <phoneticPr fontId="2"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A425E-2419-459F-B480-D3A88683DA17}">
  <dimension ref="B1:AV91"/>
  <sheetViews>
    <sheetView showGridLines="0" topLeftCell="AI1" workbookViewId="0">
      <selection activeCell="AL9" sqref="AL9"/>
    </sheetView>
  </sheetViews>
  <sheetFormatPr defaultRowHeight="15" x14ac:dyDescent="0.25"/>
  <cols>
    <col min="2" max="2" width="17.28515625" bestFit="1" customWidth="1"/>
    <col min="3" max="3" width="14.85546875" bestFit="1" customWidth="1"/>
    <col min="5" max="5" width="17.140625" customWidth="1"/>
    <col min="6" max="6" width="17.5703125" customWidth="1"/>
    <col min="8" max="9" width="12" bestFit="1" customWidth="1"/>
    <col min="10" max="12" width="12.140625" bestFit="1" customWidth="1"/>
    <col min="13" max="13" width="13.140625" bestFit="1" customWidth="1"/>
    <col min="14" max="14" width="11.42578125" bestFit="1" customWidth="1"/>
    <col min="15" max="15" width="11.140625" bestFit="1" customWidth="1"/>
    <col min="16" max="16" width="10.85546875" bestFit="1" customWidth="1"/>
    <col min="17" max="17" width="13.85546875" bestFit="1" customWidth="1"/>
    <col min="21" max="21" width="23.5703125" customWidth="1"/>
    <col min="24" max="24" width="13.140625" bestFit="1" customWidth="1"/>
    <col min="25" max="25" width="21" bestFit="1" customWidth="1"/>
    <col min="26" max="26" width="21" customWidth="1"/>
    <col min="27" max="27" width="22.42578125" bestFit="1" customWidth="1"/>
    <col min="29" max="29" width="13.140625" bestFit="1" customWidth="1"/>
    <col min="31" max="31" width="13.140625" bestFit="1" customWidth="1"/>
    <col min="32" max="32" width="11.5703125" bestFit="1" customWidth="1"/>
    <col min="33" max="33" width="10.85546875" bestFit="1" customWidth="1"/>
    <col min="35" max="35" width="22.7109375" bestFit="1" customWidth="1"/>
    <col min="37" max="37" width="13.140625" bestFit="1" customWidth="1"/>
    <col min="38" max="38" width="21.140625" bestFit="1" customWidth="1"/>
    <col min="39" max="39" width="21.7109375" bestFit="1" customWidth="1"/>
    <col min="40" max="40" width="16.42578125" customWidth="1"/>
    <col min="41" max="41" width="13.140625" bestFit="1" customWidth="1"/>
    <col min="42" max="42" width="21.7109375" bestFit="1" customWidth="1"/>
    <col min="43" max="43" width="22" bestFit="1" customWidth="1"/>
    <col min="44" max="44" width="19" bestFit="1" customWidth="1"/>
  </cols>
  <sheetData>
    <row r="1" spans="2:48" x14ac:dyDescent="0.25">
      <c r="M1" s="17" t="s">
        <v>63</v>
      </c>
      <c r="N1" t="s">
        <v>168</v>
      </c>
      <c r="O1" t="s">
        <v>169</v>
      </c>
      <c r="P1" t="s">
        <v>170</v>
      </c>
      <c r="Q1" t="s">
        <v>177</v>
      </c>
    </row>
    <row r="2" spans="2:48" x14ac:dyDescent="0.25">
      <c r="B2" s="17" t="s">
        <v>63</v>
      </c>
      <c r="C2" t="s">
        <v>65</v>
      </c>
      <c r="M2" s="18">
        <v>12</v>
      </c>
      <c r="N2" s="19">
        <v>1975.38095238095</v>
      </c>
      <c r="O2" s="19">
        <v>1700</v>
      </c>
      <c r="P2" s="19">
        <v>1894.5614285714282</v>
      </c>
      <c r="Q2" s="19">
        <v>12</v>
      </c>
      <c r="T2" t="s">
        <v>175</v>
      </c>
      <c r="U2" t="s">
        <v>176</v>
      </c>
      <c r="X2" s="17" t="s">
        <v>63</v>
      </c>
      <c r="Y2" s="53" t="s">
        <v>179</v>
      </c>
      <c r="Z2" s="55"/>
      <c r="AA2" s="53" t="s">
        <v>180</v>
      </c>
      <c r="AC2" s="53" t="s">
        <v>63</v>
      </c>
      <c r="AE2" s="53" t="s">
        <v>183</v>
      </c>
      <c r="AG2" s="53" t="s">
        <v>184</v>
      </c>
      <c r="AI2" s="53" t="s">
        <v>185</v>
      </c>
      <c r="AK2" s="53" t="s">
        <v>186</v>
      </c>
      <c r="AL2" s="53" t="s">
        <v>187</v>
      </c>
      <c r="AM2" s="53" t="s">
        <v>188</v>
      </c>
      <c r="AO2" s="17" t="s">
        <v>63</v>
      </c>
      <c r="AP2" t="s">
        <v>182</v>
      </c>
      <c r="AQ2" t="s">
        <v>189</v>
      </c>
      <c r="AR2" t="s">
        <v>181</v>
      </c>
    </row>
    <row r="3" spans="2:48" x14ac:dyDescent="0.25">
      <c r="B3" s="18" t="s">
        <v>45</v>
      </c>
      <c r="C3" s="52">
        <v>47024000</v>
      </c>
      <c r="E3" t="str">
        <f>VLOOKUP(B3,B3:C6,1,0)</f>
        <v>Expenditure</v>
      </c>
      <c r="F3" s="16">
        <f>VLOOKUP(B3,B3:C6,2,0)</f>
        <v>47024000</v>
      </c>
      <c r="M3" s="18">
        <v>13</v>
      </c>
      <c r="N3" s="19">
        <v>1961.2380952381</v>
      </c>
      <c r="O3" s="19">
        <v>1700</v>
      </c>
      <c r="P3" s="19">
        <v>1877.4371428571424</v>
      </c>
      <c r="Q3" s="19">
        <v>13</v>
      </c>
      <c r="S3" t="s">
        <v>172</v>
      </c>
      <c r="T3" s="13">
        <f>MAX(N2:N90)</f>
        <v>2540</v>
      </c>
      <c r="U3" t="str">
        <f>CONCATENATE("WeekNumber#",VLOOKUP(T3,N2:Q90,4,0))</f>
        <v>WeekNumber#28</v>
      </c>
      <c r="X3" s="18" t="s">
        <v>34</v>
      </c>
      <c r="Y3" s="52">
        <v>483</v>
      </c>
      <c r="Z3" s="12">
        <f>GETPIVOTDATA("Total Mortality",$X$2,"Flock Number","Flock 1")/GETPIVOTDATA("Total Mortality",$X$2)</f>
        <v>0.40520134228187921</v>
      </c>
      <c r="AA3" s="52">
        <v>119983.2077922078</v>
      </c>
      <c r="AC3" s="18">
        <v>303.26666666666665</v>
      </c>
      <c r="AE3" s="52">
        <v>22072.370129869701</v>
      </c>
      <c r="AG3" s="52">
        <v>193.19947610461935</v>
      </c>
      <c r="AI3" s="52">
        <v>2550.9642246021349</v>
      </c>
      <c r="AK3" s="52">
        <v>4148.4069264069258</v>
      </c>
      <c r="AL3" s="52">
        <v>3417.4069264069267</v>
      </c>
      <c r="AM3" s="52">
        <v>731</v>
      </c>
      <c r="AO3" s="18" t="s">
        <v>34</v>
      </c>
      <c r="AP3" s="52">
        <v>96</v>
      </c>
      <c r="AQ3" s="13">
        <v>1186984.3204624753</v>
      </c>
      <c r="AR3" s="13">
        <v>1186501.3204624753</v>
      </c>
      <c r="AT3" t="str">
        <f>VLOOKUP(AO3,AO3:AR5,1,0)</f>
        <v>Flock 1</v>
      </c>
      <c r="AU3" s="13">
        <f>VLOOKUP(AO3,AO3:AR5,3,0)</f>
        <v>1186984.3204624753</v>
      </c>
      <c r="AV3" s="13">
        <f>VLOOKUP(AO3,AO3:AR5,4,0)</f>
        <v>1186501.3204624753</v>
      </c>
    </row>
    <row r="4" spans="2:48" x14ac:dyDescent="0.25">
      <c r="B4" s="18" t="s">
        <v>46</v>
      </c>
      <c r="C4" s="52">
        <v>11919000</v>
      </c>
      <c r="E4" t="str">
        <f t="shared" ref="E4:E6" si="0">VLOOKUP(B4,B4:C7,1,0)</f>
        <v>New Profit</v>
      </c>
      <c r="F4" s="16">
        <f t="shared" ref="F4:F6" si="1">VLOOKUP(B4,B4:C7,2,0)</f>
        <v>11919000</v>
      </c>
      <c r="M4" s="18">
        <v>14</v>
      </c>
      <c r="N4" s="19">
        <v>2190</v>
      </c>
      <c r="O4" s="19">
        <v>1700</v>
      </c>
      <c r="P4" s="19">
        <v>1896.7828571428568</v>
      </c>
      <c r="Q4" s="19">
        <v>14</v>
      </c>
      <c r="S4" t="s">
        <v>173</v>
      </c>
      <c r="T4" s="13">
        <f>MIN(O2:O90)</f>
        <v>1020</v>
      </c>
      <c r="U4" t="str">
        <f>CONCATENATE("WeekNumber#",VLOOKUP(T4,O2:Q90,3,0))</f>
        <v>WeekNumber#45</v>
      </c>
      <c r="X4" s="18" t="s">
        <v>35</v>
      </c>
      <c r="Y4" s="52">
        <v>402</v>
      </c>
      <c r="Z4" s="12">
        <f>GETPIVOTDATA("Total Mortality",$X$2,"Flock Number","Flock 2")/GETPIVOTDATA("Total Mortality",$X$2)</f>
        <v>0.33724832214765099</v>
      </c>
      <c r="AC4" s="18">
        <v>335.41774891774998</v>
      </c>
      <c r="AO4" s="18" t="s">
        <v>35</v>
      </c>
      <c r="AP4" s="52">
        <v>78</v>
      </c>
      <c r="AQ4" s="13">
        <v>1025070.6734572619</v>
      </c>
      <c r="AR4" s="13">
        <v>1024668.6734572619</v>
      </c>
      <c r="AT4" t="str">
        <f t="shared" ref="AT4:AT5" si="2">VLOOKUP(AO4,AO4:AR6,1,0)</f>
        <v>Flock 2</v>
      </c>
      <c r="AU4" s="13">
        <f t="shared" ref="AU4:AU5" si="3">VLOOKUP(AO4,AO4:AR6,3,0)</f>
        <v>1025070.6734572619</v>
      </c>
      <c r="AV4" s="13">
        <f t="shared" ref="AV4:AV5" si="4">VLOOKUP(AO4,AO4:AR6,4,0)</f>
        <v>1024668.6734572619</v>
      </c>
    </row>
    <row r="5" spans="2:48" x14ac:dyDescent="0.25">
      <c r="B5" s="18" t="s">
        <v>44</v>
      </c>
      <c r="C5" s="52">
        <v>11456000</v>
      </c>
      <c r="E5" t="str">
        <f t="shared" si="0"/>
        <v>Operational Profit</v>
      </c>
      <c r="F5" s="16">
        <f t="shared" si="1"/>
        <v>11456000</v>
      </c>
      <c r="M5" s="18">
        <v>15</v>
      </c>
      <c r="N5" s="19">
        <v>1961.2380952381</v>
      </c>
      <c r="O5" s="19">
        <v>1700</v>
      </c>
      <c r="P5" s="19">
        <v>1877.3899999999994</v>
      </c>
      <c r="Q5" s="19">
        <v>15</v>
      </c>
      <c r="S5" t="s">
        <v>174</v>
      </c>
      <c r="T5" s="13">
        <f>AVERAGE(P2:P90)</f>
        <v>1899.9302191643562</v>
      </c>
      <c r="X5" s="18" t="s">
        <v>36</v>
      </c>
      <c r="Y5" s="52">
        <v>307</v>
      </c>
      <c r="Z5" s="12">
        <f>GETPIVOTDATA("Total Mortality",$X$2,"Flock Number","Flock 3")/GETPIVOTDATA("Total Mortality",$X$2)</f>
        <v>0.2575503355704698</v>
      </c>
      <c r="AC5" s="18">
        <v>344.47113997113996</v>
      </c>
      <c r="AO5" s="18" t="s">
        <v>36</v>
      </c>
      <c r="AP5" s="52">
        <v>69</v>
      </c>
      <c r="AQ5" s="13">
        <v>878413.59109002433</v>
      </c>
      <c r="AR5" s="13">
        <v>878106.59109002433</v>
      </c>
      <c r="AT5" t="str">
        <f t="shared" si="2"/>
        <v>Flock 3</v>
      </c>
      <c r="AU5" s="13">
        <f t="shared" si="3"/>
        <v>878413.59109002433</v>
      </c>
      <c r="AV5" s="13">
        <f t="shared" si="4"/>
        <v>878106.59109002433</v>
      </c>
    </row>
    <row r="6" spans="2:48" x14ac:dyDescent="0.25">
      <c r="B6" s="18" t="s">
        <v>43</v>
      </c>
      <c r="C6" s="52">
        <v>58999000</v>
      </c>
      <c r="E6" t="str">
        <f t="shared" si="0"/>
        <v>Revenue</v>
      </c>
      <c r="F6" s="16">
        <f t="shared" si="1"/>
        <v>58999000</v>
      </c>
      <c r="M6" s="18">
        <v>16</v>
      </c>
      <c r="N6" s="19">
        <v>2008.38095238095</v>
      </c>
      <c r="O6" s="19">
        <v>1700</v>
      </c>
      <c r="P6" s="19">
        <v>1889.991428571429</v>
      </c>
      <c r="Q6" s="19">
        <v>16</v>
      </c>
      <c r="X6" s="18" t="s">
        <v>64</v>
      </c>
      <c r="Y6" s="52">
        <v>1192</v>
      </c>
      <c r="Z6" s="52"/>
      <c r="AA6" s="13">
        <f>GETPIVOTDATA("Cumulative Eggs",$AA$2)</f>
        <v>119983.2077922078</v>
      </c>
      <c r="AC6" s="18">
        <v>346.3444444444433</v>
      </c>
      <c r="AE6" s="13">
        <f>GETPIVOTDATA("Total Feed Intake(Kg)",$AE$2)</f>
        <v>22072.370129869701</v>
      </c>
      <c r="AG6" s="13">
        <f>GETPIVOTDATA("Feed Conversion g/egg",$AG$2)</f>
        <v>193.19947610461935</v>
      </c>
      <c r="AI6" s="57">
        <f>GETPIVOTDATA("Feed Conversion cost(N)/egg",$AI$2)</f>
        <v>2550.9642246021349</v>
      </c>
      <c r="AK6" s="13">
        <f>GETPIVOTDATA("Sum of Total Stock(Trays)",$AK$2)</f>
        <v>4148.4069264069258</v>
      </c>
      <c r="AL6" s="13">
        <f>GETPIVOTDATA("Sum of Sales(Tray)",$AK$2)</f>
        <v>3417.4069264069267</v>
      </c>
      <c r="AM6" s="13">
        <f>GETPIVOTDATA("Sum of Closing Stock(Tray)",$AK$2)</f>
        <v>731</v>
      </c>
    </row>
    <row r="7" spans="2:48" x14ac:dyDescent="0.25">
      <c r="B7" s="18" t="s">
        <v>64</v>
      </c>
      <c r="C7" s="52">
        <v>129398000</v>
      </c>
      <c r="M7" s="18">
        <v>17</v>
      </c>
      <c r="N7" s="19">
        <v>1975.38095238095</v>
      </c>
      <c r="O7" s="19">
        <v>1700</v>
      </c>
      <c r="P7" s="19">
        <v>1894.9857142857138</v>
      </c>
      <c r="Q7" s="19">
        <v>17</v>
      </c>
      <c r="AC7" s="18">
        <v>348.96450216450336</v>
      </c>
    </row>
    <row r="8" spans="2:48" x14ac:dyDescent="0.25">
      <c r="M8" s="18">
        <v>18</v>
      </c>
      <c r="N8" s="19">
        <v>1961.2380952381</v>
      </c>
      <c r="O8" s="19">
        <v>1700</v>
      </c>
      <c r="P8" s="19">
        <v>1877.3899999999994</v>
      </c>
      <c r="Q8" s="19">
        <v>18</v>
      </c>
      <c r="AA8" s="11">
        <f>$AA$6/30</f>
        <v>3999.44025974026</v>
      </c>
      <c r="AC8" s="18">
        <v>361.28455988456</v>
      </c>
    </row>
    <row r="9" spans="2:48" x14ac:dyDescent="0.25">
      <c r="M9" s="18">
        <v>19</v>
      </c>
      <c r="N9" s="19">
        <v>2008.38095238095</v>
      </c>
      <c r="O9" s="19">
        <v>1700</v>
      </c>
      <c r="P9" s="19">
        <v>1889.8499999999992</v>
      </c>
      <c r="Q9" s="19">
        <v>19</v>
      </c>
      <c r="AC9" s="18">
        <v>363.45786435786334</v>
      </c>
      <c r="AL9" s="60">
        <f>AL6*7</f>
        <v>23921.848484848488</v>
      </c>
    </row>
    <row r="10" spans="2:48" x14ac:dyDescent="0.25">
      <c r="M10" s="18">
        <v>20</v>
      </c>
      <c r="N10" s="19">
        <v>2050</v>
      </c>
      <c r="O10" s="19">
        <v>1700</v>
      </c>
      <c r="P10" s="19">
        <v>1890.6200000000006</v>
      </c>
      <c r="Q10" s="19">
        <v>20</v>
      </c>
      <c r="AC10" s="18">
        <v>413.16666666666669</v>
      </c>
    </row>
    <row r="11" spans="2:48" x14ac:dyDescent="0.25">
      <c r="M11" s="18">
        <v>21</v>
      </c>
      <c r="N11" s="19">
        <v>2008.38095238095</v>
      </c>
      <c r="O11" s="19">
        <v>1700</v>
      </c>
      <c r="P11" s="19">
        <v>1893.0809523809519</v>
      </c>
      <c r="Q11" s="19">
        <v>21</v>
      </c>
      <c r="Y11" s="56" t="str">
        <f>Y2</f>
        <v>Sum of Total Mortality</v>
      </c>
      <c r="Z11" s="56"/>
      <c r="AA11" s="56"/>
      <c r="AC11" s="18">
        <v>553.13333333333333</v>
      </c>
    </row>
    <row r="12" spans="2:48" x14ac:dyDescent="0.25">
      <c r="M12" s="18">
        <v>22</v>
      </c>
      <c r="N12" s="19">
        <v>1961.2380952381</v>
      </c>
      <c r="O12" s="19">
        <v>1700</v>
      </c>
      <c r="P12" s="19">
        <v>1877.3899999999994</v>
      </c>
      <c r="Q12" s="19">
        <v>22</v>
      </c>
      <c r="Y12" t="str">
        <f>VLOOKUP(X3,X3:Z5,1,0)</f>
        <v>Flock 1</v>
      </c>
      <c r="Z12">
        <f>VLOOKUP(X3,X3:Z5,2,0)</f>
        <v>483</v>
      </c>
      <c r="AA12" s="12">
        <f>VLOOKUP(X3,X3:Z5,3,0)</f>
        <v>0.40520134228187921</v>
      </c>
      <c r="AC12" s="18">
        <v>629.93333333333328</v>
      </c>
    </row>
    <row r="13" spans="2:48" x14ac:dyDescent="0.25">
      <c r="M13" s="18">
        <v>23</v>
      </c>
      <c r="N13" s="19">
        <v>1994.2380952381</v>
      </c>
      <c r="O13" s="19">
        <v>1700</v>
      </c>
      <c r="P13" s="19">
        <v>1895.3628571428569</v>
      </c>
      <c r="Q13" s="19">
        <v>23</v>
      </c>
      <c r="Y13" t="str">
        <f t="shared" ref="Y13:Y14" si="5">VLOOKUP(X4,X4:Z6,1,0)</f>
        <v>Flock 2</v>
      </c>
      <c r="Z13">
        <f t="shared" ref="Z13:Z14" si="6">VLOOKUP(X4,X4:Z6,2,0)</f>
        <v>402</v>
      </c>
      <c r="AA13" s="12">
        <f t="shared" ref="AA13:AA14" si="7">VLOOKUP(X4,X4:Z6,3,0)</f>
        <v>0.33724832214765099</v>
      </c>
      <c r="AC13" s="18" t="s">
        <v>64</v>
      </c>
    </row>
    <row r="14" spans="2:48" x14ac:dyDescent="0.25">
      <c r="M14" s="18">
        <v>24</v>
      </c>
      <c r="N14" s="19">
        <v>1975.38095238095</v>
      </c>
      <c r="O14" s="19">
        <v>1700</v>
      </c>
      <c r="P14" s="19">
        <v>1893.9014285714281</v>
      </c>
      <c r="Q14" s="19">
        <v>24</v>
      </c>
      <c r="Y14" t="str">
        <f t="shared" si="5"/>
        <v>Flock 3</v>
      </c>
      <c r="Z14">
        <f t="shared" si="6"/>
        <v>307</v>
      </c>
      <c r="AA14" s="12">
        <f t="shared" si="7"/>
        <v>0.2575503355704698</v>
      </c>
    </row>
    <row r="15" spans="2:48" x14ac:dyDescent="0.25">
      <c r="M15" s="18">
        <v>25</v>
      </c>
      <c r="N15" s="19">
        <v>2008.38095238095</v>
      </c>
      <c r="O15" s="19">
        <v>1700</v>
      </c>
      <c r="P15" s="19">
        <v>1890.6985714285704</v>
      </c>
      <c r="Q15" s="19">
        <v>25</v>
      </c>
    </row>
    <row r="16" spans="2:48" x14ac:dyDescent="0.25">
      <c r="H16" s="32"/>
      <c r="I16" s="33"/>
      <c r="J16" s="34"/>
      <c r="M16" s="18">
        <v>26</v>
      </c>
      <c r="N16" s="19">
        <v>2470</v>
      </c>
      <c r="O16" s="19">
        <v>1680</v>
      </c>
      <c r="P16" s="19">
        <v>1898.2357142857136</v>
      </c>
      <c r="Q16" s="19">
        <v>26</v>
      </c>
    </row>
    <row r="17" spans="8:41" x14ac:dyDescent="0.25">
      <c r="H17" s="35"/>
      <c r="I17" s="36"/>
      <c r="J17" s="37"/>
      <c r="M17" s="18">
        <v>27</v>
      </c>
      <c r="N17" s="19">
        <v>2040</v>
      </c>
      <c r="O17" s="19">
        <v>1330</v>
      </c>
      <c r="P17" s="19">
        <v>1650.9</v>
      </c>
      <c r="Q17" s="19">
        <v>27</v>
      </c>
    </row>
    <row r="18" spans="8:41" x14ac:dyDescent="0.25">
      <c r="H18" s="35"/>
      <c r="I18" s="36"/>
      <c r="J18" s="37"/>
      <c r="M18" s="18">
        <v>28</v>
      </c>
      <c r="N18" s="19">
        <v>2540</v>
      </c>
      <c r="O18" s="19">
        <v>1550</v>
      </c>
      <c r="P18" s="19">
        <v>2045</v>
      </c>
      <c r="Q18" s="19">
        <v>28</v>
      </c>
    </row>
    <row r="19" spans="8:41" x14ac:dyDescent="0.25">
      <c r="H19" s="35"/>
      <c r="I19" s="36"/>
      <c r="J19" s="37"/>
      <c r="M19" s="18">
        <v>29</v>
      </c>
      <c r="N19" s="19">
        <v>2540</v>
      </c>
      <c r="O19" s="19">
        <v>1255</v>
      </c>
      <c r="P19" s="19">
        <v>2053.8809523809518</v>
      </c>
      <c r="Q19" s="19">
        <v>29</v>
      </c>
    </row>
    <row r="20" spans="8:41" x14ac:dyDescent="0.25">
      <c r="H20" s="35"/>
      <c r="I20" s="36"/>
      <c r="J20" s="37"/>
      <c r="M20" s="18">
        <v>30</v>
      </c>
      <c r="N20" s="19">
        <v>1994.2380952381</v>
      </c>
      <c r="O20" s="19">
        <v>1550</v>
      </c>
      <c r="P20" s="19">
        <v>1892.1933333333332</v>
      </c>
      <c r="Q20" s="19">
        <v>30</v>
      </c>
      <c r="AF20" s="17" t="s">
        <v>63</v>
      </c>
      <c r="AI20" s="53" t="s">
        <v>190</v>
      </c>
      <c r="AL20" s="17" t="s">
        <v>63</v>
      </c>
      <c r="AM20" s="53" t="s">
        <v>182</v>
      </c>
    </row>
    <row r="21" spans="8:41" x14ac:dyDescent="0.25">
      <c r="H21" s="35"/>
      <c r="I21" s="36"/>
      <c r="J21" s="37"/>
      <c r="M21" s="18">
        <v>31</v>
      </c>
      <c r="N21" s="19">
        <v>1975.38095238095</v>
      </c>
      <c r="O21" s="19">
        <v>1700</v>
      </c>
      <c r="P21" s="19">
        <v>1893.9014285714281</v>
      </c>
      <c r="Q21" s="19">
        <v>31</v>
      </c>
      <c r="AF21" s="18">
        <v>1</v>
      </c>
      <c r="AI21" s="52">
        <v>9.6294044383769837</v>
      </c>
      <c r="AL21" s="18" t="s">
        <v>178</v>
      </c>
      <c r="AM21" s="52">
        <v>11</v>
      </c>
      <c r="AN21" t="str">
        <f>VLOOKUP(AL21,AL21:AM23,1,0)</f>
        <v>Leghorn</v>
      </c>
      <c r="AO21">
        <f>VLOOKUP(AL21,AL21:AM23,2,0)</f>
        <v>11</v>
      </c>
    </row>
    <row r="22" spans="8:41" x14ac:dyDescent="0.25">
      <c r="H22" s="35"/>
      <c r="I22" s="36"/>
      <c r="J22" s="37"/>
      <c r="M22" s="18">
        <v>32</v>
      </c>
      <c r="N22" s="19">
        <v>2008.38095238095</v>
      </c>
      <c r="O22" s="19">
        <v>1700</v>
      </c>
      <c r="P22" s="19">
        <v>1890.6985714285704</v>
      </c>
      <c r="Q22" s="19">
        <v>32</v>
      </c>
      <c r="AF22" s="18" t="s">
        <v>64</v>
      </c>
      <c r="AL22" s="18" t="s">
        <v>191</v>
      </c>
      <c r="AM22" s="52">
        <v>10</v>
      </c>
      <c r="AN22" t="str">
        <f t="shared" ref="AN22:AN23" si="8">VLOOKUP(AL22,AL22:AM24,1,0)</f>
        <v>Plymouth Rock</v>
      </c>
      <c r="AO22">
        <f t="shared" ref="AO22:AO23" si="9">VLOOKUP(AL22,AL22:AM24,2,0)</f>
        <v>10</v>
      </c>
    </row>
    <row r="23" spans="8:41" x14ac:dyDescent="0.25">
      <c r="H23" s="35"/>
      <c r="I23" s="36"/>
      <c r="J23" s="37"/>
      <c r="M23" s="18">
        <v>33</v>
      </c>
      <c r="N23" s="19">
        <v>2010</v>
      </c>
      <c r="O23" s="19">
        <v>1680</v>
      </c>
      <c r="P23" s="19">
        <v>1893.588571428571</v>
      </c>
      <c r="Q23" s="19">
        <v>33</v>
      </c>
      <c r="AL23" s="18" t="s">
        <v>192</v>
      </c>
      <c r="AM23" s="52">
        <v>10</v>
      </c>
      <c r="AN23" t="str">
        <f t="shared" si="8"/>
        <v>Sussex</v>
      </c>
      <c r="AO23">
        <f t="shared" si="9"/>
        <v>10</v>
      </c>
    </row>
    <row r="24" spans="8:41" x14ac:dyDescent="0.25">
      <c r="H24" s="35"/>
      <c r="I24" s="36"/>
      <c r="J24" s="37"/>
      <c r="M24" s="18">
        <v>34</v>
      </c>
      <c r="N24" s="19">
        <v>2040</v>
      </c>
      <c r="O24" s="19">
        <v>1330</v>
      </c>
      <c r="P24" s="19">
        <v>1650.9</v>
      </c>
      <c r="Q24" s="19">
        <v>34</v>
      </c>
      <c r="AI24" s="54">
        <f>GETPIVOTDATA("Egg Production%",$AI$20)</f>
        <v>9.6294044383769837</v>
      </c>
      <c r="AL24" s="18" t="s">
        <v>64</v>
      </c>
      <c r="AM24" s="52">
        <v>31</v>
      </c>
    </row>
    <row r="25" spans="8:41" x14ac:dyDescent="0.25">
      <c r="H25" s="35"/>
      <c r="I25" s="36"/>
      <c r="J25" s="37"/>
      <c r="M25" s="18">
        <v>35</v>
      </c>
      <c r="N25" s="19">
        <v>2540</v>
      </c>
      <c r="O25" s="19">
        <v>1550</v>
      </c>
      <c r="P25" s="19">
        <v>2045</v>
      </c>
      <c r="Q25" s="19">
        <v>35</v>
      </c>
      <c r="AF25" t="str">
        <f>CONCATENATE("#",AF21)</f>
        <v>#1</v>
      </c>
    </row>
    <row r="26" spans="8:41" x14ac:dyDescent="0.25">
      <c r="H26" s="35"/>
      <c r="I26" s="36"/>
      <c r="J26" s="37"/>
      <c r="M26" s="18">
        <v>36</v>
      </c>
      <c r="N26" s="19">
        <v>2540</v>
      </c>
      <c r="O26" s="19">
        <v>1255</v>
      </c>
      <c r="P26" s="19">
        <v>2053.8809523809518</v>
      </c>
      <c r="Q26" s="19">
        <v>36</v>
      </c>
    </row>
    <row r="27" spans="8:41" x14ac:dyDescent="0.25">
      <c r="H27" s="35"/>
      <c r="I27" s="36"/>
      <c r="J27" s="37"/>
      <c r="M27" s="18">
        <v>37</v>
      </c>
      <c r="N27" s="19">
        <v>1975.38095238095</v>
      </c>
      <c r="O27" s="19">
        <v>1700</v>
      </c>
      <c r="P27" s="19">
        <v>1893.9957142857138</v>
      </c>
      <c r="Q27" s="19">
        <v>37</v>
      </c>
      <c r="AI27" s="54">
        <f>AI24</f>
        <v>9.6294044383769837</v>
      </c>
    </row>
    <row r="28" spans="8:41" x14ac:dyDescent="0.25">
      <c r="H28" s="35"/>
      <c r="I28" s="36"/>
      <c r="J28" s="37"/>
      <c r="M28" s="18">
        <v>38</v>
      </c>
      <c r="N28" s="19">
        <v>2030</v>
      </c>
      <c r="O28" s="19">
        <v>1480</v>
      </c>
      <c r="P28" s="19">
        <v>1886.620952380953</v>
      </c>
      <c r="Q28" s="19">
        <v>38</v>
      </c>
    </row>
    <row r="29" spans="8:41" x14ac:dyDescent="0.25">
      <c r="H29" s="35"/>
      <c r="I29" s="36"/>
      <c r="J29" s="37"/>
      <c r="M29" s="18">
        <v>39</v>
      </c>
      <c r="N29" s="19">
        <v>2008.38095238095</v>
      </c>
      <c r="O29" s="19">
        <v>1700</v>
      </c>
      <c r="P29" s="19">
        <v>1892.4768707482999</v>
      </c>
      <c r="Q29" s="19">
        <v>39</v>
      </c>
    </row>
    <row r="30" spans="8:41" x14ac:dyDescent="0.25">
      <c r="H30" s="35"/>
      <c r="I30" s="36"/>
      <c r="J30" s="37"/>
      <c r="M30" s="18">
        <v>40</v>
      </c>
      <c r="N30" s="19">
        <v>2064.1038548752899</v>
      </c>
      <c r="O30" s="19">
        <v>1700</v>
      </c>
      <c r="P30" s="19">
        <v>1917.9719863945593</v>
      </c>
      <c r="Q30" s="19">
        <v>40</v>
      </c>
    </row>
    <row r="31" spans="8:41" x14ac:dyDescent="0.25">
      <c r="H31" s="35"/>
      <c r="I31" s="36"/>
      <c r="J31" s="37"/>
      <c r="M31" s="18">
        <v>41</v>
      </c>
      <c r="N31" s="19">
        <v>2020</v>
      </c>
      <c r="O31" s="19">
        <v>1700</v>
      </c>
      <c r="P31" s="19">
        <v>1895.9309523809518</v>
      </c>
      <c r="Q31" s="19">
        <v>41</v>
      </c>
    </row>
    <row r="32" spans="8:41" x14ac:dyDescent="0.25">
      <c r="H32" s="35"/>
      <c r="I32" s="36"/>
      <c r="J32" s="37"/>
      <c r="M32" s="18">
        <v>42</v>
      </c>
      <c r="N32" s="19">
        <v>2008.38095238095</v>
      </c>
      <c r="O32" s="19">
        <v>1550</v>
      </c>
      <c r="P32" s="19">
        <v>1890.3357142857139</v>
      </c>
      <c r="Q32" s="19">
        <v>42</v>
      </c>
    </row>
    <row r="33" spans="8:38" x14ac:dyDescent="0.25">
      <c r="H33" s="38"/>
      <c r="I33" s="39"/>
      <c r="J33" s="40"/>
      <c r="M33" s="18">
        <v>43</v>
      </c>
      <c r="N33" s="19">
        <v>1975.38095238095</v>
      </c>
      <c r="O33" s="19">
        <v>1700</v>
      </c>
      <c r="P33" s="19">
        <v>1893.9957142857138</v>
      </c>
      <c r="Q33" s="19">
        <v>43</v>
      </c>
    </row>
    <row r="34" spans="8:38" x14ac:dyDescent="0.25">
      <c r="M34" s="18">
        <v>44</v>
      </c>
      <c r="N34" s="19">
        <v>2008.38095238095</v>
      </c>
      <c r="O34" s="19">
        <v>1665</v>
      </c>
      <c r="P34" s="19">
        <v>1888.1947619047623</v>
      </c>
      <c r="Q34" s="19">
        <v>44</v>
      </c>
      <c r="AE34" s="17" t="s">
        <v>63</v>
      </c>
      <c r="AF34" t="s">
        <v>194</v>
      </c>
      <c r="AG34" t="s">
        <v>193</v>
      </c>
      <c r="AI34" s="8">
        <f>AE35</f>
        <v>43953</v>
      </c>
      <c r="AK34" s="17" t="s">
        <v>63</v>
      </c>
      <c r="AL34" s="53" t="s">
        <v>195</v>
      </c>
    </row>
    <row r="35" spans="8:38" x14ac:dyDescent="0.25">
      <c r="M35" s="18">
        <v>45</v>
      </c>
      <c r="N35" s="19">
        <v>2501.0714285714298</v>
      </c>
      <c r="O35" s="19">
        <v>1020</v>
      </c>
      <c r="P35" s="19">
        <v>1948.3657142857141</v>
      </c>
      <c r="Q35" s="19">
        <v>45</v>
      </c>
      <c r="AE35" s="59">
        <v>43953</v>
      </c>
      <c r="AF35" s="52">
        <v>2020</v>
      </c>
      <c r="AG35" s="52">
        <v>2</v>
      </c>
      <c r="AK35" s="59">
        <v>43861</v>
      </c>
      <c r="AL35" s="52">
        <v>92</v>
      </c>
    </row>
    <row r="36" spans="8:38" x14ac:dyDescent="0.25">
      <c r="M36" s="18">
        <v>46</v>
      </c>
      <c r="N36" s="19">
        <v>1961.2380952381</v>
      </c>
      <c r="O36" s="19">
        <v>1600</v>
      </c>
      <c r="P36" s="19">
        <v>1874.5928571428565</v>
      </c>
      <c r="Q36" s="19">
        <v>46</v>
      </c>
      <c r="AE36" s="58" t="s">
        <v>25</v>
      </c>
      <c r="AF36" s="52">
        <v>2020</v>
      </c>
      <c r="AG36" s="52">
        <v>2</v>
      </c>
      <c r="AI36" s="8">
        <f>AK35</f>
        <v>43861</v>
      </c>
      <c r="AK36" s="59">
        <v>43864</v>
      </c>
      <c r="AL36" s="52">
        <v>92</v>
      </c>
    </row>
    <row r="37" spans="8:38" x14ac:dyDescent="0.25">
      <c r="M37" s="18">
        <v>47</v>
      </c>
      <c r="N37" s="19">
        <v>2008.38095238095</v>
      </c>
      <c r="O37" s="19">
        <v>1700</v>
      </c>
      <c r="P37" s="19">
        <v>1904.3000000000009</v>
      </c>
      <c r="Q37" s="19">
        <v>47</v>
      </c>
      <c r="AE37" s="59">
        <v>43956</v>
      </c>
      <c r="AF37" s="52">
        <v>2020</v>
      </c>
      <c r="AG37" s="52">
        <v>5</v>
      </c>
      <c r="AK37" s="59">
        <v>43867</v>
      </c>
      <c r="AL37" s="52">
        <v>92</v>
      </c>
    </row>
    <row r="38" spans="8:38" x14ac:dyDescent="0.25">
      <c r="M38" s="18">
        <v>48</v>
      </c>
      <c r="N38" s="19">
        <v>2008.38095238095</v>
      </c>
      <c r="O38" s="19">
        <v>1550</v>
      </c>
      <c r="P38" s="19">
        <v>1893.4613061224497</v>
      </c>
      <c r="Q38" s="19">
        <v>48</v>
      </c>
      <c r="AE38" s="58" t="s">
        <v>25</v>
      </c>
      <c r="AF38" s="52">
        <v>2020</v>
      </c>
      <c r="AG38" s="52">
        <v>5</v>
      </c>
      <c r="AI38" t="e">
        <f>GETPIVOTDATA("Birds Age  Days",$AK$34,"Hatched Date",DATE(2020,1,3))</f>
        <v>#REF!</v>
      </c>
      <c r="AK38" s="59">
        <v>43870</v>
      </c>
      <c r="AL38" s="52">
        <v>92</v>
      </c>
    </row>
    <row r="39" spans="8:38" x14ac:dyDescent="0.25">
      <c r="M39" s="18">
        <v>49</v>
      </c>
      <c r="N39" s="19">
        <v>2225</v>
      </c>
      <c r="O39" s="19">
        <v>1500</v>
      </c>
      <c r="P39" s="19">
        <v>1884.7771428571425</v>
      </c>
      <c r="Q39" s="19">
        <v>49</v>
      </c>
      <c r="AE39" s="59">
        <v>43959</v>
      </c>
      <c r="AF39" s="52">
        <v>2020</v>
      </c>
      <c r="AG39" s="52">
        <v>8</v>
      </c>
      <c r="AK39" s="59">
        <v>43873</v>
      </c>
      <c r="AL39" s="52">
        <v>92</v>
      </c>
    </row>
    <row r="40" spans="8:38" x14ac:dyDescent="0.25">
      <c r="M40" s="18">
        <v>50</v>
      </c>
      <c r="N40" s="19">
        <v>2060</v>
      </c>
      <c r="O40" s="19">
        <v>1700</v>
      </c>
      <c r="P40" s="19">
        <v>1892.2763265306128</v>
      </c>
      <c r="Q40" s="19">
        <v>50</v>
      </c>
      <c r="AE40" s="58" t="s">
        <v>25</v>
      </c>
      <c r="AF40" s="52">
        <v>2020</v>
      </c>
      <c r="AG40" s="52">
        <v>8</v>
      </c>
      <c r="AI40">
        <f>AI34-AI36</f>
        <v>92</v>
      </c>
      <c r="AK40" s="59">
        <v>43876</v>
      </c>
      <c r="AL40" s="52">
        <v>92</v>
      </c>
    </row>
    <row r="41" spans="8:38" x14ac:dyDescent="0.25">
      <c r="M41" s="18">
        <v>51</v>
      </c>
      <c r="N41" s="19">
        <v>2008.38095238095</v>
      </c>
      <c r="O41" s="19">
        <v>1700</v>
      </c>
      <c r="P41" s="19">
        <v>1893.0809523809519</v>
      </c>
      <c r="Q41" s="19">
        <v>51</v>
      </c>
      <c r="AE41" s="59">
        <v>43962</v>
      </c>
      <c r="AF41" s="52">
        <v>2020</v>
      </c>
      <c r="AG41" s="52">
        <v>11</v>
      </c>
      <c r="AK41" s="59">
        <v>43879</v>
      </c>
      <c r="AL41" s="52">
        <v>92</v>
      </c>
    </row>
    <row r="42" spans="8:38" x14ac:dyDescent="0.25">
      <c r="M42" s="18">
        <v>52</v>
      </c>
      <c r="N42" s="19">
        <v>2064.1038548752899</v>
      </c>
      <c r="O42" s="19">
        <v>1700</v>
      </c>
      <c r="P42" s="19">
        <v>1917.9719863945593</v>
      </c>
      <c r="Q42" s="19">
        <v>52</v>
      </c>
      <c r="AE42" s="58" t="s">
        <v>25</v>
      </c>
      <c r="AF42" s="52">
        <v>2020</v>
      </c>
      <c r="AG42" s="52">
        <v>11</v>
      </c>
      <c r="AI42" s="9">
        <f>AI40/7</f>
        <v>13.142857142857142</v>
      </c>
      <c r="AK42" s="59">
        <v>43882</v>
      </c>
      <c r="AL42" s="52">
        <v>92</v>
      </c>
    </row>
    <row r="43" spans="8:38" x14ac:dyDescent="0.25">
      <c r="M43" s="18">
        <v>53</v>
      </c>
      <c r="N43" s="19">
        <v>2008.38095238095</v>
      </c>
      <c r="O43" s="19">
        <v>1700</v>
      </c>
      <c r="P43" s="19">
        <v>1894.6309523809518</v>
      </c>
      <c r="Q43" s="19">
        <v>53</v>
      </c>
      <c r="AE43" s="59">
        <v>43965</v>
      </c>
      <c r="AF43" s="52">
        <v>2020</v>
      </c>
      <c r="AG43" s="52">
        <v>14</v>
      </c>
      <c r="AK43" s="59">
        <v>43885</v>
      </c>
      <c r="AL43" s="52">
        <v>92</v>
      </c>
    </row>
    <row r="44" spans="8:38" x14ac:dyDescent="0.25">
      <c r="M44" s="18">
        <v>54</v>
      </c>
      <c r="N44" s="19">
        <v>2300</v>
      </c>
      <c r="O44" s="19">
        <v>1700</v>
      </c>
      <c r="P44" s="19">
        <v>1897.6942857142851</v>
      </c>
      <c r="Q44" s="19">
        <v>54</v>
      </c>
      <c r="AE44" s="58" t="s">
        <v>25</v>
      </c>
      <c r="AF44" s="52">
        <v>2020</v>
      </c>
      <c r="AG44" s="52">
        <v>14</v>
      </c>
      <c r="AK44" s="59">
        <v>43888</v>
      </c>
      <c r="AL44" s="52">
        <v>92</v>
      </c>
    </row>
    <row r="45" spans="8:38" x14ac:dyDescent="0.25">
      <c r="M45" s="18">
        <v>55</v>
      </c>
      <c r="N45" s="19">
        <v>1975.38095238095</v>
      </c>
      <c r="O45" s="19">
        <v>1700</v>
      </c>
      <c r="P45" s="19">
        <v>1893.9957142857138</v>
      </c>
      <c r="Q45" s="19">
        <v>55</v>
      </c>
      <c r="AE45" s="59">
        <v>43968</v>
      </c>
      <c r="AF45" s="52">
        <v>2020</v>
      </c>
      <c r="AG45" s="52">
        <v>17</v>
      </c>
      <c r="AK45" s="18" t="s">
        <v>64</v>
      </c>
      <c r="AL45" s="52">
        <v>920</v>
      </c>
    </row>
    <row r="46" spans="8:38" x14ac:dyDescent="0.25">
      <c r="M46" s="18">
        <v>56</v>
      </c>
      <c r="N46" s="19">
        <v>2027.2820256991299</v>
      </c>
      <c r="O46" s="19">
        <v>1731.63492063492</v>
      </c>
      <c r="P46" s="19">
        <v>1900.957684353742</v>
      </c>
      <c r="Q46" s="19">
        <v>56</v>
      </c>
      <c r="AE46" s="58" t="s">
        <v>25</v>
      </c>
      <c r="AF46" s="52">
        <v>2020</v>
      </c>
      <c r="AG46" s="52">
        <v>17</v>
      </c>
    </row>
    <row r="47" spans="8:38" x14ac:dyDescent="0.25">
      <c r="M47" s="18">
        <v>57</v>
      </c>
      <c r="N47" s="19">
        <v>2046.7099841956599</v>
      </c>
      <c r="O47" s="19">
        <v>1717.6810966810999</v>
      </c>
      <c r="P47" s="19">
        <v>1902.3054520717387</v>
      </c>
      <c r="Q47" s="19">
        <v>57</v>
      </c>
      <c r="AE47" s="59">
        <v>43971</v>
      </c>
      <c r="AF47" s="52">
        <v>2020</v>
      </c>
      <c r="AG47" s="52">
        <v>20</v>
      </c>
    </row>
    <row r="48" spans="8:38" x14ac:dyDescent="0.25">
      <c r="M48" s="18">
        <v>58</v>
      </c>
      <c r="N48" s="19">
        <v>2066.1379426921799</v>
      </c>
      <c r="O48" s="19">
        <v>1703.72727272727</v>
      </c>
      <c r="P48" s="19">
        <v>1903.6532197897329</v>
      </c>
      <c r="Q48" s="19">
        <v>58</v>
      </c>
      <c r="AE48" s="58" t="s">
        <v>25</v>
      </c>
      <c r="AF48" s="52">
        <v>2020</v>
      </c>
      <c r="AG48" s="52">
        <v>20</v>
      </c>
    </row>
    <row r="49" spans="13:33" x14ac:dyDescent="0.25">
      <c r="M49" s="18">
        <v>59</v>
      </c>
      <c r="N49" s="19">
        <v>2085.5659011887101</v>
      </c>
      <c r="O49" s="19">
        <v>1689.7734487734499</v>
      </c>
      <c r="P49" s="19">
        <v>1905.0009875077312</v>
      </c>
      <c r="Q49" s="19">
        <v>59</v>
      </c>
      <c r="AE49" s="59">
        <v>43974</v>
      </c>
      <c r="AF49" s="52">
        <v>2020</v>
      </c>
      <c r="AG49" s="52">
        <v>23</v>
      </c>
    </row>
    <row r="50" spans="13:33" x14ac:dyDescent="0.25">
      <c r="M50" s="18">
        <v>60</v>
      </c>
      <c r="N50" s="19">
        <v>2104.9938596852398</v>
      </c>
      <c r="O50" s="19">
        <v>1675.81962481962</v>
      </c>
      <c r="P50" s="19">
        <v>1906.3487552257261</v>
      </c>
      <c r="Q50" s="19">
        <v>60</v>
      </c>
      <c r="AE50" s="58" t="s">
        <v>25</v>
      </c>
      <c r="AF50" s="52">
        <v>2020</v>
      </c>
      <c r="AG50" s="52">
        <v>23</v>
      </c>
    </row>
    <row r="51" spans="13:33" x14ac:dyDescent="0.25">
      <c r="M51" s="18">
        <v>61</v>
      </c>
      <c r="N51" s="19">
        <v>2124.42181818177</v>
      </c>
      <c r="O51" s="19">
        <v>1661.8658008658001</v>
      </c>
      <c r="P51" s="19">
        <v>1907.6965229437233</v>
      </c>
      <c r="Q51" s="19">
        <v>61</v>
      </c>
      <c r="AE51" s="59">
        <v>43977</v>
      </c>
      <c r="AF51" s="52">
        <v>2020</v>
      </c>
      <c r="AG51" s="52">
        <v>26</v>
      </c>
    </row>
    <row r="52" spans="13:33" x14ac:dyDescent="0.25">
      <c r="M52" s="18">
        <v>62</v>
      </c>
      <c r="N52" s="19">
        <v>2143.8497766782898</v>
      </c>
      <c r="O52" s="19">
        <v>1647.91197691198</v>
      </c>
      <c r="P52" s="19">
        <v>1909.0442906617204</v>
      </c>
      <c r="Q52" s="19">
        <v>62</v>
      </c>
      <c r="AE52" s="58" t="s">
        <v>25</v>
      </c>
      <c r="AF52" s="52">
        <v>2020</v>
      </c>
      <c r="AG52" s="52">
        <v>26</v>
      </c>
    </row>
    <row r="53" spans="13:33" x14ac:dyDescent="0.25">
      <c r="M53" s="18">
        <v>63</v>
      </c>
      <c r="N53" s="19">
        <v>2163.27773517482</v>
      </c>
      <c r="O53" s="19">
        <v>1632.87243867244</v>
      </c>
      <c r="P53" s="19">
        <v>1910.3920583797153</v>
      </c>
      <c r="Q53" s="19">
        <v>63</v>
      </c>
      <c r="AE53" s="59">
        <v>43980</v>
      </c>
      <c r="AF53" s="52">
        <v>2020</v>
      </c>
      <c r="AG53" s="52">
        <v>29</v>
      </c>
    </row>
    <row r="54" spans="13:33" x14ac:dyDescent="0.25">
      <c r="M54" s="18">
        <v>64</v>
      </c>
      <c r="N54" s="19">
        <v>2182.7056936713502</v>
      </c>
      <c r="O54" s="19">
        <v>1616.8329004329</v>
      </c>
      <c r="P54" s="19">
        <v>1911.7398260977116</v>
      </c>
      <c r="Q54" s="19">
        <v>64</v>
      </c>
      <c r="AE54" s="58" t="s">
        <v>25</v>
      </c>
      <c r="AF54" s="52">
        <v>2020</v>
      </c>
      <c r="AG54" s="52">
        <v>29</v>
      </c>
    </row>
    <row r="55" spans="13:33" x14ac:dyDescent="0.25">
      <c r="M55" s="18">
        <v>65</v>
      </c>
      <c r="N55" s="19">
        <v>2202.13365216788</v>
      </c>
      <c r="O55" s="19">
        <v>1600.7933621933601</v>
      </c>
      <c r="P55" s="19">
        <v>1913.0875938157087</v>
      </c>
      <c r="Q55" s="19">
        <v>65</v>
      </c>
      <c r="AE55" s="18" t="s">
        <v>64</v>
      </c>
      <c r="AF55" s="52">
        <v>20200</v>
      </c>
      <c r="AG55" s="52">
        <v>155</v>
      </c>
    </row>
    <row r="56" spans="13:33" x14ac:dyDescent="0.25">
      <c r="M56" s="18">
        <v>66</v>
      </c>
      <c r="N56" s="19">
        <v>2221.5616106644002</v>
      </c>
      <c r="O56" s="19">
        <v>1584.7538239538201</v>
      </c>
      <c r="P56" s="19">
        <v>1914.4353615337036</v>
      </c>
      <c r="Q56" s="19">
        <v>66</v>
      </c>
    </row>
    <row r="57" spans="13:33" x14ac:dyDescent="0.25">
      <c r="M57" s="18">
        <v>67</v>
      </c>
      <c r="N57" s="19">
        <v>2240.9895691609299</v>
      </c>
      <c r="O57" s="19">
        <v>1568.7142857142901</v>
      </c>
      <c r="P57" s="19">
        <v>1915.7831292517001</v>
      </c>
      <c r="Q57" s="19">
        <v>67</v>
      </c>
    </row>
    <row r="58" spans="13:33" x14ac:dyDescent="0.25">
      <c r="M58" s="18">
        <v>68</v>
      </c>
      <c r="N58" s="19">
        <v>2260.4175276574601</v>
      </c>
      <c r="O58" s="19">
        <v>1552.6747474747499</v>
      </c>
      <c r="P58" s="19">
        <v>1917.1308969696956</v>
      </c>
      <c r="Q58" s="19">
        <v>68</v>
      </c>
    </row>
    <row r="59" spans="13:33" x14ac:dyDescent="0.25">
      <c r="M59" s="18">
        <v>69</v>
      </c>
      <c r="N59" s="19">
        <v>2279.8454861539799</v>
      </c>
      <c r="O59" s="19">
        <v>1536.6352092352099</v>
      </c>
      <c r="P59" s="19">
        <v>1918.4786646876933</v>
      </c>
      <c r="Q59" s="19">
        <v>69</v>
      </c>
    </row>
    <row r="60" spans="13:33" x14ac:dyDescent="0.25">
      <c r="M60" s="18">
        <v>70</v>
      </c>
      <c r="N60" s="19">
        <v>1961.2380952381</v>
      </c>
      <c r="O60" s="19">
        <v>1600</v>
      </c>
      <c r="P60" s="19">
        <v>1873.8566666666663</v>
      </c>
      <c r="Q60" s="19">
        <v>70</v>
      </c>
    </row>
    <row r="61" spans="13:33" x14ac:dyDescent="0.25">
      <c r="M61" s="18">
        <v>71</v>
      </c>
      <c r="N61" s="19">
        <v>2008.38095238095</v>
      </c>
      <c r="O61" s="19">
        <v>1700</v>
      </c>
      <c r="P61" s="19">
        <v>1904.3000000000009</v>
      </c>
      <c r="Q61" s="19">
        <v>71</v>
      </c>
    </row>
    <row r="62" spans="13:33" x14ac:dyDescent="0.25">
      <c r="M62" s="18">
        <v>72</v>
      </c>
      <c r="N62" s="19">
        <v>2008.38095238095</v>
      </c>
      <c r="O62" s="19">
        <v>1550</v>
      </c>
      <c r="P62" s="19">
        <v>1893.4613061224497</v>
      </c>
      <c r="Q62" s="19">
        <v>72</v>
      </c>
    </row>
    <row r="63" spans="13:33" x14ac:dyDescent="0.25">
      <c r="M63" s="18">
        <v>73</v>
      </c>
      <c r="N63" s="19">
        <v>2008.38095238095</v>
      </c>
      <c r="O63" s="19">
        <v>1500</v>
      </c>
      <c r="P63" s="19">
        <v>1881.0552380952377</v>
      </c>
      <c r="Q63" s="19">
        <v>73</v>
      </c>
    </row>
    <row r="64" spans="13:33" x14ac:dyDescent="0.25">
      <c r="M64" s="18">
        <v>74</v>
      </c>
      <c r="N64" s="19">
        <v>2260</v>
      </c>
      <c r="O64" s="19">
        <v>1700</v>
      </c>
      <c r="P64" s="19">
        <v>1893.852040816327</v>
      </c>
      <c r="Q64" s="19">
        <v>74</v>
      </c>
    </row>
    <row r="65" spans="13:17" x14ac:dyDescent="0.25">
      <c r="M65" s="18">
        <v>75</v>
      </c>
      <c r="N65" s="19">
        <v>2008.38095238095</v>
      </c>
      <c r="O65" s="19">
        <v>1700</v>
      </c>
      <c r="P65" s="19">
        <v>1893.0809523809519</v>
      </c>
      <c r="Q65" s="19">
        <v>75</v>
      </c>
    </row>
    <row r="66" spans="13:17" x14ac:dyDescent="0.25">
      <c r="M66" s="18">
        <v>76</v>
      </c>
      <c r="N66" s="19">
        <v>2064.1038548752899</v>
      </c>
      <c r="O66" s="19">
        <v>1700</v>
      </c>
      <c r="P66" s="19">
        <v>1917.9719863945593</v>
      </c>
      <c r="Q66" s="19">
        <v>76</v>
      </c>
    </row>
    <row r="67" spans="13:17" x14ac:dyDescent="0.25">
      <c r="M67" s="18">
        <v>77</v>
      </c>
      <c r="N67" s="19">
        <v>2008.38095238095</v>
      </c>
      <c r="O67" s="19">
        <v>1700</v>
      </c>
      <c r="P67" s="19">
        <v>1894.6309523809518</v>
      </c>
      <c r="Q67" s="19">
        <v>77</v>
      </c>
    </row>
    <row r="68" spans="13:17" x14ac:dyDescent="0.25">
      <c r="M68" s="18">
        <v>78</v>
      </c>
      <c r="N68" s="19">
        <v>2250</v>
      </c>
      <c r="O68" s="19">
        <v>1700</v>
      </c>
      <c r="P68" s="19">
        <v>1897.2414285714281</v>
      </c>
      <c r="Q68" s="19">
        <v>78</v>
      </c>
    </row>
    <row r="69" spans="13:17" x14ac:dyDescent="0.25">
      <c r="M69" s="18">
        <v>79</v>
      </c>
      <c r="N69" s="19">
        <v>1975.38095238095</v>
      </c>
      <c r="O69" s="19">
        <v>1700</v>
      </c>
      <c r="P69" s="19">
        <v>1893.9957142857138</v>
      </c>
      <c r="Q69" s="19">
        <v>79</v>
      </c>
    </row>
    <row r="70" spans="13:17" x14ac:dyDescent="0.25">
      <c r="M70" s="18">
        <v>80</v>
      </c>
      <c r="N70" s="19">
        <v>2027.2820256991299</v>
      </c>
      <c r="O70" s="19">
        <v>1731.63492063492</v>
      </c>
      <c r="P70" s="19">
        <v>1900.957684353742</v>
      </c>
      <c r="Q70" s="19">
        <v>80</v>
      </c>
    </row>
    <row r="71" spans="13:17" x14ac:dyDescent="0.25">
      <c r="M71" s="18">
        <v>81</v>
      </c>
      <c r="N71" s="19">
        <v>2046.7099841956599</v>
      </c>
      <c r="O71" s="19">
        <v>1717.6810966810999</v>
      </c>
      <c r="P71" s="19">
        <v>1902.3054520717387</v>
      </c>
      <c r="Q71" s="19">
        <v>81</v>
      </c>
    </row>
    <row r="72" spans="13:17" x14ac:dyDescent="0.25">
      <c r="M72" s="18">
        <v>82</v>
      </c>
      <c r="N72" s="19">
        <v>2066.1379426921799</v>
      </c>
      <c r="O72" s="19">
        <v>1703.72727272727</v>
      </c>
      <c r="P72" s="19">
        <v>1903.6532197897329</v>
      </c>
      <c r="Q72" s="19">
        <v>82</v>
      </c>
    </row>
    <row r="73" spans="13:17" x14ac:dyDescent="0.25">
      <c r="M73" s="18">
        <v>83</v>
      </c>
      <c r="N73" s="19">
        <v>2085.5659011887101</v>
      </c>
      <c r="O73" s="19">
        <v>1689.7734487734499</v>
      </c>
      <c r="P73" s="19">
        <v>1905.0009875077312</v>
      </c>
      <c r="Q73" s="19">
        <v>83</v>
      </c>
    </row>
    <row r="74" spans="13:17" x14ac:dyDescent="0.25">
      <c r="M74" s="18">
        <v>84</v>
      </c>
      <c r="N74" s="19">
        <v>2104.9938596852398</v>
      </c>
      <c r="O74" s="19">
        <v>1675.81962481962</v>
      </c>
      <c r="P74" s="19">
        <v>1906.3487552257261</v>
      </c>
      <c r="Q74" s="19">
        <v>84</v>
      </c>
    </row>
    <row r="75" spans="13:17" x14ac:dyDescent="0.25">
      <c r="M75" s="18">
        <v>85</v>
      </c>
      <c r="N75" s="19">
        <v>2124.42181818177</v>
      </c>
      <c r="O75" s="19">
        <v>1661.8658008658001</v>
      </c>
      <c r="P75" s="19">
        <v>1907.6965229437233</v>
      </c>
      <c r="Q75" s="19">
        <v>85</v>
      </c>
    </row>
    <row r="76" spans="13:17" x14ac:dyDescent="0.25">
      <c r="M76" s="18">
        <v>86</v>
      </c>
      <c r="N76" s="19">
        <v>2143.8497766782898</v>
      </c>
      <c r="O76" s="19">
        <v>1647.91197691198</v>
      </c>
      <c r="P76" s="19">
        <v>1909.0442906617204</v>
      </c>
      <c r="Q76" s="19">
        <v>86</v>
      </c>
    </row>
    <row r="77" spans="13:17" x14ac:dyDescent="0.25">
      <c r="M77" s="18">
        <v>87</v>
      </c>
      <c r="N77" s="19">
        <v>2163.27773517482</v>
      </c>
      <c r="O77" s="19">
        <v>1632.87243867244</v>
      </c>
      <c r="P77" s="19">
        <v>1910.3920583797153</v>
      </c>
      <c r="Q77" s="19">
        <v>87</v>
      </c>
    </row>
    <row r="78" spans="13:17" x14ac:dyDescent="0.25">
      <c r="M78" s="18">
        <v>88</v>
      </c>
      <c r="N78" s="19">
        <v>2182.7056936713502</v>
      </c>
      <c r="O78" s="19">
        <v>1616.8329004329</v>
      </c>
      <c r="P78" s="19">
        <v>1911.7398260977116</v>
      </c>
      <c r="Q78" s="19">
        <v>88</v>
      </c>
    </row>
    <row r="79" spans="13:17" x14ac:dyDescent="0.25">
      <c r="M79" s="18">
        <v>89</v>
      </c>
      <c r="N79" s="19">
        <v>2202.13365216788</v>
      </c>
      <c r="O79" s="19">
        <v>1600.7933621933601</v>
      </c>
      <c r="P79" s="19">
        <v>1913.0875938157087</v>
      </c>
      <c r="Q79" s="19">
        <v>89</v>
      </c>
    </row>
    <row r="80" spans="13:17" x14ac:dyDescent="0.25">
      <c r="M80" s="18">
        <v>90</v>
      </c>
      <c r="N80" s="19">
        <v>2221.5616106644002</v>
      </c>
      <c r="O80" s="19">
        <v>1584.7538239538201</v>
      </c>
      <c r="P80" s="19">
        <v>1914.4353615337036</v>
      </c>
      <c r="Q80" s="19">
        <v>90</v>
      </c>
    </row>
    <row r="81" spans="13:17" x14ac:dyDescent="0.25">
      <c r="M81" s="18">
        <v>91</v>
      </c>
      <c r="N81" s="19">
        <v>2240.9895691609299</v>
      </c>
      <c r="O81" s="19">
        <v>1568.7142857142901</v>
      </c>
      <c r="P81" s="19">
        <v>1915.7831292517001</v>
      </c>
      <c r="Q81" s="19">
        <v>91</v>
      </c>
    </row>
    <row r="82" spans="13:17" x14ac:dyDescent="0.25">
      <c r="M82" s="18">
        <v>92</v>
      </c>
      <c r="N82" s="19">
        <v>2260.4175276574601</v>
      </c>
      <c r="O82" s="19">
        <v>1552.6747474747499</v>
      </c>
      <c r="P82" s="19">
        <v>1917.1308969696956</v>
      </c>
      <c r="Q82" s="19">
        <v>92</v>
      </c>
    </row>
    <row r="83" spans="13:17" x14ac:dyDescent="0.25">
      <c r="M83" s="18">
        <v>93</v>
      </c>
      <c r="N83" s="19">
        <v>2279.8454861539799</v>
      </c>
      <c r="O83" s="19">
        <v>1536.6352092352099</v>
      </c>
      <c r="P83" s="19">
        <v>1918.4786646876933</v>
      </c>
      <c r="Q83" s="19">
        <v>93</v>
      </c>
    </row>
    <row r="84" spans="13:17" x14ac:dyDescent="0.25">
      <c r="M84" s="18">
        <v>94</v>
      </c>
      <c r="N84" s="19">
        <v>2008.38095238095</v>
      </c>
      <c r="O84" s="19">
        <v>1700</v>
      </c>
      <c r="P84" s="19">
        <v>1893.0809523809519</v>
      </c>
      <c r="Q84" s="19">
        <v>94</v>
      </c>
    </row>
    <row r="85" spans="13:17" x14ac:dyDescent="0.25">
      <c r="M85" s="18">
        <v>95</v>
      </c>
      <c r="N85" s="19">
        <v>1975.38095238095</v>
      </c>
      <c r="O85" s="19">
        <v>1700</v>
      </c>
      <c r="P85" s="19">
        <v>1893.9957142857138</v>
      </c>
      <c r="Q85" s="19">
        <v>95</v>
      </c>
    </row>
    <row r="86" spans="13:17" x14ac:dyDescent="0.25">
      <c r="M86" s="18">
        <v>96</v>
      </c>
      <c r="N86" s="19">
        <v>2008.38095238095</v>
      </c>
      <c r="O86" s="19">
        <v>1700</v>
      </c>
      <c r="P86" s="19">
        <v>1890.4157142857148</v>
      </c>
      <c r="Q86" s="19">
        <v>96</v>
      </c>
    </row>
    <row r="87" spans="13:17" x14ac:dyDescent="0.25">
      <c r="M87" s="18">
        <v>97</v>
      </c>
      <c r="N87" s="19">
        <v>1961.2380952381</v>
      </c>
      <c r="O87" s="19">
        <v>1700</v>
      </c>
      <c r="P87" s="19">
        <v>1877.3899999999994</v>
      </c>
      <c r="Q87" s="19">
        <v>97</v>
      </c>
    </row>
    <row r="88" spans="13:17" x14ac:dyDescent="0.25">
      <c r="M88" s="18">
        <v>98</v>
      </c>
      <c r="N88" s="19">
        <v>2008.38095238095</v>
      </c>
      <c r="O88" s="19">
        <v>1700</v>
      </c>
      <c r="P88" s="19">
        <v>1893.0809523809519</v>
      </c>
      <c r="Q88" s="19">
        <v>98</v>
      </c>
    </row>
    <row r="89" spans="13:17" x14ac:dyDescent="0.25">
      <c r="M89" s="18">
        <v>99</v>
      </c>
      <c r="N89" s="19">
        <v>2017.80952380952</v>
      </c>
      <c r="O89" s="19">
        <v>1707.07142857143</v>
      </c>
      <c r="P89" s="19">
        <v>1884.778095238094</v>
      </c>
      <c r="Q89" s="19">
        <v>99</v>
      </c>
    </row>
    <row r="90" spans="13:17" x14ac:dyDescent="0.25">
      <c r="M90" s="18">
        <v>100</v>
      </c>
      <c r="N90" s="19">
        <v>2082.0714285714298</v>
      </c>
      <c r="O90" s="19">
        <v>1651.3285714285701</v>
      </c>
      <c r="P90" s="19">
        <v>1883.2010952380949</v>
      </c>
      <c r="Q90" s="19">
        <v>100</v>
      </c>
    </row>
    <row r="91" spans="13:17" x14ac:dyDescent="0.25">
      <c r="M91" s="18" t="s">
        <v>64</v>
      </c>
      <c r="N91" s="19">
        <v>186861.23958771219</v>
      </c>
      <c r="O91" s="19">
        <v>145396.78181818183</v>
      </c>
      <c r="P91" s="19">
        <v>169093.7895056277</v>
      </c>
      <c r="Q91" s="19">
        <v>4984</v>
      </c>
    </row>
  </sheetData>
  <mergeCells count="1">
    <mergeCell ref="Y11:AA11"/>
  </mergeCells>
  <pageMargins left="0.7" right="0.7" top="0.75" bottom="0.75" header="0.3" footer="0.3"/>
  <pageSetup orientation="portrait" r:id="rId1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Weight</vt:lpstr>
      <vt:lpstr>Records</vt:lpstr>
      <vt:lpstr>Pivottables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CHRIS</cp:lastModifiedBy>
  <dcterms:created xsi:type="dcterms:W3CDTF">2023-06-23T21:26:40Z</dcterms:created>
  <dcterms:modified xsi:type="dcterms:W3CDTF">2023-06-29T01:15:55Z</dcterms:modified>
</cp:coreProperties>
</file>