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ergd\Documents\ME332\"/>
    </mc:Choice>
  </mc:AlternateContent>
  <xr:revisionPtr revIDLastSave="0" documentId="13_ncr:1_{E3E68F1A-6EAC-4F78-9934-D9C5AF8C92E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29" i="1"/>
  <c r="E23" i="1"/>
  <c r="E22" i="1"/>
  <c r="E21" i="1"/>
  <c r="E19" i="1"/>
  <c r="E15" i="1"/>
  <c r="B30" i="1" s="1"/>
  <c r="F10" i="1"/>
  <c r="E9" i="1"/>
  <c r="E8" i="1"/>
  <c r="E27" i="1" s="1"/>
  <c r="E7" i="1"/>
  <c r="E32" i="1" s="1"/>
  <c r="E34" i="1" s="1"/>
  <c r="E5" i="1"/>
  <c r="E16" i="1" s="1"/>
  <c r="B5" i="1"/>
  <c r="B4" i="1"/>
  <c r="B2" i="1"/>
  <c r="E18" i="1" s="1"/>
  <c r="E31" i="1" l="1"/>
  <c r="E36" i="1" s="1"/>
  <c r="I2" i="1"/>
  <c r="I6" i="1"/>
  <c r="B9" i="1" s="1"/>
  <c r="E30" i="1"/>
  <c r="I13" i="1"/>
  <c r="E17" i="1"/>
  <c r="I9" i="1"/>
  <c r="E6" i="1"/>
  <c r="E10" i="1"/>
  <c r="I11" i="1" l="1"/>
  <c r="B10" i="1"/>
  <c r="B19" i="1" s="1"/>
  <c r="E20" i="1"/>
  <c r="I12" i="1"/>
  <c r="B21" i="1"/>
  <c r="I14" i="1"/>
  <c r="E38" i="1"/>
  <c r="B37" i="1" s="1"/>
  <c r="B36" i="1"/>
  <c r="B34" i="1"/>
  <c r="E37" i="1"/>
  <c r="B35" i="1" s="1"/>
  <c r="E25" i="1"/>
  <c r="B17" i="1"/>
  <c r="B20" i="1" l="1"/>
  <c r="I19" i="1"/>
  <c r="B22" i="1"/>
  <c r="I15" i="1"/>
  <c r="B23" i="1" s="1"/>
  <c r="I3" i="1"/>
  <c r="B11" i="1"/>
  <c r="B12" i="1" l="1"/>
  <c r="I5" i="1"/>
  <c r="I18" i="1"/>
  <c r="B31" i="1" s="1"/>
  <c r="B18" i="1"/>
  <c r="I17" i="1"/>
  <c r="B25" i="1" l="1"/>
  <c r="E29" i="1"/>
  <c r="I16" i="1" s="1"/>
  <c r="B24" i="1" s="1"/>
  <c r="E26" i="1"/>
  <c r="B13" i="1"/>
  <c r="E28" i="1" s="1"/>
  <c r="E11" i="1"/>
</calcChain>
</file>

<file path=xl/sharedStrings.xml><?xml version="1.0" encoding="utf-8"?>
<sst xmlns="http://schemas.openxmlformats.org/spreadsheetml/2006/main" count="158" uniqueCount="97">
  <si>
    <t>Water Properties</t>
  </si>
  <si>
    <t>Values</t>
  </si>
  <si>
    <t>Units</t>
  </si>
  <si>
    <t>Givens</t>
  </si>
  <si>
    <t>Calculations</t>
  </si>
  <si>
    <t>Specific Heat</t>
  </si>
  <si>
    <t>J/kgK</t>
  </si>
  <si>
    <t>Tc,i</t>
  </si>
  <si>
    <t>K</t>
  </si>
  <si>
    <t>qremoved from hot water</t>
  </si>
  <si>
    <t>W</t>
  </si>
  <si>
    <t>Density</t>
  </si>
  <si>
    <t>kg/m^3</t>
  </si>
  <si>
    <t>Th,o</t>
  </si>
  <si>
    <t>h_inside_coil</t>
  </si>
  <si>
    <t>W/m^2K</t>
  </si>
  <si>
    <t>Viscosity</t>
  </si>
  <si>
    <t>Ns/m^2</t>
  </si>
  <si>
    <t>Tpot</t>
  </si>
  <si>
    <t>Conductivity</t>
  </si>
  <si>
    <t>W/mK</t>
  </si>
  <si>
    <t>Vdot</t>
  </si>
  <si>
    <t>m^3/s</t>
  </si>
  <si>
    <t>L</t>
  </si>
  <si>
    <t>m</t>
  </si>
  <si>
    <t>Conductivity of copper</t>
  </si>
  <si>
    <t xml:space="preserve">v </t>
  </si>
  <si>
    <t>m/s</t>
  </si>
  <si>
    <t>qinto coil</t>
  </si>
  <si>
    <t>Dcoilinner</t>
  </si>
  <si>
    <t>Heating coil Properties</t>
  </si>
  <si>
    <t>Dcoilouter</t>
  </si>
  <si>
    <t>For HX</t>
  </si>
  <si>
    <t>Required q into the coil</t>
  </si>
  <si>
    <t>Ac,inner</t>
  </si>
  <si>
    <t>m^2</t>
  </si>
  <si>
    <t>Re_D_coil</t>
  </si>
  <si>
    <t>Ac,outer</t>
  </si>
  <si>
    <t>Nu_D_coil</t>
  </si>
  <si>
    <t>As,coil</t>
  </si>
  <si>
    <t>Re_inside</t>
  </si>
  <si>
    <t>h_inside coil</t>
  </si>
  <si>
    <t>Tc,o</t>
  </si>
  <si>
    <t>Nu_inside</t>
  </si>
  <si>
    <t>Required coil length</t>
  </si>
  <si>
    <t>Tkill,out(Th,i)</t>
  </si>
  <si>
    <t>Re_annulus</t>
  </si>
  <si>
    <t>Tpast</t>
  </si>
  <si>
    <t>Nu_annulus</t>
  </si>
  <si>
    <t>Concentric tube heat heat exchanger</t>
  </si>
  <si>
    <t>R"f,i</t>
  </si>
  <si>
    <t>m^2*K/W</t>
  </si>
  <si>
    <t>h_annulus</t>
  </si>
  <si>
    <t>Counter or parallel flow</t>
  </si>
  <si>
    <t>Counter</t>
  </si>
  <si>
    <t>mdot</t>
  </si>
  <si>
    <t>kg/s</t>
  </si>
  <si>
    <t>U_o</t>
  </si>
  <si>
    <t>q removed from the hot water</t>
  </si>
  <si>
    <t>L_HX</t>
  </si>
  <si>
    <t>h_inside</t>
  </si>
  <si>
    <t>Pr</t>
  </si>
  <si>
    <t>L_HX fouling</t>
  </si>
  <si>
    <t>Do,o</t>
  </si>
  <si>
    <t>deltaT1</t>
  </si>
  <si>
    <t>deltaT2</t>
  </si>
  <si>
    <t>deltaTLM</t>
  </si>
  <si>
    <t>Required Length</t>
  </si>
  <si>
    <t>UA</t>
  </si>
  <si>
    <t>W/K</t>
  </si>
  <si>
    <t>Temperature into the HX leaving the pot</t>
  </si>
  <si>
    <t>As_outter</t>
  </si>
  <si>
    <t xml:space="preserve">Aso </t>
  </si>
  <si>
    <t>Effects of Fouling</t>
  </si>
  <si>
    <t>P, coil</t>
  </si>
  <si>
    <t>Aso2</t>
  </si>
  <si>
    <t>R"f,o</t>
  </si>
  <si>
    <t>qpast</t>
  </si>
  <si>
    <t>HX length with fouling</t>
  </si>
  <si>
    <t>qboil</t>
  </si>
  <si>
    <t>Overall Performance Without fouling</t>
  </si>
  <si>
    <t>Heat replacement needed to the pot</t>
  </si>
  <si>
    <t>kW</t>
  </si>
  <si>
    <t>Dh</t>
  </si>
  <si>
    <t>Heat replacement needed per liter of water</t>
  </si>
  <si>
    <t>kJ</t>
  </si>
  <si>
    <t>Vol flow</t>
  </si>
  <si>
    <t>L/s</t>
  </si>
  <si>
    <t>Heat needed to boil one liter of water</t>
  </si>
  <si>
    <t>Heat needed per 1 liter</t>
  </si>
  <si>
    <t>% Energy Savings to purify 1 liter of water</t>
  </si>
  <si>
    <t>%</t>
  </si>
  <si>
    <t>Heat replace per liter</t>
  </si>
  <si>
    <t>% energy savings</t>
  </si>
  <si>
    <t>LHX</t>
  </si>
  <si>
    <t>Tkill,out</t>
  </si>
  <si>
    <t>m^2K/W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</si>
</sst>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  <font>
      <sz val="11"/>
      <color rgb="FFA61D4C"/>
      <name val="Inconsolata"/>
    </font>
    <font>
      <sz val="11"/>
      <color theme="1"/>
      <name val="Inconsolata"/>
    </font>
    <font>
      <sz val="10"/>
      <name val="Arial"/>
      <family val="2"/>
    </font>
    <font>
      <sz val="10"/>
      <color rgb="FFA61D4C"/>
      <name val="Arial"/>
      <family val="2"/>
    </font>
    <font>
      <sz val="10"/>
      <color rgb="FFA61D4C"/>
      <name val="Arial"/>
      <family val="2"/>
    </font>
    <font>
      <b/>
      <sz val="11"/>
      <color rgb="FF000000"/>
      <name val="Inconsolata"/>
    </font>
    <font>
      <b/>
      <sz val="10"/>
      <color theme="1"/>
      <name val="Arial"/>
      <family val="2"/>
    </font>
    <font>
      <sz val="11"/>
      <color rgb="FF7E3794"/>
      <name val="Inconsolat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2" borderId="0" xfId="0" applyFont="1" applyFill="1" applyAlignment="1"/>
    <xf numFmtId="0" fontId="5" fillId="0" borderId="0" xfId="0" applyFont="1" applyAlignment="1"/>
    <xf numFmtId="0" fontId="0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/>
    <xf numFmtId="0" fontId="2" fillId="0" borderId="0" xfId="0" applyFont="1"/>
    <xf numFmtId="0" fontId="12" fillId="0" borderId="0" xfId="0" applyFont="1"/>
    <xf numFmtId="0" fontId="5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0" borderId="0" xfId="0" applyFont="1" applyAlignment="1"/>
    <xf numFmtId="0" fontId="15" fillId="2" borderId="0" xfId="0" applyFont="1" applyFill="1" applyAlignment="1">
      <alignment horizontal="left"/>
    </xf>
    <xf numFmtId="0" fontId="16" fillId="0" borderId="0" xfId="0" applyFont="1" applyAlignment="1"/>
    <xf numFmtId="0" fontId="10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/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Tkill,out vs HX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Length HX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[1]Sheet1!$J$5:$J$10</c:f>
              <c:numCache>
                <c:formatCode>General</c:formatCode>
                <c:ptCount val="6"/>
                <c:pt idx="0">
                  <c:v>355</c:v>
                </c:pt>
                <c:pt idx="1">
                  <c:v>360</c:v>
                </c:pt>
                <c:pt idx="2">
                  <c:v>365</c:v>
                </c:pt>
                <c:pt idx="3">
                  <c:v>370</c:v>
                </c:pt>
                <c:pt idx="4">
                  <c:v>375</c:v>
                </c:pt>
                <c:pt idx="5">
                  <c:v>380</c:v>
                </c:pt>
              </c:numCache>
            </c:numRef>
          </c:cat>
          <c:val>
            <c:numRef>
              <c:f>[1]Sheet1!$K$5:$K$10</c:f>
              <c:numCache>
                <c:formatCode>General</c:formatCode>
                <c:ptCount val="6"/>
                <c:pt idx="0">
                  <c:v>5.1120000000000001</c:v>
                </c:pt>
                <c:pt idx="1">
                  <c:v>5.9640000000000004</c:v>
                </c:pt>
                <c:pt idx="2">
                  <c:v>6.8159999999999998</c:v>
                </c:pt>
                <c:pt idx="3">
                  <c:v>7.6680000000000001</c:v>
                </c:pt>
                <c:pt idx="4">
                  <c:v>8.52</c:v>
                </c:pt>
                <c:pt idx="5">
                  <c:v>9.3719999999999999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5-48EC-8497-741006B9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76968"/>
        <c:axId val="395676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[1]Sheet1!$J$4</c15:sqref>
                        </c15:formulaRef>
                      </c:ext>
                    </c:extLst>
                    <c:strCache>
                      <c:ptCount val="1"/>
                      <c:pt idx="0">
                        <c:v>Tkill,out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[1]Sheet1!$J$5:$J$10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355</c:v>
                      </c:pt>
                      <c:pt idx="1">
                        <c:v>360</c:v>
                      </c:pt>
                      <c:pt idx="2">
                        <c:v>365</c:v>
                      </c:pt>
                      <c:pt idx="3">
                        <c:v>370</c:v>
                      </c:pt>
                      <c:pt idx="4">
                        <c:v>375</c:v>
                      </c:pt>
                      <c:pt idx="5">
                        <c:v>380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[1]Sheet1!$K$5:$K$10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5.1120000000000001</c:v>
                      </c:pt>
                      <c:pt idx="1">
                        <c:v>5.9640000000000004</c:v>
                      </c:pt>
                      <c:pt idx="2">
                        <c:v>6.8159999999999998</c:v>
                      </c:pt>
                      <c:pt idx="3">
                        <c:v>7.6680000000000001</c:v>
                      </c:pt>
                      <c:pt idx="4">
                        <c:v>8.52</c:v>
                      </c:pt>
                      <c:pt idx="5">
                        <c:v>9.3719999999999999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B5-48EC-8497-741006B9F86D}"/>
                  </c:ext>
                </c:extLst>
              </c15:ser>
            </c15:filteredLineSeries>
          </c:ext>
        </c:extLst>
      </c:lineChart>
      <c:catAx>
        <c:axId val="39567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Tkill,out</a:t>
                </a:r>
                <a:r>
                  <a:rPr lang="en-US" baseline="0"/>
                  <a:t> 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6312"/>
        <c:crosses val="autoZero"/>
        <c:auto val="1"/>
        <c:lblAlgn val="ctr"/>
        <c:lblOffset val="100"/>
        <c:noMultiLvlLbl val="0"/>
      </c:catAx>
      <c:valAx>
        <c:axId val="3956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HX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Flow Rate vs HX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HX length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[1]Sheet1!$G$5:$G$12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</c:numCache>
            </c:numRef>
          </c:cat>
          <c:val>
            <c:numRef>
              <c:f>[1]Sheet1!$H$5:$H$12</c:f>
              <c:numCache>
                <c:formatCode>General</c:formatCode>
                <c:ptCount val="8"/>
                <c:pt idx="0">
                  <c:v>3.9969999999999999</c:v>
                </c:pt>
                <c:pt idx="1">
                  <c:v>4.6040000000000001</c:v>
                </c:pt>
                <c:pt idx="2">
                  <c:v>5.0049999999999999</c:v>
                </c:pt>
                <c:pt idx="3">
                  <c:v>5.3129999999999997</c:v>
                </c:pt>
                <c:pt idx="4">
                  <c:v>5.5679999999999996</c:v>
                </c:pt>
                <c:pt idx="5">
                  <c:v>5.7859999999999996</c:v>
                </c:pt>
                <c:pt idx="6">
                  <c:v>5.9790000000000001</c:v>
                </c:pt>
                <c:pt idx="7">
                  <c:v>6.1529999999999996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1-46ED-84BF-2D487576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54280"/>
        <c:axId val="98852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[1]Sheet1!$G$5:$G$12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981-46ED-84BF-2D487576C1A6}"/>
                  </c:ext>
                </c:extLst>
              </c15:ser>
            </c15:filteredLineSeries>
          </c:ext>
        </c:extLst>
      </c:lineChart>
      <c:catAx>
        <c:axId val="9885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Mdot</a:t>
                </a:r>
                <a:r>
                  <a:rPr lang="en-US" baseline="0"/>
                  <a:t> kg/s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2968"/>
        <c:crosses val="autoZero"/>
        <c:auto val="1"/>
        <c:lblAlgn val="ctr"/>
        <c:lblOffset val="100"/>
        <c:noMultiLvlLbl val="0"/>
      </c:catAx>
      <c:valAx>
        <c:axId val="9885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HX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81644</xdr:colOff>
      <xdr:row>32</xdr:row>
      <xdr:rowOff>18143</xdr:rowOff>
    </xdr:from>
    <xdr:to>
      <xdr:col>14</xdr:col>
      <xdr:colOff>625930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4434F-C538-48A4-A602-75682F5EC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997857</xdr:colOff>
      <xdr:row>17</xdr:row>
      <xdr:rowOff>9072</xdr:rowOff>
    </xdr:from>
    <xdr:to>
      <xdr:col>14</xdr:col>
      <xdr:colOff>535214</xdr:colOff>
      <xdr:row>31</xdr:row>
      <xdr:rowOff>67129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1AB6E-FFA3-43E5-B85B-5F758C67A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2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J4" t="str">
            <v>Tkill,out</v>
          </cell>
        </row>
        <row r="5">
          <cell r="G5">
            <v>0.05</v>
          </cell>
          <cell r="H5">
            <v>3.9969999999999999</v>
          </cell>
          <cell r="J5">
            <v>355</v>
          </cell>
          <cell r="K5">
            <v>5.1120000000000001</v>
          </cell>
        </row>
        <row r="6">
          <cell r="G6">
            <v>0.1</v>
          </cell>
          <cell r="H6">
            <v>4.6040000000000001</v>
          </cell>
          <cell r="J6">
            <v>360</v>
          </cell>
          <cell r="K6">
            <v>5.9640000000000004</v>
          </cell>
        </row>
        <row r="7">
          <cell r="G7">
            <v>0.15</v>
          </cell>
          <cell r="H7">
            <v>5.0049999999999999</v>
          </cell>
          <cell r="J7">
            <v>365</v>
          </cell>
          <cell r="K7">
            <v>6.8159999999999998</v>
          </cell>
        </row>
        <row r="8">
          <cell r="G8">
            <v>0.2</v>
          </cell>
          <cell r="H8">
            <v>5.3129999999999997</v>
          </cell>
          <cell r="J8">
            <v>370</v>
          </cell>
          <cell r="K8">
            <v>7.6680000000000001</v>
          </cell>
        </row>
        <row r="9">
          <cell r="G9">
            <v>0.25</v>
          </cell>
          <cell r="H9">
            <v>5.5679999999999996</v>
          </cell>
          <cell r="J9">
            <v>375</v>
          </cell>
          <cell r="K9">
            <v>8.52</v>
          </cell>
        </row>
        <row r="10">
          <cell r="G10">
            <v>0.3</v>
          </cell>
          <cell r="H10">
            <v>5.7859999999999996</v>
          </cell>
          <cell r="J10">
            <v>380</v>
          </cell>
          <cell r="K10">
            <v>9.3719999999999999</v>
          </cell>
        </row>
        <row r="11">
          <cell r="G11">
            <v>0.35</v>
          </cell>
          <cell r="H11">
            <v>5.9790000000000001</v>
          </cell>
        </row>
        <row r="12">
          <cell r="G12">
            <v>0.4</v>
          </cell>
          <cell r="H12">
            <v>6.1529999999999996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76"/>
  <sheetViews>
    <sheetView tabSelected="1" topLeftCell="A12" zoomScale="70" zoomScaleNormal="70" workbookViewId="0">
      <selection activeCell="C30" sqref="C30"/>
    </sheetView>
  </sheetViews>
  <sheetFormatPr defaultColWidth="14.453125" defaultRowHeight="15.75" customHeight="1" x14ac:dyDescent="0.25"/>
  <cols>
    <col min="1" max="1" width="42.26953125" customWidth="1"/>
    <col min="4" max="4" width="22.54296875" customWidth="1"/>
    <col min="5" max="5" width="16.453125" customWidth="1"/>
    <col min="8" max="8" width="22.81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H1" s="1" t="s">
        <v>4</v>
      </c>
      <c r="I1" s="1" t="s">
        <v>1</v>
      </c>
      <c r="J1" s="1" t="s">
        <v>2</v>
      </c>
    </row>
    <row r="2" spans="1:11" x14ac:dyDescent="0.3">
      <c r="A2" s="2" t="s">
        <v>5</v>
      </c>
      <c r="B2" s="3">
        <f>4182</f>
        <v>4182</v>
      </c>
      <c r="C2" s="4" t="s">
        <v>6</v>
      </c>
      <c r="D2" s="5" t="s">
        <v>7</v>
      </c>
      <c r="E2" s="5">
        <v>300</v>
      </c>
      <c r="F2" s="5" t="s">
        <v>8</v>
      </c>
      <c r="H2" s="5" t="s">
        <v>9</v>
      </c>
      <c r="I2" s="6">
        <f>E16*B2*(E13-E3)</f>
        <v>20847.27</v>
      </c>
      <c r="J2" s="5" t="s">
        <v>10</v>
      </c>
    </row>
    <row r="3" spans="1:11" x14ac:dyDescent="0.3">
      <c r="A3" s="2" t="s">
        <v>11</v>
      </c>
      <c r="B3" s="3">
        <v>997</v>
      </c>
      <c r="C3" s="4" t="s">
        <v>12</v>
      </c>
      <c r="D3" s="5" t="s">
        <v>13</v>
      </c>
      <c r="E3" s="5">
        <v>325</v>
      </c>
      <c r="F3" s="5" t="s">
        <v>8</v>
      </c>
      <c r="H3" s="5" t="s">
        <v>14</v>
      </c>
      <c r="I3" s="7">
        <f>(E20*B5)/E7</f>
        <v>7594.1685286125266</v>
      </c>
      <c r="J3" s="5" t="s">
        <v>15</v>
      </c>
    </row>
    <row r="4" spans="1:11" x14ac:dyDescent="0.3">
      <c r="A4" s="2" t="s">
        <v>16</v>
      </c>
      <c r="B4" s="3">
        <f>0.000528</f>
        <v>5.2800000000000004E-4</v>
      </c>
      <c r="C4" s="4" t="s">
        <v>17</v>
      </c>
      <c r="D4" s="5" t="s">
        <v>18</v>
      </c>
      <c r="E4" s="5">
        <v>373</v>
      </c>
      <c r="F4" s="5" t="s">
        <v>8</v>
      </c>
    </row>
    <row r="5" spans="1:11" x14ac:dyDescent="0.3">
      <c r="A5" s="2" t="s">
        <v>19</v>
      </c>
      <c r="B5" s="8">
        <f>0.645</f>
        <v>0.64500000000000002</v>
      </c>
      <c r="C5" s="4" t="s">
        <v>20</v>
      </c>
      <c r="D5" s="5" t="s">
        <v>21</v>
      </c>
      <c r="E5" s="9">
        <f>10/60*0.001</f>
        <v>1.6666666666666666E-4</v>
      </c>
      <c r="F5" s="5" t="s">
        <v>22</v>
      </c>
      <c r="H5" s="5" t="s">
        <v>23</v>
      </c>
      <c r="I5" s="7">
        <f>SQRT((E16*B2*LN((E4-E13)/(E4-E12)))/(-I3*PI()*E7))</f>
        <v>1.4132315928573784</v>
      </c>
      <c r="J5" s="5" t="s">
        <v>24</v>
      </c>
    </row>
    <row r="6" spans="1:11" x14ac:dyDescent="0.3">
      <c r="A6" s="2" t="s">
        <v>25</v>
      </c>
      <c r="B6" s="10">
        <v>401</v>
      </c>
      <c r="C6" s="4" t="s">
        <v>20</v>
      </c>
      <c r="D6" s="5" t="s">
        <v>26</v>
      </c>
      <c r="E6" s="9">
        <f>E5/E9</f>
        <v>1.31568349425999</v>
      </c>
      <c r="F6" s="5" t="s">
        <v>27</v>
      </c>
      <c r="H6" s="5" t="s">
        <v>28</v>
      </c>
      <c r="I6" s="9">
        <f>E16*B2*(E14-E12)</f>
        <v>13898.18</v>
      </c>
      <c r="J6" s="5" t="s">
        <v>10</v>
      </c>
    </row>
    <row r="7" spans="1:11" ht="15.75" customHeight="1" x14ac:dyDescent="0.35">
      <c r="B7" s="11"/>
      <c r="C7" s="12"/>
      <c r="D7" s="5" t="s">
        <v>29</v>
      </c>
      <c r="E7" s="5">
        <f>0.5*0.0254</f>
        <v>1.2699999999999999E-2</v>
      </c>
      <c r="F7" s="5" t="s">
        <v>24</v>
      </c>
    </row>
    <row r="8" spans="1:11" x14ac:dyDescent="0.3">
      <c r="A8" s="13" t="s">
        <v>30</v>
      </c>
      <c r="B8" s="11"/>
      <c r="D8" s="5" t="s">
        <v>31</v>
      </c>
      <c r="E8" s="9">
        <f>0.0127+0.002</f>
        <v>1.47E-2</v>
      </c>
      <c r="F8" s="5" t="s">
        <v>24</v>
      </c>
      <c r="H8" s="1" t="s">
        <v>32</v>
      </c>
    </row>
    <row r="9" spans="1:11" x14ac:dyDescent="0.3">
      <c r="A9" s="2" t="s">
        <v>33</v>
      </c>
      <c r="B9" s="8">
        <f>I6</f>
        <v>13898.18</v>
      </c>
      <c r="C9" s="5" t="s">
        <v>10</v>
      </c>
      <c r="D9" s="5" t="s">
        <v>34</v>
      </c>
      <c r="E9" s="9">
        <f>PI()*(E7/2)^2</f>
        <v>1.2667686977437442E-4</v>
      </c>
      <c r="F9" s="5" t="s">
        <v>35</v>
      </c>
      <c r="H9" s="5" t="s">
        <v>9</v>
      </c>
      <c r="I9" s="7">
        <f>E16*B2*(E13-E3)</f>
        <v>20847.27</v>
      </c>
      <c r="J9" s="5" t="s">
        <v>10</v>
      </c>
    </row>
    <row r="10" spans="1:11" x14ac:dyDescent="0.3">
      <c r="A10" s="2" t="s">
        <v>36</v>
      </c>
      <c r="B10" s="8">
        <f>E17</f>
        <v>31551.236431762438</v>
      </c>
      <c r="D10" s="5" t="s">
        <v>37</v>
      </c>
      <c r="E10" s="9">
        <f>PI()*(E19/2)^2</f>
        <v>2.9639355890292903E-4</v>
      </c>
      <c r="F10" s="9" t="str">
        <f>F9</f>
        <v>m^2</v>
      </c>
    </row>
    <row r="11" spans="1:11" x14ac:dyDescent="0.3">
      <c r="A11" s="2" t="s">
        <v>38</v>
      </c>
      <c r="B11" s="8">
        <f>E20</f>
        <v>149.52858963314586</v>
      </c>
      <c r="D11" s="5" t="s">
        <v>39</v>
      </c>
      <c r="E11" s="9">
        <f>PI()*E7*I5</f>
        <v>5.6385434472260118E-2</v>
      </c>
      <c r="F11" s="5" t="s">
        <v>35</v>
      </c>
      <c r="H11" s="5" t="s">
        <v>40</v>
      </c>
      <c r="I11" s="9">
        <f>E17</f>
        <v>31551.236431762438</v>
      </c>
    </row>
    <row r="12" spans="1:11" x14ac:dyDescent="0.3">
      <c r="A12" s="2" t="s">
        <v>41</v>
      </c>
      <c r="B12" s="8">
        <f>I3</f>
        <v>7594.1685286125266</v>
      </c>
      <c r="C12" s="5" t="s">
        <v>15</v>
      </c>
      <c r="D12" s="5" t="s">
        <v>42</v>
      </c>
      <c r="E12" s="5">
        <v>330</v>
      </c>
      <c r="F12" s="5" t="s">
        <v>8</v>
      </c>
      <c r="H12" s="5" t="s">
        <v>43</v>
      </c>
      <c r="I12" s="14">
        <f>0.023*E17^(4/5)*E18^0.3</f>
        <v>132.21429494311377</v>
      </c>
    </row>
    <row r="13" spans="1:11" x14ac:dyDescent="0.3">
      <c r="A13" s="2" t="s">
        <v>44</v>
      </c>
      <c r="B13" s="8">
        <f>I5</f>
        <v>1.4132315928573784</v>
      </c>
      <c r="C13" s="5" t="s">
        <v>24</v>
      </c>
      <c r="D13" s="5" t="s">
        <v>45</v>
      </c>
      <c r="E13" s="5">
        <v>355</v>
      </c>
      <c r="F13" s="5" t="s">
        <v>8</v>
      </c>
      <c r="H13" s="5" t="s">
        <v>46</v>
      </c>
      <c r="I13" s="9">
        <f>(4*E16)/(PI()*(E19+E8)*B4)</f>
        <v>11741.707852697977</v>
      </c>
    </row>
    <row r="14" spans="1:11" ht="15.75" customHeight="1" x14ac:dyDescent="0.25">
      <c r="B14" s="11"/>
      <c r="D14" s="5" t="s">
        <v>47</v>
      </c>
      <c r="E14" s="5">
        <v>350</v>
      </c>
      <c r="F14" s="5" t="s">
        <v>8</v>
      </c>
      <c r="H14" s="5" t="s">
        <v>48</v>
      </c>
      <c r="I14" s="5">
        <f>0.023*I13^(4/5)*E18^0.4</f>
        <v>67.810375128509079</v>
      </c>
    </row>
    <row r="15" spans="1:11" x14ac:dyDescent="0.3">
      <c r="A15" s="13" t="s">
        <v>49</v>
      </c>
      <c r="B15" s="11"/>
      <c r="D15" s="5" t="s">
        <v>50</v>
      </c>
      <c r="E15" s="5">
        <f>(0.0002+0.001)/2</f>
        <v>6.0000000000000006E-4</v>
      </c>
      <c r="F15" s="5" t="s">
        <v>51</v>
      </c>
      <c r="H15" s="5" t="s">
        <v>52</v>
      </c>
      <c r="I15" s="14">
        <f>(I14*B5)/(E34)</f>
        <v>9254.1653114244218</v>
      </c>
      <c r="J15" s="5" t="s">
        <v>15</v>
      </c>
      <c r="K15" s="15"/>
    </row>
    <row r="16" spans="1:11" x14ac:dyDescent="0.3">
      <c r="A16" s="2" t="s">
        <v>53</v>
      </c>
      <c r="B16" s="10" t="s">
        <v>54</v>
      </c>
      <c r="D16" s="5" t="s">
        <v>55</v>
      </c>
      <c r="E16" s="16">
        <f>B3*E5</f>
        <v>0.16616666666666666</v>
      </c>
      <c r="F16" s="17" t="s">
        <v>56</v>
      </c>
      <c r="H16" s="5" t="s">
        <v>57</v>
      </c>
      <c r="I16" s="9">
        <f>E25/E29</f>
        <v>3532.1090829900754</v>
      </c>
      <c r="J16" s="5" t="s">
        <v>15</v>
      </c>
    </row>
    <row r="17" spans="1:14" x14ac:dyDescent="0.3">
      <c r="A17" s="2" t="s">
        <v>58</v>
      </c>
      <c r="B17" s="8">
        <f>I2</f>
        <v>20847.27</v>
      </c>
      <c r="C17" s="5" t="s">
        <v>10</v>
      </c>
      <c r="D17" s="5" t="s">
        <v>36</v>
      </c>
      <c r="E17" s="9">
        <f>(4*E16)/(PI()*E7*B4)</f>
        <v>31551.236431762438</v>
      </c>
      <c r="H17" s="5" t="s">
        <v>59</v>
      </c>
      <c r="I17" s="9">
        <f>(1/(I19*PI()*E7)+LN(E8/E7)/(2*PI()*B6)+1/(I15*PI()*E8))*E25</f>
        <v>5.1122003706136026</v>
      </c>
      <c r="J17" s="5" t="s">
        <v>24</v>
      </c>
    </row>
    <row r="18" spans="1:14" x14ac:dyDescent="0.3">
      <c r="A18" s="2" t="s">
        <v>60</v>
      </c>
      <c r="B18" s="8">
        <f>I19</f>
        <v>6714.8204912053843</v>
      </c>
      <c r="C18" s="5" t="s">
        <v>15</v>
      </c>
      <c r="D18" s="5" t="s">
        <v>61</v>
      </c>
      <c r="E18" s="9">
        <f>(B2*B4)/B5</f>
        <v>3.4234046511627909</v>
      </c>
      <c r="H18" s="5" t="s">
        <v>62</v>
      </c>
      <c r="I18" s="9">
        <f>(1/(I19*PI()*E7)+LN(E8/E7)/(2*PI()*B6)+E15/(PI()*E8)+E15/(PI()*E7)+1/(I15*PI()*E8))*E25</f>
        <v>28.486578601284528</v>
      </c>
      <c r="J18" s="5" t="s">
        <v>24</v>
      </c>
    </row>
    <row r="19" spans="1:14" x14ac:dyDescent="0.3">
      <c r="A19" s="2" t="s">
        <v>40</v>
      </c>
      <c r="B19" s="8">
        <f>B10</f>
        <v>31551.236431762438</v>
      </c>
      <c r="D19" s="5" t="s">
        <v>63</v>
      </c>
      <c r="E19" s="9">
        <f>SQRT(E7^2+E8^2)</f>
        <v>1.9426270872197782E-2</v>
      </c>
      <c r="F19" s="5" t="s">
        <v>24</v>
      </c>
      <c r="H19" s="5" t="s">
        <v>60</v>
      </c>
      <c r="I19" s="9">
        <f>(I12*B5)/E7</f>
        <v>6714.8204912053843</v>
      </c>
      <c r="J19" s="5" t="s">
        <v>15</v>
      </c>
    </row>
    <row r="20" spans="1:14" x14ac:dyDescent="0.3">
      <c r="A20" s="2" t="s">
        <v>43</v>
      </c>
      <c r="B20" s="8">
        <f t="shared" ref="B20:B25" si="0">I12</f>
        <v>132.21429494311377</v>
      </c>
      <c r="D20" s="5" t="s">
        <v>38</v>
      </c>
      <c r="E20" s="9">
        <f>0.023*E17^(4/5)*E18^0.4</f>
        <v>149.52858963314586</v>
      </c>
    </row>
    <row r="21" spans="1:14" x14ac:dyDescent="0.3">
      <c r="A21" s="2" t="s">
        <v>46</v>
      </c>
      <c r="B21" s="8">
        <f t="shared" si="0"/>
        <v>11741.707852697977</v>
      </c>
      <c r="D21" s="5" t="s">
        <v>64</v>
      </c>
      <c r="E21" s="9">
        <f>E13-E12</f>
        <v>25</v>
      </c>
      <c r="F21" s="5" t="s">
        <v>8</v>
      </c>
    </row>
    <row r="22" spans="1:14" ht="14" x14ac:dyDescent="0.3">
      <c r="A22" s="2" t="s">
        <v>48</v>
      </c>
      <c r="B22" s="8">
        <f t="shared" si="0"/>
        <v>67.810375128509079</v>
      </c>
      <c r="D22" s="5" t="s">
        <v>65</v>
      </c>
      <c r="E22" s="9">
        <f>E3-E2</f>
        <v>25</v>
      </c>
      <c r="F22" s="5" t="s">
        <v>8</v>
      </c>
      <c r="H22" s="34" t="s">
        <v>55</v>
      </c>
      <c r="I22" s="34" t="s">
        <v>94</v>
      </c>
    </row>
    <row r="23" spans="1:14" ht="16.5" x14ac:dyDescent="0.55000000000000004">
      <c r="A23" s="2" t="s">
        <v>52</v>
      </c>
      <c r="B23" s="8">
        <f t="shared" si="0"/>
        <v>9254.1653114244218</v>
      </c>
      <c r="C23" s="17" t="s">
        <v>15</v>
      </c>
      <c r="D23" s="5" t="s">
        <v>66</v>
      </c>
      <c r="E23" s="9">
        <f>E22</f>
        <v>25</v>
      </c>
      <c r="F23" s="5" t="s">
        <v>8</v>
      </c>
      <c r="H23" s="34">
        <v>0.05</v>
      </c>
      <c r="I23" s="34">
        <v>3.9969999999999999</v>
      </c>
      <c r="K23" s="18"/>
    </row>
    <row r="24" spans="1:14" ht="14" x14ac:dyDescent="0.3">
      <c r="A24" s="2" t="s">
        <v>57</v>
      </c>
      <c r="B24" s="8">
        <f t="shared" si="0"/>
        <v>3532.1090829900754</v>
      </c>
      <c r="C24" s="5" t="s">
        <v>15</v>
      </c>
      <c r="H24" s="34">
        <v>0.1</v>
      </c>
      <c r="I24" s="34">
        <v>4.6040000000000001</v>
      </c>
    </row>
    <row r="25" spans="1:14" ht="16.5" x14ac:dyDescent="0.55000000000000004">
      <c r="A25" s="2" t="s">
        <v>67</v>
      </c>
      <c r="B25" s="8">
        <f t="shared" si="0"/>
        <v>5.1122003706136026</v>
      </c>
      <c r="C25" s="5" t="s">
        <v>24</v>
      </c>
      <c r="D25" s="5" t="s">
        <v>68</v>
      </c>
      <c r="E25" s="9">
        <f>I2/E23</f>
        <v>833.89080000000001</v>
      </c>
      <c r="F25" s="5" t="s">
        <v>69</v>
      </c>
      <c r="H25" s="34">
        <v>0.15</v>
      </c>
      <c r="I25" s="34">
        <v>5.0049999999999999</v>
      </c>
      <c r="L25" s="19"/>
      <c r="M25" s="15"/>
      <c r="N25" s="19"/>
    </row>
    <row r="26" spans="1:14" ht="14" x14ac:dyDescent="0.3">
      <c r="A26" s="2" t="s">
        <v>70</v>
      </c>
      <c r="B26" s="10">
        <v>355</v>
      </c>
      <c r="C26" s="5" t="s">
        <v>8</v>
      </c>
      <c r="D26" s="5" t="s">
        <v>71</v>
      </c>
      <c r="E26" s="5">
        <f>PI()*E19*I17</f>
        <v>0.31199467394219738</v>
      </c>
      <c r="F26" s="5" t="s">
        <v>35</v>
      </c>
      <c r="H26" s="34">
        <v>0.2</v>
      </c>
      <c r="I26" s="34">
        <v>5.3129999999999997</v>
      </c>
      <c r="L26" s="19"/>
      <c r="M26" s="20"/>
      <c r="N26" s="19"/>
    </row>
    <row r="27" spans="1:14" ht="14" x14ac:dyDescent="0.3">
      <c r="A27" s="21"/>
      <c r="B27" s="11"/>
      <c r="D27" s="5" t="s">
        <v>72</v>
      </c>
      <c r="E27" s="9">
        <f>PI()*(E8/2)^2</f>
        <v>1.6971668912855461E-4</v>
      </c>
      <c r="F27" s="5" t="s">
        <v>35</v>
      </c>
      <c r="H27" s="34">
        <v>0.25</v>
      </c>
      <c r="I27" s="34">
        <v>5.5679999999999996</v>
      </c>
      <c r="L27" s="22"/>
      <c r="M27" s="22"/>
      <c r="N27" s="22"/>
    </row>
    <row r="28" spans="1:14" ht="13" x14ac:dyDescent="0.3">
      <c r="A28" s="1" t="s">
        <v>73</v>
      </c>
      <c r="B28" s="11"/>
      <c r="D28" s="5" t="s">
        <v>74</v>
      </c>
      <c r="E28" s="9">
        <f>PI()*E7*B13</f>
        <v>5.6385434472260118E-2</v>
      </c>
      <c r="F28" s="5" t="s">
        <v>24</v>
      </c>
      <c r="H28" s="34">
        <v>0.3</v>
      </c>
      <c r="I28" s="34">
        <v>5.7859999999999996</v>
      </c>
      <c r="L28" s="19"/>
      <c r="M28" s="20"/>
      <c r="N28" s="19"/>
    </row>
    <row r="29" spans="1:14" ht="16.5" x14ac:dyDescent="0.55000000000000004">
      <c r="A29" s="5" t="s">
        <v>50</v>
      </c>
      <c r="B29" s="8">
        <f>E15</f>
        <v>6.0000000000000006E-4</v>
      </c>
      <c r="C29" s="35" t="s">
        <v>96</v>
      </c>
      <c r="D29" s="23" t="s">
        <v>75</v>
      </c>
      <c r="E29" s="9">
        <f>PI()*E8*I17</f>
        <v>0.23608863158158105</v>
      </c>
      <c r="F29" s="5" t="s">
        <v>35</v>
      </c>
      <c r="H29" s="34">
        <v>0.35</v>
      </c>
      <c r="I29" s="34">
        <v>5.9790000000000001</v>
      </c>
      <c r="L29" s="19"/>
      <c r="M29" s="15"/>
      <c r="N29" s="19"/>
    </row>
    <row r="30" spans="1:14" ht="16.5" x14ac:dyDescent="0.55000000000000004">
      <c r="A30" s="5" t="s">
        <v>76</v>
      </c>
      <c r="B30" s="8">
        <f>E15</f>
        <v>6.0000000000000006E-4</v>
      </c>
      <c r="C30" s="35" t="s">
        <v>96</v>
      </c>
      <c r="D30" s="5" t="s">
        <v>77</v>
      </c>
      <c r="E30" s="9">
        <f>E16*B2*(E13-E12)/1000</f>
        <v>17.372724999999999</v>
      </c>
      <c r="F30" s="5" t="s">
        <v>10</v>
      </c>
      <c r="H30" s="34">
        <v>0.4</v>
      </c>
      <c r="I30" s="34">
        <v>6.1529999999999996</v>
      </c>
      <c r="J30" s="7"/>
      <c r="M30" s="15"/>
    </row>
    <row r="31" spans="1:14" ht="13" x14ac:dyDescent="0.3">
      <c r="A31" s="5" t="s">
        <v>78</v>
      </c>
      <c r="B31" s="8">
        <f>I18</f>
        <v>28.486578601284528</v>
      </c>
      <c r="C31" s="5" t="s">
        <v>24</v>
      </c>
      <c r="D31" s="5" t="s">
        <v>79</v>
      </c>
      <c r="E31" s="9">
        <f>E16*B2*(E4-E2)/1000</f>
        <v>50.728356999999995</v>
      </c>
      <c r="F31" s="5" t="s">
        <v>10</v>
      </c>
    </row>
    <row r="32" spans="1:14" ht="16.5" x14ac:dyDescent="0.55000000000000004">
      <c r="B32" s="11"/>
      <c r="D32" s="5" t="s">
        <v>63</v>
      </c>
      <c r="E32" s="9">
        <f>(SQRT(E7^2+E8^2))</f>
        <v>1.9426270872197782E-2</v>
      </c>
      <c r="F32" s="5" t="s">
        <v>24</v>
      </c>
      <c r="H32" s="34" t="s">
        <v>95</v>
      </c>
      <c r="I32" s="34" t="s">
        <v>94</v>
      </c>
      <c r="J32" s="24"/>
    </row>
    <row r="33" spans="1:11" ht="16.5" x14ac:dyDescent="0.55000000000000004">
      <c r="A33" s="25" t="s">
        <v>80</v>
      </c>
      <c r="B33" s="11"/>
      <c r="E33" s="26"/>
      <c r="H33" s="34">
        <v>355</v>
      </c>
      <c r="I33" s="34">
        <v>5.1120000000000001</v>
      </c>
    </row>
    <row r="34" spans="1:11" ht="13" x14ac:dyDescent="0.3">
      <c r="A34" s="5" t="s">
        <v>81</v>
      </c>
      <c r="B34" s="8">
        <f>E30</f>
        <v>17.372724999999999</v>
      </c>
      <c r="C34" s="5" t="s">
        <v>82</v>
      </c>
      <c r="D34" s="17" t="s">
        <v>83</v>
      </c>
      <c r="E34" s="9">
        <f>E32-E8</f>
        <v>4.7262708721977822E-3</v>
      </c>
      <c r="F34" s="5" t="s">
        <v>24</v>
      </c>
      <c r="H34" s="34">
        <v>360</v>
      </c>
      <c r="I34" s="34">
        <v>5.9640000000000004</v>
      </c>
    </row>
    <row r="35" spans="1:11" ht="13" x14ac:dyDescent="0.3">
      <c r="A35" s="5" t="s">
        <v>84</v>
      </c>
      <c r="B35" s="8">
        <f>E37</f>
        <v>104.23635</v>
      </c>
      <c r="C35" s="5" t="s">
        <v>85</v>
      </c>
      <c r="D35" s="5" t="s">
        <v>86</v>
      </c>
      <c r="E35" s="9">
        <f>10/60</f>
        <v>0.16666666666666666</v>
      </c>
      <c r="F35" s="5" t="s">
        <v>87</v>
      </c>
      <c r="H35" s="34">
        <v>365</v>
      </c>
      <c r="I35" s="34">
        <v>6.8159999999999998</v>
      </c>
      <c r="J35" s="27"/>
    </row>
    <row r="36" spans="1:11" ht="14" x14ac:dyDescent="0.3">
      <c r="A36" s="5" t="s">
        <v>88</v>
      </c>
      <c r="B36" s="8">
        <f>E36</f>
        <v>304.37014199999999</v>
      </c>
      <c r="C36" s="5" t="s">
        <v>85</v>
      </c>
      <c r="D36" s="5" t="s">
        <v>89</v>
      </c>
      <c r="E36" s="9">
        <f>E31/E35</f>
        <v>304.37014199999999</v>
      </c>
      <c r="F36" s="17" t="s">
        <v>85</v>
      </c>
      <c r="H36" s="34">
        <v>370</v>
      </c>
      <c r="I36" s="34">
        <v>7.6680000000000001</v>
      </c>
      <c r="J36" s="2"/>
      <c r="K36" s="28"/>
    </row>
    <row r="37" spans="1:11" ht="14" x14ac:dyDescent="0.3">
      <c r="A37" s="5" t="s">
        <v>90</v>
      </c>
      <c r="B37" s="29">
        <f>E38</f>
        <v>65.753424657534239</v>
      </c>
      <c r="C37" s="5" t="s">
        <v>91</v>
      </c>
      <c r="D37" s="5" t="s">
        <v>92</v>
      </c>
      <c r="E37" s="9">
        <f>E30/E35</f>
        <v>104.23635</v>
      </c>
      <c r="F37" s="17" t="s">
        <v>85</v>
      </c>
      <c r="H37" s="34">
        <v>375</v>
      </c>
      <c r="I37" s="34">
        <v>8.52</v>
      </c>
      <c r="J37" s="2"/>
      <c r="K37" s="28"/>
    </row>
    <row r="38" spans="1:11" ht="14" x14ac:dyDescent="0.3">
      <c r="D38" s="5" t="s">
        <v>93</v>
      </c>
      <c r="E38" s="9">
        <f>(E36-E37)/E36*100</f>
        <v>65.753424657534239</v>
      </c>
      <c r="F38" s="5" t="s">
        <v>91</v>
      </c>
      <c r="H38" s="34">
        <v>380</v>
      </c>
      <c r="I38" s="34">
        <v>9.3719999999999999</v>
      </c>
      <c r="J38" s="2"/>
      <c r="K38" s="28"/>
    </row>
    <row r="39" spans="1:11" ht="14" x14ac:dyDescent="0.3">
      <c r="J39" s="2"/>
      <c r="K39" s="28"/>
    </row>
    <row r="40" spans="1:11" ht="14" x14ac:dyDescent="0.3">
      <c r="J40" s="2"/>
      <c r="K40" s="28"/>
    </row>
    <row r="41" spans="1:11" ht="14" x14ac:dyDescent="0.3">
      <c r="J41" s="2"/>
      <c r="K41" s="28"/>
    </row>
    <row r="51" spans="2:4" ht="13" x14ac:dyDescent="0.3">
      <c r="B51" s="30"/>
      <c r="C51" s="30"/>
      <c r="D51" s="30"/>
    </row>
    <row r="52" spans="2:4" ht="14" x14ac:dyDescent="0.3">
      <c r="B52" s="31"/>
      <c r="C52" s="32"/>
      <c r="D52" s="33"/>
    </row>
    <row r="53" spans="2:4" ht="14" x14ac:dyDescent="0.3">
      <c r="B53" s="31"/>
      <c r="C53" s="33"/>
      <c r="D53" s="32"/>
    </row>
    <row r="54" spans="2:4" ht="12.5" x14ac:dyDescent="0.25">
      <c r="B54" s="31"/>
      <c r="C54" s="32"/>
      <c r="D54" s="32"/>
    </row>
    <row r="55" spans="2:4" ht="12.5" x14ac:dyDescent="0.25">
      <c r="B55" s="31"/>
      <c r="C55" s="32"/>
      <c r="D55" s="32"/>
    </row>
    <row r="56" spans="2:4" ht="12.5" x14ac:dyDescent="0.25">
      <c r="B56" s="31"/>
      <c r="C56" s="32"/>
      <c r="D56" s="32"/>
    </row>
    <row r="57" spans="2:4" ht="12.5" x14ac:dyDescent="0.25">
      <c r="B57" s="31"/>
      <c r="C57" s="32"/>
      <c r="D57" s="32"/>
    </row>
    <row r="58" spans="2:4" ht="12.5" x14ac:dyDescent="0.25">
      <c r="B58" s="31"/>
      <c r="C58" s="32"/>
      <c r="D58" s="32"/>
    </row>
    <row r="59" spans="2:4" ht="12.5" x14ac:dyDescent="0.25">
      <c r="B59" s="31"/>
      <c r="C59" s="32"/>
      <c r="D59" s="32"/>
    </row>
    <row r="60" spans="2:4" ht="12.5" x14ac:dyDescent="0.25">
      <c r="B60" s="31"/>
      <c r="C60" s="32"/>
      <c r="D60" s="32"/>
    </row>
    <row r="61" spans="2:4" ht="12.5" x14ac:dyDescent="0.25">
      <c r="B61" s="31"/>
      <c r="C61" s="32"/>
      <c r="D61" s="11"/>
    </row>
    <row r="62" spans="2:4" ht="12.5" x14ac:dyDescent="0.25">
      <c r="B62" s="31"/>
      <c r="C62" s="32"/>
      <c r="D62" s="11"/>
    </row>
    <row r="63" spans="2:4" ht="12.5" x14ac:dyDescent="0.25">
      <c r="B63" s="31"/>
      <c r="C63" s="32"/>
    </row>
    <row r="64" spans="2:4" ht="12.5" x14ac:dyDescent="0.25">
      <c r="B64" s="31"/>
      <c r="C64" s="32"/>
    </row>
    <row r="65" spans="2:3" ht="12.5" x14ac:dyDescent="0.25">
      <c r="B65" s="31"/>
      <c r="C65" s="32"/>
    </row>
    <row r="66" spans="2:3" ht="12.5" x14ac:dyDescent="0.25">
      <c r="B66" s="31"/>
      <c r="C66" s="32"/>
    </row>
    <row r="67" spans="2:3" ht="12.5" x14ac:dyDescent="0.25">
      <c r="B67" s="31"/>
      <c r="C67" s="32"/>
    </row>
    <row r="68" spans="2:3" ht="12.5" x14ac:dyDescent="0.25">
      <c r="B68" s="31"/>
      <c r="C68" s="32"/>
    </row>
    <row r="69" spans="2:3" ht="12.5" x14ac:dyDescent="0.25">
      <c r="B69" s="31"/>
      <c r="C69" s="32"/>
    </row>
    <row r="70" spans="2:3" ht="12.5" x14ac:dyDescent="0.25">
      <c r="B70" s="31"/>
      <c r="C70" s="32"/>
    </row>
    <row r="71" spans="2:3" ht="12.5" x14ac:dyDescent="0.25">
      <c r="B71" s="31"/>
      <c r="C71" s="32"/>
    </row>
    <row r="72" spans="2:3" ht="12.5" x14ac:dyDescent="0.25">
      <c r="B72" s="31"/>
      <c r="C72" s="32"/>
    </row>
    <row r="73" spans="2:3" ht="12.5" x14ac:dyDescent="0.25">
      <c r="B73" s="31"/>
      <c r="C73" s="32"/>
    </row>
    <row r="74" spans="2:3" ht="12.5" x14ac:dyDescent="0.25">
      <c r="B74" s="31"/>
      <c r="C74" s="32"/>
    </row>
    <row r="75" spans="2:3" ht="12.5" x14ac:dyDescent="0.25">
      <c r="B75" s="31"/>
      <c r="C75" s="32"/>
    </row>
    <row r="76" spans="2:3" ht="12.5" x14ac:dyDescent="0.25">
      <c r="B76" s="31"/>
      <c r="C76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Bergdorf</dc:creator>
  <cp:lastModifiedBy>Edward Bergdorf</cp:lastModifiedBy>
  <dcterms:created xsi:type="dcterms:W3CDTF">2021-11-19T00:56:52Z</dcterms:created>
  <dcterms:modified xsi:type="dcterms:W3CDTF">2021-11-19T01:14:04Z</dcterms:modified>
</cp:coreProperties>
</file>