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mshapiro\adit\Desktop\MEGN441 Lab\Fall2020\Lab 4\"/>
    </mc:Choice>
  </mc:AlternateContent>
  <xr:revisionPtr revIDLastSave="0" documentId="13_ncr:1_{CE2AC0F8-CC22-413A-A9E3-3C00784BC85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Data Plots" sheetId="1" r:id="rId1"/>
  </sheets>
  <definedNames>
    <definedName name="solver_adj" localSheetId="0" hidden="1">'Data Plots'!$J$3,'Data Plots'!$L$3,'Data Plots'!$E$3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'Data Plots'!$M$29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6" i="1"/>
  <c r="G13" i="1"/>
  <c r="B9" i="1"/>
  <c r="C9" i="1"/>
  <c r="D9" i="1"/>
  <c r="B10" i="1"/>
  <c r="C10" i="1"/>
  <c r="D10" i="1"/>
  <c r="B11" i="1"/>
  <c r="C11" i="1"/>
  <c r="D11" i="1"/>
  <c r="B12" i="1"/>
  <c r="C12" i="1"/>
  <c r="D12" i="1"/>
  <c r="M33" i="1"/>
  <c r="M32" i="1"/>
  <c r="I33" i="1"/>
  <c r="I32" i="1"/>
  <c r="H32" i="1"/>
  <c r="L33" i="1"/>
  <c r="L32" i="1"/>
  <c r="H33" i="1"/>
  <c r="K13" i="1"/>
  <c r="L13" i="1"/>
  <c r="N13" i="1"/>
  <c r="M13" i="1"/>
  <c r="K14" i="1"/>
  <c r="L14" i="1"/>
  <c r="N14" i="1"/>
  <c r="M14" i="1"/>
  <c r="K15" i="1"/>
  <c r="L15" i="1"/>
  <c r="N15" i="1"/>
  <c r="M15" i="1"/>
  <c r="K16" i="1"/>
  <c r="L16" i="1"/>
  <c r="N16" i="1"/>
  <c r="M16" i="1"/>
  <c r="K17" i="1"/>
  <c r="L17" i="1"/>
  <c r="N17" i="1"/>
  <c r="M17" i="1"/>
  <c r="K18" i="1"/>
  <c r="L18" i="1"/>
  <c r="N18" i="1"/>
  <c r="M18" i="1"/>
  <c r="K19" i="1"/>
  <c r="L19" i="1"/>
  <c r="N19" i="1"/>
  <c r="M19" i="1"/>
  <c r="K20" i="1"/>
  <c r="L20" i="1"/>
  <c r="N20" i="1"/>
  <c r="M20" i="1"/>
  <c r="K21" i="1"/>
  <c r="L21" i="1"/>
  <c r="N21" i="1"/>
  <c r="M21" i="1"/>
  <c r="K22" i="1"/>
  <c r="L22" i="1"/>
  <c r="N22" i="1"/>
  <c r="M22" i="1"/>
  <c r="K23" i="1"/>
  <c r="L23" i="1"/>
  <c r="N23" i="1"/>
  <c r="M23" i="1"/>
  <c r="K24" i="1"/>
  <c r="L24" i="1"/>
  <c r="N24" i="1"/>
  <c r="M24" i="1"/>
  <c r="K25" i="1"/>
  <c r="L25" i="1"/>
  <c r="N25" i="1"/>
  <c r="M25" i="1"/>
  <c r="K26" i="1"/>
  <c r="L26" i="1"/>
  <c r="N26" i="1"/>
  <c r="M26" i="1"/>
  <c r="K27" i="1"/>
  <c r="L27" i="1"/>
  <c r="N27" i="1"/>
  <c r="M27" i="1"/>
  <c r="K28" i="1"/>
  <c r="L28" i="1"/>
  <c r="N28" i="1"/>
  <c r="M28" i="1"/>
  <c r="H13" i="1"/>
  <c r="J13" i="1"/>
  <c r="I13" i="1"/>
  <c r="G14" i="1"/>
  <c r="H14" i="1"/>
  <c r="J14" i="1"/>
  <c r="I14" i="1"/>
  <c r="G15" i="1"/>
  <c r="H15" i="1"/>
  <c r="J15" i="1"/>
  <c r="I15" i="1"/>
  <c r="G16" i="1"/>
  <c r="H16" i="1"/>
  <c r="J16" i="1"/>
  <c r="I16" i="1"/>
  <c r="G17" i="1"/>
  <c r="H17" i="1"/>
  <c r="J17" i="1"/>
  <c r="I17" i="1"/>
  <c r="G18" i="1"/>
  <c r="H18" i="1"/>
  <c r="J18" i="1"/>
  <c r="I18" i="1"/>
  <c r="G19" i="1"/>
  <c r="H19" i="1"/>
  <c r="J19" i="1"/>
  <c r="I19" i="1"/>
  <c r="G20" i="1"/>
  <c r="H20" i="1"/>
  <c r="J20" i="1"/>
  <c r="I20" i="1"/>
  <c r="G21" i="1"/>
  <c r="H21" i="1"/>
  <c r="J21" i="1"/>
  <c r="I21" i="1"/>
  <c r="G22" i="1"/>
  <c r="H22" i="1"/>
  <c r="J22" i="1"/>
  <c r="I22" i="1"/>
  <c r="G23" i="1"/>
  <c r="H23" i="1"/>
  <c r="J23" i="1"/>
  <c r="I23" i="1"/>
  <c r="G24" i="1"/>
  <c r="H24" i="1"/>
  <c r="J24" i="1"/>
  <c r="I24" i="1"/>
  <c r="G25" i="1"/>
  <c r="H25" i="1"/>
  <c r="J25" i="1"/>
  <c r="I25" i="1"/>
  <c r="G26" i="1"/>
  <c r="H26" i="1"/>
  <c r="J26" i="1"/>
  <c r="I26" i="1"/>
  <c r="G27" i="1"/>
  <c r="H27" i="1"/>
  <c r="J27" i="1"/>
  <c r="I27" i="1"/>
  <c r="G28" i="1"/>
  <c r="H28" i="1"/>
  <c r="J28" i="1"/>
  <c r="I28" i="1"/>
  <c r="I29" i="1"/>
  <c r="M29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Megan Shapiro</author>
  </authors>
  <commentList>
    <comment ref="G5" authorId="0" shapeId="0" xr:uid="{A0A7C63A-3F40-452A-84A9-FE01C3E527E9}">
      <text>
        <r>
          <rPr>
            <b/>
            <sz val="9"/>
            <color indexed="81"/>
            <rFont val="Tahoma"/>
            <charset val="1"/>
          </rPr>
          <t>Megan Shapiro:</t>
        </r>
        <r>
          <rPr>
            <sz val="9"/>
            <color indexed="81"/>
            <rFont val="Tahoma"/>
            <charset val="1"/>
          </rPr>
          <t xml:space="preserve">
(1/d)=m*ADC+b</t>
        </r>
      </text>
    </comment>
    <comment ref="K5" authorId="0" shapeId="0" xr:uid="{3FABC9C5-C385-4358-B61B-231AE2F5CE0B}">
      <text>
        <r>
          <rPr>
            <b/>
            <sz val="9"/>
            <color indexed="81"/>
            <rFont val="Tahoma"/>
            <charset val="1"/>
          </rPr>
          <t>Megan Shapiro:</t>
        </r>
        <r>
          <rPr>
            <sz val="9"/>
            <color indexed="81"/>
            <rFont val="Tahoma"/>
            <charset val="1"/>
          </rPr>
          <t xml:space="preserve">
(1/(d+k))=m*ADC+b</t>
        </r>
      </text>
    </comment>
  </commentList>
</comments>
</file>

<file path=xl/sharedStrings.xml><?xml version="1.0" encoding="utf-8"?>
<sst xmlns="http://schemas.openxmlformats.org/spreadsheetml/2006/main" count="30" uniqueCount="22">
  <si>
    <t>Distance</t>
  </si>
  <si>
    <t>Sharp GP2D120 IR Sensor Data</t>
  </si>
  <si>
    <t>Voltage (V)</t>
  </si>
  <si>
    <t>Distance (cm)</t>
  </si>
  <si>
    <t>Aref</t>
  </si>
  <si>
    <t>V</t>
  </si>
  <si>
    <t>k</t>
  </si>
  <si>
    <t>1/(d + k)</t>
  </si>
  <si>
    <t>ADC</t>
  </si>
  <si>
    <t>1/(d + 0.42)</t>
  </si>
  <si>
    <t>1/d</t>
  </si>
  <si>
    <t>Linear Fit (1/d)</t>
  </si>
  <si>
    <t>m</t>
  </si>
  <si>
    <t>b</t>
  </si>
  <si>
    <t>Linear Fit (1/(d + k))</t>
  </si>
  <si>
    <t>Point 1</t>
  </si>
  <si>
    <t>Point 2</t>
  </si>
  <si>
    <t>Error</t>
  </si>
  <si>
    <t>(1/d)</t>
  </si>
  <si>
    <t>Squared Error</t>
  </si>
  <si>
    <t>(1/(d+k))</t>
  </si>
  <si>
    <t>Sum of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</si>
</sst>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2" fillId="2" borderId="2" xfId="0" applyFont="1" applyFill="1" applyBorder="1"/>
    <xf numFmtId="0" fontId="2" fillId="0" borderId="2" xfId="0" applyFont="1" applyBorder="1"/>
    <xf numFmtId="0" fontId="0" fillId="2" borderId="2" xfId="0" applyFill="1" applyBorder="1"/>
    <xf numFmtId="0" fontId="0" fillId="0" borderId="2" xfId="0" applyBorder="1"/>
    <xf numFmtId="0" fontId="2" fillId="2" borderId="1" xfId="0" applyFont="1" applyFill="1" applyBorder="1"/>
    <xf numFmtId="0" fontId="2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2" borderId="3" xfId="0" applyFont="1" applyFill="1" applyBorder="1"/>
    <xf numFmtId="0" fontId="2" fillId="0" borderId="3" xfId="0" applyFont="1" applyBorder="1"/>
    <xf numFmtId="0" fontId="0" fillId="2" borderId="3" xfId="0" applyFill="1" applyBorder="1"/>
    <xf numFmtId="0" fontId="0" fillId="0" borderId="3" xfId="0" applyBorder="1"/>
    <xf numFmtId="0" fontId="1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 Distance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mpd="sng"/>
          </c:spPr>
          <c:marker>
            <c:symbol val="circle"/>
            <c:size val="5"/>
            <c:spPr>
              <a:solidFill>
                <a:schemeClr val="accent1"/>
              </a:solidFill>
            </c:spPr>
          </c:marker>
          <c:xVal>
            <c:numRef>
              <c:f>'Data Plots'!$A$6:$A$28</c:f>
              <c:numCache>
                <c:formatCode>General</c:formatCode>
                <c:ptCount val="23"/>
                <c:pt idx="0">
                  <c:v>0</c:v>
                </c:pt>
                <c:pt idx="1">
                  <c:v>0.40920716099999999</c:v>
                </c:pt>
                <c:pt idx="2">
                  <c:v>0.920716113</c:v>
                </c:pt>
                <c:pt idx="3">
                  <c:v>1.8414322249999999</c:v>
                </c:pt>
                <c:pt idx="4">
                  <c:v>2.3529411759999999</c:v>
                </c:pt>
                <c:pt idx="5">
                  <c:v>2.9667519179999999</c:v>
                </c:pt>
                <c:pt idx="6">
                  <c:v>3.3759590789999998</c:v>
                </c:pt>
                <c:pt idx="7">
                  <c:v>3.7851662400000001</c:v>
                </c:pt>
                <c:pt idx="8">
                  <c:v>4.8081841430000001</c:v>
                </c:pt>
                <c:pt idx="9">
                  <c:v>5.8312020459999996</c:v>
                </c:pt>
                <c:pt idx="10">
                  <c:v>6.854219949</c:v>
                </c:pt>
                <c:pt idx="11">
                  <c:v>7.8772378520000004</c:v>
                </c:pt>
                <c:pt idx="12">
                  <c:v>8.9002557539999998</c:v>
                </c:pt>
                <c:pt idx="13">
                  <c:v>9.9232736569999993</c:v>
                </c:pt>
                <c:pt idx="14">
                  <c:v>11.96930946</c:v>
                </c:pt>
                <c:pt idx="15">
                  <c:v>13.913043480000001</c:v>
                </c:pt>
                <c:pt idx="16">
                  <c:v>15.959079279999999</c:v>
                </c:pt>
                <c:pt idx="17">
                  <c:v>18.00511509</c:v>
                </c:pt>
                <c:pt idx="18">
                  <c:v>20.0511509</c:v>
                </c:pt>
                <c:pt idx="19">
                  <c:v>24.96163683</c:v>
                </c:pt>
                <c:pt idx="20">
                  <c:v>29.974424549999998</c:v>
                </c:pt>
                <c:pt idx="21">
                  <c:v>34.884910490000003</c:v>
                </c:pt>
                <c:pt idx="22">
                  <c:v>39.897698210000001</c:v>
                </c:pt>
              </c:numCache>
            </c:numRef>
          </c:xVal>
          <c:yVal>
            <c:numRef>
              <c:f>'Data Plots'!$E$6:$E$28</c:f>
              <c:numCache>
                <c:formatCode>General</c:formatCode>
                <c:ptCount val="23"/>
                <c:pt idx="0">
                  <c:v>2.4437927663734114E-2</c:v>
                </c:pt>
                <c:pt idx="1">
                  <c:v>1.3734115347018572</c:v>
                </c:pt>
                <c:pt idx="2">
                  <c:v>1.8475073313782993</c:v>
                </c:pt>
                <c:pt idx="3">
                  <c:v>2.2091886608015638</c:v>
                </c:pt>
                <c:pt idx="4">
                  <c:v>2.7223851417399803</c:v>
                </c:pt>
                <c:pt idx="5">
                  <c:v>3.0254154447702835</c:v>
                </c:pt>
                <c:pt idx="6">
                  <c:v>2.9814271749755621</c:v>
                </c:pt>
                <c:pt idx="7">
                  <c:v>2.7174975562072334</c:v>
                </c:pt>
                <c:pt idx="8">
                  <c:v>2.3362658846529811</c:v>
                </c:pt>
                <c:pt idx="9">
                  <c:v>2.0087976539589443</c:v>
                </c:pt>
                <c:pt idx="10">
                  <c:v>1.7595307917888565</c:v>
                </c:pt>
                <c:pt idx="11">
                  <c:v>1.5542521994134897</c:v>
                </c:pt>
                <c:pt idx="12">
                  <c:v>1.3978494623655913</c:v>
                </c:pt>
                <c:pt idx="13">
                  <c:v>1.2609970674486803</c:v>
                </c:pt>
                <c:pt idx="14">
                  <c:v>1.0508308895405669</c:v>
                </c:pt>
                <c:pt idx="15">
                  <c:v>0.92864125122189645</c:v>
                </c:pt>
                <c:pt idx="16">
                  <c:v>0.81622678396871939</c:v>
                </c:pt>
                <c:pt idx="17">
                  <c:v>0.73802541544477029</c:v>
                </c:pt>
                <c:pt idx="18">
                  <c:v>0.65982404692082108</c:v>
                </c:pt>
                <c:pt idx="19">
                  <c:v>0.52785923753665687</c:v>
                </c:pt>
                <c:pt idx="20">
                  <c:v>0.43010752688172049</c:v>
                </c:pt>
                <c:pt idx="21">
                  <c:v>0.37634408602150538</c:v>
                </c:pt>
                <c:pt idx="22">
                  <c:v>0.31769305962854349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D-4AC8-B0B0-7A4B9869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30472"/>
        <c:axId val="2100104056"/>
      </c:scatterChart>
      <c:valAx>
        <c:axId val="209913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104056"/>
        <c:crosses val="autoZero"/>
        <c:crossBetween val="midCat"/>
      </c:valAx>
      <c:valAx>
        <c:axId val="2100104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130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 Distance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mpd="sng"/>
          </c:spPr>
          <c:marker>
            <c:symbol val="circle"/>
            <c:size val="5"/>
            <c:spPr>
              <a:solidFill>
                <a:schemeClr val="accent1"/>
              </a:solidFill>
            </c:spPr>
          </c:marker>
          <c:xVal>
            <c:numRef>
              <c:f>'Data Plots'!$B$9:$B$28</c:f>
              <c:numCache>
                <c:formatCode>General</c:formatCode>
                <c:ptCount val="20"/>
                <c:pt idx="0">
                  <c:v>0.44219764313299281</c:v>
                </c:pt>
                <c:pt idx="1">
                  <c:v>0.36062791690464624</c:v>
                </c:pt>
                <c:pt idx="2">
                  <c:v>0.29526815787279048</c:v>
                </c:pt>
                <c:pt idx="3">
                  <c:v>0.26343803481238742</c:v>
                </c:pt>
                <c:pt idx="4">
                  <c:v>0.2378027271521137</c:v>
                </c:pt>
                <c:pt idx="5">
                  <c:v>0.19127099823729371</c:v>
                </c:pt>
                <c:pt idx="6">
                  <c:v>0.15996923353963211</c:v>
                </c:pt>
                <c:pt idx="7">
                  <c:v>0.13747178488017422</c:v>
                </c:pt>
                <c:pt idx="8">
                  <c:v>0.12052203610855339</c:v>
                </c:pt>
                <c:pt idx="9">
                  <c:v>0.10729319306187786</c:v>
                </c:pt>
                <c:pt idx="10">
                  <c:v>9.668118945332474E-2</c:v>
                </c:pt>
                <c:pt idx="11">
                  <c:v>8.0714748729829533E-2</c:v>
                </c:pt>
                <c:pt idx="12">
                  <c:v>6.9768852748920848E-2</c:v>
                </c:pt>
                <c:pt idx="13">
                  <c:v>6.1053492867640606E-2</c:v>
                </c:pt>
                <c:pt idx="14">
                  <c:v>5.4273745109073283E-2</c:v>
                </c:pt>
                <c:pt idx="15">
                  <c:v>4.8849232018508541E-2</c:v>
                </c:pt>
                <c:pt idx="16">
                  <c:v>3.9398562303044345E-2</c:v>
                </c:pt>
                <c:pt idx="17">
                  <c:v>3.2900770940899424E-2</c:v>
                </c:pt>
                <c:pt idx="18">
                  <c:v>2.8324671727556046E-2</c:v>
                </c:pt>
                <c:pt idx="19">
                  <c:v>2.4803003256569093E-2</c:v>
                </c:pt>
              </c:numCache>
            </c:numRef>
          </c:xVal>
          <c:yVal>
            <c:numRef>
              <c:f>'Data Plots'!$E$9:$E$28</c:f>
              <c:numCache>
                <c:formatCode>General</c:formatCode>
                <c:ptCount val="20"/>
                <c:pt idx="0">
                  <c:v>2.2091886608015638</c:v>
                </c:pt>
                <c:pt idx="1">
                  <c:v>2.7223851417399803</c:v>
                </c:pt>
                <c:pt idx="2">
                  <c:v>3.0254154447702835</c:v>
                </c:pt>
                <c:pt idx="3">
                  <c:v>2.9814271749755621</c:v>
                </c:pt>
                <c:pt idx="4">
                  <c:v>2.7174975562072334</c:v>
                </c:pt>
                <c:pt idx="5">
                  <c:v>2.3362658846529811</c:v>
                </c:pt>
                <c:pt idx="6">
                  <c:v>2.0087976539589443</c:v>
                </c:pt>
                <c:pt idx="7">
                  <c:v>1.7595307917888565</c:v>
                </c:pt>
                <c:pt idx="8">
                  <c:v>1.5542521994134897</c:v>
                </c:pt>
                <c:pt idx="9">
                  <c:v>1.3978494623655913</c:v>
                </c:pt>
                <c:pt idx="10">
                  <c:v>1.2609970674486803</c:v>
                </c:pt>
                <c:pt idx="11">
                  <c:v>1.0508308895405669</c:v>
                </c:pt>
                <c:pt idx="12">
                  <c:v>0.92864125122189645</c:v>
                </c:pt>
                <c:pt idx="13">
                  <c:v>0.81622678396871939</c:v>
                </c:pt>
                <c:pt idx="14">
                  <c:v>0.73802541544477029</c:v>
                </c:pt>
                <c:pt idx="15">
                  <c:v>0.65982404692082108</c:v>
                </c:pt>
                <c:pt idx="16">
                  <c:v>0.52785923753665687</c:v>
                </c:pt>
                <c:pt idx="17">
                  <c:v>0.43010752688172049</c:v>
                </c:pt>
                <c:pt idx="18">
                  <c:v>0.37634408602150538</c:v>
                </c:pt>
                <c:pt idx="19">
                  <c:v>0.31769305962854349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B-4E5D-A50E-5487A58B0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12904"/>
        <c:axId val="2124714808"/>
      </c:scatterChart>
      <c:valAx>
        <c:axId val="212471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1/(d</a:t>
                </a:r>
                <a:r>
                  <a:rPr lang="en-US" baseline="0"/>
                  <a:t> + 0.42)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714808"/>
        <c:crosses val="autoZero"/>
        <c:crossBetween val="midCat"/>
      </c:valAx>
      <c:valAx>
        <c:axId val="2124714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712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Fit (1/(d+k))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Data</c:v>
          </c:tx>
          <c:spPr>
            <a:ln w="12700" cmpd="sng"/>
          </c:spPr>
          <c:marker>
            <c:symbol val="circle"/>
            <c:size val="5"/>
            <c:spPr>
              <a:solidFill>
                <a:schemeClr val="accent1"/>
              </a:solidFill>
            </c:spPr>
          </c:marker>
          <c:xVal>
            <c:numRef>
              <c:f>'Data Plots'!$D$9:$D$28</c:f>
              <c:numCache>
                <c:formatCode>General</c:formatCode>
                <c:ptCount val="20"/>
                <c:pt idx="0">
                  <c:v>0.27896272854330811</c:v>
                </c:pt>
                <c:pt idx="1">
                  <c:v>0.24412767831266716</c:v>
                </c:pt>
                <c:pt idx="2">
                  <c:v>0.21231296456818177</c:v>
                </c:pt>
                <c:pt idx="3">
                  <c:v>0.19534168206759647</c:v>
                </c:pt>
                <c:pt idx="4">
                  <c:v>0.18088277827071061</c:v>
                </c:pt>
                <c:pt idx="5">
                  <c:v>0.15263772828057381</c:v>
                </c:pt>
                <c:pt idx="6">
                  <c:v>0.13202229751022102</c:v>
                </c:pt>
                <c:pt idx="7">
                  <c:v>0.11631293584908756</c:v>
                </c:pt>
                <c:pt idx="8">
                  <c:v>0.1039445512701115</c:v>
                </c:pt>
                <c:pt idx="9">
                  <c:v>9.3953775766835362E-2</c:v>
                </c:pt>
                <c:pt idx="10">
                  <c:v>8.5715145055961423E-2</c:v>
                </c:pt>
                <c:pt idx="11">
                  <c:v>7.2925707529296016E-2</c:v>
                </c:pt>
                <c:pt idx="12">
                  <c:v>6.3871971852023701E-2</c:v>
                </c:pt>
                <c:pt idx="13">
                  <c:v>5.6489658107473882E-2</c:v>
                </c:pt>
                <c:pt idx="14">
                  <c:v>5.063703636258874E-2</c:v>
                </c:pt>
                <c:pt idx="15">
                  <c:v>4.5883289454165206E-2</c:v>
                </c:pt>
                <c:pt idx="16">
                  <c:v>3.7446293297601935E-2</c:v>
                </c:pt>
                <c:pt idx="17">
                  <c:v>3.1528136694787393E-2</c:v>
                </c:pt>
                <c:pt idx="18">
                  <c:v>2.7301378927058861E-2</c:v>
                </c:pt>
                <c:pt idx="19">
                  <c:v>2.4014807960036889E-2</c:v>
                </c:pt>
              </c:numCache>
            </c:numRef>
          </c:xVal>
          <c:yVal>
            <c:numRef>
              <c:f>'Data Plots'!$F$9:$F$28</c:f>
              <c:numCache>
                <c:formatCode>General</c:formatCode>
                <c:ptCount val="20"/>
                <c:pt idx="0">
                  <c:v>452</c:v>
                </c:pt>
                <c:pt idx="1">
                  <c:v>557</c:v>
                </c:pt>
                <c:pt idx="2">
                  <c:v>619</c:v>
                </c:pt>
                <c:pt idx="3">
                  <c:v>610</c:v>
                </c:pt>
                <c:pt idx="4">
                  <c:v>556</c:v>
                </c:pt>
                <c:pt idx="5">
                  <c:v>478</c:v>
                </c:pt>
                <c:pt idx="6">
                  <c:v>411</c:v>
                </c:pt>
                <c:pt idx="7">
                  <c:v>360</c:v>
                </c:pt>
                <c:pt idx="8">
                  <c:v>318</c:v>
                </c:pt>
                <c:pt idx="9">
                  <c:v>286</c:v>
                </c:pt>
                <c:pt idx="10">
                  <c:v>258</c:v>
                </c:pt>
                <c:pt idx="11">
                  <c:v>215</c:v>
                </c:pt>
                <c:pt idx="12">
                  <c:v>190</c:v>
                </c:pt>
                <c:pt idx="13">
                  <c:v>167</c:v>
                </c:pt>
                <c:pt idx="14">
                  <c:v>151</c:v>
                </c:pt>
                <c:pt idx="15">
                  <c:v>135</c:v>
                </c:pt>
                <c:pt idx="16">
                  <c:v>108</c:v>
                </c:pt>
                <c:pt idx="17">
                  <c:v>88</c:v>
                </c:pt>
                <c:pt idx="18">
                  <c:v>77</c:v>
                </c:pt>
                <c:pt idx="1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8-4E8C-B560-8B27CB005631}"/>
            </c:ext>
          </c:extLst>
        </c:ser>
        <c:ser>
          <c:idx val="1"/>
          <c:order val="1"/>
          <c:tx>
            <c:v>Best Fit</c:v>
          </c:tx>
          <c:spPr>
            <a:ln w="12700" cmpd="sng"/>
          </c:spPr>
          <c:marker>
            <c:symbol val="square"/>
            <c:size val="5"/>
          </c:marker>
          <c:xVal>
            <c:numRef>
              <c:f>'Data Plots'!$L$32:$L$33</c:f>
              <c:numCache>
                <c:formatCode>General</c:formatCode>
                <c:ptCount val="2"/>
                <c:pt idx="0">
                  <c:v>2.3890999483831096E-2</c:v>
                </c:pt>
                <c:pt idx="1">
                  <c:v>0.17955584180810841</c:v>
                </c:pt>
              </c:numCache>
            </c:numRef>
          </c:xVal>
          <c:yVal>
            <c:numRef>
              <c:f>'Data Plots'!$M$32:$M$33</c:f>
              <c:numCache>
                <c:formatCode>General</c:formatCode>
                <c:ptCount val="2"/>
                <c:pt idx="0">
                  <c:v>65</c:v>
                </c:pt>
                <c:pt idx="1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8-4E8C-B560-8B27CB005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18632"/>
        <c:axId val="2132977176"/>
      </c:scatterChart>
      <c:valAx>
        <c:axId val="213301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1/(d+k)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977176"/>
        <c:crosses val="autoZero"/>
        <c:crossBetween val="midCat"/>
      </c:valAx>
      <c:valAx>
        <c:axId val="2132977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Analog Reading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018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Fit (1/d)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Data</c:v>
          </c:tx>
          <c:spPr>
            <a:ln w="12700" cmpd="sng"/>
          </c:spPr>
          <c:marker>
            <c:symbol val="circle"/>
            <c:size val="5"/>
            <c:spPr>
              <a:solidFill>
                <a:schemeClr val="accent1"/>
              </a:solidFill>
            </c:spPr>
          </c:marker>
          <c:xVal>
            <c:numRef>
              <c:f>'Data Plots'!$C$9:$C$28</c:f>
              <c:numCache>
                <c:formatCode>General</c:formatCode>
                <c:ptCount val="20"/>
                <c:pt idx="0">
                  <c:v>0.54305555557441165</c:v>
                </c:pt>
                <c:pt idx="1">
                  <c:v>0.42500000008500005</c:v>
                </c:pt>
                <c:pt idx="2">
                  <c:v>0.33706896553525711</c:v>
                </c:pt>
                <c:pt idx="3">
                  <c:v>0.29621212123703</c:v>
                </c:pt>
                <c:pt idx="4">
                  <c:v>0.2641891892177502</c:v>
                </c:pt>
                <c:pt idx="5">
                  <c:v>0.20797872341387985</c:v>
                </c:pt>
                <c:pt idx="6">
                  <c:v>0.17149122807122846</c:v>
                </c:pt>
                <c:pt idx="7">
                  <c:v>0.14589552238484782</c:v>
                </c:pt>
                <c:pt idx="8">
                  <c:v>0.1269480519426113</c:v>
                </c:pt>
                <c:pt idx="9">
                  <c:v>0.11235632184508572</c:v>
                </c:pt>
                <c:pt idx="10">
                  <c:v>0.10077319587922355</c:v>
                </c:pt>
                <c:pt idx="11">
                  <c:v>8.3547008567359748E-2</c:v>
                </c:pt>
                <c:pt idx="12">
                  <c:v>7.1874999991015626E-2</c:v>
                </c:pt>
                <c:pt idx="13">
                  <c:v>6.2660256425519811E-2</c:v>
                </c:pt>
                <c:pt idx="14">
                  <c:v>5.5539772725773782E-2</c:v>
                </c:pt>
                <c:pt idx="15">
                  <c:v>4.9872448967505402E-2</c:v>
                </c:pt>
                <c:pt idx="16">
                  <c:v>4.0061475407660599E-2</c:v>
                </c:pt>
                <c:pt idx="17">
                  <c:v>3.3361774746731548E-2</c:v>
                </c:pt>
                <c:pt idx="18">
                  <c:v>2.8665689146218587E-2</c:v>
                </c:pt>
                <c:pt idx="19">
                  <c:v>2.5064102563925827E-2</c:v>
                </c:pt>
              </c:numCache>
            </c:numRef>
          </c:xVal>
          <c:yVal>
            <c:numRef>
              <c:f>'Data Plots'!$F$9:$F$28</c:f>
              <c:numCache>
                <c:formatCode>General</c:formatCode>
                <c:ptCount val="20"/>
                <c:pt idx="0">
                  <c:v>452</c:v>
                </c:pt>
                <c:pt idx="1">
                  <c:v>557</c:v>
                </c:pt>
                <c:pt idx="2">
                  <c:v>619</c:v>
                </c:pt>
                <c:pt idx="3">
                  <c:v>610</c:v>
                </c:pt>
                <c:pt idx="4">
                  <c:v>556</c:v>
                </c:pt>
                <c:pt idx="5">
                  <c:v>478</c:v>
                </c:pt>
                <c:pt idx="6">
                  <c:v>411</c:v>
                </c:pt>
                <c:pt idx="7">
                  <c:v>360</c:v>
                </c:pt>
                <c:pt idx="8">
                  <c:v>318</c:v>
                </c:pt>
                <c:pt idx="9">
                  <c:v>286</c:v>
                </c:pt>
                <c:pt idx="10">
                  <c:v>258</c:v>
                </c:pt>
                <c:pt idx="11">
                  <c:v>215</c:v>
                </c:pt>
                <c:pt idx="12">
                  <c:v>190</c:v>
                </c:pt>
                <c:pt idx="13">
                  <c:v>167</c:v>
                </c:pt>
                <c:pt idx="14">
                  <c:v>151</c:v>
                </c:pt>
                <c:pt idx="15">
                  <c:v>135</c:v>
                </c:pt>
                <c:pt idx="16">
                  <c:v>108</c:v>
                </c:pt>
                <c:pt idx="17">
                  <c:v>88</c:v>
                </c:pt>
                <c:pt idx="18">
                  <c:v>77</c:v>
                </c:pt>
                <c:pt idx="1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9-4162-8C31-F5028AAB0233}"/>
            </c:ext>
          </c:extLst>
        </c:ser>
        <c:ser>
          <c:idx val="1"/>
          <c:order val="1"/>
          <c:tx>
            <c:v>Best Fit</c:v>
          </c:tx>
          <c:spPr>
            <a:ln w="12700" cmpd="sng"/>
          </c:spPr>
          <c:marker>
            <c:symbol val="square"/>
            <c:size val="5"/>
          </c:marker>
          <c:xVal>
            <c:numRef>
              <c:f>'Data Plots'!$H$32:$H$33</c:f>
              <c:numCache>
                <c:formatCode>General</c:formatCode>
                <c:ptCount val="2"/>
                <c:pt idx="0">
                  <c:v>2.4596961569735041E-2</c:v>
                </c:pt>
                <c:pt idx="1">
                  <c:v>0.21153323396063847</c:v>
                </c:pt>
              </c:numCache>
            </c:numRef>
          </c:xVal>
          <c:yVal>
            <c:numRef>
              <c:f>'Data Plots'!$I$32:$I$33</c:f>
              <c:numCache>
                <c:formatCode>General</c:formatCode>
                <c:ptCount val="2"/>
                <c:pt idx="0">
                  <c:v>65</c:v>
                </c:pt>
                <c:pt idx="1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9-4162-8C31-F5028AAB0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64104"/>
        <c:axId val="2133086200"/>
      </c:scatterChart>
      <c:valAx>
        <c:axId val="213036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086200"/>
        <c:crosses val="autoZero"/>
        <c:crossBetween val="midCat"/>
      </c:valAx>
      <c:valAx>
        <c:axId val="2133086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Analog Reading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364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33866</xdr:colOff>
      <xdr:row>3</xdr:row>
      <xdr:rowOff>143936</xdr:rowOff>
    </xdr:from>
    <xdr:to>
      <xdr:col>25</xdr:col>
      <xdr:colOff>381000</xdr:colOff>
      <xdr:row>28</xdr:row>
      <xdr:rowOff>21169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618066</xdr:colOff>
      <xdr:row>3</xdr:row>
      <xdr:rowOff>122767</xdr:rowOff>
    </xdr:from>
    <xdr:to>
      <xdr:col>34</xdr:col>
      <xdr:colOff>101600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592666</xdr:colOff>
      <xdr:row>28</xdr:row>
      <xdr:rowOff>177802</xdr:rowOff>
    </xdr:from>
    <xdr:to>
      <xdr:col>34</xdr:col>
      <xdr:colOff>84666</xdr:colOff>
      <xdr:row>52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</xdr:colOff>
      <xdr:row>28</xdr:row>
      <xdr:rowOff>169331</xdr:rowOff>
    </xdr:from>
    <xdr:to>
      <xdr:col>25</xdr:col>
      <xdr:colOff>389466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J2" zoomScale="60" workbookViewId="0">
      <selection activeCell="AI11" sqref="AI11"/>
    </sheetView>
  </sheetViews>
  <sheetFormatPr defaultColWidth="11.19921875" defaultRowHeight="15.6"/>
  <cols>
    <col min="1" max="4" width="12" customWidth="1"/>
    <col min="7" max="7" width="15.296875" bestFit="1" customWidth="1"/>
    <col min="8" max="8" width="10.796875" customWidth="1"/>
    <col min="9" max="9" width="14" bestFit="1" customWidth="1"/>
    <col min="11" max="11" width="18.5" bestFit="1" customWidth="1"/>
    <col min="13" max="13" width="13.69921875" bestFit="1" customWidth="1"/>
  </cols>
  <sheetData>
    <row r="1" spans="1:14" ht="23.4">
      <c r="A1" s="2" t="s">
        <v>1</v>
      </c>
      <c r="B1" s="2"/>
      <c r="C1" s="2"/>
    </row>
    <row r="2" spans="1:14">
      <c r="G2" s="16" t="s">
        <v>11</v>
      </c>
      <c r="H2" s="16"/>
      <c r="I2" s="1" t="s">
        <v>12</v>
      </c>
      <c r="J2" s="3">
        <v>3.8072560568412102E-4</v>
      </c>
      <c r="K2" s="1" t="s">
        <v>13</v>
      </c>
      <c r="L2" s="3">
        <v>-1.5020279973282266E-4</v>
      </c>
    </row>
    <row r="3" spans="1:14">
      <c r="A3" s="1" t="s">
        <v>4</v>
      </c>
      <c r="B3">
        <v>5</v>
      </c>
      <c r="C3" t="s">
        <v>5</v>
      </c>
      <c r="D3" s="1" t="s">
        <v>6</v>
      </c>
      <c r="E3">
        <v>1.7432760448890114</v>
      </c>
      <c r="G3" s="16" t="s">
        <v>14</v>
      </c>
      <c r="H3" s="16"/>
      <c r="I3" s="1" t="s">
        <v>12</v>
      </c>
      <c r="J3" s="3">
        <v>3.1703633874598231E-4</v>
      </c>
      <c r="K3" s="1" t="s">
        <v>13</v>
      </c>
      <c r="L3" s="3">
        <v>3.2836374653422476E-3</v>
      </c>
    </row>
    <row r="5" spans="1:14">
      <c r="A5" s="1" t="s">
        <v>3</v>
      </c>
      <c r="B5" s="1" t="s">
        <v>9</v>
      </c>
      <c r="C5" s="1" t="s">
        <v>10</v>
      </c>
      <c r="D5" s="1" t="s">
        <v>7</v>
      </c>
      <c r="E5" s="1" t="s">
        <v>2</v>
      </c>
      <c r="F5" s="1" t="s">
        <v>8</v>
      </c>
      <c r="G5" s="1" t="s">
        <v>18</v>
      </c>
      <c r="H5" s="1" t="s">
        <v>0</v>
      </c>
      <c r="I5" s="1" t="s">
        <v>19</v>
      </c>
      <c r="J5" s="1" t="s">
        <v>17</v>
      </c>
      <c r="K5" s="1" t="s">
        <v>20</v>
      </c>
      <c r="L5" s="1" t="s">
        <v>0</v>
      </c>
      <c r="M5" s="1" t="s">
        <v>19</v>
      </c>
      <c r="N5" s="1" t="s">
        <v>17</v>
      </c>
    </row>
    <row r="6" spans="1:14">
      <c r="A6" s="4">
        <v>0</v>
      </c>
      <c r="B6" s="5"/>
      <c r="C6" s="5"/>
      <c r="D6" s="5"/>
      <c r="E6" s="5">
        <f>(F6/1023)*$B$3</f>
        <v>2.4437927663734114E-2</v>
      </c>
      <c r="F6" s="6">
        <v>5</v>
      </c>
      <c r="G6" s="7"/>
      <c r="H6" s="7"/>
      <c r="I6" s="7"/>
      <c r="J6" s="7"/>
      <c r="K6" s="7"/>
      <c r="L6" s="7"/>
      <c r="M6" s="7"/>
      <c r="N6" s="7"/>
    </row>
    <row r="7" spans="1:14">
      <c r="A7" s="8">
        <v>0.40920716099999999</v>
      </c>
      <c r="B7" s="9"/>
      <c r="C7" s="9"/>
      <c r="D7" s="9"/>
      <c r="E7" s="9">
        <f t="shared" ref="E7:E28" si="0">(F7/1023)*$B$3</f>
        <v>1.3734115347018572</v>
      </c>
      <c r="F7" s="10">
        <v>281</v>
      </c>
      <c r="G7" s="11"/>
      <c r="H7" s="11"/>
      <c r="I7" s="11"/>
      <c r="J7" s="11"/>
      <c r="K7" s="11"/>
      <c r="L7" s="11"/>
      <c r="M7" s="11"/>
      <c r="N7" s="11"/>
    </row>
    <row r="8" spans="1:14">
      <c r="A8" s="8">
        <v>0.920716113</v>
      </c>
      <c r="B8" s="9"/>
      <c r="C8" s="9"/>
      <c r="D8" s="9"/>
      <c r="E8" s="9">
        <f t="shared" si="0"/>
        <v>1.8475073313782993</v>
      </c>
      <c r="F8" s="10">
        <v>378</v>
      </c>
      <c r="G8" s="11"/>
      <c r="H8" s="11"/>
      <c r="I8" s="11"/>
      <c r="J8" s="11"/>
      <c r="K8" s="11"/>
      <c r="L8" s="11"/>
      <c r="M8" s="11"/>
      <c r="N8" s="11"/>
    </row>
    <row r="9" spans="1:14">
      <c r="A9" s="8">
        <v>1.8414322249999999</v>
      </c>
      <c r="B9" s="9">
        <f t="shared" ref="B9:B28" si="1">1/(A9+0.42)</f>
        <v>0.44219764313299281</v>
      </c>
      <c r="C9" s="9">
        <f t="shared" ref="C9:C12" si="2">1/A9</f>
        <v>0.54305555557441165</v>
      </c>
      <c r="D9" s="9">
        <f t="shared" ref="D9:D12" si="3">1/(A9+$E$3)</f>
        <v>0.27896272854330811</v>
      </c>
      <c r="E9" s="9">
        <f t="shared" si="0"/>
        <v>2.2091886608015638</v>
      </c>
      <c r="F9" s="10">
        <v>452</v>
      </c>
      <c r="G9" s="11"/>
      <c r="H9" s="11"/>
      <c r="I9" s="11"/>
      <c r="J9" s="11"/>
      <c r="K9" s="11"/>
      <c r="L9" s="11"/>
      <c r="M9" s="11"/>
      <c r="N9" s="11"/>
    </row>
    <row r="10" spans="1:14">
      <c r="A10" s="8">
        <v>2.3529411759999999</v>
      </c>
      <c r="B10" s="9">
        <f t="shared" si="1"/>
        <v>0.36062791690464624</v>
      </c>
      <c r="C10" s="9">
        <f t="shared" si="2"/>
        <v>0.42500000008500005</v>
      </c>
      <c r="D10" s="9">
        <f t="shared" si="3"/>
        <v>0.24412767831266716</v>
      </c>
      <c r="E10" s="9">
        <f t="shared" si="0"/>
        <v>2.7223851417399803</v>
      </c>
      <c r="F10" s="10">
        <v>557</v>
      </c>
      <c r="G10" s="11"/>
      <c r="H10" s="11"/>
      <c r="I10" s="11"/>
      <c r="J10" s="11"/>
      <c r="K10" s="11"/>
      <c r="L10" s="11"/>
      <c r="M10" s="11"/>
      <c r="N10" s="11"/>
    </row>
    <row r="11" spans="1:14">
      <c r="A11" s="8">
        <v>2.9667519179999999</v>
      </c>
      <c r="B11" s="9">
        <f t="shared" si="1"/>
        <v>0.29526815787279048</v>
      </c>
      <c r="C11" s="9">
        <f t="shared" si="2"/>
        <v>0.33706896553525711</v>
      </c>
      <c r="D11" s="9">
        <f t="shared" si="3"/>
        <v>0.21231296456818177</v>
      </c>
      <c r="E11" s="9">
        <f t="shared" si="0"/>
        <v>3.0254154447702835</v>
      </c>
      <c r="F11" s="10">
        <v>619</v>
      </c>
      <c r="G11" s="11"/>
      <c r="H11" s="11"/>
      <c r="I11" s="11"/>
      <c r="J11" s="11"/>
      <c r="K11" s="11"/>
      <c r="L11" s="11"/>
      <c r="M11" s="11"/>
      <c r="N11" s="11"/>
    </row>
    <row r="12" spans="1:14">
      <c r="A12" s="8">
        <v>3.3759590789999998</v>
      </c>
      <c r="B12" s="9">
        <f t="shared" si="1"/>
        <v>0.26343803481238742</v>
      </c>
      <c r="C12" s="9">
        <f t="shared" si="2"/>
        <v>0.29621212123703</v>
      </c>
      <c r="D12" s="9">
        <f t="shared" si="3"/>
        <v>0.19534168206759647</v>
      </c>
      <c r="E12" s="9">
        <f t="shared" si="0"/>
        <v>2.9814271749755621</v>
      </c>
      <c r="F12" s="10">
        <v>610</v>
      </c>
      <c r="G12" s="11"/>
      <c r="H12" s="11"/>
      <c r="I12" s="11"/>
      <c r="J12" s="11"/>
      <c r="K12" s="11"/>
      <c r="L12" s="11"/>
      <c r="M12" s="11"/>
      <c r="N12" s="11"/>
    </row>
    <row r="13" spans="1:14">
      <c r="A13" s="8">
        <v>3.7851662400000001</v>
      </c>
      <c r="B13" s="9">
        <f t="shared" si="1"/>
        <v>0.2378027271521137</v>
      </c>
      <c r="C13" s="9">
        <f t="shared" ref="C13:C28" si="4">1/A13</f>
        <v>0.2641891892177502</v>
      </c>
      <c r="D13" s="9">
        <f t="shared" ref="D13:D28" si="5">1/(A13+$E$3)</f>
        <v>0.18088277827071061</v>
      </c>
      <c r="E13" s="9">
        <f t="shared" si="0"/>
        <v>2.7174975562072334</v>
      </c>
      <c r="F13" s="10">
        <v>556</v>
      </c>
      <c r="G13" s="11">
        <f t="shared" ref="G13:G28" si="6">$J$2*F13+$L$2</f>
        <v>0.21153323396063847</v>
      </c>
      <c r="H13" s="11">
        <f t="shared" ref="H13:H28" si="7">G13^-1</f>
        <v>4.7273895514029594</v>
      </c>
      <c r="I13" s="11">
        <f t="shared" ref="I13:I28" si="8">J13^2</f>
        <v>0.88778476855115784</v>
      </c>
      <c r="J13" s="11">
        <f t="shared" ref="J13:J28" si="9">A13-H13</f>
        <v>-0.94222331140295923</v>
      </c>
      <c r="K13" s="11">
        <f t="shared" ref="K13:K28" si="10">$J$3*F13+$L$3</f>
        <v>0.17955584180810841</v>
      </c>
      <c r="L13" s="11">
        <f t="shared" ref="L13:L28" si="11">(K13^-1)-$E$3</f>
        <v>3.8260220070713444</v>
      </c>
      <c r="M13" s="11">
        <f t="shared" ref="M13:M28" si="12">N13^2</f>
        <v>1.6691937029879418E-3</v>
      </c>
      <c r="N13" s="11">
        <f t="shared" ref="N13:N28" si="13">A13-L13</f>
        <v>-4.0855767071344307E-2</v>
      </c>
    </row>
    <row r="14" spans="1:14">
      <c r="A14" s="8">
        <v>4.8081841430000001</v>
      </c>
      <c r="B14" s="9">
        <f t="shared" si="1"/>
        <v>0.19127099823729371</v>
      </c>
      <c r="C14" s="9">
        <f t="shared" si="4"/>
        <v>0.20797872341387985</v>
      </c>
      <c r="D14" s="9">
        <f t="shared" si="5"/>
        <v>0.15263772828057381</v>
      </c>
      <c r="E14" s="9">
        <f t="shared" si="0"/>
        <v>2.3362658846529811</v>
      </c>
      <c r="F14" s="10">
        <v>478</v>
      </c>
      <c r="G14" s="11">
        <f t="shared" si="6"/>
        <v>0.18183663671727701</v>
      </c>
      <c r="H14" s="11">
        <f t="shared" si="7"/>
        <v>5.4994417959611663</v>
      </c>
      <c r="I14" s="11">
        <f t="shared" si="8"/>
        <v>0.47783714277738015</v>
      </c>
      <c r="J14" s="11">
        <f t="shared" si="9"/>
        <v>-0.69125765296116626</v>
      </c>
      <c r="K14" s="11">
        <f t="shared" si="10"/>
        <v>0.15482700738592178</v>
      </c>
      <c r="L14" s="11">
        <f t="shared" si="11"/>
        <v>4.715545428727669</v>
      </c>
      <c r="M14" s="11">
        <f t="shared" si="12"/>
        <v>8.5819313820305939E-3</v>
      </c>
      <c r="N14" s="11">
        <f t="shared" si="13"/>
        <v>9.2638714272331057E-2</v>
      </c>
    </row>
    <row r="15" spans="1:14">
      <c r="A15" s="8">
        <v>5.8312020459999996</v>
      </c>
      <c r="B15" s="9">
        <f t="shared" si="1"/>
        <v>0.15996923353963211</v>
      </c>
      <c r="C15" s="9">
        <f t="shared" si="4"/>
        <v>0.17149122807122846</v>
      </c>
      <c r="D15" s="9">
        <f t="shared" si="5"/>
        <v>0.13202229751022102</v>
      </c>
      <c r="E15" s="9">
        <f t="shared" si="0"/>
        <v>2.0087976539589443</v>
      </c>
      <c r="F15" s="10">
        <v>411</v>
      </c>
      <c r="G15" s="11">
        <f t="shared" si="6"/>
        <v>0.15632802113644093</v>
      </c>
      <c r="H15" s="11">
        <f t="shared" si="7"/>
        <v>6.39680584920354</v>
      </c>
      <c r="I15" s="11">
        <f t="shared" si="8"/>
        <v>0.31990766219830929</v>
      </c>
      <c r="J15" s="11">
        <f t="shared" si="9"/>
        <v>-0.56560380320354042</v>
      </c>
      <c r="K15" s="11">
        <f t="shared" si="10"/>
        <v>0.13358557268994098</v>
      </c>
      <c r="L15" s="11">
        <f t="shared" si="11"/>
        <v>5.742562282286122</v>
      </c>
      <c r="M15" s="11">
        <f t="shared" si="12"/>
        <v>7.857007711252053E-3</v>
      </c>
      <c r="N15" s="11">
        <f t="shared" si="13"/>
        <v>8.8639763713877606E-2</v>
      </c>
    </row>
    <row r="16" spans="1:14">
      <c r="A16" s="8">
        <v>6.854219949</v>
      </c>
      <c r="B16" s="9">
        <f t="shared" si="1"/>
        <v>0.13747178488017422</v>
      </c>
      <c r="C16" s="9">
        <f t="shared" si="4"/>
        <v>0.14589552238484782</v>
      </c>
      <c r="D16" s="9">
        <f t="shared" si="5"/>
        <v>0.11631293584908756</v>
      </c>
      <c r="E16" s="9">
        <f t="shared" si="0"/>
        <v>1.7595307917888565</v>
      </c>
      <c r="F16" s="10">
        <v>360</v>
      </c>
      <c r="G16" s="11">
        <f t="shared" si="6"/>
        <v>0.13691101524655075</v>
      </c>
      <c r="H16" s="11">
        <f t="shared" si="7"/>
        <v>7.3040142036722893</v>
      </c>
      <c r="I16" s="11">
        <f t="shared" si="8"/>
        <v>0.20231487153620023</v>
      </c>
      <c r="J16" s="11">
        <f t="shared" si="9"/>
        <v>-0.44979425467228928</v>
      </c>
      <c r="K16" s="11">
        <f t="shared" si="10"/>
        <v>0.11741671941389588</v>
      </c>
      <c r="L16" s="11">
        <f t="shared" si="11"/>
        <v>6.7733986245418674</v>
      </c>
      <c r="M16" s="11">
        <f t="shared" si="12"/>
        <v>6.5320864871667456E-3</v>
      </c>
      <c r="N16" s="11">
        <f t="shared" si="13"/>
        <v>8.0821324458132615E-2</v>
      </c>
    </row>
    <row r="17" spans="1:14">
      <c r="A17" s="8">
        <v>7.8772378520000004</v>
      </c>
      <c r="B17" s="9">
        <f t="shared" si="1"/>
        <v>0.12052203610855339</v>
      </c>
      <c r="C17" s="9">
        <f t="shared" si="4"/>
        <v>0.1269480519426113</v>
      </c>
      <c r="D17" s="9">
        <f t="shared" si="5"/>
        <v>0.1039445512701115</v>
      </c>
      <c r="E17" s="9">
        <f t="shared" si="0"/>
        <v>1.5542521994134897</v>
      </c>
      <c r="F17" s="10">
        <v>318</v>
      </c>
      <c r="G17" s="11">
        <f t="shared" si="6"/>
        <v>0.12092053980781767</v>
      </c>
      <c r="H17" s="11">
        <f t="shared" si="7"/>
        <v>8.2698936143464739</v>
      </c>
      <c r="I17" s="11">
        <f t="shared" si="8"/>
        <v>0.15417854770389025</v>
      </c>
      <c r="J17" s="11">
        <f t="shared" si="9"/>
        <v>-0.39265576234647348</v>
      </c>
      <c r="K17" s="11">
        <f t="shared" si="10"/>
        <v>0.10410119318656462</v>
      </c>
      <c r="L17" s="11">
        <f t="shared" si="11"/>
        <v>7.862761786088134</v>
      </c>
      <c r="M17" s="11">
        <f t="shared" si="12"/>
        <v>2.0955648428469873E-4</v>
      </c>
      <c r="N17" s="11">
        <f t="shared" si="13"/>
        <v>1.4476065911866343E-2</v>
      </c>
    </row>
    <row r="18" spans="1:14">
      <c r="A18" s="8">
        <v>8.9002557539999998</v>
      </c>
      <c r="B18" s="9">
        <f t="shared" si="1"/>
        <v>0.10729319306187786</v>
      </c>
      <c r="C18" s="9">
        <f t="shared" si="4"/>
        <v>0.11235632184508572</v>
      </c>
      <c r="D18" s="9">
        <f t="shared" si="5"/>
        <v>9.3953775766835362E-2</v>
      </c>
      <c r="E18" s="9">
        <f t="shared" si="0"/>
        <v>1.3978494623655913</v>
      </c>
      <c r="F18" s="10">
        <v>286</v>
      </c>
      <c r="G18" s="11">
        <f t="shared" si="6"/>
        <v>0.10873732042592579</v>
      </c>
      <c r="H18" s="11">
        <f t="shared" si="7"/>
        <v>9.1964745506233214</v>
      </c>
      <c r="I18" s="11">
        <f t="shared" si="8"/>
        <v>8.7745575472968781E-2</v>
      </c>
      <c r="J18" s="11">
        <f t="shared" si="9"/>
        <v>-0.29621879662332162</v>
      </c>
      <c r="K18" s="11">
        <f t="shared" si="10"/>
        <v>9.3956030346693184E-2</v>
      </c>
      <c r="L18" s="11">
        <f t="shared" si="11"/>
        <v>8.9000003505701049</v>
      </c>
      <c r="M18" s="11">
        <f t="shared" si="12"/>
        <v>6.5230912002099711E-8</v>
      </c>
      <c r="N18" s="11">
        <f t="shared" si="13"/>
        <v>2.5540342989494036E-4</v>
      </c>
    </row>
    <row r="19" spans="1:14">
      <c r="A19" s="8">
        <v>9.9232736569999993</v>
      </c>
      <c r="B19" s="9">
        <f t="shared" si="1"/>
        <v>9.668118945332474E-2</v>
      </c>
      <c r="C19" s="9">
        <f t="shared" si="4"/>
        <v>0.10077319587922355</v>
      </c>
      <c r="D19" s="9">
        <f t="shared" si="5"/>
        <v>8.5715145055961423E-2</v>
      </c>
      <c r="E19" s="9">
        <f t="shared" si="0"/>
        <v>1.2609970674486803</v>
      </c>
      <c r="F19" s="10">
        <v>258</v>
      </c>
      <c r="G19" s="11">
        <f t="shared" si="6"/>
        <v>9.8077003466770396E-2</v>
      </c>
      <c r="H19" s="11">
        <f t="shared" si="7"/>
        <v>10.196070074049636</v>
      </c>
      <c r="I19" s="11">
        <f t="shared" si="8"/>
        <v>7.4417885155119531E-2</v>
      </c>
      <c r="J19" s="11">
        <f t="shared" si="9"/>
        <v>-0.27279641704963709</v>
      </c>
      <c r="K19" s="11">
        <f t="shared" si="10"/>
        <v>8.5079012861805678E-2</v>
      </c>
      <c r="L19" s="11">
        <f t="shared" si="11"/>
        <v>10.010503957522461</v>
      </c>
      <c r="M19" s="11">
        <f t="shared" si="12"/>
        <v>7.6091253292390245E-3</v>
      </c>
      <c r="N19" s="11">
        <f t="shared" si="13"/>
        <v>-8.7230300522461945E-2</v>
      </c>
    </row>
    <row r="20" spans="1:14">
      <c r="A20" s="8">
        <v>11.96930946</v>
      </c>
      <c r="B20" s="9">
        <f t="shared" si="1"/>
        <v>8.0714748729829533E-2</v>
      </c>
      <c r="C20" s="9">
        <f t="shared" si="4"/>
        <v>8.3547008567359748E-2</v>
      </c>
      <c r="D20" s="9">
        <f t="shared" si="5"/>
        <v>7.2925707529296016E-2</v>
      </c>
      <c r="E20" s="9">
        <f t="shared" si="0"/>
        <v>1.0508308895405669</v>
      </c>
      <c r="F20" s="10">
        <v>215</v>
      </c>
      <c r="G20" s="11">
        <f t="shared" si="6"/>
        <v>8.1705802422353202E-2</v>
      </c>
      <c r="H20" s="11">
        <f t="shared" si="7"/>
        <v>12.239032851434532</v>
      </c>
      <c r="I20" s="11">
        <f t="shared" si="8"/>
        <v>7.2750707886945681E-2</v>
      </c>
      <c r="J20" s="11">
        <f t="shared" si="9"/>
        <v>-0.26972339143453183</v>
      </c>
      <c r="K20" s="11">
        <f t="shared" si="10"/>
        <v>7.1446450295728436E-2</v>
      </c>
      <c r="L20" s="11">
        <f t="shared" si="11"/>
        <v>12.253220574058997</v>
      </c>
      <c r="M20" s="11">
        <f t="shared" si="12"/>
        <v>8.060552068622065E-2</v>
      </c>
      <c r="N20" s="11">
        <f t="shared" si="13"/>
        <v>-0.28391111405899672</v>
      </c>
    </row>
    <row r="21" spans="1:14">
      <c r="A21" s="8">
        <v>13.913043480000001</v>
      </c>
      <c r="B21" s="9">
        <f t="shared" si="1"/>
        <v>6.9768852748920848E-2</v>
      </c>
      <c r="C21" s="9">
        <f t="shared" si="4"/>
        <v>7.1874999991015626E-2</v>
      </c>
      <c r="D21" s="9">
        <f t="shared" si="5"/>
        <v>6.3871971852023701E-2</v>
      </c>
      <c r="E21" s="9">
        <f t="shared" si="0"/>
        <v>0.92864125122189645</v>
      </c>
      <c r="F21" s="10">
        <v>190</v>
      </c>
      <c r="G21" s="11">
        <f t="shared" si="6"/>
        <v>7.218766228025017E-2</v>
      </c>
      <c r="H21" s="11">
        <f t="shared" si="7"/>
        <v>13.85278271123056</v>
      </c>
      <c r="I21" s="11">
        <f t="shared" si="8"/>
        <v>3.6313602526839794E-3</v>
      </c>
      <c r="J21" s="11">
        <f t="shared" si="9"/>
        <v>6.0260768769440531E-2</v>
      </c>
      <c r="K21" s="11">
        <f t="shared" si="10"/>
        <v>6.3520541827078891E-2</v>
      </c>
      <c r="L21" s="11">
        <f t="shared" si="11"/>
        <v>13.999662715335774</v>
      </c>
      <c r="M21" s="11">
        <f t="shared" si="12"/>
        <v>7.5028919301540035E-3</v>
      </c>
      <c r="N21" s="11">
        <f t="shared" si="13"/>
        <v>-8.6619235335772871E-2</v>
      </c>
    </row>
    <row r="22" spans="1:14">
      <c r="A22" s="8">
        <v>15.959079279999999</v>
      </c>
      <c r="B22" s="9">
        <f t="shared" si="1"/>
        <v>6.1053492867640606E-2</v>
      </c>
      <c r="C22" s="9">
        <f t="shared" si="4"/>
        <v>6.2660256425519811E-2</v>
      </c>
      <c r="D22" s="9">
        <f t="shared" si="5"/>
        <v>5.6489658107473882E-2</v>
      </c>
      <c r="E22" s="9">
        <f t="shared" si="0"/>
        <v>0.81622678396871939</v>
      </c>
      <c r="F22" s="10">
        <v>167</v>
      </c>
      <c r="G22" s="11">
        <f t="shared" si="6"/>
        <v>6.343097334951539E-2</v>
      </c>
      <c r="H22" s="11">
        <f t="shared" si="7"/>
        <v>15.765168768415879</v>
      </c>
      <c r="I22" s="11">
        <f t="shared" si="8"/>
        <v>3.7601286502815044E-2</v>
      </c>
      <c r="J22" s="11">
        <f t="shared" si="9"/>
        <v>0.19391051158411976</v>
      </c>
      <c r="K22" s="11">
        <f t="shared" si="10"/>
        <v>5.6228706035921297E-2</v>
      </c>
      <c r="L22" s="11">
        <f t="shared" si="11"/>
        <v>16.041234225739611</v>
      </c>
      <c r="M22" s="11">
        <f t="shared" si="12"/>
        <v>6.7494351094785944E-3</v>
      </c>
      <c r="N22" s="11">
        <f t="shared" si="13"/>
        <v>-8.2154945739612018E-2</v>
      </c>
    </row>
    <row r="23" spans="1:14">
      <c r="A23" s="8">
        <v>18.00511509</v>
      </c>
      <c r="B23" s="9">
        <f t="shared" si="1"/>
        <v>5.4273745109073283E-2</v>
      </c>
      <c r="C23" s="9">
        <f t="shared" si="4"/>
        <v>5.5539772725773782E-2</v>
      </c>
      <c r="D23" s="9">
        <f t="shared" si="5"/>
        <v>5.063703636258874E-2</v>
      </c>
      <c r="E23" s="9">
        <f t="shared" si="0"/>
        <v>0.73802541544477029</v>
      </c>
      <c r="F23" s="10">
        <v>151</v>
      </c>
      <c r="G23" s="11">
        <f t="shared" si="6"/>
        <v>5.7339363658569453E-2</v>
      </c>
      <c r="H23" s="11">
        <f t="shared" si="7"/>
        <v>17.440026121576054</v>
      </c>
      <c r="I23" s="11">
        <f t="shared" si="8"/>
        <v>0.31932554223444015</v>
      </c>
      <c r="J23" s="11">
        <f t="shared" si="9"/>
        <v>0.56508896842394662</v>
      </c>
      <c r="K23" s="11">
        <f t="shared" si="10"/>
        <v>5.1156124615985579E-2</v>
      </c>
      <c r="L23" s="11">
        <f t="shared" si="11"/>
        <v>17.804725440890344</v>
      </c>
      <c r="M23" s="11">
        <f t="shared" si="12"/>
        <v>4.0156011470291124E-2</v>
      </c>
      <c r="N23" s="11">
        <f t="shared" si="13"/>
        <v>0.20038964910965618</v>
      </c>
    </row>
    <row r="24" spans="1:14">
      <c r="A24" s="8">
        <v>20.0511509</v>
      </c>
      <c r="B24" s="9">
        <f t="shared" si="1"/>
        <v>4.8849232018508541E-2</v>
      </c>
      <c r="C24" s="9">
        <f t="shared" si="4"/>
        <v>4.9872448967505402E-2</v>
      </c>
      <c r="D24" s="9">
        <f t="shared" si="5"/>
        <v>4.5883289454165206E-2</v>
      </c>
      <c r="E24" s="9">
        <f t="shared" si="0"/>
        <v>0.65982404692082108</v>
      </c>
      <c r="F24" s="10">
        <v>135</v>
      </c>
      <c r="G24" s="11">
        <f t="shared" si="6"/>
        <v>5.1247753967623516E-2</v>
      </c>
      <c r="H24" s="11">
        <f t="shared" si="7"/>
        <v>19.51305028180872</v>
      </c>
      <c r="I24" s="11">
        <f t="shared" si="8"/>
        <v>0.28955227529783717</v>
      </c>
      <c r="J24" s="11">
        <f t="shared" si="9"/>
        <v>0.53810061819127952</v>
      </c>
      <c r="K24" s="11">
        <f t="shared" si="10"/>
        <v>4.6083543196049861E-2</v>
      </c>
      <c r="L24" s="11">
        <f t="shared" si="11"/>
        <v>19.956444303127043</v>
      </c>
      <c r="M24" s="11">
        <f t="shared" si="12"/>
        <v>8.9693394912567503E-3</v>
      </c>
      <c r="N24" s="11">
        <f t="shared" si="13"/>
        <v>9.4706596872956794E-2</v>
      </c>
    </row>
    <row r="25" spans="1:14">
      <c r="A25" s="8">
        <v>24.96163683</v>
      </c>
      <c r="B25" s="9">
        <f t="shared" si="1"/>
        <v>3.9398562303044345E-2</v>
      </c>
      <c r="C25" s="9">
        <f t="shared" si="4"/>
        <v>4.0061475407660599E-2</v>
      </c>
      <c r="D25" s="9">
        <f t="shared" si="5"/>
        <v>3.7446293297601935E-2</v>
      </c>
      <c r="E25" s="9">
        <f t="shared" si="0"/>
        <v>0.52785923753665687</v>
      </c>
      <c r="F25" s="10">
        <v>108</v>
      </c>
      <c r="G25" s="11">
        <f t="shared" si="6"/>
        <v>4.0968162614152245E-2</v>
      </c>
      <c r="H25" s="11">
        <f t="shared" si="7"/>
        <v>24.409198172205922</v>
      </c>
      <c r="I25" s="11">
        <f t="shared" si="8"/>
        <v>0.30518847062532178</v>
      </c>
      <c r="J25" s="11">
        <f t="shared" si="9"/>
        <v>0.55243865779407741</v>
      </c>
      <c r="K25" s="11">
        <f t="shared" si="10"/>
        <v>3.7523562049908338E-2</v>
      </c>
      <c r="L25" s="11">
        <f t="shared" si="11"/>
        <v>24.906645907348537</v>
      </c>
      <c r="M25" s="11">
        <f t="shared" si="12"/>
        <v>3.0240015740591736E-3</v>
      </c>
      <c r="N25" s="11">
        <f t="shared" si="13"/>
        <v>5.4990922651462881E-2</v>
      </c>
    </row>
    <row r="26" spans="1:14">
      <c r="A26" s="8">
        <v>29.974424549999998</v>
      </c>
      <c r="B26" s="9">
        <f t="shared" si="1"/>
        <v>3.2900770940899424E-2</v>
      </c>
      <c r="C26" s="9">
        <f t="shared" si="4"/>
        <v>3.3361774746731548E-2</v>
      </c>
      <c r="D26" s="9">
        <f t="shared" si="5"/>
        <v>3.1528136694787393E-2</v>
      </c>
      <c r="E26" s="9">
        <f t="shared" si="0"/>
        <v>0.43010752688172049</v>
      </c>
      <c r="F26" s="10">
        <v>88</v>
      </c>
      <c r="G26" s="11">
        <f t="shared" si="6"/>
        <v>3.3353650500469824E-2</v>
      </c>
      <c r="H26" s="11">
        <f t="shared" si="7"/>
        <v>29.981725688044669</v>
      </c>
      <c r="I26" s="11">
        <f t="shared" si="8"/>
        <v>5.3306616747339459E-5</v>
      </c>
      <c r="J26" s="11">
        <f t="shared" si="9"/>
        <v>-7.3011380446708074E-3</v>
      </c>
      <c r="K26" s="11">
        <f t="shared" si="10"/>
        <v>3.1182835274988691E-2</v>
      </c>
      <c r="L26" s="11">
        <f t="shared" si="11"/>
        <v>30.325648771645735</v>
      </c>
      <c r="M26" s="11">
        <f t="shared" si="12"/>
        <v>0.12335845387065353</v>
      </c>
      <c r="N26" s="11">
        <f t="shared" si="13"/>
        <v>-0.35122422164573663</v>
      </c>
    </row>
    <row r="27" spans="1:14">
      <c r="A27" s="8">
        <v>34.884910490000003</v>
      </c>
      <c r="B27" s="9">
        <f t="shared" si="1"/>
        <v>2.8324671727556046E-2</v>
      </c>
      <c r="C27" s="9">
        <f t="shared" si="4"/>
        <v>2.8665689146218587E-2</v>
      </c>
      <c r="D27" s="9">
        <f t="shared" si="5"/>
        <v>2.7301378927058861E-2</v>
      </c>
      <c r="E27" s="9">
        <f t="shared" si="0"/>
        <v>0.37634408602150538</v>
      </c>
      <c r="F27" s="10">
        <v>77</v>
      </c>
      <c r="G27" s="11">
        <f t="shared" si="6"/>
        <v>2.9165668837944494E-2</v>
      </c>
      <c r="H27" s="11">
        <f t="shared" si="7"/>
        <v>34.286887283688877</v>
      </c>
      <c r="I27" s="11">
        <f t="shared" si="8"/>
        <v>0.35763175528663949</v>
      </c>
      <c r="J27" s="11">
        <f t="shared" si="9"/>
        <v>0.59802320631112593</v>
      </c>
      <c r="K27" s="11">
        <f t="shared" si="10"/>
        <v>2.7695435548782885E-2</v>
      </c>
      <c r="L27" s="11">
        <f t="shared" si="11"/>
        <v>34.363756763408759</v>
      </c>
      <c r="M27" s="11">
        <f t="shared" si="12"/>
        <v>0.27160120673994115</v>
      </c>
      <c r="N27" s="11">
        <f t="shared" si="13"/>
        <v>0.52115372659124404</v>
      </c>
    </row>
    <row r="28" spans="1:14">
      <c r="A28" s="12">
        <v>39.897698210000001</v>
      </c>
      <c r="B28" s="13">
        <f t="shared" si="1"/>
        <v>2.4803003256569093E-2</v>
      </c>
      <c r="C28" s="13">
        <f t="shared" si="4"/>
        <v>2.5064102563925827E-2</v>
      </c>
      <c r="D28" s="13">
        <f t="shared" si="5"/>
        <v>2.4014807960036889E-2</v>
      </c>
      <c r="E28" s="13">
        <f t="shared" si="0"/>
        <v>0.31769305962854349</v>
      </c>
      <c r="F28" s="14">
        <v>65</v>
      </c>
      <c r="G28" s="15">
        <f t="shared" si="6"/>
        <v>2.4596961569735041E-2</v>
      </c>
      <c r="H28" s="15">
        <f t="shared" si="7"/>
        <v>40.655427995238036</v>
      </c>
      <c r="I28" s="15">
        <f t="shared" si="8"/>
        <v>0.57415442743687717</v>
      </c>
      <c r="J28" s="15">
        <f t="shared" si="9"/>
        <v>-0.75772978523803403</v>
      </c>
      <c r="K28" s="15">
        <f t="shared" si="10"/>
        <v>2.3890999483831096E-2</v>
      </c>
      <c r="L28" s="15">
        <f t="shared" si="11"/>
        <v>40.113491005680729</v>
      </c>
      <c r="M28" s="15">
        <f t="shared" si="12"/>
        <v>4.6566530667704019E-2</v>
      </c>
      <c r="N28" s="15">
        <f t="shared" si="13"/>
        <v>-0.21579279568072707</v>
      </c>
    </row>
    <row r="29" spans="1:14">
      <c r="I29">
        <f>SUM(I9:I28)</f>
        <v>4.1640755855353335</v>
      </c>
      <c r="J29" t="s">
        <v>21</v>
      </c>
      <c r="M29">
        <f>SUM(M9:M28)</f>
        <v>0.62099235786763207</v>
      </c>
      <c r="N29" t="s">
        <v>21</v>
      </c>
    </row>
    <row r="32" spans="1:14">
      <c r="G32" t="s">
        <v>15</v>
      </c>
      <c r="H32">
        <f>J2*I32+L2</f>
        <v>2.4596961569735041E-2</v>
      </c>
      <c r="I32">
        <f>MIN(F13:F28)</f>
        <v>65</v>
      </c>
      <c r="K32" t="s">
        <v>15</v>
      </c>
      <c r="L32">
        <f>J3*M32+L3</f>
        <v>2.3890999483831096E-2</v>
      </c>
      <c r="M32">
        <f>MIN(F13:F28)</f>
        <v>65</v>
      </c>
    </row>
    <row r="33" spans="7:13">
      <c r="G33" t="s">
        <v>16</v>
      </c>
      <c r="H33">
        <f>J2*I33+L2</f>
        <v>0.21153323396063847</v>
      </c>
      <c r="I33">
        <f>MAX(F13:F28)</f>
        <v>556</v>
      </c>
      <c r="K33" t="s">
        <v>16</v>
      </c>
      <c r="L33">
        <f>J3*M33+L3</f>
        <v>0.17955584180810841</v>
      </c>
      <c r="M33">
        <f>MAX(F13:F28)</f>
        <v>556</v>
      </c>
    </row>
  </sheetData>
  <mergeCells count="2">
    <mergeCell ref="G2:H2"/>
    <mergeCell ref="G3:H3"/>
  </mergeCells>
  <pageMargins left="0.75" right="0.75" top="1" bottom="1" header="0.5" footer="0.5"/>
  <pageSetup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Larsen</dc:creator>
  <cp:lastModifiedBy>Megan Shapiro</cp:lastModifiedBy>
  <dcterms:created xsi:type="dcterms:W3CDTF">2020-02-20T00:54:37Z</dcterms:created>
  <dcterms:modified xsi:type="dcterms:W3CDTF">2020-10-20T05:26:12Z</dcterms:modified>
</cp:coreProperties>
</file>