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_\projects\TicketEasePro\docs\"/>
    </mc:Choice>
  </mc:AlternateContent>
  <xr:revisionPtr revIDLastSave="0" documentId="13_ncr:1_{DE9EC429-E18F-4EFF-94BF-4AF3BFA743CF}" xr6:coauthVersionLast="47" xr6:coauthVersionMax="47" xr10:uidLastSave="{00000000-0000-0000-0000-000000000000}"/>
  <bookViews>
    <workbookView minimized="1" xWindow="13590" yWindow="4995" windowWidth="7500" windowHeight="6000" tabRatio="309" xr2:uid="{534ECE0E-3036-41B3-B76A-3C4994031B66}"/>
  </bookViews>
  <sheets>
    <sheet name="Lista de Eventos" sheetId="3" r:id="rId1"/>
    <sheet name="Modelagem de Tabe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P31" i="2" a="1"/>
  <c r="P31" i="2" s="1"/>
  <c r="P32" i="2" a="1"/>
  <c r="P32" i="2"/>
  <c r="P30" i="2" a="1"/>
  <c r="P30" i="2" s="1"/>
  <c r="P29" i="2" a="1"/>
  <c r="P29" i="2" s="1"/>
  <c r="P26" i="2" a="1"/>
  <c r="P26" i="2" s="1"/>
  <c r="P21" i="2" a="1"/>
  <c r="P21" i="2" s="1"/>
  <c r="K7" i="2"/>
  <c r="K6" i="2"/>
  <c r="K5" i="2"/>
  <c r="K3" i="2"/>
  <c r="R26" i="2"/>
  <c r="Q26" i="2"/>
  <c r="R21" i="2"/>
  <c r="Q21" i="2"/>
  <c r="R32" i="2"/>
  <c r="Q32" i="2"/>
  <c r="R31" i="2"/>
  <c r="Q31" i="2"/>
  <c r="R30" i="2"/>
  <c r="Q30" i="2"/>
  <c r="R29" i="2"/>
  <c r="Q29" i="2"/>
  <c r="R28" i="2"/>
  <c r="Q28" i="2"/>
  <c r="L24" i="2"/>
  <c r="O26" i="2"/>
  <c r="L21" i="2" l="1"/>
  <c r="L32" i="2"/>
  <c r="L31" i="2"/>
  <c r="L30" i="2"/>
  <c r="L29" i="2"/>
  <c r="Q4" i="2" l="1"/>
  <c r="L23" i="2"/>
  <c r="L22" i="2"/>
  <c r="L28" i="2"/>
  <c r="L26" i="2"/>
  <c r="L27" i="2"/>
  <c r="L25" i="2"/>
  <c r="J24" i="2"/>
  <c r="J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<sst xmlns="http://schemas.openxmlformats.org/spreadsheetml/2006/main" count="153" uniqueCount="119">
  <si>
    <t>LISTA DE EVENTOS</t>
  </si>
  <si>
    <t>DATA:</t>
  </si>
  <si>
    <t>FOLHAS:</t>
  </si>
  <si>
    <t>No.</t>
  </si>
  <si>
    <t>Evento</t>
  </si>
  <si>
    <t>Estímulo</t>
  </si>
  <si>
    <t>Origem</t>
  </si>
  <si>
    <t>Resposta (ação)</t>
  </si>
  <si>
    <t>Saída (Produto)</t>
  </si>
  <si>
    <t>Destino</t>
  </si>
  <si>
    <t>Tipo</t>
  </si>
  <si>
    <t>N</t>
  </si>
  <si>
    <t>RESPONSÁVEL: Luiz Otavio</t>
  </si>
  <si>
    <t>Maykon</t>
  </si>
  <si>
    <t>ID</t>
  </si>
  <si>
    <t>NOME</t>
  </si>
  <si>
    <t>Nubank</t>
  </si>
  <si>
    <t>Carteira</t>
  </si>
  <si>
    <t>VA</t>
  </si>
  <si>
    <t>Descrição</t>
  </si>
  <si>
    <t>Valor</t>
  </si>
  <si>
    <t>Conta</t>
  </si>
  <si>
    <t>CASA</t>
  </si>
  <si>
    <t>Cirley</t>
  </si>
  <si>
    <t>Inter</t>
  </si>
  <si>
    <t>EDUCAÇÃO</t>
  </si>
  <si>
    <t>Receita</t>
  </si>
  <si>
    <t>Despesa</t>
  </si>
  <si>
    <t>Trabalho CLT</t>
  </si>
  <si>
    <t>FREELA</t>
  </si>
  <si>
    <t>Categoria</t>
  </si>
  <si>
    <t>Pessoal</t>
  </si>
  <si>
    <t>Status</t>
  </si>
  <si>
    <t>Usuário acessa rota de relatório.</t>
  </si>
  <si>
    <t>Relatório</t>
  </si>
  <si>
    <t>Relatórios de Registros Em Aberto</t>
  </si>
  <si>
    <t>Receber Filtros e gerar Relatório</t>
  </si>
  <si>
    <t>Usuário acessa rota de planejamento.</t>
  </si>
  <si>
    <t xml:space="preserve"> Dados para simular Fluxo de Caixa </t>
  </si>
  <si>
    <t>Fluxo de Caixa Simulado</t>
  </si>
  <si>
    <t>Simulação Fluxo de Caixa</t>
  </si>
  <si>
    <t xml:space="preserve"> Usuário</t>
  </si>
  <si>
    <t>FK_Usuario</t>
  </si>
  <si>
    <t>Fatura Água Ref: Jan/2023</t>
  </si>
  <si>
    <t>Fatura Água Ref: Fev/2023</t>
  </si>
  <si>
    <t>Ativo</t>
  </si>
  <si>
    <t>Requisição de Relatórios de Transações  Em Aberto</t>
  </si>
  <si>
    <t>Tranferir Saldos Entre Contas</t>
  </si>
  <si>
    <t>Usuário acessa rota de conta.</t>
  </si>
  <si>
    <t>Debitar de ContaX e creditar em ContaY</t>
  </si>
  <si>
    <t>Novos Saldos de ContaX e ContaY</t>
  </si>
  <si>
    <t>PlayStation Parcela 1</t>
  </si>
  <si>
    <t>PlayStation Parcela 2</t>
  </si>
  <si>
    <t>PlayStation Parcela 3</t>
  </si>
  <si>
    <t>Nome Tabela: Categoria Financeira</t>
  </si>
  <si>
    <t>Nome Tabela: Usuario</t>
  </si>
  <si>
    <t>Freela feito Para André Contabilidade</t>
  </si>
  <si>
    <t>Tênis Olympikus tam 40</t>
  </si>
  <si>
    <t>Açaí</t>
  </si>
  <si>
    <t>CAJU</t>
  </si>
  <si>
    <t>Pendente</t>
  </si>
  <si>
    <t>Mês</t>
  </si>
  <si>
    <t>Ano</t>
  </si>
  <si>
    <t>EnumTipoLançamento</t>
  </si>
  <si>
    <t>Vencimento</t>
  </si>
  <si>
    <t>Liquidado</t>
  </si>
  <si>
    <t>Mercado Com. Esper. Pag. Cartão de Débito</t>
  </si>
  <si>
    <t>Mercado Com. Esper. Pag. VA</t>
  </si>
  <si>
    <t>Mercado Com. Esper. Fatura Abril/2024 (1/2)</t>
  </si>
  <si>
    <t>Mercado Com. Esper. Fatura Maio/2024 (2/2)</t>
  </si>
  <si>
    <t>Parte paga com Vale Alimentação</t>
  </si>
  <si>
    <t>Parte paga com Saldo da Conta Corrente</t>
  </si>
  <si>
    <t>Parte paga com Cartão de Credito Nubank</t>
  </si>
  <si>
    <t>DataLiquidação</t>
  </si>
  <si>
    <t>Contratante Pagou atrasado, com juros</t>
  </si>
  <si>
    <t>Observações</t>
  </si>
  <si>
    <t>E-MAIL</t>
  </si>
  <si>
    <t>Usuário envia credenciais</t>
  </si>
  <si>
    <t>Conta de Pagamentos NU-Conta</t>
  </si>
  <si>
    <t>Dinheiro Vivo</t>
  </si>
  <si>
    <t>Cartão de Débito exclusivo para estabelecimentos</t>
  </si>
  <si>
    <t>Cartão de Débito abrangente para despesas de luz/água, manutenções</t>
  </si>
  <si>
    <t>ValorLiquidação</t>
  </si>
  <si>
    <t>Admin</t>
  </si>
  <si>
    <t>Não</t>
  </si>
  <si>
    <t>Com atraso de 5 dias</t>
  </si>
  <si>
    <t>Nome Tabela: Conta</t>
  </si>
  <si>
    <t>abc@email_qualquer.com</t>
  </si>
  <si>
    <t>XYZ@email_qualquer_br.com.br</t>
  </si>
  <si>
    <t>FK_Conta</t>
  </si>
  <si>
    <t>Prioridade</t>
  </si>
  <si>
    <t>EmailConfirm</t>
  </si>
  <si>
    <t>Sim</t>
  </si>
  <si>
    <t>Nome Tabela: Transações</t>
  </si>
  <si>
    <t>FK_Transações</t>
  </si>
  <si>
    <t>Nome Tabela: Balanço</t>
  </si>
  <si>
    <t>Nome Tabela: ContaTransaçãoRestrito</t>
  </si>
  <si>
    <t>9088feee-8aab-47be-9600-cf95193a0dcc</t>
  </si>
  <si>
    <t>0e94f4ac-9e3e-4195-99ec-32914ef94494</t>
  </si>
  <si>
    <t>EnumEstadoTransFinanceira</t>
  </si>
  <si>
    <r>
      <t>PROJETO</t>
    </r>
    <r>
      <rPr>
        <i/>
        <sz val="11"/>
        <color rgb="FF00B050"/>
        <rFont val="Calibri"/>
        <family val="2"/>
        <scheme val="minor"/>
      </rPr>
      <t>: TicketEasePro</t>
    </r>
  </si>
  <si>
    <t>Adminstrador Cadastra Novo Ambiente</t>
  </si>
  <si>
    <t>Dados do Ambiente</t>
  </si>
  <si>
    <t>Quando um usuário deseja ser cadastrado no sistema.</t>
  </si>
  <si>
    <t>Dados Pessoais</t>
  </si>
  <si>
    <t>Usuário Genérico fornece as credenciais de login (usuário e senha).</t>
  </si>
  <si>
    <t>Quando um usuário administrador  deseja cadastrar novo ambiente de eventos.</t>
  </si>
  <si>
    <t>Administrador</t>
  </si>
  <si>
    <t>Email de confirmação.</t>
  </si>
  <si>
    <t>Pesistir Dados do Novo Ambiente.</t>
  </si>
  <si>
    <t>Administrador solicita Relatorio de Ocupação de Ambientes</t>
  </si>
  <si>
    <t>Quando um usuário administrador  deseja saber quais e em qual proporção cada ambiente está ou estará ocupado.</t>
  </si>
  <si>
    <t>Parâmetros  do Relatório</t>
  </si>
  <si>
    <t>Gerar Relatório</t>
  </si>
  <si>
    <t>luiz</t>
  </si>
  <si>
    <t>Fernada</t>
  </si>
  <si>
    <t>Gerente de eventos</t>
  </si>
  <si>
    <t>Role</t>
  </si>
  <si>
    <t>Nome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</si>
</sst>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44" fontId="0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14" fontId="0" fillId="0" borderId="23" xfId="0" applyNumberFormat="1" applyBorder="1" applyAlignment="1">
      <alignment horizontal="center" vertical="center" wrapText="1"/>
    </xf>
    <xf numFmtId="44" fontId="0" fillId="0" borderId="13" xfId="1" applyFont="1" applyBorder="1" applyAlignment="1">
      <alignment horizontal="center" vertical="center" wrapText="1"/>
    </xf>
    <xf numFmtId="14" fontId="0" fillId="0" borderId="13" xfId="0" applyNumberFormat="1" applyBorder="1" applyAlignment="1">
      <alignment vertical="center" wrapText="1"/>
    </xf>
    <xf numFmtId="44" fontId="0" fillId="0" borderId="19" xfId="1" applyFont="1" applyBorder="1" applyAlignment="1">
      <alignment vertical="center" wrapText="1"/>
    </xf>
    <xf numFmtId="44" fontId="0" fillId="0" borderId="21" xfId="1" applyFont="1" applyBorder="1" applyAlignment="1">
      <alignment vertical="center" wrapText="1"/>
    </xf>
    <xf numFmtId="14" fontId="0" fillId="0" borderId="23" xfId="0" applyNumberFormat="1" applyBorder="1" applyAlignment="1">
      <alignment vertical="center" wrapText="1"/>
    </xf>
    <xf numFmtId="14" fontId="0" fillId="0" borderId="13" xfId="0" applyNumberFormat="1" applyBorder="1" applyAlignment="1">
      <alignment horizontal="center" vertical="center" wrapText="1"/>
    </xf>
    <xf numFmtId="1" fontId="0" fillId="0" borderId="13" xfId="1" applyNumberFormat="1" applyFont="1" applyBorder="1" applyAlignment="1">
      <alignment horizontal="center" vertical="center" wrapText="1"/>
    </xf>
    <xf numFmtId="1" fontId="0" fillId="0" borderId="23" xfId="1" applyNumberFormat="1" applyFont="1" applyBorder="1" applyAlignment="1">
      <alignment horizontal="center" vertical="center" wrapText="1"/>
    </xf>
    <xf numFmtId="0" fontId="5" fillId="0" borderId="19" xfId="2" applyBorder="1" applyAlignment="1">
      <alignment vertical="center" wrapText="1"/>
    </xf>
    <xf numFmtId="0" fontId="0" fillId="0" borderId="40" xfId="0" applyBorder="1" applyAlignment="1">
      <alignment horizontal="center" vertical="center"/>
    </xf>
    <xf numFmtId="0" fontId="5" fillId="0" borderId="21" xfId="2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6" xfId="0" applyFill="1" applyBorder="1" applyAlignment="1">
      <alignment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email_qualquer.com" TargetMode="External"/><Relationship Id="rId1" Type="http://schemas.openxmlformats.org/officeDocument/2006/relationships/hyperlink" Target="mailto:XYZ@email_qualquer_b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6B2E-1080-4C0A-9966-FAE5C2DA909B}">
  <dimension ref="A1:J33"/>
  <sheetViews>
    <sheetView tabSelected="1" workbookViewId="0">
      <selection activeCell="C15" sqref="C15"/>
    </sheetView>
  </sheetViews>
  <sheetFormatPr defaultColWidth="54" defaultRowHeight="15" x14ac:dyDescent="0.25"/>
  <cols>
    <col min="1" max="1" width="4.140625" style="2" bestFit="1" customWidth="1"/>
    <col min="2" max="2" width="34.7109375" style="2" customWidth="1"/>
    <col min="3" max="3" width="35.42578125" style="1" customWidth="1"/>
    <col min="4" max="4" width="21.85546875" style="1" bestFit="1" customWidth="1"/>
    <col min="5" max="5" width="8.85546875" style="1" bestFit="1" customWidth="1"/>
    <col min="6" max="6" width="15.28515625" style="1" customWidth="1"/>
    <col min="7" max="7" width="31.85546875" style="1" bestFit="1" customWidth="1"/>
    <col min="8" max="8" width="31.5703125" style="1" bestFit="1" customWidth="1"/>
    <col min="9" max="9" width="8.85546875" style="1" bestFit="1" customWidth="1"/>
    <col min="10" max="10" width="4.85546875" style="1" bestFit="1" customWidth="1"/>
    <col min="11" max="16384" width="54" style="1"/>
  </cols>
  <sheetData>
    <row r="1" spans="1:10" s="2" customFormat="1" ht="15.75" thickBot="1" x14ac:dyDescent="0.3">
      <c r="A1" s="91" t="s">
        <v>0</v>
      </c>
      <c r="B1" s="92"/>
      <c r="C1" s="92"/>
      <c r="D1" s="92"/>
      <c r="E1" s="92"/>
      <c r="F1" s="93"/>
      <c r="G1" s="5" t="s">
        <v>100</v>
      </c>
      <c r="H1" s="24"/>
      <c r="I1" s="30" t="s">
        <v>1</v>
      </c>
      <c r="J1" s="3"/>
    </row>
    <row r="2" spans="1:10" s="2" customFormat="1" ht="15.75" thickBot="1" x14ac:dyDescent="0.3">
      <c r="A2" s="94"/>
      <c r="B2" s="95"/>
      <c r="C2" s="95"/>
      <c r="D2" s="95"/>
      <c r="E2" s="95"/>
      <c r="F2" s="96"/>
      <c r="G2" s="5" t="s">
        <v>12</v>
      </c>
      <c r="H2" s="25"/>
      <c r="I2" s="31" t="s">
        <v>2</v>
      </c>
      <c r="J2" s="4"/>
    </row>
    <row r="3" spans="1:10" s="2" customFormat="1" ht="15.75" thickBot="1" x14ac:dyDescent="0.3">
      <c r="A3" s="11" t="s">
        <v>3</v>
      </c>
      <c r="B3" s="7" t="s">
        <v>4</v>
      </c>
      <c r="C3" s="11" t="s">
        <v>19</v>
      </c>
      <c r="D3" s="8" t="s">
        <v>5</v>
      </c>
      <c r="E3" s="8" t="s">
        <v>6</v>
      </c>
      <c r="F3" s="97" t="s">
        <v>7</v>
      </c>
      <c r="G3" s="98"/>
      <c r="H3" s="7" t="s">
        <v>8</v>
      </c>
      <c r="I3" s="11" t="s">
        <v>9</v>
      </c>
      <c r="J3" s="8" t="s">
        <v>10</v>
      </c>
    </row>
    <row r="4" spans="1:10" ht="30" x14ac:dyDescent="0.25">
      <c r="A4" s="15">
        <v>1</v>
      </c>
      <c r="B4" s="83" t="s">
        <v>77</v>
      </c>
      <c r="C4" s="84" t="s">
        <v>103</v>
      </c>
      <c r="D4" s="18" t="s">
        <v>104</v>
      </c>
      <c r="E4" s="6" t="s">
        <v>41</v>
      </c>
      <c r="F4" s="99" t="s">
        <v>105</v>
      </c>
      <c r="G4" s="100"/>
      <c r="H4" s="26" t="s">
        <v>108</v>
      </c>
      <c r="I4" s="15" t="s">
        <v>41</v>
      </c>
      <c r="J4" s="27" t="s">
        <v>11</v>
      </c>
    </row>
    <row r="5" spans="1:10" ht="45" x14ac:dyDescent="0.25">
      <c r="A5" s="16">
        <v>2</v>
      </c>
      <c r="B5" s="81" t="s">
        <v>101</v>
      </c>
      <c r="C5" s="82" t="s">
        <v>106</v>
      </c>
      <c r="D5" s="19" t="s">
        <v>102</v>
      </c>
      <c r="E5" s="21" t="s">
        <v>107</v>
      </c>
      <c r="F5" s="87" t="s">
        <v>109</v>
      </c>
      <c r="G5" s="88"/>
      <c r="H5" s="22"/>
      <c r="I5" s="16"/>
      <c r="J5" s="28" t="s">
        <v>11</v>
      </c>
    </row>
    <row r="6" spans="1:10" ht="60" x14ac:dyDescent="0.25">
      <c r="A6" s="16">
        <v>3</v>
      </c>
      <c r="B6" s="81" t="s">
        <v>110</v>
      </c>
      <c r="C6" s="82" t="s">
        <v>111</v>
      </c>
      <c r="D6" s="19" t="s">
        <v>112</v>
      </c>
      <c r="E6" s="21" t="s">
        <v>107</v>
      </c>
      <c r="F6" s="87" t="s">
        <v>113</v>
      </c>
      <c r="G6" s="88"/>
      <c r="H6" s="22" t="s">
        <v>34</v>
      </c>
      <c r="I6" s="21" t="s">
        <v>107</v>
      </c>
      <c r="J6" s="28" t="s">
        <v>11</v>
      </c>
    </row>
    <row r="7" spans="1:10" ht="30" x14ac:dyDescent="0.25">
      <c r="A7" s="16">
        <v>4</v>
      </c>
      <c r="B7" s="81" t="s">
        <v>46</v>
      </c>
      <c r="C7" s="82"/>
      <c r="D7" s="19" t="s">
        <v>33</v>
      </c>
      <c r="E7" s="21" t="s">
        <v>41</v>
      </c>
      <c r="F7" s="87" t="s">
        <v>36</v>
      </c>
      <c r="G7" s="88"/>
      <c r="H7" s="22" t="s">
        <v>35</v>
      </c>
      <c r="I7" s="16" t="s">
        <v>41</v>
      </c>
      <c r="J7" s="28" t="s">
        <v>11</v>
      </c>
    </row>
    <row r="8" spans="1:10" ht="30" x14ac:dyDescent="0.25">
      <c r="A8" s="16">
        <v>5</v>
      </c>
      <c r="B8" s="81" t="s">
        <v>40</v>
      </c>
      <c r="C8" s="82"/>
      <c r="D8" s="19" t="s">
        <v>37</v>
      </c>
      <c r="E8" s="21" t="s">
        <v>41</v>
      </c>
      <c r="F8" s="87" t="s">
        <v>38</v>
      </c>
      <c r="G8" s="88"/>
      <c r="H8" s="22" t="s">
        <v>39</v>
      </c>
      <c r="I8" s="16" t="s">
        <v>41</v>
      </c>
      <c r="J8" s="28" t="s">
        <v>11</v>
      </c>
    </row>
    <row r="9" spans="1:10" ht="30" x14ac:dyDescent="0.25">
      <c r="A9" s="16">
        <v>6</v>
      </c>
      <c r="B9" s="81" t="s">
        <v>47</v>
      </c>
      <c r="C9" s="82"/>
      <c r="D9" s="19" t="s">
        <v>48</v>
      </c>
      <c r="E9" s="21" t="s">
        <v>41</v>
      </c>
      <c r="F9" s="87" t="s">
        <v>49</v>
      </c>
      <c r="G9" s="88"/>
      <c r="H9" s="22" t="s">
        <v>50</v>
      </c>
      <c r="I9" s="16" t="s">
        <v>41</v>
      </c>
      <c r="J9" s="28" t="s">
        <v>11</v>
      </c>
    </row>
    <row r="10" spans="1:10" ht="15.75" thickBot="1" x14ac:dyDescent="0.3">
      <c r="A10" s="17"/>
      <c r="B10" s="85"/>
      <c r="C10" s="86"/>
      <c r="D10" s="20"/>
      <c r="E10" s="23"/>
      <c r="F10" s="89"/>
      <c r="G10" s="90"/>
      <c r="H10" s="23"/>
      <c r="I10" s="17"/>
      <c r="J10" s="29"/>
    </row>
    <row r="15" spans="1:10" x14ac:dyDescent="0.25">
      <c r="B15" s="2" t="s">
        <v>118</v>
      </c>
      <c r="C15" s="1" t="s">
        <v>117</v>
      </c>
    </row>
    <row r="16" spans="1:10" x14ac:dyDescent="0.25">
      <c r="B16" s="2" t="s">
        <v>114</v>
      </c>
      <c r="C16" s="1" t="s">
        <v>116</v>
      </c>
    </row>
    <row r="17" spans="2:7" x14ac:dyDescent="0.25">
      <c r="B17" s="2" t="s">
        <v>115</v>
      </c>
      <c r="C17" s="1" t="s">
        <v>83</v>
      </c>
    </row>
    <row r="32" spans="2:7" x14ac:dyDescent="0.25">
      <c r="G32" s="1">
        <v>59.2</v>
      </c>
    </row>
    <row r="33" spans="7:7" x14ac:dyDescent="0.25">
      <c r="G33" s="1">
        <v>74.48</v>
      </c>
    </row>
  </sheetData>
  <mergeCells count="9">
    <mergeCell ref="F8:G8"/>
    <mergeCell ref="F9:G9"/>
    <mergeCell ref="F10:G10"/>
    <mergeCell ref="A1:F2"/>
    <mergeCell ref="F5:G5"/>
    <mergeCell ref="F6:G6"/>
    <mergeCell ref="F7:G7"/>
    <mergeCell ref="F3:G3"/>
    <mergeCell ref="F4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048B-1171-48C6-9591-75BC540F188B}">
  <dimension ref="A1:S62"/>
  <sheetViews>
    <sheetView zoomScale="70" zoomScaleNormal="70" workbookViewId="0">
      <selection activeCell="J18" sqref="J18"/>
    </sheetView>
  </sheetViews>
  <sheetFormatPr defaultColWidth="5.5703125" defaultRowHeight="15" x14ac:dyDescent="0.25"/>
  <cols>
    <col min="1" max="1" width="3.140625" style="10" bestFit="1" customWidth="1"/>
    <col min="2" max="2" width="24.42578125" style="10" bestFit="1" customWidth="1"/>
    <col min="3" max="3" width="19.85546875" style="9" bestFit="1" customWidth="1"/>
    <col min="4" max="4" width="7.28515625" style="35" bestFit="1" customWidth="1"/>
    <col min="5" max="5" width="7.28515625" style="35" customWidth="1"/>
    <col min="6" max="6" width="5.140625" style="35" customWidth="1"/>
    <col min="7" max="7" width="22.140625" style="35" bestFit="1" customWidth="1"/>
    <col min="8" max="8" width="3.140625" style="35" bestFit="1" customWidth="1"/>
    <col min="9" max="9" width="54.28515625" style="36" bestFit="1" customWidth="1"/>
    <col min="10" max="10" width="20.140625" style="35" customWidth="1"/>
    <col min="11" max="11" width="19.140625" style="36" customWidth="1"/>
    <col min="12" max="12" width="10.7109375" style="36" customWidth="1"/>
    <col min="13" max="13" width="23" style="36" customWidth="1"/>
    <col min="14" max="14" width="20.140625" style="36" bestFit="1" customWidth="1"/>
    <col min="15" max="15" width="17.140625" style="36" bestFit="1" customWidth="1"/>
    <col min="16" max="16" width="11.140625" style="36" customWidth="1"/>
    <col min="17" max="17" width="12" style="9" bestFit="1" customWidth="1"/>
    <col min="18" max="18" width="14" style="9" customWidth="1"/>
    <col min="19" max="25" width="12.140625" style="10" customWidth="1"/>
    <col min="26" max="16384" width="5.5703125" style="10"/>
  </cols>
  <sheetData>
    <row r="1" spans="1:18" ht="15.75" thickBot="1" x14ac:dyDescent="0.3">
      <c r="A1" s="63"/>
      <c r="B1" s="73" t="s">
        <v>55</v>
      </c>
      <c r="G1" s="10"/>
      <c r="H1" s="10"/>
      <c r="I1" s="73" t="s">
        <v>86</v>
      </c>
      <c r="J1" s="9"/>
      <c r="L1" s="10"/>
      <c r="M1" s="10"/>
    </row>
    <row r="2" spans="1:18" ht="30.75" thickBot="1" x14ac:dyDescent="0.3">
      <c r="A2" s="12" t="s">
        <v>14</v>
      </c>
      <c r="B2" s="38" t="s">
        <v>15</v>
      </c>
      <c r="C2" s="39" t="s">
        <v>76</v>
      </c>
      <c r="D2" s="39" t="s">
        <v>91</v>
      </c>
      <c r="E2" s="39" t="s">
        <v>83</v>
      </c>
      <c r="G2" s="37" t="s">
        <v>42</v>
      </c>
      <c r="H2" s="38" t="s">
        <v>14</v>
      </c>
      <c r="I2" s="38" t="s">
        <v>15</v>
      </c>
      <c r="J2" s="39" t="s">
        <v>19</v>
      </c>
      <c r="K2" s="39" t="s">
        <v>45</v>
      </c>
      <c r="L2" s="39" t="s">
        <v>90</v>
      </c>
      <c r="N2" s="74" t="s">
        <v>95</v>
      </c>
      <c r="Q2" s="10"/>
      <c r="R2" s="10"/>
    </row>
    <row r="3" spans="1:18" ht="45" x14ac:dyDescent="0.25">
      <c r="A3" s="13" t="s">
        <v>97</v>
      </c>
      <c r="B3" s="42" t="s">
        <v>13</v>
      </c>
      <c r="C3" s="62" t="s">
        <v>88</v>
      </c>
      <c r="D3" s="45" t="s">
        <v>92</v>
      </c>
      <c r="E3" s="45" t="s">
        <v>84</v>
      </c>
      <c r="G3" s="40">
        <v>2</v>
      </c>
      <c r="H3" s="41">
        <v>1</v>
      </c>
      <c r="I3" s="42" t="s">
        <v>16</v>
      </c>
      <c r="J3" s="45" t="s">
        <v>78</v>
      </c>
      <c r="K3" s="45" t="b">
        <f>TRUE</f>
        <v>1</v>
      </c>
      <c r="L3" s="45">
        <v>1</v>
      </c>
      <c r="N3" s="37" t="s">
        <v>89</v>
      </c>
      <c r="O3" s="38" t="s">
        <v>61</v>
      </c>
      <c r="P3" s="38" t="s">
        <v>62</v>
      </c>
      <c r="Q3" s="39" t="s">
        <v>20</v>
      </c>
      <c r="R3" s="10"/>
    </row>
    <row r="4" spans="1:18" ht="30.75" thickBot="1" x14ac:dyDescent="0.3">
      <c r="A4" s="14" t="s">
        <v>98</v>
      </c>
      <c r="B4" s="44" t="s">
        <v>23</v>
      </c>
      <c r="C4" s="64" t="s">
        <v>87</v>
      </c>
      <c r="D4" s="45" t="s">
        <v>92</v>
      </c>
      <c r="E4" s="45" t="s">
        <v>84</v>
      </c>
      <c r="G4" s="40">
        <v>2</v>
      </c>
      <c r="H4" s="41">
        <v>2</v>
      </c>
      <c r="I4" s="42" t="s">
        <v>17</v>
      </c>
      <c r="J4" s="45" t="s">
        <v>79</v>
      </c>
      <c r="K4" s="45" t="b">
        <f>TRUE</f>
        <v>1</v>
      </c>
      <c r="L4" s="45">
        <v>2</v>
      </c>
      <c r="N4" s="40">
        <v>2</v>
      </c>
      <c r="O4" s="60">
        <v>5</v>
      </c>
      <c r="P4" s="60">
        <v>2023</v>
      </c>
      <c r="Q4" s="56">
        <f>K37</f>
        <v>0</v>
      </c>
      <c r="R4" s="10"/>
    </row>
    <row r="5" spans="1:18" ht="45.75" thickBot="1" x14ac:dyDescent="0.3">
      <c r="G5" s="40">
        <v>2</v>
      </c>
      <c r="H5" s="41">
        <v>3</v>
      </c>
      <c r="I5" s="42" t="s">
        <v>18</v>
      </c>
      <c r="J5" s="45" t="s">
        <v>80</v>
      </c>
      <c r="K5" s="45" t="b">
        <f>TRUE</f>
        <v>1</v>
      </c>
      <c r="L5" s="45">
        <v>3</v>
      </c>
      <c r="N5" s="40">
        <v>2</v>
      </c>
      <c r="O5" s="60">
        <v>6</v>
      </c>
      <c r="P5" s="60">
        <v>2023</v>
      </c>
      <c r="Q5" s="56">
        <v>56</v>
      </c>
      <c r="R5" s="10"/>
    </row>
    <row r="6" spans="1:18" ht="30.75" thickBot="1" x14ac:dyDescent="0.3">
      <c r="A6" s="9"/>
      <c r="B6" s="71" t="s">
        <v>54</v>
      </c>
      <c r="C6" s="35"/>
      <c r="G6" s="40">
        <v>2</v>
      </c>
      <c r="H6" s="41">
        <v>4</v>
      </c>
      <c r="I6" s="42" t="s">
        <v>24</v>
      </c>
      <c r="J6" s="45"/>
      <c r="K6" s="45" t="b">
        <f>FALSE</f>
        <v>0</v>
      </c>
      <c r="L6" s="45">
        <v>4</v>
      </c>
      <c r="N6" s="40">
        <v>2</v>
      </c>
      <c r="O6" s="60">
        <v>7</v>
      </c>
      <c r="P6" s="60">
        <v>2023</v>
      </c>
      <c r="Q6" s="56">
        <v>125</v>
      </c>
      <c r="R6" s="10"/>
    </row>
    <row r="7" spans="1:18" s="9" customFormat="1" ht="75.75" thickBot="1" x14ac:dyDescent="0.3">
      <c r="A7" s="33" t="s">
        <v>14</v>
      </c>
      <c r="B7" s="40" t="s">
        <v>15</v>
      </c>
      <c r="C7" s="75" t="s">
        <v>42</v>
      </c>
      <c r="D7" s="35"/>
      <c r="E7" s="35"/>
      <c r="F7" s="36"/>
      <c r="G7" s="43">
        <v>2</v>
      </c>
      <c r="H7" s="50">
        <v>5</v>
      </c>
      <c r="I7" s="44" t="s">
        <v>59</v>
      </c>
      <c r="J7" s="45" t="s">
        <v>81</v>
      </c>
      <c r="K7" s="45" t="b">
        <f>FALSE</f>
        <v>0</v>
      </c>
      <c r="L7" s="51">
        <v>1</v>
      </c>
      <c r="N7" s="40">
        <v>2</v>
      </c>
      <c r="O7" s="60">
        <v>8</v>
      </c>
      <c r="P7" s="60">
        <v>2023</v>
      </c>
      <c r="Q7" s="56">
        <v>540</v>
      </c>
      <c r="R7" s="10"/>
    </row>
    <row r="8" spans="1:18" s="9" customFormat="1" ht="15.75" thickBot="1" x14ac:dyDescent="0.3">
      <c r="A8" s="34">
        <v>1</v>
      </c>
      <c r="B8" s="48" t="s">
        <v>22</v>
      </c>
      <c r="C8" s="46">
        <v>1</v>
      </c>
      <c r="D8" s="35"/>
      <c r="E8" s="35"/>
      <c r="F8"/>
      <c r="G8"/>
      <c r="H8"/>
      <c r="I8"/>
      <c r="J8"/>
      <c r="K8"/>
      <c r="L8" s="36"/>
      <c r="N8" s="43">
        <v>5</v>
      </c>
      <c r="O8" s="61">
        <v>5</v>
      </c>
      <c r="P8" s="61">
        <v>2023</v>
      </c>
      <c r="Q8" s="57">
        <v>500</v>
      </c>
      <c r="R8" s="10"/>
    </row>
    <row r="9" spans="1:18" s="9" customFormat="1" ht="15.75" thickBot="1" x14ac:dyDescent="0.3">
      <c r="A9" s="34">
        <v>2</v>
      </c>
      <c r="B9" s="48" t="s">
        <v>28</v>
      </c>
      <c r="C9" s="46">
        <v>1</v>
      </c>
      <c r="D9" s="35"/>
      <c r="E9" s="35"/>
      <c r="F9" s="36"/>
      <c r="J9" s="101" t="s">
        <v>96</v>
      </c>
      <c r="K9" s="102"/>
      <c r="L9" s="36"/>
      <c r="N9" s="40">
        <v>3</v>
      </c>
      <c r="O9" s="60">
        <v>1</v>
      </c>
      <c r="P9" s="60">
        <v>2024</v>
      </c>
      <c r="Q9" s="56">
        <v>300</v>
      </c>
      <c r="R9" s="10"/>
    </row>
    <row r="10" spans="1:18" ht="15.75" thickBot="1" x14ac:dyDescent="0.3">
      <c r="A10" s="34">
        <v>3</v>
      </c>
      <c r="B10" s="48" t="s">
        <v>25</v>
      </c>
      <c r="C10" s="46">
        <v>2</v>
      </c>
      <c r="J10" s="78" t="s">
        <v>89</v>
      </c>
      <c r="K10" s="79" t="s">
        <v>94</v>
      </c>
      <c r="N10" s="40">
        <v>3</v>
      </c>
      <c r="O10" s="60">
        <v>2</v>
      </c>
      <c r="P10" s="60">
        <v>2024</v>
      </c>
      <c r="Q10" s="56">
        <v>0</v>
      </c>
      <c r="R10" s="10"/>
    </row>
    <row r="11" spans="1:18" x14ac:dyDescent="0.25">
      <c r="A11" s="34">
        <v>4</v>
      </c>
      <c r="B11" s="48" t="s">
        <v>29</v>
      </c>
      <c r="C11" s="46">
        <v>1</v>
      </c>
      <c r="J11" s="77">
        <v>5</v>
      </c>
      <c r="K11" s="80">
        <v>3</v>
      </c>
      <c r="M11" s="9"/>
      <c r="N11" s="40">
        <v>3</v>
      </c>
      <c r="O11" s="60">
        <v>3</v>
      </c>
      <c r="P11" s="60">
        <v>2024</v>
      </c>
      <c r="Q11" s="56">
        <v>123</v>
      </c>
      <c r="R11" s="10"/>
    </row>
    <row r="12" spans="1:18" ht="15.75" thickBot="1" x14ac:dyDescent="0.3">
      <c r="A12" s="32">
        <v>5</v>
      </c>
      <c r="B12" s="52" t="s">
        <v>31</v>
      </c>
      <c r="C12" s="47">
        <v>2</v>
      </c>
      <c r="J12" s="41">
        <v>5</v>
      </c>
      <c r="K12" s="45">
        <v>4</v>
      </c>
      <c r="M12" s="10"/>
      <c r="N12" s="40">
        <v>3</v>
      </c>
      <c r="O12" s="60">
        <v>4</v>
      </c>
      <c r="P12" s="60">
        <v>2024</v>
      </c>
      <c r="Q12" s="56">
        <v>623</v>
      </c>
      <c r="R12" s="10"/>
    </row>
    <row r="13" spans="1:18" x14ac:dyDescent="0.25">
      <c r="F13" s="9"/>
      <c r="J13" s="41">
        <v>5</v>
      </c>
      <c r="K13" s="45">
        <v>5</v>
      </c>
      <c r="M13" s="10"/>
      <c r="N13" s="10"/>
      <c r="O13" s="10"/>
      <c r="P13" s="10"/>
      <c r="Q13" s="10"/>
      <c r="R13" s="10"/>
    </row>
    <row r="14" spans="1:18" x14ac:dyDescent="0.25">
      <c r="J14" s="41">
        <v>5</v>
      </c>
      <c r="K14" s="45">
        <v>6</v>
      </c>
      <c r="M14" s="10"/>
      <c r="N14" s="10"/>
      <c r="O14" s="10"/>
      <c r="P14" s="10"/>
      <c r="Q14" s="10"/>
      <c r="R14" s="10"/>
    </row>
    <row r="15" spans="1:18" x14ac:dyDescent="0.25">
      <c r="J15" s="41">
        <v>3</v>
      </c>
      <c r="K15" s="45">
        <v>6</v>
      </c>
      <c r="M15" s="10"/>
      <c r="N15" s="10"/>
      <c r="O15" s="10"/>
      <c r="P15" s="10"/>
      <c r="Q15" s="10"/>
      <c r="R15" s="10"/>
    </row>
    <row r="16" spans="1:18" ht="15.75" thickBot="1" x14ac:dyDescent="0.3">
      <c r="J16" s="50">
        <v>3</v>
      </c>
      <c r="K16" s="51">
        <v>5</v>
      </c>
      <c r="M16" s="9"/>
      <c r="N16" s="9"/>
      <c r="O16" s="9"/>
      <c r="P16" s="9"/>
      <c r="R16" s="10"/>
    </row>
    <row r="17" spans="1:19" x14ac:dyDescent="0.25">
      <c r="I17" s="35"/>
      <c r="M17" s="9"/>
      <c r="N17" s="9"/>
      <c r="O17" s="9"/>
      <c r="P17" s="9"/>
    </row>
    <row r="18" spans="1:19" s="9" customFormat="1" ht="15.75" thickBot="1" x14ac:dyDescent="0.3">
      <c r="A18" s="10"/>
      <c r="B18" s="10"/>
      <c r="D18" s="35"/>
      <c r="E18" s="35"/>
      <c r="F18" s="35"/>
      <c r="G18" s="35"/>
      <c r="H18" s="35"/>
      <c r="I18" s="35"/>
      <c r="J18" s="35"/>
      <c r="K18" s="36"/>
      <c r="L18" s="36"/>
      <c r="M18" s="36"/>
    </row>
    <row r="19" spans="1:19" s="9" customFormat="1" ht="15.75" thickBot="1" x14ac:dyDescent="0.3">
      <c r="A19" s="10"/>
      <c r="B19" s="10"/>
      <c r="D19" s="35"/>
      <c r="E19" s="35"/>
      <c r="G19"/>
      <c r="H19" s="36"/>
      <c r="I19" s="72" t="s">
        <v>93</v>
      </c>
      <c r="K19" s="36"/>
      <c r="L19" s="36"/>
      <c r="N19" s="36"/>
      <c r="O19" s="35"/>
      <c r="P19" s="36"/>
    </row>
    <row r="20" spans="1:19" ht="30.75" thickBot="1" x14ac:dyDescent="0.3">
      <c r="B20" s="65" t="s">
        <v>99</v>
      </c>
      <c r="G20" s="75" t="s">
        <v>42</v>
      </c>
      <c r="H20" s="38" t="s">
        <v>14</v>
      </c>
      <c r="I20" s="38" t="s">
        <v>19</v>
      </c>
      <c r="J20" s="38" t="s">
        <v>64</v>
      </c>
      <c r="K20" s="38" t="s">
        <v>20</v>
      </c>
      <c r="L20" s="76" t="s">
        <v>32</v>
      </c>
      <c r="M20" s="38" t="s">
        <v>75</v>
      </c>
      <c r="N20" s="38" t="s">
        <v>73</v>
      </c>
      <c r="O20" s="38" t="s">
        <v>82</v>
      </c>
      <c r="P20" s="76" t="s">
        <v>21</v>
      </c>
      <c r="Q20" s="38" t="s">
        <v>10</v>
      </c>
      <c r="R20" s="76" t="s">
        <v>30</v>
      </c>
      <c r="S20" s="9"/>
    </row>
    <row r="21" spans="1:19" x14ac:dyDescent="0.25">
      <c r="A21" s="66" t="s">
        <v>14</v>
      </c>
      <c r="B21" s="67" t="s">
        <v>15</v>
      </c>
      <c r="G21" s="40">
        <v>1</v>
      </c>
      <c r="H21" s="41">
        <v>1</v>
      </c>
      <c r="I21" s="42" t="s">
        <v>43</v>
      </c>
      <c r="J21" s="59">
        <v>44963</v>
      </c>
      <c r="K21" s="54">
        <v>59</v>
      </c>
      <c r="L21" s="41" t="str">
        <f>VLOOKUP(1,$A$21:$B$23,2,TRUE)</f>
        <v>Pendente</v>
      </c>
      <c r="M21" s="55" t="s">
        <v>85</v>
      </c>
      <c r="N21" s="59">
        <v>44968</v>
      </c>
      <c r="O21" s="54">
        <v>61</v>
      </c>
      <c r="P21" s="41" t="str" cm="1">
        <f t="array" ref="P21">VLOOKUP(4,_xlfn._xlws.FILTER($H$2:$I$7,$K$2:$K$7=TRUE),2,TRUE)</f>
        <v>VA</v>
      </c>
      <c r="Q21" s="41" t="str">
        <f t="shared" ref="Q21" si="0">VLOOKUP(1,$A$27:$B$28,2)</f>
        <v>Despesa</v>
      </c>
      <c r="R21" s="41" t="str">
        <f>_xlfn.XLOOKUP(5,$A$8:$A$12,$B$8:$B$12,,0,2)</f>
        <v>Pessoal</v>
      </c>
      <c r="S21" s="9"/>
    </row>
    <row r="22" spans="1:19" x14ac:dyDescent="0.25">
      <c r="A22" s="68">
        <v>1</v>
      </c>
      <c r="B22" s="67" t="s">
        <v>60</v>
      </c>
      <c r="G22" s="40">
        <v>1</v>
      </c>
      <c r="H22" s="41">
        <v>2</v>
      </c>
      <c r="I22" s="42" t="s">
        <v>44</v>
      </c>
      <c r="J22" s="59">
        <v>44988</v>
      </c>
      <c r="K22" s="54">
        <v>58</v>
      </c>
      <c r="L22" s="41" t="str">
        <f>VLOOKUP(1,$A$21:$B$23,2,TRUE)</f>
        <v>Pendente</v>
      </c>
      <c r="M22" s="55"/>
      <c r="N22" s="59"/>
      <c r="O22" s="54"/>
      <c r="P22" s="41"/>
      <c r="Q22" s="41"/>
      <c r="R22" s="41"/>
      <c r="S22" s="9"/>
    </row>
    <row r="23" spans="1:19" ht="15.75" thickBot="1" x14ac:dyDescent="0.3">
      <c r="A23" s="69">
        <v>2</v>
      </c>
      <c r="B23" s="70" t="s">
        <v>65</v>
      </c>
      <c r="G23" s="40">
        <v>2</v>
      </c>
      <c r="H23" s="41">
        <v>3</v>
      </c>
      <c r="I23" s="42" t="s">
        <v>51</v>
      </c>
      <c r="J23" s="59">
        <v>45347</v>
      </c>
      <c r="K23" s="54">
        <v>1700</v>
      </c>
      <c r="L23" s="41" t="str">
        <f>VLOOKUP(1,$A$21:$B$23,2,TRUE)</f>
        <v>Pendente</v>
      </c>
      <c r="M23" s="55"/>
      <c r="N23" s="59"/>
      <c r="O23" s="54"/>
      <c r="P23" s="41"/>
      <c r="Q23" s="41"/>
      <c r="R23" s="41"/>
      <c r="S23" s="9"/>
    </row>
    <row r="24" spans="1:19" ht="15.75" thickBot="1" x14ac:dyDescent="0.3">
      <c r="A24" s="9"/>
      <c r="B24" s="9"/>
      <c r="G24" s="40">
        <v>1</v>
      </c>
      <c r="H24" s="41">
        <v>4</v>
      </c>
      <c r="I24" s="42" t="s">
        <v>52</v>
      </c>
      <c r="J24" s="59">
        <f>J23+31</f>
        <v>45378</v>
      </c>
      <c r="K24" s="54">
        <v>1700</v>
      </c>
      <c r="L24" s="41" t="str">
        <f>VLOOKUP(1,$A$21:$B$23,2,TRUE)</f>
        <v>Pendente</v>
      </c>
      <c r="M24" s="55"/>
      <c r="N24" s="59"/>
      <c r="O24" s="54"/>
      <c r="P24" s="41"/>
      <c r="Q24" s="41"/>
      <c r="R24" s="41"/>
      <c r="S24" s="9"/>
    </row>
    <row r="25" spans="1:19" ht="26.25" customHeight="1" thickBot="1" x14ac:dyDescent="0.3">
      <c r="B25" s="65" t="s">
        <v>63</v>
      </c>
      <c r="G25" s="40">
        <v>2</v>
      </c>
      <c r="H25" s="41">
        <v>5</v>
      </c>
      <c r="I25" s="42" t="s">
        <v>53</v>
      </c>
      <c r="J25" s="59">
        <f>J24+30</f>
        <v>45408</v>
      </c>
      <c r="K25" s="54">
        <v>1700</v>
      </c>
      <c r="L25" s="41" t="str">
        <f>VLOOKUP(1,$A$21:$B$23,2,TRUE)</f>
        <v>Pendente</v>
      </c>
      <c r="M25" s="55"/>
      <c r="N25" s="59"/>
      <c r="O25" s="54"/>
      <c r="P25" s="41"/>
      <c r="Q25" s="41"/>
      <c r="R25" s="41"/>
      <c r="S25" s="9"/>
    </row>
    <row r="26" spans="1:19" ht="30" x14ac:dyDescent="0.25">
      <c r="A26" s="66" t="s">
        <v>14</v>
      </c>
      <c r="B26" s="67" t="s">
        <v>15</v>
      </c>
      <c r="G26" s="40">
        <v>2</v>
      </c>
      <c r="H26" s="41">
        <v>6</v>
      </c>
      <c r="I26" s="42" t="s">
        <v>56</v>
      </c>
      <c r="J26" s="59">
        <v>45332</v>
      </c>
      <c r="K26" s="54">
        <v>450</v>
      </c>
      <c r="L26" s="41" t="str">
        <f>VLOOKUP(4,$A$21:$B$23,2,TRUE)</f>
        <v>Liquidado</v>
      </c>
      <c r="M26" s="55" t="s">
        <v>74</v>
      </c>
      <c r="N26" s="59">
        <v>45051</v>
      </c>
      <c r="O26" s="54">
        <f ca="1">RANDBETWEEN(54,65)</f>
        <v>55</v>
      </c>
      <c r="P26" s="41" t="str" cm="1">
        <f t="array" ref="P26">VLOOKUP(4,_xlfn._xlws.FILTER($H$2:$I$7,$K$2:$K$7=TRUE),2,TRUE)</f>
        <v>VA</v>
      </c>
      <c r="Q26" s="41" t="str">
        <f>VLOOKUP(2,$A$27:$B$28,2)</f>
        <v>Receita</v>
      </c>
      <c r="R26" s="41" t="str">
        <f>_xlfn.XLOOKUP(4,$A$8:$A$12,$B$8:$B$12,,0,2)</f>
        <v>FREELA</v>
      </c>
      <c r="S26" s="9"/>
    </row>
    <row r="27" spans="1:19" x14ac:dyDescent="0.25">
      <c r="A27" s="68">
        <v>1</v>
      </c>
      <c r="B27" s="67" t="s">
        <v>27</v>
      </c>
      <c r="G27" s="40">
        <v>1</v>
      </c>
      <c r="H27" s="41">
        <v>7</v>
      </c>
      <c r="I27" s="42" t="s">
        <v>57</v>
      </c>
      <c r="J27" s="59">
        <v>45342</v>
      </c>
      <c r="K27" s="54">
        <v>120</v>
      </c>
      <c r="L27" s="41" t="str">
        <f>VLOOKUP(1,$A$21:$B$23,2,TRUE)</f>
        <v>Pendente</v>
      </c>
      <c r="M27" s="55"/>
      <c r="N27" s="59"/>
      <c r="O27" s="54"/>
      <c r="P27" s="41"/>
      <c r="Q27" s="41"/>
      <c r="R27" s="41"/>
      <c r="S27" s="9"/>
    </row>
    <row r="28" spans="1:19" ht="15.75" thickBot="1" x14ac:dyDescent="0.3">
      <c r="A28" s="69">
        <v>2</v>
      </c>
      <c r="B28" s="70" t="s">
        <v>26</v>
      </c>
      <c r="G28" s="40">
        <v>2</v>
      </c>
      <c r="H28" s="41">
        <v>8</v>
      </c>
      <c r="I28" s="42" t="s">
        <v>58</v>
      </c>
      <c r="J28" s="59">
        <v>45337</v>
      </c>
      <c r="K28" s="54">
        <v>25</v>
      </c>
      <c r="L28" s="41" t="str">
        <f>VLOOKUP(4,$A$21:$B$23,2,TRUE)</f>
        <v>Liquidado</v>
      </c>
      <c r="M28" s="41"/>
      <c r="N28" s="41"/>
      <c r="O28" s="41"/>
      <c r="P28" s="41"/>
      <c r="Q28" s="41" t="str">
        <f t="shared" ref="Q28:Q32" si="1">VLOOKUP(1,$A$27:$B$28,2)</f>
        <v>Despesa</v>
      </c>
      <c r="R28" s="41" t="str">
        <f t="shared" ref="R28:R32" si="2">_xlfn.XLOOKUP(5,$A$8:$A$12,$B$8:$B$12,,0,2)</f>
        <v>Pessoal</v>
      </c>
      <c r="S28" s="9"/>
    </row>
    <row r="29" spans="1:19" ht="30" x14ac:dyDescent="0.25">
      <c r="G29" s="40">
        <v>2</v>
      </c>
      <c r="H29" s="41">
        <v>9</v>
      </c>
      <c r="I29" s="42" t="s">
        <v>67</v>
      </c>
      <c r="J29" s="59">
        <v>45371</v>
      </c>
      <c r="K29" s="54">
        <v>500</v>
      </c>
      <c r="L29" s="41" t="str">
        <f>VLOOKUP(4,$A$21:$B$23,2,TRUE)</f>
        <v>Liquidado</v>
      </c>
      <c r="M29" s="55" t="s">
        <v>70</v>
      </c>
      <c r="N29" s="59">
        <v>45371</v>
      </c>
      <c r="O29" s="54">
        <v>500</v>
      </c>
      <c r="P29" s="41" t="str" cm="1">
        <f t="array" ref="P29">VLOOKUP(1,_xlfn._xlws.FILTER($H$2:$I$7,$K$2:$K$7=TRUE),2,TRUE)</f>
        <v>Nubank</v>
      </c>
      <c r="Q29" s="41" t="str">
        <f t="shared" si="1"/>
        <v>Despesa</v>
      </c>
      <c r="R29" s="41" t="str">
        <f t="shared" si="2"/>
        <v>Pessoal</v>
      </c>
      <c r="S29" s="9"/>
    </row>
    <row r="30" spans="1:19" ht="30" x14ac:dyDescent="0.25">
      <c r="G30" s="40">
        <v>1</v>
      </c>
      <c r="H30" s="41">
        <v>10</v>
      </c>
      <c r="I30" s="42" t="s">
        <v>66</v>
      </c>
      <c r="J30" s="59">
        <v>45371</v>
      </c>
      <c r="K30" s="54">
        <v>258.89</v>
      </c>
      <c r="L30" s="41" t="str">
        <f>VLOOKUP(4,$A$21:$B$23,2,TRUE)</f>
        <v>Liquidado</v>
      </c>
      <c r="M30" s="55" t="s">
        <v>71</v>
      </c>
      <c r="N30" s="59">
        <v>45371</v>
      </c>
      <c r="O30" s="54">
        <v>258.89</v>
      </c>
      <c r="P30" s="41" t="str" cm="1">
        <f t="array" ref="P30">VLOOKUP(1,_xlfn._xlws.FILTER($H$2:$I$7,$K$2:$K$7=TRUE),2,TRUE)</f>
        <v>Nubank</v>
      </c>
      <c r="Q30" s="41" t="str">
        <f t="shared" si="1"/>
        <v>Despesa</v>
      </c>
      <c r="R30" s="41" t="str">
        <f t="shared" si="2"/>
        <v>Pessoal</v>
      </c>
      <c r="S30" s="9"/>
    </row>
    <row r="31" spans="1:19" ht="30" x14ac:dyDescent="0.25">
      <c r="G31" s="40">
        <v>2</v>
      </c>
      <c r="H31" s="41">
        <v>11</v>
      </c>
      <c r="I31" s="42" t="s">
        <v>68</v>
      </c>
      <c r="J31" s="59">
        <v>45407</v>
      </c>
      <c r="K31" s="54">
        <v>378.98</v>
      </c>
      <c r="L31" s="41" t="str">
        <f>VLOOKUP(4,$A$21:$B$23,2,TRUE)</f>
        <v>Liquidado</v>
      </c>
      <c r="M31" s="55" t="s">
        <v>72</v>
      </c>
      <c r="N31" s="59">
        <v>45407</v>
      </c>
      <c r="O31" s="54">
        <v>378.98</v>
      </c>
      <c r="P31" s="41" t="str" cm="1">
        <f t="array" ref="P31">VLOOKUP(2,_xlfn._xlws.FILTER($H$2:$I$7,$K$2:$K$7=TRUE),2,TRUE)</f>
        <v>Carteira</v>
      </c>
      <c r="Q31" s="41" t="str">
        <f t="shared" si="1"/>
        <v>Despesa</v>
      </c>
      <c r="R31" s="41" t="str">
        <f t="shared" si="2"/>
        <v>Pessoal</v>
      </c>
      <c r="S31" s="9"/>
    </row>
    <row r="32" spans="1:19" ht="30.75" thickBot="1" x14ac:dyDescent="0.3">
      <c r="G32" s="43">
        <v>2</v>
      </c>
      <c r="H32" s="50">
        <v>12</v>
      </c>
      <c r="I32" s="44" t="s">
        <v>69</v>
      </c>
      <c r="J32" s="53">
        <v>45437</v>
      </c>
      <c r="K32" s="49">
        <v>378.98</v>
      </c>
      <c r="L32" s="50" t="str">
        <f>VLOOKUP(4,$A$21:$B$23,2,TRUE)</f>
        <v>Liquidado</v>
      </c>
      <c r="M32" s="58" t="s">
        <v>72</v>
      </c>
      <c r="N32" s="53">
        <v>45437</v>
      </c>
      <c r="O32" s="49">
        <v>378.98</v>
      </c>
      <c r="P32" s="41" t="str" cm="1">
        <f t="array" ref="P32">VLOOKUP(2,_xlfn._xlws.FILTER($H$2:$I$7,$K$2:$K$7=TRUE),2,TRUE)</f>
        <v>Carteira</v>
      </c>
      <c r="Q32" s="41" t="str">
        <f t="shared" si="1"/>
        <v>Despesa</v>
      </c>
      <c r="R32" s="41" t="str">
        <f t="shared" si="2"/>
        <v>Pessoal</v>
      </c>
      <c r="S32" s="9"/>
    </row>
    <row r="33" spans="6:19" x14ac:dyDescent="0.25">
      <c r="G33"/>
      <c r="S33" s="9"/>
    </row>
    <row r="34" spans="6:19" x14ac:dyDescent="0.25">
      <c r="F34"/>
      <c r="G34"/>
      <c r="H34"/>
      <c r="I34"/>
      <c r="J34"/>
      <c r="K34"/>
      <c r="L34"/>
      <c r="M34"/>
      <c r="N34"/>
      <c r="O34"/>
      <c r="S34" s="9"/>
    </row>
    <row r="35" spans="6:19" x14ac:dyDescent="0.25">
      <c r="F35"/>
      <c r="G35"/>
      <c r="H35"/>
      <c r="I35"/>
      <c r="J35"/>
      <c r="K35"/>
      <c r="L35"/>
      <c r="M35"/>
      <c r="N35"/>
      <c r="O35"/>
      <c r="S35" s="9"/>
    </row>
    <row r="36" spans="6:19" x14ac:dyDescent="0.25">
      <c r="F36"/>
      <c r="G36"/>
      <c r="H36"/>
      <c r="I36"/>
      <c r="J36"/>
      <c r="K36"/>
      <c r="L36"/>
      <c r="M36"/>
      <c r="N36"/>
      <c r="O36"/>
      <c r="S36" s="9"/>
    </row>
    <row r="37" spans="6:19" x14ac:dyDescent="0.25">
      <c r="F37"/>
      <c r="G37"/>
      <c r="H37"/>
      <c r="I37"/>
      <c r="J37"/>
      <c r="K37"/>
      <c r="L37"/>
      <c r="M37"/>
      <c r="N37"/>
      <c r="O37"/>
      <c r="S37" s="9"/>
    </row>
    <row r="38" spans="6:19" x14ac:dyDescent="0.25">
      <c r="F38"/>
      <c r="G38"/>
      <c r="H38"/>
      <c r="I38"/>
      <c r="J38"/>
      <c r="K38"/>
      <c r="L38"/>
      <c r="M38"/>
      <c r="N38"/>
      <c r="O38"/>
      <c r="S38" s="9"/>
    </row>
    <row r="39" spans="6:19" x14ac:dyDescent="0.25">
      <c r="F39"/>
      <c r="G39"/>
      <c r="H39"/>
      <c r="I39"/>
      <c r="J39"/>
      <c r="K39"/>
      <c r="L39"/>
      <c r="M39"/>
      <c r="N39"/>
      <c r="O39"/>
      <c r="S39" s="9"/>
    </row>
    <row r="40" spans="6:19" x14ac:dyDescent="0.25">
      <c r="F40"/>
      <c r="G40"/>
      <c r="H40"/>
      <c r="I40"/>
      <c r="J40"/>
      <c r="K40"/>
      <c r="L40"/>
      <c r="M40"/>
      <c r="N40"/>
      <c r="O40"/>
      <c r="S40" s="9"/>
    </row>
    <row r="41" spans="6:19" x14ac:dyDescent="0.25">
      <c r="F41"/>
      <c r="G41"/>
      <c r="H41"/>
      <c r="I41"/>
      <c r="J41"/>
      <c r="K41"/>
      <c r="L41"/>
      <c r="M41"/>
      <c r="N41"/>
      <c r="O41"/>
      <c r="S41" s="9"/>
    </row>
    <row r="42" spans="6:19" x14ac:dyDescent="0.25">
      <c r="F42"/>
      <c r="G42"/>
      <c r="H42"/>
      <c r="I42"/>
      <c r="J42"/>
      <c r="K42"/>
      <c r="L42"/>
      <c r="M42"/>
      <c r="N42"/>
      <c r="O42"/>
      <c r="S42" s="9"/>
    </row>
    <row r="43" spans="6:19" x14ac:dyDescent="0.25">
      <c r="F43"/>
      <c r="G43"/>
      <c r="H43"/>
      <c r="I43"/>
      <c r="J43"/>
      <c r="K43"/>
      <c r="L43"/>
      <c r="M43"/>
      <c r="N43"/>
      <c r="O43"/>
    </row>
    <row r="44" spans="6:19" x14ac:dyDescent="0.25">
      <c r="F44"/>
      <c r="G44"/>
      <c r="H44"/>
      <c r="I44"/>
      <c r="J44"/>
      <c r="K44"/>
      <c r="L44"/>
      <c r="M44"/>
      <c r="N44"/>
      <c r="O44"/>
    </row>
    <row r="45" spans="6:19" x14ac:dyDescent="0.25">
      <c r="F45"/>
      <c r="G45"/>
      <c r="H45"/>
      <c r="I45"/>
      <c r="J45"/>
      <c r="K45"/>
      <c r="L45"/>
      <c r="M45"/>
      <c r="N45"/>
      <c r="O45"/>
    </row>
    <row r="46" spans="6:19" x14ac:dyDescent="0.25">
      <c r="F46"/>
      <c r="G46"/>
      <c r="H46"/>
      <c r="I46"/>
      <c r="J46"/>
      <c r="K46"/>
      <c r="L46"/>
      <c r="M46"/>
      <c r="N46"/>
      <c r="O46"/>
    </row>
    <row r="47" spans="6:19" x14ac:dyDescent="0.25">
      <c r="F47"/>
      <c r="G47"/>
      <c r="H47"/>
      <c r="I47"/>
      <c r="J47"/>
      <c r="K47"/>
      <c r="L47"/>
      <c r="M47"/>
      <c r="N47"/>
      <c r="O47"/>
    </row>
    <row r="48" spans="6:19" x14ac:dyDescent="0.25">
      <c r="F48"/>
      <c r="G48"/>
      <c r="H48"/>
      <c r="I48"/>
      <c r="J48"/>
      <c r="K48"/>
      <c r="L48"/>
      <c r="M48"/>
      <c r="N48"/>
      <c r="O48"/>
    </row>
    <row r="49" spans="6:15" x14ac:dyDescent="0.25">
      <c r="F49"/>
      <c r="G49"/>
      <c r="H49"/>
      <c r="I49"/>
      <c r="J49"/>
      <c r="K49"/>
      <c r="L49"/>
      <c r="M49"/>
      <c r="N49"/>
      <c r="O49"/>
    </row>
    <row r="50" spans="6:15" x14ac:dyDescent="0.25">
      <c r="F50"/>
      <c r="G50"/>
      <c r="H50"/>
      <c r="I50"/>
      <c r="J50"/>
      <c r="K50"/>
      <c r="L50"/>
      <c r="M50"/>
      <c r="N50"/>
      <c r="O50"/>
    </row>
    <row r="51" spans="6:15" x14ac:dyDescent="0.25">
      <c r="H51" s="10"/>
      <c r="I51" s="10"/>
      <c r="J51" s="10"/>
      <c r="K51" s="9"/>
      <c r="L51" s="10"/>
      <c r="M51" s="10"/>
      <c r="N51" s="10"/>
      <c r="O51" s="10"/>
    </row>
    <row r="52" spans="6:15" x14ac:dyDescent="0.25">
      <c r="H52" s="10"/>
      <c r="I52" s="10"/>
      <c r="J52" s="10"/>
      <c r="K52" s="9"/>
      <c r="L52" s="10"/>
      <c r="M52" s="10"/>
      <c r="N52" s="10"/>
      <c r="O52" s="10"/>
    </row>
    <row r="53" spans="6:15" x14ac:dyDescent="0.25">
      <c r="H53" s="10"/>
      <c r="I53" s="10"/>
      <c r="J53" s="10"/>
      <c r="K53" s="9"/>
      <c r="L53" s="10"/>
      <c r="M53" s="10"/>
      <c r="N53" s="10"/>
      <c r="O53" s="10"/>
    </row>
    <row r="54" spans="6:15" x14ac:dyDescent="0.25">
      <c r="H54" s="10"/>
      <c r="I54" s="10"/>
      <c r="J54" s="10"/>
      <c r="K54" s="9"/>
      <c r="L54" s="10"/>
      <c r="M54" s="10"/>
      <c r="N54" s="10"/>
      <c r="O54" s="10"/>
    </row>
    <row r="55" spans="6:15" x14ac:dyDescent="0.25">
      <c r="H55" s="10"/>
      <c r="I55" s="10"/>
      <c r="J55" s="10"/>
      <c r="K55" s="9"/>
      <c r="L55" s="10"/>
      <c r="M55" s="10"/>
      <c r="N55" s="10"/>
      <c r="O55" s="10"/>
    </row>
    <row r="56" spans="6:15" x14ac:dyDescent="0.25">
      <c r="H56" s="10"/>
      <c r="I56" s="10"/>
      <c r="J56" s="10"/>
      <c r="K56" s="9"/>
      <c r="L56" s="10"/>
      <c r="M56" s="10"/>
      <c r="N56" s="10"/>
      <c r="O56" s="10"/>
    </row>
    <row r="57" spans="6:15" x14ac:dyDescent="0.25">
      <c r="H57" s="10"/>
      <c r="I57" s="10"/>
      <c r="J57" s="10"/>
      <c r="K57" s="9"/>
      <c r="L57" s="10"/>
      <c r="M57" s="10"/>
      <c r="N57" s="10"/>
      <c r="O57" s="10"/>
    </row>
    <row r="58" spans="6:15" x14ac:dyDescent="0.25">
      <c r="H58" s="10"/>
      <c r="I58" s="10"/>
      <c r="J58" s="10"/>
      <c r="K58" s="9"/>
      <c r="L58" s="10"/>
      <c r="M58" s="10"/>
      <c r="N58" s="10"/>
      <c r="O58" s="10"/>
    </row>
    <row r="59" spans="6:15" x14ac:dyDescent="0.25">
      <c r="H59" s="10"/>
      <c r="I59" s="10"/>
      <c r="J59" s="10"/>
      <c r="K59" s="9"/>
      <c r="L59" s="10"/>
      <c r="M59" s="10"/>
      <c r="N59" s="10"/>
      <c r="O59" s="10"/>
    </row>
    <row r="60" spans="6:15" x14ac:dyDescent="0.25">
      <c r="H60" s="10"/>
      <c r="I60" s="10"/>
      <c r="J60" s="10"/>
      <c r="K60" s="9"/>
      <c r="L60" s="10"/>
      <c r="M60" s="10"/>
      <c r="N60" s="10"/>
      <c r="O60" s="10"/>
    </row>
    <row r="61" spans="6:15" x14ac:dyDescent="0.25">
      <c r="H61" s="10"/>
      <c r="I61" s="10"/>
      <c r="J61" s="10"/>
      <c r="K61" s="9"/>
      <c r="L61" s="10"/>
      <c r="M61" s="10"/>
      <c r="N61" s="10"/>
      <c r="O61" s="10"/>
    </row>
    <row r="62" spans="6:15" x14ac:dyDescent="0.25">
      <c r="H62" s="10"/>
      <c r="I62" s="10"/>
      <c r="J62" s="10"/>
      <c r="K62" s="9"/>
      <c r="L62" s="10"/>
      <c r="M62" s="10"/>
      <c r="N62" s="10"/>
      <c r="O62" s="10"/>
    </row>
  </sheetData>
  <mergeCells count="1">
    <mergeCell ref="J9:K9"/>
  </mergeCells>
  <phoneticPr fontId="4" type="noConversion"/>
  <hyperlinks>
    <hyperlink ref="C3" r:id="rId1" xr:uid="{DCD8DD4F-88DA-41F5-A5D8-557706B081FF}"/>
    <hyperlink ref="C4" r:id="rId2" xr:uid="{BDF9DC50-A5D4-445C-95F8-510A429BFA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Eventos</vt:lpstr>
      <vt:lpstr>Modelagem de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OTAVIO DE OLIVEIRA NOGUEIRA</dc:creator>
  <cp:lastModifiedBy>LUIZ OTAVIO DE OLIVEIRA NOGUEIRA</cp:lastModifiedBy>
  <dcterms:created xsi:type="dcterms:W3CDTF">2023-10-17T16:15:10Z</dcterms:created>
  <dcterms:modified xsi:type="dcterms:W3CDTF">2024-03-13T05:25:38Z</dcterms:modified>
</cp:coreProperties>
</file>