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omto.mauriziano.it\omto_online2\FisicaSanitaria\Area_FisicaSan\Controlli di qualità e Radioprotezione\CONTROLLI DI QUALITA'\ASLTO3\2025\RIVOLI\2025.02.18_Rivoli_daSistemare\20215.02.18_TLC Sala 1\"/>
    </mc:Choice>
  </mc:AlternateContent>
  <xr:revisionPtr revIDLastSave="0" documentId="13_ncr:1_{C863D3D1-30B6-41EA-9A84-5B580CB6D82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port" sheetId="1" r:id="rId1"/>
    <sheet name="Inserimento dati" sheetId="2" r:id="rId2"/>
    <sheet name="Riferimenti" sheetId="3" r:id="rId3"/>
    <sheet name="per accettazione" sheetId="4" r:id="rId4"/>
  </sheets>
  <definedNames>
    <definedName name="_xlnm.Print_Area" localSheetId="0">Report!$A$1:$G$256</definedName>
    <definedName name="Excel_BuiltIn_Print_Area" localSheetId="0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4" l="1"/>
  <c r="E20" i="4" s="1"/>
  <c r="D19" i="4"/>
  <c r="E19" i="4" s="1"/>
  <c r="C15" i="4"/>
  <c r="D22" i="4" s="1"/>
  <c r="E22" i="4" s="1"/>
  <c r="C10" i="4"/>
  <c r="C65" i="2"/>
  <c r="C58" i="2"/>
  <c r="L77" i="2" s="1"/>
  <c r="C57" i="2"/>
  <c r="L76" i="2" s="1"/>
  <c r="C56" i="2"/>
  <c r="L75" i="2" s="1"/>
  <c r="D50" i="2"/>
  <c r="D49" i="2"/>
  <c r="D48" i="2"/>
  <c r="D43" i="2"/>
  <c r="Q42" i="2"/>
  <c r="P42" i="2"/>
  <c r="O42" i="2"/>
  <c r="N42" i="2"/>
  <c r="A172" i="1" s="1"/>
  <c r="M42" i="2"/>
  <c r="L42" i="2"/>
  <c r="D42" i="2"/>
  <c r="D41" i="2"/>
  <c r="D40" i="2"/>
  <c r="D39" i="2"/>
  <c r="D38" i="2"/>
  <c r="D37" i="2"/>
  <c r="K36" i="2"/>
  <c r="K35" i="2"/>
  <c r="K34" i="2"/>
  <c r="K33" i="2"/>
  <c r="K32" i="2"/>
  <c r="K42" i="2" s="1"/>
  <c r="K31" i="2"/>
  <c r="B219" i="1"/>
  <c r="C208" i="1"/>
  <c r="D208" i="1" s="1"/>
  <c r="B208" i="1"/>
  <c r="A208" i="1"/>
  <c r="C207" i="1"/>
  <c r="D207" i="1" s="1"/>
  <c r="B207" i="1"/>
  <c r="A207" i="1"/>
  <c r="C206" i="1"/>
  <c r="D206" i="1" s="1"/>
  <c r="B206" i="1"/>
  <c r="A206" i="1"/>
  <c r="C195" i="1"/>
  <c r="E190" i="1"/>
  <c r="C190" i="1"/>
  <c r="E189" i="1"/>
  <c r="C189" i="1"/>
  <c r="B185" i="1"/>
  <c r="A185" i="1"/>
  <c r="B184" i="1"/>
  <c r="A184" i="1"/>
  <c r="B174" i="1"/>
  <c r="A174" i="1"/>
  <c r="B173" i="1"/>
  <c r="A173" i="1"/>
  <c r="B172" i="1"/>
  <c r="B96" i="1"/>
  <c r="A51" i="1"/>
  <c r="B51" i="1" s="1"/>
  <c r="A48" i="1"/>
  <c r="F45" i="1"/>
  <c r="D45" i="1"/>
  <c r="C100" i="1" s="1"/>
  <c r="C45" i="1"/>
  <c r="B136" i="1" s="1"/>
  <c r="B45" i="1"/>
  <c r="A100" i="1" s="1"/>
  <c r="A45" i="1"/>
  <c r="F44" i="1"/>
  <c r="D44" i="1"/>
  <c r="C99" i="1" s="1"/>
  <c r="C44" i="1"/>
  <c r="B99" i="1" s="1"/>
  <c r="B44" i="1"/>
  <c r="A99" i="1" s="1"/>
  <c r="A44" i="1"/>
  <c r="F43" i="1"/>
  <c r="D43" i="1"/>
  <c r="C134" i="1" s="1"/>
  <c r="C43" i="1"/>
  <c r="B98" i="1" s="1"/>
  <c r="B43" i="1"/>
  <c r="H104" i="2" s="1"/>
  <c r="A43" i="1"/>
  <c r="F42" i="1"/>
  <c r="D42" i="1"/>
  <c r="C133" i="1" s="1"/>
  <c r="C42" i="1"/>
  <c r="M96" i="1" s="1"/>
  <c r="N96" i="1" s="1"/>
  <c r="B42" i="1"/>
  <c r="B103" i="2" s="1"/>
  <c r="A42" i="1"/>
  <c r="F41" i="1"/>
  <c r="D41" i="1"/>
  <c r="C96" i="1" s="1"/>
  <c r="C41" i="1"/>
  <c r="B132" i="1" s="1"/>
  <c r="B41" i="1"/>
  <c r="A96" i="1" s="1"/>
  <c r="A41" i="1"/>
  <c r="F40" i="1"/>
  <c r="D40" i="1"/>
  <c r="C95" i="1" s="1"/>
  <c r="C40" i="1"/>
  <c r="B95" i="1" s="1"/>
  <c r="B40" i="1"/>
  <c r="A40" i="1"/>
  <c r="C27" i="1"/>
  <c r="C26" i="1"/>
  <c r="B25" i="1"/>
  <c r="B24" i="1"/>
  <c r="B36" i="4" s="1"/>
  <c r="B23" i="1"/>
  <c r="A2" i="1"/>
  <c r="M94" i="1" l="1"/>
  <c r="N94" i="1" s="1"/>
  <c r="B100" i="1"/>
  <c r="B131" i="1"/>
  <c r="C136" i="1"/>
  <c r="C132" i="1"/>
  <c r="B134" i="1"/>
  <c r="C97" i="1"/>
  <c r="D97" i="1" s="1"/>
  <c r="E97" i="1" s="1"/>
  <c r="B135" i="1"/>
  <c r="C98" i="1"/>
  <c r="D98" i="1" s="1"/>
  <c r="E98" i="1" s="1"/>
  <c r="M98" i="1"/>
  <c r="N98" i="1" s="1"/>
  <c r="K95" i="1"/>
  <c r="L95" i="1" s="1"/>
  <c r="B105" i="2"/>
  <c r="D112" i="2" a="1"/>
  <c r="D116" i="2" s="1"/>
  <c r="H103" i="2"/>
  <c r="K96" i="1"/>
  <c r="L96" i="1" s="1"/>
  <c r="K99" i="1"/>
  <c r="L99" i="1" s="1"/>
  <c r="A97" i="1"/>
  <c r="B101" i="2"/>
  <c r="F99" i="1"/>
  <c r="D99" i="1"/>
  <c r="E99" i="1" s="1"/>
  <c r="D95" i="1"/>
  <c r="E95" i="1" s="1"/>
  <c r="F100" i="1"/>
  <c r="D100" i="1"/>
  <c r="E100" i="1" s="1"/>
  <c r="F96" i="1"/>
  <c r="D96" i="1"/>
  <c r="E96" i="1" s="1"/>
  <c r="K44" i="2"/>
  <c r="C174" i="1" s="1"/>
  <c r="K43" i="2"/>
  <c r="C173" i="1" s="1"/>
  <c r="C172" i="1"/>
  <c r="K94" i="1"/>
  <c r="L94" i="1" s="1"/>
  <c r="M97" i="1"/>
  <c r="N97" i="1" s="1"/>
  <c r="K98" i="1"/>
  <c r="L98" i="1" s="1"/>
  <c r="B133" i="1"/>
  <c r="H101" i="2"/>
  <c r="H105" i="2"/>
  <c r="J112" i="2" a="1"/>
  <c r="B97" i="1"/>
  <c r="B102" i="2"/>
  <c r="B106" i="2"/>
  <c r="D21" i="4"/>
  <c r="E21" i="4" s="1"/>
  <c r="H102" i="2"/>
  <c r="H106" i="2"/>
  <c r="B48" i="1"/>
  <c r="D18" i="4"/>
  <c r="A98" i="1"/>
  <c r="F98" i="1" s="1"/>
  <c r="A95" i="1"/>
  <c r="F95" i="1" s="1"/>
  <c r="M95" i="1"/>
  <c r="N95" i="1" s="1"/>
  <c r="M99" i="1"/>
  <c r="N99" i="1" s="1"/>
  <c r="C131" i="1"/>
  <c r="C135" i="1"/>
  <c r="B104" i="2"/>
  <c r="K97" i="1"/>
  <c r="L97" i="1" s="1"/>
  <c r="F97" i="1" l="1"/>
  <c r="E112" i="2"/>
  <c r="E116" i="2"/>
  <c r="E113" i="2"/>
  <c r="D114" i="2"/>
  <c r="E114" i="2"/>
  <c r="D100" i="2" a="1"/>
  <c r="E104" i="2" s="1"/>
  <c r="D113" i="2"/>
  <c r="D115" i="2"/>
  <c r="D112" i="2"/>
  <c r="E115" i="2"/>
  <c r="J100" i="2" a="1"/>
  <c r="J100" i="2" s="1"/>
  <c r="D50" i="1" s="1"/>
  <c r="K115" i="2"/>
  <c r="J112" i="2"/>
  <c r="J115" i="2"/>
  <c r="K114" i="2"/>
  <c r="J114" i="2"/>
  <c r="K113" i="2"/>
  <c r="J113" i="2"/>
  <c r="K116" i="2"/>
  <c r="K112" i="2"/>
  <c r="J116" i="2"/>
  <c r="C25" i="4"/>
  <c r="E18" i="4"/>
  <c r="E102" i="2" l="1"/>
  <c r="D103" i="2"/>
  <c r="D101" i="2"/>
  <c r="D100" i="2"/>
  <c r="D47" i="1" s="1"/>
  <c r="D102" i="2"/>
  <c r="E100" i="2"/>
  <c r="F47" i="1" s="1"/>
  <c r="E103" i="2"/>
  <c r="D104" i="2"/>
  <c r="E101" i="2"/>
  <c r="J101" i="2"/>
  <c r="J104" i="2"/>
  <c r="J103" i="2"/>
  <c r="K103" i="2"/>
  <c r="K101" i="2"/>
  <c r="K104" i="2"/>
  <c r="K100" i="2"/>
  <c r="F50" i="1" s="1"/>
  <c r="D174" i="1" s="1"/>
  <c r="J102" i="2"/>
  <c r="K102" i="2"/>
  <c r="E43" i="1" l="1"/>
  <c r="E44" i="1"/>
  <c r="E41" i="1"/>
  <c r="E40" i="1"/>
  <c r="E45" i="1"/>
  <c r="E42" i="1"/>
  <c r="D173" i="1"/>
  <c r="F173" i="1" s="1"/>
  <c r="D172" i="1"/>
  <c r="F172" i="1" s="1"/>
  <c r="F174" i="1"/>
  <c r="D175" i="1" l="1"/>
  <c r="E173" i="1" s="1"/>
  <c r="E174" i="1" l="1"/>
  <c r="E172" i="1"/>
</calcChain>
</file>

<file path=xl/sharedStrings.xml><?xml version="1.0" encoding="utf-8"?>
<sst xmlns="http://schemas.openxmlformats.org/spreadsheetml/2006/main" count="392" uniqueCount="281">
  <si>
    <t>CONTROLLO DI QUALITA' SU SISTEMI DIGITAL DIRECT RADIOGRAPHY</t>
  </si>
  <si>
    <t xml:space="preserve">Controllo del </t>
  </si>
  <si>
    <t>Azienda:</t>
  </si>
  <si>
    <t>Sala/Unità operativa:</t>
  </si>
  <si>
    <t>Unità:</t>
  </si>
  <si>
    <t>Ditta / Modello:</t>
  </si>
  <si>
    <t>Numero di serie tubo:</t>
  </si>
  <si>
    <t>Operatore:</t>
  </si>
  <si>
    <t>Note:</t>
  </si>
  <si>
    <t xml:space="preserve">Software analisi: </t>
  </si>
  <si>
    <t>imageJ</t>
  </si>
  <si>
    <t xml:space="preserve">                                                                                                               </t>
  </si>
  <si>
    <t>Condizioni di lavoro</t>
  </si>
  <si>
    <t>Protocollo di esame</t>
  </si>
  <si>
    <t>Griglia</t>
  </si>
  <si>
    <t xml:space="preserve">Filtrazione aggiuntiva </t>
  </si>
  <si>
    <t>DFR</t>
  </si>
  <si>
    <t>cm</t>
  </si>
  <si>
    <t>Tensione</t>
  </si>
  <si>
    <t>kV</t>
  </si>
  <si>
    <t>Correnti di buio (DDR12 - Dark noise)</t>
  </si>
  <si>
    <t>Ogni giorno, all'accensione, l'apparecchiatura esegue un test automatico del noise (mappa).</t>
  </si>
  <si>
    <t>Funzione di conversione (Signal Transfer Property, STP)</t>
  </si>
  <si>
    <r>
      <rPr>
        <b/>
        <i/>
        <sz val="10"/>
        <rFont val="Arial"/>
        <family val="2"/>
        <charset val="1"/>
      </rPr>
      <t>K</t>
    </r>
    <r>
      <rPr>
        <b/>
        <vertAlign val="subscript"/>
        <sz val="10"/>
        <rFont val="Arial"/>
        <family val="2"/>
        <charset val="1"/>
      </rPr>
      <t>aria</t>
    </r>
    <r>
      <rPr>
        <b/>
        <sz val="10"/>
        <rFont val="Arial"/>
        <family val="2"/>
        <charset val="1"/>
      </rPr>
      <t xml:space="preserve"> al detettore desiderabile</t>
    </r>
  </si>
  <si>
    <r>
      <rPr>
        <sz val="10"/>
        <rFont val="Arial"/>
        <family val="2"/>
        <charset val="1"/>
      </rPr>
      <t xml:space="preserve">1 - 2,5 - 5 - 10 - 20 - 30  </t>
    </r>
    <r>
      <rPr>
        <sz val="10"/>
        <rFont val="Calibri"/>
        <family val="2"/>
        <charset val="1"/>
      </rPr>
      <t>µ</t>
    </r>
    <r>
      <rPr>
        <sz val="10"/>
        <rFont val="Arial"/>
        <family val="2"/>
        <charset val="1"/>
      </rPr>
      <t>Gy</t>
    </r>
  </si>
  <si>
    <t>mAs set</t>
  </si>
  <si>
    <r>
      <rPr>
        <b/>
        <sz val="10"/>
        <rFont val="Arial"/>
        <family val="2"/>
        <charset val="1"/>
      </rPr>
      <t>K</t>
    </r>
    <r>
      <rPr>
        <b/>
        <vertAlign val="subscript"/>
        <sz val="10"/>
        <rFont val="Arial"/>
        <family val="2"/>
        <charset val="1"/>
      </rPr>
      <t>aria</t>
    </r>
    <r>
      <rPr>
        <b/>
        <sz val="10"/>
        <rFont val="Arial"/>
        <family val="2"/>
        <charset val="1"/>
      </rPr>
      <t xml:space="preserve"> (µGy)</t>
    </r>
  </si>
  <si>
    <t xml:space="preserve">&lt;PV&gt; </t>
  </si>
  <si>
    <t>SD</t>
  </si>
  <si>
    <t>PV teorico</t>
  </si>
  <si>
    <t xml:space="preserve">EI </t>
  </si>
  <si>
    <r>
      <rPr>
        <sz val="10"/>
        <rFont val="Arial"/>
        <family val="2"/>
        <charset val="1"/>
      </rPr>
      <t>Dipendenza PV da K</t>
    </r>
    <r>
      <rPr>
        <vertAlign val="subscript"/>
        <sz val="10"/>
        <rFont val="Arial"/>
        <family val="2"/>
        <charset val="1"/>
      </rPr>
      <t>aria</t>
    </r>
  </si>
  <si>
    <t>Valori da grafico</t>
  </si>
  <si>
    <t>a=</t>
  </si>
  <si>
    <t>b=</t>
  </si>
  <si>
    <r>
      <rPr>
        <sz val="10"/>
        <rFont val="Arial"/>
        <family val="2"/>
        <charset val="1"/>
      </rPr>
      <t>Dipendenza EI da K</t>
    </r>
    <r>
      <rPr>
        <vertAlign val="subscript"/>
        <sz val="10"/>
        <rFont val="Arial"/>
        <family val="2"/>
        <charset val="1"/>
      </rPr>
      <t>aria</t>
    </r>
  </si>
  <si>
    <t>c=</t>
  </si>
  <si>
    <t>d=</t>
  </si>
  <si>
    <t>Analisi delle componenti del rumore in funzione della dose (solo controllo di accettazione)</t>
  </si>
  <si>
    <t>RELAZIONE LINEARIZZATA</t>
  </si>
  <si>
    <r>
      <rPr>
        <b/>
        <sz val="9"/>
        <rFont val="Arial"/>
        <family val="2"/>
        <charset val="1"/>
      </rPr>
      <t>K</t>
    </r>
    <r>
      <rPr>
        <b/>
        <vertAlign val="subscript"/>
        <sz val="12"/>
        <rFont val="Arial"/>
        <family val="2"/>
        <charset val="1"/>
      </rPr>
      <t>aria</t>
    </r>
    <r>
      <rPr>
        <b/>
        <sz val="9"/>
        <rFont val="Arial"/>
        <family val="2"/>
        <charset val="1"/>
      </rPr>
      <t xml:space="preserve"> (µGy)</t>
    </r>
  </si>
  <si>
    <t>ln(&lt;K&gt;)</t>
  </si>
  <si>
    <t>ln(&lt;PV&gt;)</t>
  </si>
  <si>
    <r>
      <rPr>
        <b/>
        <sz val="10"/>
        <rFont val="Arial"/>
        <family val="2"/>
        <charset val="1"/>
      </rPr>
      <t>(SD</t>
    </r>
    <r>
      <rPr>
        <b/>
        <vertAlign val="superscript"/>
        <sz val="10"/>
        <rFont val="Arial"/>
        <family val="2"/>
        <charset val="1"/>
      </rPr>
      <t>2</t>
    </r>
    <r>
      <rPr>
        <b/>
        <sz val="10"/>
        <rFont val="Arial"/>
        <family val="2"/>
        <charset val="1"/>
      </rPr>
      <t>)</t>
    </r>
  </si>
  <si>
    <r>
      <rPr>
        <b/>
        <sz val="10"/>
        <rFont val="Arial"/>
        <family val="2"/>
        <charset val="1"/>
      </rPr>
      <t>RSD</t>
    </r>
    <r>
      <rPr>
        <b/>
        <vertAlign val="superscript"/>
        <sz val="10"/>
        <rFont val="Arial"/>
        <family val="2"/>
        <charset val="1"/>
      </rPr>
      <t>2</t>
    </r>
  </si>
  <si>
    <t>Valore grafico</t>
  </si>
  <si>
    <t>Toll. &gt; 0.98</t>
  </si>
  <si>
    <r>
      <rPr>
        <b/>
        <sz val="9"/>
        <color rgb="FF000000"/>
        <rFont val="Arial"/>
        <family val="2"/>
        <charset val="1"/>
      </rPr>
      <t>R</t>
    </r>
    <r>
      <rPr>
        <b/>
        <vertAlign val="superscript"/>
        <sz val="12"/>
        <color rgb="FF000000"/>
        <rFont val="Arial"/>
        <family val="2"/>
        <charset val="1"/>
      </rPr>
      <t>2</t>
    </r>
  </si>
  <si>
    <t>accettazione</t>
  </si>
  <si>
    <t>costanza</t>
  </si>
  <si>
    <t>Diff. %</t>
  </si>
  <si>
    <t>Esponente fit (β)</t>
  </si>
  <si>
    <t>---</t>
  </si>
  <si>
    <t>Coefficiente di rumore moltiplicativo (α):</t>
  </si>
  <si>
    <t xml:space="preserve">Nelle prove di costanza si verificano le variazioni % di  α e β </t>
  </si>
  <si>
    <t>Analisi delle componenti del rumore in funzione della dose</t>
  </si>
  <si>
    <t>Karia (µGy)</t>
  </si>
  <si>
    <t>ln(SD2)</t>
  </si>
  <si>
    <t>Esponente fit (?)</t>
  </si>
  <si>
    <t>Coefficiente di rumore moltiplicativo (?):</t>
  </si>
  <si>
    <r>
      <rPr>
        <sz val="10"/>
        <rFont val="Arial"/>
        <family val="2"/>
        <charset val="1"/>
      </rPr>
      <t xml:space="preserve">Nelle prove di costanza si verificano le variazioni % di </t>
    </r>
    <r>
      <rPr>
        <sz val="10"/>
        <rFont val="Calibri"/>
        <family val="2"/>
        <charset val="1"/>
      </rPr>
      <t>α</t>
    </r>
    <r>
      <rPr>
        <sz val="10"/>
        <rFont val="Arial"/>
        <family val="2"/>
        <charset val="1"/>
      </rPr>
      <t xml:space="preserve"> e </t>
    </r>
    <r>
      <rPr>
        <sz val="10"/>
        <rFont val="Calibri"/>
        <family val="2"/>
        <charset val="1"/>
      </rPr>
      <t>β</t>
    </r>
    <r>
      <rPr>
        <sz val="10"/>
        <rFont val="Arial"/>
        <family val="2"/>
        <charset val="1"/>
      </rPr>
      <t xml:space="preserve"> </t>
    </r>
  </si>
  <si>
    <t>Calibrazione e ripetibilità dell'indicatore di esposizione (DDR01, DDR05 E DDR06 - Detector dose indicator repeatability and reproducibility)</t>
  </si>
  <si>
    <t>2,5 µGy</t>
  </si>
  <si>
    <t>EI</t>
  </si>
  <si>
    <t xml:space="preserve">Karia (µGy) </t>
  </si>
  <si>
    <t>Karia (µGy) calcolato da EI</t>
  </si>
  <si>
    <t xml:space="preserve">Diff. % dal &lt;K&gt; </t>
  </si>
  <si>
    <t>Diff. % dal Karia</t>
  </si>
  <si>
    <t>&lt;K&gt;</t>
  </si>
  <si>
    <t>Toll. &lt; 10%</t>
  </si>
  <si>
    <t>Toll. &lt; 20%</t>
  </si>
  <si>
    <t>Acc. &lt; 20%</t>
  </si>
  <si>
    <t>Acc. &lt; 50%</t>
  </si>
  <si>
    <t xml:space="preserve">Non uniformità di segnale, non uniformità di rapporto segnale rumore (SNR) e analisi degli artefatti (DDR07 – Measured uniformity)
</t>
  </si>
  <si>
    <t xml:space="preserve"> 2,5 - 10 µGy</t>
  </si>
  <si>
    <t>2.5 μGy</t>
  </si>
  <si>
    <t>Toll.</t>
  </si>
  <si>
    <t>10 μGy</t>
  </si>
  <si>
    <t>Valori %</t>
  </si>
  <si>
    <t>Uniformità di segnale differenziale (NULS):</t>
  </si>
  <si>
    <t>&lt; 4 %</t>
  </si>
  <si>
    <t>Uniformità di segnale globale (NUGS):</t>
  </si>
  <si>
    <t>&lt; 8 %</t>
  </si>
  <si>
    <t>Acc. &lt; 20 %</t>
  </si>
  <si>
    <t xml:space="preserve">Analisi degli artefatti e bad pixel
</t>
  </si>
  <si>
    <t>Bad pixel</t>
  </si>
  <si>
    <t>N°</t>
  </si>
  <si>
    <t>Artefatti</t>
  </si>
  <si>
    <t xml:space="preserve"> (Sì/No)</t>
  </si>
  <si>
    <t>No</t>
  </si>
  <si>
    <t>Sensibilità a basso contrasto (DDR08 – Threshold contrast detail detectability)</t>
  </si>
  <si>
    <r>
      <rPr>
        <sz val="10"/>
        <rFont val="Arial"/>
        <family val="2"/>
        <charset val="1"/>
      </rPr>
      <t xml:space="preserve"> 1 - 2,5 - 10 </t>
    </r>
    <r>
      <rPr>
        <sz val="10"/>
        <rFont val="Calibri"/>
        <family val="2"/>
        <charset val="1"/>
      </rPr>
      <t>µ</t>
    </r>
    <r>
      <rPr>
        <sz val="10"/>
        <rFont val="Arial"/>
        <family val="2"/>
        <charset val="1"/>
      </rPr>
      <t>Gy</t>
    </r>
  </si>
  <si>
    <t>Fantoccio</t>
  </si>
  <si>
    <t>TOR CDR</t>
  </si>
  <si>
    <t>mAs</t>
  </si>
  <si>
    <t>Contrasto qualitativo</t>
  </si>
  <si>
    <t>Contrasto qualitativo %</t>
  </si>
  <si>
    <t>Oggetti visibili</t>
  </si>
  <si>
    <r>
      <rPr>
        <sz val="10"/>
        <rFont val="Arial"/>
        <family val="2"/>
        <charset val="1"/>
      </rPr>
      <t xml:space="preserve">Accettabilità, </t>
    </r>
    <r>
      <rPr>
        <sz val="10"/>
        <rFont val="Calibri"/>
        <family val="2"/>
        <charset val="1"/>
      </rPr>
      <t>≥</t>
    </r>
    <r>
      <rPr>
        <sz val="10"/>
        <rFont val="Arial"/>
        <family val="2"/>
        <charset val="1"/>
      </rPr>
      <t xml:space="preserve"> 7 oggetti pari a 2.7 %</t>
    </r>
  </si>
  <si>
    <t>Persistenza di immagini latenti</t>
  </si>
  <si>
    <t xml:space="preserve"> 2,5 µGy</t>
  </si>
  <si>
    <t>Pb</t>
  </si>
  <si>
    <t>Valore lag</t>
  </si>
  <si>
    <t>Acc.</t>
  </si>
  <si>
    <t>Lag additivo</t>
  </si>
  <si>
    <t>&lt; 0.5 %</t>
  </si>
  <si>
    <t>&lt; 1%</t>
  </si>
  <si>
    <t>Elaborazione e visualizzazione delle immagini</t>
  </si>
  <si>
    <t>CONCLUSIONI</t>
  </si>
  <si>
    <t>Giudizio sulla qualità tecnica delle attrezzature medico-radiologiche ai sensi dell'art.163 comma 5 del D.Lgs 31.07.2020 n.101:</t>
  </si>
  <si>
    <t>adeguato</t>
  </si>
  <si>
    <t>□</t>
  </si>
  <si>
    <t>non adeguato</t>
  </si>
  <si>
    <t xml:space="preserve">Note: </t>
  </si>
  <si>
    <t>Lo Specialista in fisica medica</t>
  </si>
  <si>
    <t>Giudizio di idoneità sull’uso clinico delle attrezzature medico-radiologiche ai sensi dell'art.163 comma 6 del D.Lgs 31.07.2020 n.101:</t>
  </si>
  <si>
    <t>idoneo</t>
  </si>
  <si>
    <t>non idoneo</t>
  </si>
  <si>
    <t>idoneo con limitazioni</t>
  </si>
  <si>
    <t>Verifica del mantenimento dei criteri specifici di accettabilità dell'attrezzatura ai sensi dell'art.163 comma 10 del D.Lgs 31.07.2020 n.101:</t>
  </si>
  <si>
    <t>sì</t>
  </si>
  <si>
    <t>no</t>
  </si>
  <si>
    <t>Opportuni interventi correttivi ai sensi dell'art.163 comma 12 del D.Lgs 31.07.2020 n.101:</t>
  </si>
  <si>
    <t>Il Responsabile dell’impianto radiologico</t>
  </si>
  <si>
    <t>DA COMPILARE DURANTE IL CONTROLLO DEL DR</t>
  </si>
  <si>
    <t>DA COMPILARE DURANTE L'ANALISI DELLE IMMAGINI RAW</t>
  </si>
  <si>
    <t>Dove viene utilizzato il DR?</t>
  </si>
  <si>
    <t>(DR tavolo - DR Wall Stand - DR)</t>
  </si>
  <si>
    <t>Aprire il programma imageJ</t>
  </si>
  <si>
    <t xml:space="preserve">Se possibile lavorare con detettore fuori potter a distanza fuoco - detettore = </t>
  </si>
  <si>
    <t>1. RINOMINARE LE IMMAGINI</t>
  </si>
  <si>
    <t>Se non è possibile lavorare con detettore fuori potter:</t>
  </si>
  <si>
    <t>Selezionare Plugins e poi il programma "Rinomina File DR"</t>
  </si>
  <si>
    <t>ESTRARRE la GRIGLIA (ove è possibile)</t>
  </si>
  <si>
    <t>Griglia presente? (Assente/Presente)</t>
  </si>
  <si>
    <t>Selezionare nella ricerca, la cartella contenente le immagini RAW scaricate dall'apparecchiatura</t>
  </si>
  <si>
    <t>LETTINO : distanza fuoco - detettore = 130 cm (se distanza diversa, indicarlo=</t>
  </si>
  <si>
    <t>cm)</t>
  </si>
  <si>
    <t>STATIVO: Distanza fuoco – detettore = 180 cm (se distanza diversa indicarlo=</t>
  </si>
  <si>
    <t>Verificare nel nome dei file se le immagini sono FOR PROCESSING (corretto) e scrivere qui sotto il tipo di curva</t>
  </si>
  <si>
    <t>(LOG o LIN)</t>
  </si>
  <si>
    <t>Scrivere LOG o LIN in base all'andamento dei dati del grafico di destra (grafico EI)</t>
  </si>
  <si>
    <t>Aggiungere filtro della ditta (in mancanza di filtro proprietario, inserire filtro 1 mm Cu)</t>
  </si>
  <si>
    <t>Tipo di curva</t>
  </si>
  <si>
    <t>Tipo di curva EI</t>
  </si>
  <si>
    <t>Tipo di filtro utilizzato e spessore:</t>
  </si>
  <si>
    <t>1 mm Cu</t>
  </si>
  <si>
    <t>2. ANALIZZARE LE IMMAGINI</t>
  </si>
  <si>
    <t>Riportare il protocollo scelto (meglio protocollo pattern o modello)</t>
  </si>
  <si>
    <t xml:space="preserve">a. Per visualizzare le immagini selezionare File, Import, Image Sequence, cliccare su un'immagine della </t>
  </si>
  <si>
    <t>Aprire i collimatori al massimo</t>
  </si>
  <si>
    <t>cartella e successivamente il tasto ok</t>
  </si>
  <si>
    <t>Condizioni di esposizione per ottenere su DR le seguenti dosi impostando</t>
  </si>
  <si>
    <t>(meglio lavorare fuori potter, altrimenti escludere il detettore e coprirlo per evitare immagini di ghost)</t>
  </si>
  <si>
    <t>b. Per disegnare una Regione di Interesse (da qui in poi, chiamata ROI), cliccare sull'icona rettangolare</t>
  </si>
  <si>
    <t>Ricavare i mAs per ottenere dosi di ingresso pari a:</t>
  </si>
  <si>
    <t xml:space="preserve">in alto a sinistra della barra di ImageJ, poi tenendo premuto il taso sinistro del mouse disegnare una ROI </t>
  </si>
  <si>
    <t>di almeno 5 cm di lato e al centro dell'immagine</t>
  </si>
  <si>
    <t>uGy teorici</t>
  </si>
  <si>
    <r>
      <rPr>
        <sz val="10"/>
        <rFont val="Symbol"/>
        <family val="1"/>
        <charset val="2"/>
      </rPr>
      <t>m</t>
    </r>
    <r>
      <rPr>
        <sz val="10"/>
        <rFont val="Arial"/>
        <family val="2"/>
        <charset val="1"/>
      </rPr>
      <t>Gy letti da Piranha</t>
    </r>
  </si>
  <si>
    <t>Cliccare contemporaneamente i tasti CTRL e M: si apre una finestra con i valori di interesse</t>
  </si>
  <si>
    <t>Ripetere il punto b. per le prime sei immagini (Funzione di risposta) e riportare i dati nella tabella sottostante</t>
  </si>
  <si>
    <t>Excel: Dopo aver incollato i risultati, cliccare icona che compare in basso a destra della tabella → Usa importazione guidata testo, Avanti, Tabulazione, Avanti, Avanzate, scambiare punto e virgola, Ok, Fine</t>
  </si>
  <si>
    <t>Libre Office: Modifica, Incolla speciale, Incolla testo non formattato → scegliere come Impostazioni locali: Inglese (USA) → OK</t>
  </si>
  <si>
    <t>Funzione di risposta</t>
  </si>
  <si>
    <t>Dosi (uGy)</t>
  </si>
  <si>
    <t>N immagine</t>
  </si>
  <si>
    <t>Area</t>
  </si>
  <si>
    <t>Media</t>
  </si>
  <si>
    <t>Dev.St.</t>
  </si>
  <si>
    <t>Min</t>
  </si>
  <si>
    <t>Max</t>
  </si>
  <si>
    <r>
      <rPr>
        <sz val="10"/>
        <rFont val="Arial"/>
        <family val="2"/>
        <charset val="1"/>
      </rPr>
      <t xml:space="preserve">Acquisire le immagini di </t>
    </r>
    <r>
      <rPr>
        <b/>
        <i/>
        <sz val="10"/>
        <rFont val="Arial"/>
        <family val="2"/>
        <charset val="1"/>
      </rPr>
      <t>tutto il flat panel</t>
    </r>
    <r>
      <rPr>
        <sz val="10"/>
        <rFont val="Arial"/>
        <family val="2"/>
        <charset val="1"/>
      </rPr>
      <t xml:space="preserve"> impostando i parametri precedenti (6 immagini uniformi):</t>
    </r>
  </si>
  <si>
    <t>campo aperto al max,togliere camice Pb se in uso per proteggere rivelatore.No Piranha.</t>
  </si>
  <si>
    <t>Segnare il valore di EI</t>
  </si>
  <si>
    <t>e per la riproducibilità ripetere le misure sulle  due immagini successive e inserirle nella tabella sottostante</t>
  </si>
  <si>
    <t>Riproducibilità</t>
  </si>
  <si>
    <t>Acquisire 2 immagini con i valori di mAs corrispondenti a 2,5 uGy teorici</t>
  </si>
  <si>
    <t>c. Per eseguire il controllo della Non uniformità selezionare Plugin e poi il programma "Uniformità DR"</t>
  </si>
  <si>
    <t>Selezionare l'immagine che corrisponde a 2,5 uGy sul detettore</t>
  </si>
  <si>
    <t>Inserire il margine da 60 mm</t>
  </si>
  <si>
    <t>Attendere la fine dell'analisi</t>
  </si>
  <si>
    <t>Ripetere l'operazione sull'immagine che corrisponde a 10 uGy sul detettore</t>
  </si>
  <si>
    <t>Riportare i risultati qui di seguito</t>
  </si>
  <si>
    <t xml:space="preserve">Acquisire il TOR CDR con condizioni di esposizione precedente impostate per avere su detettore: </t>
  </si>
  <si>
    <t>2,5 uGy</t>
  </si>
  <si>
    <t>NULS</t>
  </si>
  <si>
    <t>NUGS</t>
  </si>
  <si>
    <t>NULSNR</t>
  </si>
  <si>
    <t>NUGSNR</t>
  </si>
  <si>
    <t>10 uGy</t>
  </si>
  <si>
    <t>Posizionare l'oggetto di Piombo sul detettore</t>
  </si>
  <si>
    <t>Acquisire un'immagine con i parametri per avere su detettore</t>
  </si>
  <si>
    <t xml:space="preserve">d. Per eseguire il controllo del bad pixel </t>
  </si>
  <si>
    <t>selezionare Plugin e poi il programma "Bad Pixel"</t>
  </si>
  <si>
    <t>Togliere l'oggetto di Piombo dal detettore e acquisire un'immagine di minimo carico</t>
  </si>
  <si>
    <t>(minori kV possibili e minori mAs possibili)</t>
  </si>
  <si>
    <t>N bad pixel</t>
  </si>
  <si>
    <t>kV minimi</t>
  </si>
  <si>
    <t>mAs minimi</t>
  </si>
  <si>
    <t>e. Per eseguire il controllo della Sensibilità a basso contrasto</t>
  </si>
  <si>
    <t>Visualizzare le immagini del TOR CDR e contare il numero di inserti a basso contrasto</t>
  </si>
  <si>
    <t>Per aggiustare i livelli: CTRL+SHIFT+C e poi cliccare su "Auto"</t>
  </si>
  <si>
    <t>NOTE LIBERE</t>
  </si>
  <si>
    <t>N inserti a basso contrasto</t>
  </si>
  <si>
    <t xml:space="preserve">f. Per eseguire il controllo delle immagini latenti </t>
  </si>
  <si>
    <t>Disegnare una ROI sul Piombo (vedi punto b.) sull'immagine ad alto contrasto</t>
  </si>
  <si>
    <t>Spostarsi sull'immagine di minimo carico e ripetere la misura (CTRL+M)</t>
  </si>
  <si>
    <t>Tornare sull'immagine con il Piombo e spostare la ROI in una regione esterna al Piombo ed effettuare una misura</t>
  </si>
  <si>
    <t>Spostarsi sull'immagine di minimo carico e ripetere la misura (CTRL+M) nella stessa posizione della precedente</t>
  </si>
  <si>
    <t>Seguire lo schema delle immagini qui a lato</t>
  </si>
  <si>
    <t>Inserire i valori delle misure nella tabella sottostante</t>
  </si>
  <si>
    <t>Ghost additivo</t>
  </si>
  <si>
    <t>Regione</t>
  </si>
  <si>
    <t>N</t>
  </si>
  <si>
    <r>
      <rPr>
        <sz val="10"/>
        <rFont val="Arial"/>
        <family val="2"/>
        <charset val="1"/>
      </rPr>
      <t>ROI1</t>
    </r>
    <r>
      <rPr>
        <vertAlign val="subscript"/>
        <sz val="10"/>
        <rFont val="Arial"/>
        <family val="2"/>
        <charset val="1"/>
      </rPr>
      <t>immIRR</t>
    </r>
  </si>
  <si>
    <r>
      <rPr>
        <sz val="10"/>
        <rFont val="Arial"/>
        <family val="2"/>
        <charset val="1"/>
      </rPr>
      <t>ROI2</t>
    </r>
    <r>
      <rPr>
        <vertAlign val="subscript"/>
        <sz val="10"/>
        <rFont val="Arial"/>
        <family val="2"/>
        <charset val="1"/>
      </rPr>
      <t>immBuio</t>
    </r>
  </si>
  <si>
    <r>
      <rPr>
        <sz val="10"/>
        <rFont val="Arial"/>
        <family val="2"/>
        <charset val="1"/>
      </rPr>
      <t>ROI3</t>
    </r>
    <r>
      <rPr>
        <vertAlign val="subscript"/>
        <sz val="10"/>
        <rFont val="Arial"/>
        <family val="2"/>
        <charset val="1"/>
      </rPr>
      <t>immIRR</t>
    </r>
  </si>
  <si>
    <r>
      <rPr>
        <sz val="10"/>
        <rFont val="Arial"/>
        <family val="2"/>
        <charset val="1"/>
      </rPr>
      <t>ROI4</t>
    </r>
    <r>
      <rPr>
        <vertAlign val="subscript"/>
        <sz val="10"/>
        <rFont val="Arial"/>
        <family val="2"/>
        <charset val="1"/>
      </rPr>
      <t>immBuio</t>
    </r>
  </si>
  <si>
    <t>CASO LOG: REGRESSIONE PV = f(K_aria)</t>
  </si>
  <si>
    <t>CASO LOG: REGRESSIONE EI = f(K_aria)</t>
  </si>
  <si>
    <t>Ln(K_aria)</t>
  </si>
  <si>
    <t>CASO LIN: REGRESSIONE PV = f(K_aria)</t>
  </si>
  <si>
    <t>CASO LIN: REGRESSIONE EI = f(K_aria)</t>
  </si>
  <si>
    <t>Disc Number</t>
  </si>
  <si>
    <t>Contrast</t>
  </si>
  <si>
    <t>High Contrast</t>
  </si>
  <si>
    <t>Resolution</t>
  </si>
  <si>
    <t>Presente</t>
  </si>
  <si>
    <t>Assente</t>
  </si>
  <si>
    <t>Logaritmica</t>
  </si>
  <si>
    <t>Lineare</t>
  </si>
  <si>
    <t>DR Tavolo</t>
  </si>
  <si>
    <t>DR Wall Stand</t>
  </si>
  <si>
    <t>DR</t>
  </si>
  <si>
    <t>Acquisire TOR CDR a 20 uGy a 0° e 90° per ottenere la risoluzione spaziale max</t>
  </si>
  <si>
    <t xml:space="preserve">Precisione di misura di distanze e rapporto di formato (DDR11 – Scaling errors)
</t>
  </si>
  <si>
    <t>(kV)</t>
  </si>
  <si>
    <t>(cm)</t>
  </si>
  <si>
    <t>DF-Tool</t>
  </si>
  <si>
    <t>assente</t>
  </si>
  <si>
    <t>Fantoccio:</t>
  </si>
  <si>
    <t>ETR</t>
  </si>
  <si>
    <t>Scala</t>
  </si>
  <si>
    <t>Dim. ImageJ (mm)</t>
  </si>
  <si>
    <t>Dim. ETR (mm)</t>
  </si>
  <si>
    <t>Dim. mm reale</t>
  </si>
  <si>
    <t>I quadrante</t>
  </si>
  <si>
    <t>&lt; 2%</t>
  </si>
  <si>
    <t>&lt; 4%</t>
  </si>
  <si>
    <t>II quadrante</t>
  </si>
  <si>
    <t>III quadrante</t>
  </si>
  <si>
    <t>IV quadrante</t>
  </si>
  <si>
    <t>centro</t>
  </si>
  <si>
    <t>Rapporto formato</t>
  </si>
  <si>
    <t>&lt; 3%</t>
  </si>
  <si>
    <t>Uniformità di risoluzione (DDR10 – Uniformity of resolution)</t>
  </si>
  <si>
    <t>(mmAl + mmCu)</t>
  </si>
  <si>
    <t>Corrente x tempo</t>
  </si>
  <si>
    <t>Distorsioni visibili:</t>
  </si>
  <si>
    <t>DR tavolo</t>
  </si>
  <si>
    <t>Fisica</t>
  </si>
  <si>
    <t>chiudere paziente</t>
  </si>
  <si>
    <t>inserire USB</t>
  </si>
  <si>
    <t>andare su pazienti esaminati</t>
  </si>
  <si>
    <t>selezionare paziente eseguito</t>
  </si>
  <si>
    <t>in basso a dx, tasto esporta</t>
  </si>
  <si>
    <t>target type: USB</t>
  </si>
  <si>
    <t>esporta</t>
  </si>
  <si>
    <t>PER ESPORTARE IMMAGINI</t>
  </si>
  <si>
    <t>ASL TO 3 - P.O.Rivoli</t>
  </si>
  <si>
    <t>Radiologia - Sala 1</t>
  </si>
  <si>
    <t>Telecomandato</t>
  </si>
  <si>
    <t>Simeens Luminos dRF Max</t>
  </si>
  <si>
    <t>OPTITOP 150/40/80HC / SN 807262253</t>
  </si>
  <si>
    <t>Cutaia, Pinna</t>
  </si>
  <si>
    <t>NULS=</t>
  </si>
  <si>
    <t>NUGS=</t>
  </si>
  <si>
    <t>NULSNR=</t>
  </si>
  <si>
    <t>NUGSNR=</t>
  </si>
  <si>
    <t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</si>
</sst>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[$€]* #,##0.00_);_([$€]* \(#,##0.00\);_([$€]* \-??_);_(@_)"/>
    <numFmt numFmtId="165" formatCode="0.0"/>
    <numFmt numFmtId="166" formatCode="0.000"/>
    <numFmt numFmtId="167" formatCode="0.0000"/>
    <numFmt numFmtId="168" formatCode="0.0%"/>
  </numFmts>
  <fonts count="33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12"/>
      <color rgb="FFFF000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sz val="10"/>
      <color rgb="FFFF0000"/>
      <name val="Arial"/>
      <family val="2"/>
      <charset val="1"/>
    </font>
    <font>
      <sz val="9"/>
      <name val="Arial"/>
      <family val="2"/>
      <charset val="1"/>
    </font>
    <font>
      <sz val="9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i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9"/>
      <color rgb="FFFF0000"/>
      <name val="Arial"/>
      <family val="2"/>
      <charset val="1"/>
    </font>
    <font>
      <b/>
      <i/>
      <sz val="10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b/>
      <vertAlign val="subscript"/>
      <sz val="10"/>
      <name val="Arial"/>
      <family val="2"/>
      <charset val="1"/>
    </font>
    <font>
      <sz val="10"/>
      <name val="Calibri"/>
      <family val="2"/>
      <charset val="1"/>
    </font>
    <font>
      <vertAlign val="subscript"/>
      <sz val="10"/>
      <name val="Arial"/>
      <family val="2"/>
      <charset val="1"/>
    </font>
    <font>
      <i/>
      <sz val="10"/>
      <color rgb="FFFF0000"/>
      <name val="Arial"/>
      <family val="2"/>
      <charset val="1"/>
    </font>
    <font>
      <b/>
      <sz val="9"/>
      <name val="Arial"/>
      <family val="2"/>
      <charset val="1"/>
    </font>
    <font>
      <b/>
      <vertAlign val="subscript"/>
      <sz val="12"/>
      <name val="Arial"/>
      <family val="2"/>
      <charset val="1"/>
    </font>
    <font>
      <b/>
      <vertAlign val="superscript"/>
      <sz val="1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vertAlign val="superscript"/>
      <sz val="12"/>
      <color rgb="FF000000"/>
      <name val="Arial"/>
      <family val="2"/>
      <charset val="1"/>
    </font>
    <font>
      <b/>
      <i/>
      <sz val="9"/>
      <color rgb="FFFF0000"/>
      <name val="Arial"/>
      <family val="2"/>
      <charset val="1"/>
    </font>
    <font>
      <b/>
      <i/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4"/>
      <name val="Arial"/>
      <family val="2"/>
      <charset val="1"/>
    </font>
    <font>
      <sz val="10"/>
      <name val="Symbol"/>
      <family val="1"/>
      <charset val="2"/>
    </font>
    <font>
      <b/>
      <i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81D41A"/>
        <bgColor rgb="FF92D05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81D41A"/>
      </patternFill>
    </fill>
    <fill>
      <patternFill patternType="solid">
        <fgColor rgb="FFFFFFFF"/>
        <bgColor rgb="FFFFFFCC"/>
      </patternFill>
    </fill>
    <fill>
      <patternFill patternType="solid">
        <fgColor rgb="FF00B0F0"/>
        <bgColor rgb="FF33CCCC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9" fontId="2" fillId="0" borderId="0" applyBorder="0" applyProtection="0"/>
    <xf numFmtId="164" fontId="2" fillId="0" borderId="0" applyBorder="0" applyProtection="0"/>
    <xf numFmtId="0" fontId="2" fillId="0" borderId="0"/>
    <xf numFmtId="0" fontId="29" fillId="0" borderId="0"/>
  </cellStyleXfs>
  <cellXfs count="221">
    <xf numFmtId="0" fontId="0" fillId="0" borderId="0" xfId="0"/>
    <xf numFmtId="0" fontId="2" fillId="4" borderId="1" xfId="0" applyFont="1" applyFill="1" applyBorder="1" applyAlignment="1" applyProtection="1">
      <alignment horizontal="center"/>
      <protection locked="0"/>
    </xf>
    <xf numFmtId="0" fontId="2" fillId="3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8" fillId="0" borderId="0" xfId="4" applyFont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14" fontId="2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10" fillId="0" borderId="0" xfId="0" applyFont="1"/>
    <xf numFmtId="0" fontId="11" fillId="0" borderId="0" xfId="0" applyFont="1"/>
    <xf numFmtId="0" fontId="2" fillId="0" borderId="0" xfId="0" applyFont="1" applyAlignment="1">
      <alignment horizontal="left"/>
    </xf>
    <xf numFmtId="0" fontId="12" fillId="0" borderId="2" xfId="0" applyFont="1" applyBorder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4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6" fontId="2" fillId="0" borderId="1" xfId="1" applyNumberFormat="1" applyBorder="1" applyAlignment="1" applyProtection="1">
      <alignment horizontal="center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6" fillId="0" borderId="0" xfId="0" applyNumberFormat="1" applyFont="1" applyAlignment="1">
      <alignment horizontal="center" vertical="center"/>
    </xf>
    <xf numFmtId="167" fontId="2" fillId="3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 readingOrder="1"/>
    </xf>
    <xf numFmtId="2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0" fontId="21" fillId="0" borderId="0" xfId="0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1" fontId="7" fillId="0" borderId="6" xfId="0" applyNumberFormat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11" fontId="2" fillId="0" borderId="0" xfId="0" applyNumberFormat="1" applyFont="1"/>
    <xf numFmtId="0" fontId="2" fillId="0" borderId="0" xfId="0" applyFont="1" applyAlignment="1">
      <alignment horizontal="right" vertical="center"/>
    </xf>
    <xf numFmtId="1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0" borderId="1" xfId="1" applyNumberFormat="1" applyBorder="1" applyAlignment="1" applyProtection="1">
      <alignment horizontal="center"/>
    </xf>
    <xf numFmtId="2" fontId="2" fillId="0" borderId="1" xfId="1" applyNumberFormat="1" applyBorder="1" applyAlignment="1" applyProtection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2" fontId="2" fillId="0" borderId="4" xfId="1" applyNumberFormat="1" applyBorder="1" applyAlignment="1" applyProtection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0" fontId="2" fillId="0" borderId="0" xfId="1" applyNumberFormat="1" applyBorder="1" applyAlignment="1" applyProtection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9" fontId="2" fillId="0" borderId="1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right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wrapText="1"/>
    </xf>
    <xf numFmtId="0" fontId="28" fillId="0" borderId="0" xfId="4" applyFont="1" applyAlignment="1">
      <alignment horizontal="left" wrapText="1"/>
    </xf>
    <xf numFmtId="0" fontId="2" fillId="0" borderId="0" xfId="3"/>
    <xf numFmtId="0" fontId="9" fillId="0" borderId="0" xfId="4" applyFont="1" applyAlignment="1">
      <alignment horizontal="right"/>
    </xf>
    <xf numFmtId="0" fontId="30" fillId="0" borderId="0" xfId="4" applyFont="1"/>
    <xf numFmtId="0" fontId="2" fillId="0" borderId="0" xfId="3" applyAlignment="1">
      <alignment horizontal="right"/>
    </xf>
    <xf numFmtId="0" fontId="9" fillId="0" borderId="0" xfId="4" applyFont="1" applyAlignment="1">
      <alignment horizontal="left"/>
    </xf>
    <xf numFmtId="0" fontId="9" fillId="0" borderId="0" xfId="4" applyFont="1" applyAlignment="1">
      <alignment horizontal="center"/>
    </xf>
    <xf numFmtId="0" fontId="2" fillId="0" borderId="0" xfId="4" applyFont="1"/>
    <xf numFmtId="0" fontId="16" fillId="0" borderId="0" xfId="3" applyFont="1" applyAlignment="1">
      <alignment horizontal="right"/>
    </xf>
    <xf numFmtId="0" fontId="9" fillId="0" borderId="2" xfId="4" applyFont="1" applyBorder="1" applyAlignment="1">
      <alignment horizontal="left"/>
    </xf>
    <xf numFmtId="0" fontId="10" fillId="0" borderId="2" xfId="3" applyFont="1" applyBorder="1"/>
    <xf numFmtId="0" fontId="2" fillId="0" borderId="2" xfId="3" applyBorder="1" applyAlignment="1">
      <alignment horizontal="right"/>
    </xf>
    <xf numFmtId="0" fontId="2" fillId="0" borderId="2" xfId="3" applyBorder="1"/>
    <xf numFmtId="0" fontId="2" fillId="0" borderId="2" xfId="0" applyFont="1" applyBorder="1"/>
    <xf numFmtId="0" fontId="9" fillId="0" borderId="2" xfId="4" applyFont="1" applyBorder="1" applyAlignment="1">
      <alignment horizontal="right"/>
    </xf>
    <xf numFmtId="0" fontId="16" fillId="0" borderId="0" xfId="3" applyFont="1"/>
    <xf numFmtId="0" fontId="10" fillId="0" borderId="0" xfId="3" applyFont="1"/>
    <xf numFmtId="0" fontId="2" fillId="0" borderId="0" xfId="3" applyAlignment="1">
      <alignment horizontal="left"/>
    </xf>
    <xf numFmtId="0" fontId="9" fillId="0" borderId="0" xfId="4" applyFont="1" applyAlignment="1">
      <alignment horizontal="left" indent="11"/>
    </xf>
    <xf numFmtId="0" fontId="28" fillId="0" borderId="2" xfId="4" applyFont="1" applyBorder="1" applyAlignment="1">
      <alignment horizontal="left" wrapText="1"/>
    </xf>
    <xf numFmtId="0" fontId="28" fillId="0" borderId="0" xfId="4" applyFont="1" applyAlignment="1">
      <alignment horizontal="right"/>
    </xf>
    <xf numFmtId="14" fontId="2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11" xfId="0" applyBorder="1"/>
    <xf numFmtId="0" fontId="0" fillId="0" borderId="12" xfId="0" applyBorder="1"/>
    <xf numFmtId="0" fontId="2" fillId="0" borderId="11" xfId="0" applyFont="1" applyBorder="1"/>
    <xf numFmtId="0" fontId="2" fillId="4" borderId="1" xfId="0" applyFont="1" applyFill="1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0" fillId="0" borderId="11" xfId="0" applyFont="1" applyBorder="1"/>
    <xf numFmtId="0" fontId="0" fillId="4" borderId="1" xfId="0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2" fillId="0" borderId="11" xfId="0" applyFont="1" applyBorder="1" applyAlignment="1">
      <alignment vertical="center"/>
    </xf>
    <xf numFmtId="0" fontId="10" fillId="0" borderId="14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5" xfId="0" applyBorder="1"/>
    <xf numFmtId="0" fontId="0" fillId="0" borderId="2" xfId="0" applyBorder="1"/>
    <xf numFmtId="0" fontId="10" fillId="0" borderId="1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3" borderId="1" xfId="0" applyNumberForma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4" borderId="6" xfId="0" applyNumberFormat="1" applyFill="1" applyBorder="1" applyAlignment="1" applyProtection="1">
      <alignment horizontal="center"/>
      <protection locked="0"/>
    </xf>
    <xf numFmtId="1" fontId="0" fillId="4" borderId="3" xfId="0" applyNumberFormat="1" applyFill="1" applyBorder="1" applyAlignment="1" applyProtection="1">
      <alignment horizontal="center"/>
      <protection locked="0"/>
    </xf>
    <xf numFmtId="2" fontId="0" fillId="0" borderId="1" xfId="0" applyNumberForma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3" borderId="1" xfId="0" applyFill="1" applyBorder="1" applyProtection="1">
      <protection locked="0"/>
    </xf>
    <xf numFmtId="0" fontId="2" fillId="0" borderId="14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1" xfId="0" applyBorder="1" applyProtection="1"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0" fillId="0" borderId="6" xfId="0" applyBorder="1" applyAlignment="1">
      <alignment horizontal="center"/>
    </xf>
    <xf numFmtId="0" fontId="0" fillId="3" borderId="1" xfId="0" applyFill="1" applyBorder="1" applyAlignment="1" applyProtection="1">
      <alignment horizontal="center"/>
      <protection locked="0"/>
    </xf>
    <xf numFmtId="0" fontId="2" fillId="0" borderId="11" xfId="0" applyFont="1" applyBorder="1" applyProtection="1">
      <protection locked="0"/>
    </xf>
    <xf numFmtId="0" fontId="2" fillId="0" borderId="0" xfId="0" applyFont="1" applyProtection="1">
      <protection locked="0"/>
    </xf>
    <xf numFmtId="0" fontId="10" fillId="0" borderId="18" xfId="0" applyFont="1" applyBorder="1"/>
    <xf numFmtId="0" fontId="10" fillId="0" borderId="22" xfId="0" applyFont="1" applyBorder="1" applyAlignment="1">
      <alignment horizontal="center"/>
    </xf>
    <xf numFmtId="0" fontId="2" fillId="0" borderId="12" xfId="0" applyFont="1" applyBorder="1" applyProtection="1">
      <protection locked="0"/>
    </xf>
    <xf numFmtId="0" fontId="2" fillId="0" borderId="16" xfId="0" applyFont="1" applyBorder="1"/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10" fillId="0" borderId="12" xfId="0" applyFont="1" applyBorder="1"/>
    <xf numFmtId="0" fontId="10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2" fillId="0" borderId="20" xfId="0" applyFont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6" fillId="0" borderId="0" xfId="0" applyFont="1"/>
    <xf numFmtId="167" fontId="0" fillId="0" borderId="0" xfId="0" applyNumberFormat="1"/>
    <xf numFmtId="0" fontId="32" fillId="0" borderId="0" xfId="0" applyFont="1" applyAlignment="1">
      <alignment vertical="center"/>
    </xf>
    <xf numFmtId="0" fontId="32" fillId="0" borderId="1" xfId="0" applyFont="1" applyBorder="1" applyAlignment="1">
      <alignment vertical="center"/>
    </xf>
    <xf numFmtId="0" fontId="32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2" fontId="7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8" fontId="7" fillId="0" borderId="1" xfId="1" applyNumberFormat="1" applyFont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 applyProtection="1">
      <alignment horizontal="center"/>
      <protection locked="0"/>
    </xf>
    <xf numFmtId="0" fontId="32" fillId="0" borderId="0" xfId="0" applyFont="1" applyAlignment="1">
      <alignment horizontal="left" vertical="top" wrapText="1"/>
    </xf>
    <xf numFmtId="0" fontId="1" fillId="0" borderId="0" xfId="0" applyFont="1" applyProtection="1">
      <protection locked="0"/>
    </xf>
    <xf numFmtId="0" fontId="2" fillId="2" borderId="6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5">
    <cellStyle name="Euro" xfId="2" xr:uid="{00000000-0005-0000-0000-000006000000}"/>
    <cellStyle name="Excel Built-in Normal" xfId="4" xr:uid="{00000000-0005-0000-0000-000008000000}"/>
    <cellStyle name="Normale" xfId="0" builtinId="0"/>
    <cellStyle name="Normale 2" xfId="3" xr:uid="{00000000-0005-0000-0000-000007000000}"/>
    <cellStyle name="Percentuale" xfId="1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D05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8212190352020899"/>
          <c:y val="6.06674773679233E-2"/>
          <c:w val="0.71210886571056098"/>
          <c:h val="0.72314552087555695"/>
        </c:manualLayout>
      </c:layout>
      <c:scatterChart>
        <c:scatterStyle val="lineMarker"/>
        <c:varyColors val="0"/>
        <c:ser>
          <c:idx val="0"/>
          <c:order val="0"/>
          <c:spPr>
            <a:ln w="2844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324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9.4994554016654478E-2"/>
                  <c:y val="0.40147290296756194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Report!$B$40:$B$45</c:f>
              <c:numCache>
                <c:formatCode>0.00</c:formatCode>
                <c:ptCount val="6"/>
                <c:pt idx="0">
                  <c:v>1.0169999999999999</c:v>
                </c:pt>
                <c:pt idx="1">
                  <c:v>2.3980000000000001</c:v>
                </c:pt>
                <c:pt idx="2">
                  <c:v>5.0389999999999997</c:v>
                </c:pt>
                <c:pt idx="3">
                  <c:v>10.36</c:v>
                </c:pt>
                <c:pt idx="4">
                  <c:v>20.82</c:v>
                </c:pt>
                <c:pt idx="5">
                  <c:v>32.72</c:v>
                </c:pt>
              </c:numCache>
            </c:numRef>
          </c:xVal>
          <c:yVal>
            <c:numRef>
              <c:f>Report!$C$40:$C$45</c:f>
              <c:numCache>
                <c:formatCode>0.0</c:formatCode>
                <c:ptCount val="6"/>
                <c:pt idx="0">
                  <c:v>1179.5730000000001</c:v>
                </c:pt>
                <c:pt idx="1">
                  <c:v>2498.788</c:v>
                </c:pt>
                <c:pt idx="2">
                  <c:v>5091.01</c:v>
                </c:pt>
                <c:pt idx="3">
                  <c:v>10277.062</c:v>
                </c:pt>
                <c:pt idx="4">
                  <c:v>20544.858</c:v>
                </c:pt>
                <c:pt idx="5">
                  <c:v>32117.156999999999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6B-498E-BEF3-FFE39D608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48741"/>
        <c:axId val="72652801"/>
      </c:scatterChart>
      <c:valAx>
        <c:axId val="40548741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lang="it-IT" sz="1000" b="1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Arial"/>
                    <a:ea typeface="Calibri"/>
                  </a:rPr>
                  <a:t>Karia (µGy)</a:t>
                </a:r>
              </a:p>
            </c:rich>
          </c:tx>
          <c:layout>
            <c:manualLayout>
              <c:xMode val="edge"/>
              <c:yMode val="edge"/>
              <c:x val="0.46251629726206001"/>
              <c:y val="0.89001486285637099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it-IT"/>
          </a:p>
        </c:txPr>
        <c:crossAx val="72652801"/>
        <c:crossesAt val="0"/>
        <c:crossBetween val="midCat"/>
      </c:valAx>
      <c:valAx>
        <c:axId val="72652801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prstDash val="sys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it-IT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PV medio</a:t>
                </a:r>
              </a:p>
            </c:rich>
          </c:tx>
          <c:layout>
            <c:manualLayout>
              <c:xMode val="edge"/>
              <c:yMode val="edge"/>
              <c:x val="4.2780312907431603E-2"/>
              <c:y val="0.29347385488447503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it-IT"/>
          </a:p>
        </c:txPr>
        <c:crossAx val="40548741"/>
        <c:crossesAt val="0.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  <c:showDLblsOverMax val="1"/>
  </c:chart>
  <c:spPr>
    <a:solidFill>
      <a:srgbClr val="FFFFFF"/>
    </a:solidFill>
    <a:ln w="3240">
      <a:solidFill>
        <a:srgbClr val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6623047029899299"/>
          <c:y val="7.9583840021618696E-2"/>
          <c:w val="0.72995479419462295"/>
          <c:h val="0.72692879340629701"/>
        </c:manualLayout>
      </c:layout>
      <c:scatterChart>
        <c:scatterStyle val="lineMarker"/>
        <c:varyColors val="0"/>
        <c:ser>
          <c:idx val="0"/>
          <c:order val="0"/>
          <c:spPr>
            <a:ln w="2844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324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layout>
                <c:manualLayout>
                  <c:x val="9.4031492830597987E-2"/>
                  <c:y val="0.40222197446730756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Report!$B$40:$B$45</c:f>
              <c:numCache>
                <c:formatCode>0.00</c:formatCode>
                <c:ptCount val="6"/>
                <c:pt idx="0">
                  <c:v>1.0169999999999999</c:v>
                </c:pt>
                <c:pt idx="1">
                  <c:v>2.3980000000000001</c:v>
                </c:pt>
                <c:pt idx="2">
                  <c:v>5.0389999999999997</c:v>
                </c:pt>
                <c:pt idx="3">
                  <c:v>10.36</c:v>
                </c:pt>
                <c:pt idx="4">
                  <c:v>20.82</c:v>
                </c:pt>
                <c:pt idx="5">
                  <c:v>32.72</c:v>
                </c:pt>
              </c:numCache>
            </c:numRef>
          </c:xVal>
          <c:yVal>
            <c:numRef>
              <c:f>Report!$F$40:$F$45</c:f>
              <c:numCache>
                <c:formatCode>0.000</c:formatCode>
                <c:ptCount val="6"/>
                <c:pt idx="0">
                  <c:v>52</c:v>
                </c:pt>
                <c:pt idx="1">
                  <c:v>107</c:v>
                </c:pt>
                <c:pt idx="2">
                  <c:v>214</c:v>
                </c:pt>
                <c:pt idx="3">
                  <c:v>421</c:v>
                </c:pt>
                <c:pt idx="4">
                  <c:v>835</c:v>
                </c:pt>
                <c:pt idx="5">
                  <c:v>1295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FD-469A-8A9A-3E153846C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45061"/>
        <c:axId val="78191465"/>
      </c:scatterChart>
      <c:valAx>
        <c:axId val="28445061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lang="it-IT" sz="1000" b="1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Arial"/>
                    <a:ea typeface="Calibri"/>
                  </a:rPr>
                  <a:t>Karia (µGy)</a:t>
                </a:r>
              </a:p>
            </c:rich>
          </c:tx>
          <c:layout>
            <c:manualLayout>
              <c:xMode val="edge"/>
              <c:yMode val="edge"/>
              <c:x val="0.45578555000396498"/>
              <c:y val="0.89839210917443602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it-IT"/>
          </a:p>
        </c:txPr>
        <c:crossAx val="78191465"/>
        <c:crossesAt val="0"/>
        <c:crossBetween val="midCat"/>
      </c:valAx>
      <c:valAx>
        <c:axId val="78191465"/>
        <c:scaling>
          <c:orientation val="minMax"/>
        </c:scaling>
        <c:delete val="0"/>
        <c:axPos val="l"/>
        <c:majorGridlines>
          <c:spPr>
            <a:ln w="3240">
              <a:solidFill>
                <a:srgbClr val="000000"/>
              </a:solidFill>
              <a:prstDash val="sysDash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it-IT"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EI medio</a:t>
                </a:r>
              </a:p>
            </c:rich>
          </c:tx>
          <c:layout>
            <c:manualLayout>
              <c:xMode val="edge"/>
              <c:yMode val="edge"/>
              <c:x val="1.8082322150844599E-2"/>
              <c:y val="0.32752330766112697"/>
            </c:manualLayout>
          </c:layout>
          <c:overlay val="0"/>
          <c:spPr>
            <a:noFill/>
            <a:ln w="2556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it-IT"/>
          </a:p>
        </c:txPr>
        <c:crossAx val="28445061"/>
        <c:crossesAt val="0.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  <c:showDLblsOverMax val="1"/>
  </c:chart>
  <c:spPr>
    <a:solidFill>
      <a:srgbClr val="FFFFFF"/>
    </a:solidFill>
    <a:ln w="3240">
      <a:solidFill>
        <a:srgbClr val="000000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266760</xdr:colOff>
      <xdr:row>52</xdr:row>
      <xdr:rowOff>66600</xdr:rowOff>
    </xdr:from>
    <xdr:to>
      <xdr:col>2</xdr:col>
      <xdr:colOff>1492200</xdr:colOff>
      <xdr:row>68</xdr:row>
      <xdr:rowOff>139680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1743120</xdr:colOff>
      <xdr:row>52</xdr:row>
      <xdr:rowOff>76320</xdr:rowOff>
    </xdr:from>
    <xdr:to>
      <xdr:col>6</xdr:col>
      <xdr:colOff>635040</xdr:colOff>
      <xdr:row>68</xdr:row>
      <xdr:rowOff>149400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123840</xdr:colOff>
      <xdr:row>71</xdr:row>
      <xdr:rowOff>38160</xdr:rowOff>
    </xdr:from>
    <xdr:to>
      <xdr:col>24</xdr:col>
      <xdr:colOff>196920</xdr:colOff>
      <xdr:row>96</xdr:row>
      <xdr:rowOff>6480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22441" t="3160" r="44154" b="18859"/>
        <a:stretch/>
      </xdr:blipFill>
      <xdr:spPr>
        <a:xfrm>
          <a:off x="14813280" y="11534760"/>
          <a:ext cx="3143160" cy="416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266760</xdr:colOff>
      <xdr:row>71</xdr:row>
      <xdr:rowOff>47520</xdr:rowOff>
    </xdr:from>
    <xdr:to>
      <xdr:col>29</xdr:col>
      <xdr:colOff>406440</xdr:colOff>
      <xdr:row>95</xdr:row>
      <xdr:rowOff>110880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22169" t="3269" r="43860" b="20525"/>
        <a:stretch/>
      </xdr:blipFill>
      <xdr:spPr>
        <a:xfrm>
          <a:off x="18026280" y="11544120"/>
          <a:ext cx="3210120" cy="4102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57"/>
  <sheetViews>
    <sheetView tabSelected="1" topLeftCell="A205" zoomScale="85" zoomScaleNormal="85" workbookViewId="0">
      <selection activeCell="M66" sqref="M66"/>
    </sheetView>
  </sheetViews>
  <sheetFormatPr defaultColWidth="15.42578125" defaultRowHeight="15" x14ac:dyDescent="0.2"/>
  <cols>
    <col min="1" max="1" width="27.28515625" style="13" customWidth="1"/>
    <col min="2" max="2" width="18" style="13" customWidth="1"/>
    <col min="3" max="3" width="30.85546875" style="13" customWidth="1"/>
    <col min="4" max="4" width="18.42578125" style="13" customWidth="1"/>
    <col min="5" max="7" width="15.42578125" style="13"/>
    <col min="8" max="8" width="15.42578125" style="14"/>
    <col min="9" max="16384" width="15.42578125" style="13"/>
  </cols>
  <sheetData>
    <row r="1" spans="1:13" s="16" customFormat="1" ht="22.5" customHeight="1" x14ac:dyDescent="0.2">
      <c r="A1" s="12" t="s">
        <v>0</v>
      </c>
      <c r="B1" s="12"/>
      <c r="C1" s="12"/>
      <c r="D1" s="12"/>
      <c r="E1" s="12"/>
      <c r="F1" s="12"/>
      <c r="G1" s="12"/>
      <c r="H1" s="15"/>
      <c r="I1" s="15"/>
    </row>
    <row r="2" spans="1:13" s="16" customFormat="1" ht="15.75" customHeight="1" x14ac:dyDescent="0.2">
      <c r="A2" s="12" t="str">
        <f>'Inserimento dati'!G3</f>
        <v>DR tavolo</v>
      </c>
      <c r="B2" s="12"/>
      <c r="C2" s="12"/>
      <c r="D2" s="12"/>
      <c r="E2" s="12"/>
      <c r="F2" s="12"/>
      <c r="G2" s="12"/>
      <c r="H2" s="15"/>
      <c r="I2" s="15"/>
    </row>
    <row r="3" spans="1:13" s="16" customFormat="1" ht="15.75" x14ac:dyDescent="0.2">
      <c r="B3" s="15"/>
      <c r="H3" s="17"/>
    </row>
    <row r="4" spans="1:13" s="21" customFormat="1" ht="12.75" x14ac:dyDescent="0.2">
      <c r="A4" s="18" t="s">
        <v>1</v>
      </c>
      <c r="B4" s="19"/>
      <c r="C4" s="217">
        <v>45561</v>
      </c>
      <c r="D4" s="28"/>
      <c r="E4" s="18"/>
      <c r="F4" s="18"/>
      <c r="G4" s="20"/>
      <c r="H4" s="20"/>
      <c r="I4" s="20"/>
      <c r="K4" s="22"/>
      <c r="L4" s="22"/>
      <c r="M4" s="22"/>
    </row>
    <row r="5" spans="1:13" s="21" customFormat="1" ht="12.75" x14ac:dyDescent="0.2">
      <c r="A5" s="20"/>
      <c r="B5" s="20"/>
      <c r="C5" s="28"/>
      <c r="D5" s="28"/>
      <c r="E5" s="18"/>
      <c r="F5" s="18"/>
      <c r="G5" s="18"/>
      <c r="H5" s="18"/>
      <c r="I5" s="18"/>
      <c r="J5" s="22"/>
      <c r="K5" s="22"/>
      <c r="L5" s="22"/>
      <c r="M5" s="22"/>
    </row>
    <row r="6" spans="1:13" s="21" customFormat="1" ht="12.75" x14ac:dyDescent="0.2">
      <c r="A6" s="23" t="s">
        <v>2</v>
      </c>
      <c r="B6" s="20"/>
      <c r="C6" s="215" t="s">
        <v>270</v>
      </c>
      <c r="D6" s="216"/>
      <c r="E6" s="18"/>
      <c r="F6" s="18"/>
      <c r="G6" s="18"/>
      <c r="H6" s="18"/>
      <c r="I6" s="18"/>
      <c r="J6" s="22"/>
      <c r="K6" s="22"/>
      <c r="L6" s="22"/>
      <c r="M6" s="22"/>
    </row>
    <row r="7" spans="1:13" s="21" customFormat="1" ht="12.75" x14ac:dyDescent="0.2">
      <c r="A7" s="18" t="s">
        <v>3</v>
      </c>
      <c r="B7" s="18"/>
      <c r="C7" s="215" t="s">
        <v>271</v>
      </c>
      <c r="D7" s="216"/>
      <c r="E7" s="18"/>
      <c r="F7" s="18"/>
      <c r="G7" s="18"/>
      <c r="H7" s="18"/>
      <c r="I7" s="18"/>
      <c r="J7" s="22"/>
      <c r="K7" s="22"/>
      <c r="L7" s="22"/>
      <c r="M7" s="22"/>
    </row>
    <row r="8" spans="1:13" s="21" customFormat="1" ht="12.75" x14ac:dyDescent="0.2">
      <c r="A8" s="18" t="s">
        <v>4</v>
      </c>
      <c r="B8" s="18"/>
      <c r="C8" s="218" t="s">
        <v>272</v>
      </c>
      <c r="D8" s="219"/>
      <c r="E8" s="23"/>
      <c r="F8" s="24"/>
      <c r="G8" s="18"/>
      <c r="H8" s="18"/>
      <c r="I8" s="18"/>
      <c r="J8" s="22"/>
      <c r="K8" s="22"/>
      <c r="L8" s="22"/>
      <c r="M8" s="22"/>
    </row>
    <row r="9" spans="1:13" s="21" customFormat="1" ht="12.75" x14ac:dyDescent="0.2">
      <c r="A9" s="18" t="s">
        <v>5</v>
      </c>
      <c r="B9" s="18"/>
      <c r="C9" s="220" t="s">
        <v>273</v>
      </c>
      <c r="D9" s="220"/>
      <c r="E9" s="23"/>
      <c r="F9" s="25"/>
      <c r="G9" s="18"/>
      <c r="H9" s="18"/>
      <c r="I9" s="18"/>
      <c r="J9" s="22"/>
      <c r="K9" s="22"/>
      <c r="L9" s="22"/>
      <c r="M9" s="22"/>
    </row>
    <row r="10" spans="1:13" s="21" customFormat="1" ht="12.75" x14ac:dyDescent="0.2">
      <c r="A10" s="18" t="s">
        <v>6</v>
      </c>
      <c r="B10" s="18"/>
      <c r="C10" s="220" t="s">
        <v>274</v>
      </c>
      <c r="D10" s="220"/>
      <c r="E10" s="23"/>
      <c r="F10" s="25"/>
      <c r="G10" s="18"/>
      <c r="H10" s="18"/>
      <c r="I10" s="18"/>
      <c r="J10" s="22"/>
      <c r="K10" s="22"/>
      <c r="L10" s="22"/>
      <c r="M10" s="22"/>
    </row>
    <row r="11" spans="1:13" s="21" customFormat="1" ht="12.75" x14ac:dyDescent="0.2">
      <c r="A11" s="18" t="s">
        <v>7</v>
      </c>
      <c r="B11" s="18"/>
      <c r="C11" s="220" t="s">
        <v>275</v>
      </c>
      <c r="D11" s="220"/>
      <c r="E11" s="23"/>
      <c r="F11" s="25"/>
      <c r="G11" s="18"/>
      <c r="H11" s="18"/>
      <c r="I11" s="18"/>
      <c r="J11" s="22"/>
      <c r="K11" s="22"/>
      <c r="L11" s="22"/>
      <c r="M11" s="22"/>
    </row>
    <row r="12" spans="1:13" s="21" customFormat="1" ht="12.75" x14ac:dyDescent="0.2">
      <c r="A12" s="18"/>
      <c r="B12" s="18"/>
      <c r="C12" s="18"/>
      <c r="D12" s="18"/>
      <c r="E12" s="23"/>
      <c r="F12" s="25"/>
      <c r="G12" s="18"/>
      <c r="H12" s="18"/>
      <c r="I12" s="18"/>
      <c r="J12" s="22"/>
      <c r="K12" s="22"/>
      <c r="L12" s="22"/>
      <c r="M12" s="22"/>
    </row>
    <row r="13" spans="1:13" s="21" customFormat="1" ht="12.75" x14ac:dyDescent="0.2">
      <c r="A13" s="18" t="s">
        <v>8</v>
      </c>
      <c r="B13" s="18"/>
      <c r="C13" s="11"/>
      <c r="D13" s="11"/>
      <c r="E13" s="23"/>
      <c r="F13" s="25"/>
      <c r="G13" s="18"/>
      <c r="H13" s="18"/>
      <c r="I13" s="18"/>
      <c r="J13" s="22"/>
      <c r="K13" s="22"/>
      <c r="L13" s="22"/>
      <c r="M13" s="22"/>
    </row>
    <row r="14" spans="1:13" s="21" customFormat="1" ht="12.75" x14ac:dyDescent="0.2">
      <c r="A14" s="26"/>
      <c r="B14" s="18"/>
      <c r="C14" s="25"/>
      <c r="D14" s="27"/>
      <c r="E14" s="23"/>
      <c r="F14" s="25"/>
      <c r="G14" s="18"/>
      <c r="H14" s="18"/>
      <c r="I14" s="18"/>
      <c r="J14" s="22"/>
      <c r="K14" s="22"/>
      <c r="L14" s="22"/>
      <c r="M14" s="22"/>
    </row>
    <row r="15" spans="1:13" s="31" customFormat="1" x14ac:dyDescent="0.2">
      <c r="A15" s="26"/>
      <c r="B15" s="28"/>
      <c r="C15" s="29"/>
      <c r="D15" s="29"/>
      <c r="E15" s="18"/>
      <c r="F15" s="18"/>
      <c r="G15" s="18"/>
      <c r="H15" s="18"/>
      <c r="I15" s="18"/>
      <c r="J15" s="30"/>
      <c r="K15" s="30"/>
      <c r="L15" s="30"/>
      <c r="M15" s="30"/>
    </row>
    <row r="16" spans="1:13" s="31" customFormat="1" x14ac:dyDescent="0.2">
      <c r="A16" s="26"/>
      <c r="B16" s="18"/>
      <c r="C16" s="28"/>
      <c r="D16" s="18"/>
      <c r="E16" s="18"/>
      <c r="F16" s="32"/>
      <c r="G16" s="18"/>
      <c r="H16" s="33"/>
      <c r="I16" s="18"/>
      <c r="J16" s="30"/>
      <c r="K16" s="30"/>
      <c r="L16" s="30"/>
      <c r="M16" s="30"/>
    </row>
    <row r="17" spans="1:13" s="21" customFormat="1" ht="12" customHeight="1" x14ac:dyDescent="0.2">
      <c r="A17" s="34" t="s">
        <v>9</v>
      </c>
      <c r="C17" s="35" t="s">
        <v>10</v>
      </c>
      <c r="D17" s="36"/>
      <c r="E17" s="36"/>
      <c r="F17" s="36"/>
      <c r="G17" s="36"/>
      <c r="H17" s="36"/>
      <c r="I17" s="36"/>
      <c r="J17" s="22"/>
      <c r="K17" s="22"/>
      <c r="L17" s="22"/>
      <c r="M17" s="22"/>
    </row>
    <row r="18" spans="1:13" s="21" customFormat="1" ht="12.75" x14ac:dyDescent="0.2">
      <c r="A18" s="26"/>
      <c r="B18" s="28"/>
      <c r="C18" s="32"/>
      <c r="D18" s="18"/>
      <c r="E18" s="18"/>
      <c r="F18" s="32"/>
      <c r="G18" s="18"/>
      <c r="H18" s="33"/>
      <c r="I18" s="18"/>
      <c r="J18" s="22"/>
      <c r="K18" s="22"/>
      <c r="L18" s="22"/>
      <c r="M18" s="22"/>
    </row>
    <row r="19" spans="1:13" s="21" customFormat="1" ht="12.75" x14ac:dyDescent="0.2">
      <c r="A19" s="26" t="s">
        <v>8</v>
      </c>
      <c r="B19" s="37"/>
      <c r="C19" s="28"/>
      <c r="D19" s="18"/>
      <c r="E19" s="18"/>
      <c r="F19" s="18"/>
      <c r="G19" s="18"/>
      <c r="H19" s="38"/>
      <c r="I19" s="18"/>
      <c r="J19" s="22"/>
      <c r="K19" s="22"/>
      <c r="L19" s="22" t="s">
        <v>11</v>
      </c>
      <c r="M19" s="22"/>
    </row>
    <row r="20" spans="1:13" s="40" customFormat="1" ht="12.75" x14ac:dyDescent="0.2">
      <c r="A20" s="32"/>
      <c r="B20" s="39"/>
      <c r="C20" s="32"/>
      <c r="D20" s="32"/>
      <c r="E20" s="32"/>
      <c r="F20" s="32"/>
      <c r="G20" s="32"/>
      <c r="H20" s="33"/>
      <c r="I20" s="32"/>
    </row>
    <row r="21" spans="1:13" s="43" customFormat="1" ht="12.75" x14ac:dyDescent="0.2">
      <c r="A21" s="34" t="s">
        <v>12</v>
      </c>
      <c r="B21" s="41"/>
      <c r="C21" s="41"/>
      <c r="D21" s="41"/>
      <c r="E21" s="41"/>
      <c r="F21" s="41"/>
      <c r="G21" s="41"/>
      <c r="H21" s="42"/>
      <c r="I21" s="41"/>
    </row>
    <row r="22" spans="1:13" s="43" customFormat="1" ht="12.75" x14ac:dyDescent="0.2">
      <c r="A22" s="37"/>
      <c r="B22" s="41"/>
      <c r="C22" s="41"/>
      <c r="D22" s="41"/>
      <c r="E22" s="41"/>
      <c r="F22" s="41"/>
      <c r="G22" s="41"/>
      <c r="H22" s="42"/>
      <c r="I22" s="41"/>
    </row>
    <row r="23" spans="1:13" s="43" customFormat="1" ht="12.75" x14ac:dyDescent="0.2">
      <c r="A23" s="44" t="s">
        <v>13</v>
      </c>
      <c r="B23" s="10" t="str">
        <f>'Inserimento dati'!G17</f>
        <v>Fisica</v>
      </c>
      <c r="C23" s="10"/>
      <c r="D23" s="41"/>
      <c r="E23" s="41"/>
      <c r="F23" s="41"/>
      <c r="G23" s="41"/>
      <c r="H23" s="42"/>
      <c r="I23" s="41"/>
    </row>
    <row r="24" spans="1:13" s="43" customFormat="1" ht="12.75" x14ac:dyDescent="0.2">
      <c r="A24" s="46" t="s">
        <v>14</v>
      </c>
      <c r="B24" s="10" t="str">
        <f>'Inserimento dati'!H8</f>
        <v>Assente</v>
      </c>
      <c r="C24" s="10"/>
      <c r="D24" s="41"/>
      <c r="E24" s="41"/>
      <c r="F24" s="41"/>
      <c r="G24" s="41"/>
      <c r="H24" s="42"/>
      <c r="I24" s="41"/>
    </row>
    <row r="25" spans="1:13" s="43" customFormat="1" ht="12.75" customHeight="1" x14ac:dyDescent="0.2">
      <c r="A25" s="44" t="s">
        <v>15</v>
      </c>
      <c r="B25" s="10" t="str">
        <f>'Inserimento dati'!D15</f>
        <v>1 mm Cu</v>
      </c>
      <c r="C25" s="10"/>
      <c r="D25" s="41"/>
      <c r="E25" s="47"/>
      <c r="F25" s="47"/>
      <c r="G25" s="41"/>
      <c r="H25" s="42"/>
      <c r="I25" s="41"/>
    </row>
    <row r="26" spans="1:13" s="43" customFormat="1" ht="12.75" x14ac:dyDescent="0.2">
      <c r="A26" s="44" t="s">
        <v>16</v>
      </c>
      <c r="B26" s="48" t="s">
        <v>17</v>
      </c>
      <c r="C26" s="48">
        <f>'Inserimento dati'!H5</f>
        <v>115</v>
      </c>
      <c r="D26" s="41"/>
      <c r="E26" s="41"/>
      <c r="F26" s="41"/>
      <c r="G26" s="41"/>
      <c r="H26" s="42"/>
      <c r="I26" s="41"/>
    </row>
    <row r="27" spans="1:13" s="43" customFormat="1" ht="12.75" x14ac:dyDescent="0.2">
      <c r="A27" s="44" t="s">
        <v>18</v>
      </c>
      <c r="B27" s="45" t="s">
        <v>19</v>
      </c>
      <c r="C27" s="45">
        <f>'Inserimento dati'!G20</f>
        <v>70</v>
      </c>
      <c r="D27" s="41"/>
      <c r="E27" s="41"/>
      <c r="F27" s="41"/>
      <c r="G27" s="41"/>
      <c r="H27" s="42"/>
      <c r="I27" s="41"/>
    </row>
    <row r="28" spans="1:13" s="43" customFormat="1" ht="12.75" x14ac:dyDescent="0.2">
      <c r="A28" s="37"/>
      <c r="B28" s="41"/>
      <c r="C28" s="41"/>
      <c r="D28" s="41"/>
      <c r="E28" s="41"/>
      <c r="F28" s="41"/>
      <c r="G28" s="41"/>
      <c r="H28" s="42"/>
      <c r="I28" s="41"/>
    </row>
    <row r="29" spans="1:13" s="43" customFormat="1" ht="12.75" x14ac:dyDescent="0.2">
      <c r="A29" s="37"/>
      <c r="B29" s="41"/>
      <c r="C29" s="41"/>
      <c r="D29" s="41"/>
      <c r="E29" s="41"/>
      <c r="F29" s="41"/>
      <c r="G29" s="41"/>
      <c r="H29" s="42"/>
      <c r="I29" s="41"/>
    </row>
    <row r="30" spans="1:13" s="43" customFormat="1" ht="12.75" x14ac:dyDescent="0.2">
      <c r="A30" s="49" t="s">
        <v>20</v>
      </c>
      <c r="B30" s="41"/>
      <c r="C30" s="41"/>
      <c r="D30" s="41"/>
      <c r="E30" s="41"/>
      <c r="F30" s="41"/>
      <c r="G30" s="41"/>
      <c r="H30" s="42"/>
      <c r="I30" s="41"/>
    </row>
    <row r="31" spans="1:13" s="43" customFormat="1" ht="12.75" x14ac:dyDescent="0.2">
      <c r="A31" s="50"/>
      <c r="B31" s="34"/>
      <c r="C31" s="41"/>
      <c r="D31" s="41"/>
      <c r="E31" s="41"/>
      <c r="F31" s="41"/>
      <c r="G31" s="41"/>
      <c r="H31" s="42"/>
      <c r="I31" s="41"/>
    </row>
    <row r="32" spans="1:13" s="43" customFormat="1" ht="12.75" x14ac:dyDescent="0.2">
      <c r="A32" s="37" t="s">
        <v>21</v>
      </c>
      <c r="B32" s="34"/>
      <c r="C32" s="41"/>
      <c r="D32" s="41"/>
      <c r="E32" s="41"/>
      <c r="F32" s="41"/>
      <c r="G32" s="41"/>
      <c r="H32" s="42"/>
      <c r="I32" s="41"/>
    </row>
    <row r="33" spans="1:10" s="43" customFormat="1" ht="12.75" x14ac:dyDescent="0.2">
      <c r="A33" s="37"/>
      <c r="B33" s="34"/>
      <c r="C33" s="41"/>
      <c r="D33" s="41"/>
      <c r="E33" s="41"/>
      <c r="F33" s="41"/>
      <c r="G33" s="41"/>
      <c r="H33" s="42"/>
      <c r="I33" s="41"/>
    </row>
    <row r="34" spans="1:10" s="43" customFormat="1" ht="12.75" x14ac:dyDescent="0.2">
      <c r="A34" s="37"/>
      <c r="B34" s="34"/>
      <c r="C34" s="41"/>
      <c r="D34" s="41"/>
      <c r="E34" s="41"/>
      <c r="F34" s="41"/>
      <c r="G34" s="41"/>
      <c r="H34" s="42"/>
      <c r="I34" s="41"/>
    </row>
    <row r="35" spans="1:10" s="40" customFormat="1" ht="12.75" x14ac:dyDescent="0.2">
      <c r="A35" s="49" t="s">
        <v>22</v>
      </c>
      <c r="B35" s="39"/>
      <c r="C35" s="39"/>
      <c r="D35" s="39"/>
      <c r="E35" s="39"/>
      <c r="F35" s="39"/>
      <c r="G35" s="32"/>
      <c r="H35" s="33"/>
      <c r="I35" s="32"/>
    </row>
    <row r="36" spans="1:10" s="40" customFormat="1" ht="12.75" x14ac:dyDescent="0.2">
      <c r="A36" s="49"/>
      <c r="B36" s="39"/>
      <c r="C36" s="39"/>
      <c r="D36" s="39"/>
      <c r="E36" s="39"/>
      <c r="F36" s="39"/>
      <c r="G36" s="32"/>
      <c r="H36" s="33"/>
      <c r="I36" s="32"/>
      <c r="J36" s="51"/>
    </row>
    <row r="37" spans="1:10" s="40" customFormat="1" ht="27" x14ac:dyDescent="0.2">
      <c r="A37" s="52" t="s">
        <v>23</v>
      </c>
      <c r="B37" s="10" t="s">
        <v>24</v>
      </c>
      <c r="C37" s="10"/>
      <c r="D37" s="39"/>
      <c r="E37" s="39"/>
      <c r="F37" s="39"/>
      <c r="G37" s="32"/>
      <c r="H37" s="33"/>
      <c r="I37" s="32"/>
      <c r="J37" s="51"/>
    </row>
    <row r="38" spans="1:10" s="40" customFormat="1" ht="12.75" x14ac:dyDescent="0.2">
      <c r="A38" s="49"/>
      <c r="B38" s="39"/>
      <c r="C38" s="39"/>
      <c r="D38" s="39"/>
      <c r="E38" s="39"/>
      <c r="F38" s="39"/>
      <c r="G38" s="32"/>
      <c r="H38" s="33"/>
      <c r="I38" s="32"/>
      <c r="J38" s="51"/>
    </row>
    <row r="39" spans="1:10" s="40" customFormat="1" ht="14.25" x14ac:dyDescent="0.2">
      <c r="A39" s="53" t="s">
        <v>25</v>
      </c>
      <c r="B39" s="54" t="s">
        <v>26</v>
      </c>
      <c r="C39" s="53" t="s">
        <v>27</v>
      </c>
      <c r="D39" s="55" t="s">
        <v>28</v>
      </c>
      <c r="E39" s="53" t="s">
        <v>29</v>
      </c>
      <c r="F39" s="54" t="s">
        <v>30</v>
      </c>
      <c r="G39" s="32"/>
      <c r="H39" s="32"/>
      <c r="I39" s="32"/>
      <c r="J39" s="51"/>
    </row>
    <row r="40" spans="1:10" s="40" customFormat="1" ht="12.75" x14ac:dyDescent="0.2">
      <c r="A40" s="56">
        <f>'Inserimento dati'!D25</f>
        <v>0.9</v>
      </c>
      <c r="B40" s="57">
        <f>'Inserimento dati'!C25</f>
        <v>1.0169999999999999</v>
      </c>
      <c r="C40" s="56">
        <f>'Inserimento dati'!N31</f>
        <v>1179.5730000000001</v>
      </c>
      <c r="D40" s="56">
        <f>'Inserimento dati'!O31</f>
        <v>36.579000000000001</v>
      </c>
      <c r="E40" s="56">
        <f t="shared" ref="E40:E45" si="0">IF($A$48="Logaritmica",$D$47*LN(B40)+$F$47,$D$47*(B40)+$F$47)</f>
        <v>1165.1572954148892</v>
      </c>
      <c r="F40" s="58">
        <f>'Inserimento dati'!C38</f>
        <v>52</v>
      </c>
      <c r="G40" s="32"/>
      <c r="H40" s="32"/>
      <c r="I40" s="32"/>
      <c r="J40" s="51"/>
    </row>
    <row r="41" spans="1:10" s="40" customFormat="1" ht="12.75" x14ac:dyDescent="0.2">
      <c r="A41" s="56">
        <f>'Inserimento dati'!D26</f>
        <v>2</v>
      </c>
      <c r="B41" s="57">
        <f>'Inserimento dati'!C26</f>
        <v>2.3980000000000001</v>
      </c>
      <c r="C41" s="56">
        <f>'Inserimento dati'!N32</f>
        <v>2498.788</v>
      </c>
      <c r="D41" s="56">
        <f>'Inserimento dati'!O32</f>
        <v>55.679000000000002</v>
      </c>
      <c r="E41" s="56">
        <f t="shared" si="0"/>
        <v>2514.1712623621852</v>
      </c>
      <c r="F41" s="58">
        <f>'Inserimento dati'!C39</f>
        <v>107</v>
      </c>
      <c r="G41" s="32"/>
      <c r="H41" s="32"/>
      <c r="I41" s="32"/>
      <c r="J41" s="51"/>
    </row>
    <row r="42" spans="1:10" s="40" customFormat="1" ht="12.75" x14ac:dyDescent="0.2">
      <c r="A42" s="56">
        <f>'Inserimento dati'!D27</f>
        <v>4</v>
      </c>
      <c r="B42" s="57">
        <f>'Inserimento dati'!C27</f>
        <v>5.0389999999999997</v>
      </c>
      <c r="C42" s="56">
        <f>'Inserimento dati'!N33</f>
        <v>5091.01</v>
      </c>
      <c r="D42" s="56">
        <f>'Inserimento dati'!O33</f>
        <v>87.492000000000004</v>
      </c>
      <c r="E42" s="56">
        <f t="shared" si="0"/>
        <v>5094.0017378928205</v>
      </c>
      <c r="F42" s="58">
        <f>'Inserimento dati'!C40</f>
        <v>214</v>
      </c>
      <c r="G42" s="32"/>
      <c r="H42" s="32"/>
      <c r="I42" s="32"/>
      <c r="J42" s="51"/>
    </row>
    <row r="43" spans="1:10" s="40" customFormat="1" ht="12.75" x14ac:dyDescent="0.2">
      <c r="A43" s="56">
        <f>'Inserimento dati'!D28</f>
        <v>8</v>
      </c>
      <c r="B43" s="57">
        <f>'Inserimento dati'!C28</f>
        <v>10.36</v>
      </c>
      <c r="C43" s="56">
        <f>'Inserimento dati'!N34</f>
        <v>10277.062</v>
      </c>
      <c r="D43" s="56">
        <f>'Inserimento dati'!O34</f>
        <v>144.63900000000001</v>
      </c>
      <c r="E43" s="56">
        <f t="shared" si="0"/>
        <v>10291.759390410243</v>
      </c>
      <c r="F43" s="58">
        <f>'Inserimento dati'!C41</f>
        <v>421</v>
      </c>
      <c r="G43" s="32"/>
      <c r="H43" s="32"/>
      <c r="I43" s="32"/>
      <c r="J43" s="51"/>
    </row>
    <row r="44" spans="1:10" s="40" customFormat="1" ht="12.75" x14ac:dyDescent="0.2">
      <c r="A44" s="56">
        <f>'Inserimento dati'!D29</f>
        <v>16</v>
      </c>
      <c r="B44" s="57">
        <f>'Inserimento dati'!C29</f>
        <v>20.82</v>
      </c>
      <c r="C44" s="56">
        <f>'Inserimento dati'!N35</f>
        <v>20544.858</v>
      </c>
      <c r="D44" s="56">
        <f>'Inserimento dati'!O35</f>
        <v>250.989</v>
      </c>
      <c r="E44" s="56">
        <f t="shared" si="0"/>
        <v>20509.49008864972</v>
      </c>
      <c r="F44" s="58">
        <f>'Inserimento dati'!C42</f>
        <v>835</v>
      </c>
      <c r="G44" s="32"/>
      <c r="H44" s="32"/>
      <c r="I44" s="32"/>
      <c r="J44" s="51"/>
    </row>
    <row r="45" spans="1:10" s="40" customFormat="1" ht="12.75" x14ac:dyDescent="0.2">
      <c r="A45" s="56">
        <f>'Inserimento dati'!D30</f>
        <v>25</v>
      </c>
      <c r="B45" s="57">
        <f>'Inserimento dati'!C30</f>
        <v>32.72</v>
      </c>
      <c r="C45" s="56">
        <f>'Inserimento dati'!N36</f>
        <v>32117.156999999999</v>
      </c>
      <c r="D45" s="56">
        <f>'Inserimento dati'!O36</f>
        <v>360.49</v>
      </c>
      <c r="E45" s="56">
        <f t="shared" si="0"/>
        <v>32133.868225270151</v>
      </c>
      <c r="F45" s="58">
        <f>'Inserimento dati'!C43</f>
        <v>1295</v>
      </c>
      <c r="G45" s="32"/>
      <c r="H45" s="32"/>
      <c r="I45" s="32"/>
      <c r="J45" s="51"/>
    </row>
    <row r="46" spans="1:10" s="40" customFormat="1" ht="12.75" x14ac:dyDescent="0.2">
      <c r="A46" s="59"/>
      <c r="B46" s="59"/>
      <c r="C46" s="39"/>
      <c r="D46" s="38"/>
      <c r="E46" s="60"/>
      <c r="F46" s="61"/>
      <c r="G46" s="33"/>
      <c r="H46" s="62"/>
      <c r="I46" s="32"/>
    </row>
    <row r="47" spans="1:10" s="40" customFormat="1" ht="15.75" x14ac:dyDescent="0.2">
      <c r="A47" s="62" t="s">
        <v>31</v>
      </c>
      <c r="B47" s="59" t="s">
        <v>32</v>
      </c>
      <c r="C47" s="45" t="s">
        <v>33</v>
      </c>
      <c r="D47" s="63">
        <f>IF(A48="LOG",'Inserimento dati'!D100,IF(Report!A48="LIN",'Inserimento dati'!D112,"ERRORE"))</f>
        <v>976.8384988756668</v>
      </c>
      <c r="E47" s="45" t="s">
        <v>34</v>
      </c>
      <c r="F47" s="64">
        <f>IF(A48="LOG",'Inserimento dati'!E100,IF(Report!A48="LIN",'Inserimento dati'!E112,"ERRORE"))</f>
        <v>171.71254205833611</v>
      </c>
      <c r="G47" s="33"/>
      <c r="H47" s="65"/>
      <c r="I47" s="33"/>
    </row>
    <row r="48" spans="1:10" s="40" customFormat="1" ht="12.75" x14ac:dyDescent="0.2">
      <c r="A48" s="62" t="str">
        <f>'Inserimento dati'!L14</f>
        <v>LIN</v>
      </c>
      <c r="B48" s="62" t="str">
        <f>IF(A48="LOG","y=a*ln(x)+b","y=a*x+b")</f>
        <v>y=a*x+b</v>
      </c>
      <c r="C48" s="32"/>
      <c r="D48" s="32"/>
      <c r="E48" s="32"/>
      <c r="F48" s="32"/>
      <c r="G48" s="32"/>
      <c r="H48" s="33"/>
      <c r="I48" s="32"/>
    </row>
    <row r="49" spans="1:13" s="40" customFormat="1" ht="12.75" x14ac:dyDescent="0.2">
      <c r="A49" s="32"/>
      <c r="B49" s="32"/>
      <c r="C49" s="32"/>
      <c r="D49" s="32"/>
      <c r="E49" s="32"/>
      <c r="F49" s="32"/>
      <c r="G49" s="32"/>
      <c r="H49" s="33"/>
      <c r="I49" s="32"/>
    </row>
    <row r="50" spans="1:13" s="40" customFormat="1" ht="15.75" x14ac:dyDescent="0.2">
      <c r="A50" s="62" t="s">
        <v>35</v>
      </c>
      <c r="B50" s="59" t="s">
        <v>32</v>
      </c>
      <c r="C50" s="45" t="s">
        <v>36</v>
      </c>
      <c r="D50" s="66">
        <f>IF(A51="LOG",'Inserimento dati'!J100,IF(Report!A51="LIN",'Inserimento dati'!J112,"ERRORE"))</f>
        <v>39.226481297957243</v>
      </c>
      <c r="E50" s="45" t="s">
        <v>37</v>
      </c>
      <c r="F50" s="66">
        <f>IF(A51="LOG",'Inserimento dati'!K100,IF(Report!A51="LIN",'Inserimento dati'!K112,"ERRORE"))</f>
        <v>14.301195361266934</v>
      </c>
      <c r="G50" s="32"/>
      <c r="H50" s="33"/>
      <c r="I50" s="32"/>
    </row>
    <row r="51" spans="1:13" s="40" customFormat="1" ht="12.75" x14ac:dyDescent="0.2">
      <c r="A51" s="62" t="str">
        <f>'Inserimento dati'!O14</f>
        <v>LIN</v>
      </c>
      <c r="B51" s="62" t="str">
        <f>IF(A51="LOG","y=c*ln(x)+d","y=c*x+d")</f>
        <v>y=c*x+d</v>
      </c>
      <c r="C51" s="62"/>
      <c r="D51" s="62"/>
      <c r="E51" s="62"/>
      <c r="F51" s="62"/>
      <c r="G51" s="32"/>
      <c r="H51" s="33"/>
      <c r="I51" s="32"/>
    </row>
    <row r="52" spans="1:13" s="40" customFormat="1" ht="12.75" x14ac:dyDescent="0.2">
      <c r="A52" s="32"/>
      <c r="B52" s="32"/>
      <c r="C52" s="32"/>
      <c r="D52" s="32"/>
      <c r="E52" s="32"/>
      <c r="F52" s="32"/>
      <c r="G52" s="32"/>
      <c r="H52" s="33"/>
      <c r="I52" s="32"/>
    </row>
    <row r="53" spans="1:13" s="40" customFormat="1" ht="12.75" x14ac:dyDescent="0.2">
      <c r="A53" s="32"/>
      <c r="B53" s="32"/>
      <c r="C53" s="32"/>
      <c r="D53" s="32"/>
      <c r="E53" s="32"/>
      <c r="F53" s="62"/>
      <c r="G53" s="62"/>
      <c r="H53" s="33"/>
      <c r="I53" s="32"/>
    </row>
    <row r="54" spans="1:13" s="40" customFormat="1" ht="12.75" x14ac:dyDescent="0.2">
      <c r="A54" s="32"/>
      <c r="B54" s="32"/>
      <c r="C54" s="32"/>
      <c r="D54" s="32"/>
      <c r="E54" s="32"/>
      <c r="F54" s="62"/>
      <c r="G54" s="62"/>
      <c r="H54" s="33"/>
      <c r="I54" s="32"/>
    </row>
    <row r="55" spans="1:13" s="40" customFormat="1" ht="12.75" x14ac:dyDescent="0.2">
      <c r="A55" s="32"/>
      <c r="B55" s="32"/>
      <c r="C55" s="32"/>
      <c r="D55" s="32"/>
      <c r="E55" s="32"/>
      <c r="F55" s="32"/>
      <c r="G55" s="32"/>
      <c r="H55" s="33"/>
      <c r="I55" s="32"/>
    </row>
    <row r="56" spans="1:13" s="40" customFormat="1" ht="12.75" x14ac:dyDescent="0.2">
      <c r="A56" s="32"/>
      <c r="B56" s="32"/>
      <c r="C56" s="32"/>
      <c r="D56" s="32"/>
      <c r="E56" s="32"/>
      <c r="F56" s="32"/>
      <c r="G56" s="32"/>
      <c r="H56" s="33"/>
      <c r="I56" s="67"/>
    </row>
    <row r="57" spans="1:13" s="40" customFormat="1" ht="12.75" x14ac:dyDescent="0.2">
      <c r="A57" s="32"/>
      <c r="B57" s="32"/>
      <c r="C57" s="32"/>
      <c r="D57" s="32"/>
      <c r="E57" s="32"/>
      <c r="F57" s="32"/>
      <c r="G57" s="32"/>
      <c r="H57" s="33"/>
      <c r="I57" s="67"/>
      <c r="L57" s="68"/>
      <c r="M57" s="68"/>
    </row>
    <row r="58" spans="1:13" s="40" customFormat="1" ht="12.75" x14ac:dyDescent="0.2">
      <c r="A58" s="32"/>
      <c r="B58" s="32"/>
      <c r="C58" s="32"/>
      <c r="D58" s="32"/>
      <c r="E58" s="32"/>
      <c r="F58" s="32"/>
      <c r="G58" s="32"/>
      <c r="H58" s="33"/>
      <c r="I58" s="32"/>
      <c r="L58" s="68"/>
      <c r="M58" s="68"/>
    </row>
    <row r="59" spans="1:13" s="40" customFormat="1" ht="12.75" x14ac:dyDescent="0.2">
      <c r="A59" s="32"/>
      <c r="B59" s="32"/>
      <c r="C59" s="32"/>
      <c r="D59" s="32"/>
      <c r="E59" s="32"/>
      <c r="F59" s="32"/>
      <c r="G59" s="32"/>
      <c r="H59" s="33"/>
      <c r="I59" s="32"/>
      <c r="L59" s="68"/>
      <c r="M59" s="68"/>
    </row>
    <row r="60" spans="1:13" s="40" customFormat="1" ht="12.75" x14ac:dyDescent="0.2">
      <c r="A60" s="32"/>
      <c r="B60" s="32"/>
      <c r="C60" s="32"/>
      <c r="D60" s="32"/>
      <c r="E60" s="32"/>
      <c r="F60" s="32"/>
      <c r="G60" s="32"/>
      <c r="H60" s="33"/>
      <c r="I60" s="32"/>
      <c r="L60" s="68"/>
      <c r="M60" s="68"/>
    </row>
    <row r="61" spans="1:13" s="40" customFormat="1" ht="12.75" x14ac:dyDescent="0.2">
      <c r="A61" s="32"/>
      <c r="B61" s="32"/>
      <c r="C61" s="32"/>
      <c r="D61" s="32"/>
      <c r="E61" s="32"/>
      <c r="F61" s="32"/>
      <c r="G61" s="32"/>
      <c r="H61" s="33"/>
      <c r="I61" s="32"/>
    </row>
    <row r="62" spans="1:13" s="40" customFormat="1" ht="12.75" x14ac:dyDescent="0.2">
      <c r="A62" s="32"/>
      <c r="B62" s="32"/>
      <c r="C62" s="33"/>
      <c r="D62" s="32"/>
      <c r="E62" s="32"/>
      <c r="F62" s="32"/>
      <c r="G62" s="32"/>
      <c r="H62" s="33"/>
      <c r="I62" s="32"/>
      <c r="J62" s="69"/>
    </row>
    <row r="63" spans="1:13" s="40" customFormat="1" ht="12.75" x14ac:dyDescent="0.2">
      <c r="A63" s="37"/>
      <c r="B63" s="39"/>
      <c r="C63" s="32"/>
      <c r="D63" s="32"/>
      <c r="E63" s="32"/>
      <c r="F63" s="32"/>
      <c r="G63" s="32"/>
      <c r="H63" s="33"/>
      <c r="I63" s="32"/>
    </row>
    <row r="64" spans="1:13" s="40" customFormat="1" ht="12.75" x14ac:dyDescent="0.2">
      <c r="A64" s="37"/>
      <c r="B64" s="39"/>
      <c r="C64" s="32"/>
      <c r="D64" s="32"/>
      <c r="E64" s="32"/>
      <c r="F64" s="32"/>
      <c r="G64" s="32"/>
      <c r="H64" s="33"/>
      <c r="I64" s="32"/>
    </row>
    <row r="65" spans="1:10" s="40" customFormat="1" ht="12.75" x14ac:dyDescent="0.2">
      <c r="A65" s="37"/>
      <c r="B65" s="39"/>
      <c r="C65" s="32"/>
      <c r="D65" s="32"/>
      <c r="E65" s="32"/>
      <c r="F65" s="32"/>
      <c r="G65" s="32"/>
      <c r="H65" s="32"/>
      <c r="I65" s="32"/>
      <c r="J65" s="51"/>
    </row>
    <row r="66" spans="1:10" s="40" customFormat="1" ht="12.75" x14ac:dyDescent="0.2">
      <c r="A66" s="37"/>
      <c r="B66" s="39"/>
      <c r="C66" s="32"/>
      <c r="D66" s="32"/>
      <c r="E66" s="32"/>
      <c r="F66" s="32"/>
      <c r="G66" s="32"/>
      <c r="H66" s="32"/>
      <c r="I66" s="32"/>
      <c r="J66" s="51"/>
    </row>
    <row r="67" spans="1:10" s="40" customFormat="1" ht="12.75" x14ac:dyDescent="0.2">
      <c r="A67" s="37"/>
      <c r="B67" s="39"/>
      <c r="C67" s="32"/>
      <c r="D67" s="32"/>
      <c r="E67" s="32"/>
      <c r="F67" s="32"/>
      <c r="G67" s="32"/>
      <c r="H67" s="32"/>
      <c r="I67" s="32"/>
      <c r="J67" s="51"/>
    </row>
    <row r="68" spans="1:10" s="40" customFormat="1" ht="12.75" x14ac:dyDescent="0.2">
      <c r="A68" s="37"/>
      <c r="B68" s="39"/>
      <c r="C68" s="32"/>
      <c r="D68" s="32"/>
      <c r="E68" s="32"/>
      <c r="F68" s="32"/>
      <c r="G68" s="32"/>
      <c r="H68" s="32"/>
      <c r="I68" s="32"/>
      <c r="J68" s="51"/>
    </row>
    <row r="69" spans="1:10" s="40" customFormat="1" ht="12.75" x14ac:dyDescent="0.2">
      <c r="A69" s="37"/>
      <c r="B69" s="39"/>
      <c r="C69" s="32"/>
      <c r="D69" s="32"/>
      <c r="E69" s="32"/>
      <c r="F69" s="32"/>
      <c r="G69" s="32"/>
      <c r="H69" s="32"/>
      <c r="I69" s="32"/>
      <c r="J69" s="51"/>
    </row>
    <row r="70" spans="1:10" s="40" customFormat="1" ht="12.75" x14ac:dyDescent="0.2">
      <c r="A70" s="37"/>
      <c r="B70" s="39"/>
      <c r="C70" s="32"/>
      <c r="D70" s="32"/>
      <c r="E70" s="32"/>
      <c r="F70" s="32"/>
      <c r="G70" s="32"/>
      <c r="H70" s="32"/>
      <c r="I70" s="32"/>
      <c r="J70" s="51"/>
    </row>
    <row r="71" spans="1:10" s="40" customFormat="1" ht="12.75" hidden="1" x14ac:dyDescent="0.2">
      <c r="A71" s="37"/>
      <c r="B71" s="39"/>
      <c r="C71" s="32"/>
      <c r="D71" s="32"/>
      <c r="E71" s="32"/>
      <c r="F71" s="32"/>
      <c r="G71" s="32"/>
      <c r="H71" s="32"/>
      <c r="I71" s="32"/>
      <c r="J71" s="51"/>
    </row>
    <row r="72" spans="1:10" s="40" customFormat="1" ht="12.75" hidden="1" x14ac:dyDescent="0.2">
      <c r="A72" s="37"/>
      <c r="B72" s="39"/>
      <c r="C72" s="32"/>
      <c r="D72" s="32"/>
      <c r="E72" s="32"/>
      <c r="F72" s="32"/>
      <c r="G72" s="32"/>
      <c r="H72" s="32"/>
      <c r="I72" s="32"/>
      <c r="J72" s="51"/>
    </row>
    <row r="73" spans="1:10" s="40" customFormat="1" ht="12.75" hidden="1" x14ac:dyDescent="0.2">
      <c r="A73" s="37"/>
      <c r="B73" s="39"/>
      <c r="C73" s="32"/>
      <c r="D73" s="32"/>
      <c r="E73" s="32"/>
      <c r="F73" s="32"/>
      <c r="G73" s="32"/>
      <c r="H73" s="32"/>
      <c r="I73" s="32"/>
    </row>
    <row r="74" spans="1:10" s="40" customFormat="1" ht="12.75" hidden="1" x14ac:dyDescent="0.2">
      <c r="A74" s="37"/>
      <c r="B74" s="39"/>
      <c r="C74" s="32"/>
      <c r="D74" s="32"/>
      <c r="E74" s="32"/>
      <c r="F74" s="32"/>
      <c r="G74" s="32"/>
      <c r="H74" s="32"/>
      <c r="I74" s="32"/>
    </row>
    <row r="75" spans="1:10" s="40" customFormat="1" ht="12.75" hidden="1" x14ac:dyDescent="0.2">
      <c r="A75" s="37"/>
      <c r="B75" s="39"/>
      <c r="C75" s="32"/>
      <c r="D75" s="32"/>
      <c r="E75" s="32"/>
      <c r="F75" s="32"/>
      <c r="G75" s="32"/>
      <c r="H75" s="32"/>
      <c r="I75" s="32"/>
    </row>
    <row r="76" spans="1:10" s="40" customFormat="1" ht="12.75" hidden="1" x14ac:dyDescent="0.2">
      <c r="A76" s="37"/>
      <c r="B76" s="39"/>
      <c r="C76" s="32"/>
      <c r="D76" s="32"/>
      <c r="E76" s="32"/>
      <c r="F76" s="32"/>
      <c r="G76" s="32"/>
      <c r="H76" s="32"/>
      <c r="I76" s="32"/>
    </row>
    <row r="77" spans="1:10" s="40" customFormat="1" ht="12.75" hidden="1" x14ac:dyDescent="0.2">
      <c r="A77" s="37"/>
      <c r="B77" s="39"/>
      <c r="C77" s="32"/>
      <c r="D77" s="32"/>
      <c r="E77" s="32"/>
      <c r="F77" s="32"/>
      <c r="G77" s="32"/>
      <c r="H77" s="32"/>
      <c r="I77" s="32"/>
    </row>
    <row r="78" spans="1:10" s="40" customFormat="1" ht="12.75" hidden="1" x14ac:dyDescent="0.2">
      <c r="A78" s="37"/>
      <c r="B78" s="39"/>
      <c r="C78" s="32"/>
      <c r="D78" s="32"/>
      <c r="E78" s="32"/>
      <c r="F78" s="32"/>
      <c r="G78" s="32"/>
      <c r="H78" s="33"/>
      <c r="I78" s="32"/>
    </row>
    <row r="79" spans="1:10" s="51" customFormat="1" ht="12.75" hidden="1" x14ac:dyDescent="0.2">
      <c r="A79" s="32"/>
      <c r="B79" s="32"/>
      <c r="C79" s="32"/>
      <c r="D79" s="70"/>
      <c r="E79" s="71"/>
      <c r="F79" s="39"/>
      <c r="G79" s="39"/>
      <c r="H79" s="39"/>
      <c r="I79" s="39"/>
    </row>
    <row r="80" spans="1:10" s="51" customFormat="1" ht="12.75" hidden="1" x14ac:dyDescent="0.2">
      <c r="A80" s="32"/>
      <c r="B80" s="32"/>
      <c r="C80" s="32"/>
      <c r="D80" s="70"/>
      <c r="E80" s="71"/>
      <c r="F80" s="39"/>
      <c r="G80" s="39"/>
      <c r="H80" s="39"/>
      <c r="I80" s="39"/>
    </row>
    <row r="81" spans="1:14" s="51" customFormat="1" ht="12.75" hidden="1" x14ac:dyDescent="0.2">
      <c r="A81" s="32"/>
      <c r="B81" s="32"/>
      <c r="C81" s="32"/>
      <c r="D81" s="70"/>
      <c r="E81" s="71"/>
      <c r="F81" s="39"/>
      <c r="G81" s="39"/>
      <c r="H81" s="39"/>
      <c r="I81" s="39"/>
    </row>
    <row r="82" spans="1:14" s="51" customFormat="1" ht="12.75" hidden="1" x14ac:dyDescent="0.2">
      <c r="A82" s="32"/>
      <c r="B82" s="32"/>
      <c r="C82" s="32"/>
      <c r="D82" s="70"/>
      <c r="E82" s="71"/>
      <c r="F82" s="39"/>
      <c r="G82" s="39"/>
      <c r="H82" s="39"/>
      <c r="I82" s="39"/>
    </row>
    <row r="83" spans="1:14" s="51" customFormat="1" ht="12.75" hidden="1" x14ac:dyDescent="0.2">
      <c r="A83" s="32"/>
      <c r="B83" s="32"/>
      <c r="C83" s="32"/>
      <c r="D83" s="70"/>
      <c r="E83" s="71"/>
      <c r="F83" s="39"/>
      <c r="G83" s="39"/>
      <c r="H83" s="39"/>
      <c r="I83" s="39"/>
    </row>
    <row r="84" spans="1:14" s="51" customFormat="1" ht="12.75" hidden="1" x14ac:dyDescent="0.2">
      <c r="A84" s="32"/>
      <c r="B84" s="32"/>
      <c r="C84" s="32"/>
      <c r="D84" s="70"/>
      <c r="E84" s="71"/>
      <c r="F84" s="39"/>
      <c r="G84" s="39"/>
      <c r="H84" s="39"/>
      <c r="I84" s="39"/>
    </row>
    <row r="85" spans="1:14" s="51" customFormat="1" ht="12.75" hidden="1" x14ac:dyDescent="0.2">
      <c r="A85" s="32"/>
      <c r="B85" s="32"/>
      <c r="C85" s="32"/>
      <c r="D85" s="70"/>
      <c r="E85" s="71"/>
      <c r="F85" s="39"/>
      <c r="G85" s="39"/>
      <c r="H85" s="39"/>
      <c r="I85" s="39"/>
    </row>
    <row r="86" spans="1:14" s="51" customFormat="1" ht="12.75" hidden="1" x14ac:dyDescent="0.2">
      <c r="A86" s="32"/>
      <c r="B86" s="32"/>
      <c r="C86" s="32"/>
      <c r="D86" s="70"/>
      <c r="E86" s="71"/>
      <c r="F86" s="39"/>
      <c r="G86" s="39"/>
      <c r="H86" s="39"/>
      <c r="I86" s="39"/>
    </row>
    <row r="87" spans="1:14" s="51" customFormat="1" ht="12.75" hidden="1" x14ac:dyDescent="0.2">
      <c r="A87" s="32"/>
      <c r="B87" s="32"/>
      <c r="C87" s="32"/>
      <c r="D87" s="70"/>
      <c r="E87" s="71"/>
      <c r="F87" s="39"/>
      <c r="G87" s="39"/>
      <c r="H87" s="39"/>
      <c r="I87" s="39"/>
    </row>
    <row r="88" spans="1:14" s="51" customFormat="1" ht="12.75" hidden="1" x14ac:dyDescent="0.2">
      <c r="A88" s="32"/>
      <c r="B88" s="32"/>
      <c r="C88" s="32"/>
      <c r="D88" s="70"/>
      <c r="E88" s="71"/>
      <c r="F88" s="39"/>
      <c r="G88" s="39"/>
      <c r="H88" s="39"/>
      <c r="I88" s="39"/>
    </row>
    <row r="89" spans="1:14" s="51" customFormat="1" ht="12.75" hidden="1" x14ac:dyDescent="0.2">
      <c r="A89" s="32"/>
      <c r="B89" s="32"/>
      <c r="C89" s="32"/>
      <c r="D89" s="70"/>
      <c r="E89" s="71"/>
      <c r="F89" s="39"/>
      <c r="G89" s="39"/>
      <c r="H89" s="39"/>
      <c r="I89" s="39"/>
    </row>
    <row r="90" spans="1:14" s="51" customFormat="1" ht="12.75" hidden="1" x14ac:dyDescent="0.2">
      <c r="A90" s="32"/>
      <c r="B90" s="32"/>
      <c r="C90" s="32"/>
      <c r="D90" s="70"/>
      <c r="E90" s="71"/>
      <c r="F90" s="39"/>
      <c r="G90" s="39"/>
      <c r="H90" s="39"/>
      <c r="I90" s="39"/>
    </row>
    <row r="91" spans="1:14" s="40" customFormat="1" ht="12.75" hidden="1" x14ac:dyDescent="0.2">
      <c r="A91" s="49" t="s">
        <v>38</v>
      </c>
      <c r="B91" s="39"/>
      <c r="C91" s="39"/>
      <c r="D91" s="39"/>
      <c r="E91" s="39"/>
      <c r="F91" s="32"/>
      <c r="G91" s="32"/>
      <c r="H91" s="32"/>
      <c r="I91" s="32"/>
    </row>
    <row r="92" spans="1:14" s="40" customFormat="1" ht="12.75" hidden="1" x14ac:dyDescent="0.2">
      <c r="A92" s="39"/>
      <c r="B92" s="39"/>
      <c r="C92" s="32"/>
      <c r="D92" s="32"/>
      <c r="E92" s="32"/>
      <c r="F92" s="32"/>
      <c r="G92" s="32"/>
      <c r="H92" s="32"/>
      <c r="I92" s="32"/>
      <c r="K92" s="9" t="s">
        <v>39</v>
      </c>
      <c r="L92" s="9"/>
      <c r="M92" s="9"/>
      <c r="N92" s="9"/>
    </row>
    <row r="93" spans="1:14" s="40" customFormat="1" ht="18.75" hidden="1" x14ac:dyDescent="0.2">
      <c r="A93" s="39"/>
      <c r="B93" s="39"/>
      <c r="C93" s="32"/>
      <c r="D93" s="32"/>
      <c r="E93" s="32"/>
      <c r="F93" s="32"/>
      <c r="G93" s="32"/>
      <c r="H93" s="32"/>
      <c r="I93" s="32"/>
      <c r="K93" s="73" t="s">
        <v>40</v>
      </c>
      <c r="L93" s="74" t="s">
        <v>41</v>
      </c>
      <c r="M93" s="74" t="s">
        <v>27</v>
      </c>
      <c r="N93" s="74" t="s">
        <v>42</v>
      </c>
    </row>
    <row r="94" spans="1:14" s="40" customFormat="1" ht="14.25" hidden="1" x14ac:dyDescent="0.2">
      <c r="A94" s="54" t="s">
        <v>26</v>
      </c>
      <c r="B94" s="53" t="s">
        <v>27</v>
      </c>
      <c r="C94" s="75" t="s">
        <v>28</v>
      </c>
      <c r="D94" s="53" t="s">
        <v>43</v>
      </c>
      <c r="E94" s="53" t="s">
        <v>41</v>
      </c>
      <c r="F94" s="76" t="s">
        <v>44</v>
      </c>
      <c r="G94" s="32"/>
      <c r="H94" s="32"/>
      <c r="I94" s="32"/>
      <c r="K94" s="77">
        <f t="shared" ref="K94:K99" si="1">B40</f>
        <v>1.0169999999999999</v>
      </c>
      <c r="L94" s="77">
        <f t="shared" ref="L94:L99" si="2">LN(K94)</f>
        <v>1.6857117066422806E-2</v>
      </c>
      <c r="M94" s="77">
        <f t="shared" ref="M94:M99" si="3">C40</f>
        <v>1179.5730000000001</v>
      </c>
      <c r="N94" s="77">
        <f t="shared" ref="N94:N99" si="4">LN(M94)</f>
        <v>7.0729077875642075</v>
      </c>
    </row>
    <row r="95" spans="1:14" s="40" customFormat="1" ht="12.75" hidden="1" x14ac:dyDescent="0.2">
      <c r="A95" s="56">
        <f t="shared" ref="A95:C100" si="5">B40</f>
        <v>1.0169999999999999</v>
      </c>
      <c r="B95" s="78">
        <f t="shared" si="5"/>
        <v>1179.5730000000001</v>
      </c>
      <c r="C95" s="79">
        <f t="shared" si="5"/>
        <v>36.579000000000001</v>
      </c>
      <c r="D95" s="57">
        <f t="shared" ref="D95:D100" si="6">(C95^2)</f>
        <v>1338.0232410000001</v>
      </c>
      <c r="E95" s="80">
        <f t="shared" ref="E95:E100" si="7">LN(D95)</f>
        <v>7.1989486104924749</v>
      </c>
      <c r="F95" s="57">
        <f t="shared" ref="F95:F100" si="8">(C95/A95)^2</f>
        <v>1293.6647697113672</v>
      </c>
      <c r="G95" s="32"/>
      <c r="H95" s="32"/>
      <c r="I95" s="32"/>
      <c r="K95" s="77">
        <f t="shared" si="1"/>
        <v>2.3980000000000001</v>
      </c>
      <c r="L95" s="77">
        <f t="shared" si="2"/>
        <v>0.87463505660532259</v>
      </c>
      <c r="M95" s="77">
        <f t="shared" si="3"/>
        <v>2498.788</v>
      </c>
      <c r="N95" s="77">
        <f t="shared" si="4"/>
        <v>7.8235610933027777</v>
      </c>
    </row>
    <row r="96" spans="1:14" s="40" customFormat="1" ht="12.75" hidden="1" x14ac:dyDescent="0.2">
      <c r="A96" s="56">
        <f t="shared" si="5"/>
        <v>2.3980000000000001</v>
      </c>
      <c r="B96" s="78">
        <f t="shared" si="5"/>
        <v>2498.788</v>
      </c>
      <c r="C96" s="79">
        <f t="shared" si="5"/>
        <v>55.679000000000002</v>
      </c>
      <c r="D96" s="57">
        <f t="shared" si="6"/>
        <v>3100.1510410000001</v>
      </c>
      <c r="E96" s="81">
        <f t="shared" si="7"/>
        <v>8.0392061121895413</v>
      </c>
      <c r="F96" s="57">
        <f t="shared" si="8"/>
        <v>539.11882382524777</v>
      </c>
      <c r="G96" s="32"/>
      <c r="H96" s="32"/>
      <c r="I96" s="32"/>
      <c r="K96" s="77">
        <f t="shared" si="1"/>
        <v>5.0389999999999997</v>
      </c>
      <c r="L96" s="77">
        <f t="shared" si="2"/>
        <v>1.6172076496984609</v>
      </c>
      <c r="M96" s="77">
        <f t="shared" si="3"/>
        <v>5091.01</v>
      </c>
      <c r="N96" s="77">
        <f t="shared" si="4"/>
        <v>8.5352315181510452</v>
      </c>
    </row>
    <row r="97" spans="1:14" s="40" customFormat="1" ht="12.75" hidden="1" x14ac:dyDescent="0.2">
      <c r="A97" s="56">
        <f t="shared" si="5"/>
        <v>5.0389999999999997</v>
      </c>
      <c r="B97" s="78">
        <f t="shared" si="5"/>
        <v>5091.01</v>
      </c>
      <c r="C97" s="79">
        <f t="shared" si="5"/>
        <v>87.492000000000004</v>
      </c>
      <c r="D97" s="57">
        <f t="shared" si="6"/>
        <v>7654.8500640000011</v>
      </c>
      <c r="E97" s="81">
        <f t="shared" si="7"/>
        <v>8.9430947212245879</v>
      </c>
      <c r="F97" s="57">
        <f t="shared" si="8"/>
        <v>301.47268704383646</v>
      </c>
      <c r="G97" s="32"/>
      <c r="H97" s="32"/>
      <c r="I97" s="32"/>
      <c r="K97" s="77">
        <f t="shared" si="1"/>
        <v>10.36</v>
      </c>
      <c r="L97" s="77">
        <f t="shared" si="2"/>
        <v>2.3379522368313368</v>
      </c>
      <c r="M97" s="77">
        <f t="shared" si="3"/>
        <v>10277.062</v>
      </c>
      <c r="N97" s="77">
        <f t="shared" si="4"/>
        <v>9.2376697004958501</v>
      </c>
    </row>
    <row r="98" spans="1:14" s="40" customFormat="1" ht="12.75" hidden="1" x14ac:dyDescent="0.2">
      <c r="A98" s="56">
        <f t="shared" si="5"/>
        <v>10.36</v>
      </c>
      <c r="B98" s="78">
        <f t="shared" si="5"/>
        <v>10277.062</v>
      </c>
      <c r="C98" s="79">
        <f t="shared" si="5"/>
        <v>144.63900000000001</v>
      </c>
      <c r="D98" s="57">
        <f t="shared" si="6"/>
        <v>20920.440321000002</v>
      </c>
      <c r="E98" s="81">
        <f t="shared" si="7"/>
        <v>9.9484819658063053</v>
      </c>
      <c r="F98" s="57">
        <f t="shared" si="8"/>
        <v>194.91771441429023</v>
      </c>
      <c r="G98" s="32"/>
      <c r="H98" s="32"/>
      <c r="I98" s="32"/>
      <c r="K98" s="77">
        <f t="shared" si="1"/>
        <v>20.82</v>
      </c>
      <c r="L98" s="77">
        <f t="shared" si="2"/>
        <v>3.0359140631868229</v>
      </c>
      <c r="M98" s="77">
        <f t="shared" si="3"/>
        <v>20544.858</v>
      </c>
      <c r="N98" s="77">
        <f t="shared" si="4"/>
        <v>9.9303659696362878</v>
      </c>
    </row>
    <row r="99" spans="1:14" s="40" customFormat="1" ht="12.75" hidden="1" x14ac:dyDescent="0.2">
      <c r="A99" s="56">
        <f t="shared" si="5"/>
        <v>20.82</v>
      </c>
      <c r="B99" s="78">
        <f t="shared" si="5"/>
        <v>20544.858</v>
      </c>
      <c r="C99" s="79">
        <f t="shared" si="5"/>
        <v>250.989</v>
      </c>
      <c r="D99" s="57">
        <f t="shared" si="6"/>
        <v>62995.478121</v>
      </c>
      <c r="E99" s="81">
        <f t="shared" si="7"/>
        <v>11.050818226940518</v>
      </c>
      <c r="F99" s="57">
        <f t="shared" si="8"/>
        <v>145.32754131750951</v>
      </c>
      <c r="G99" s="32"/>
      <c r="H99" s="32"/>
      <c r="I99" s="32"/>
      <c r="K99" s="77">
        <f t="shared" si="1"/>
        <v>32.72</v>
      </c>
      <c r="L99" s="77">
        <f t="shared" si="2"/>
        <v>3.4879865117345461</v>
      </c>
      <c r="M99" s="77">
        <f t="shared" si="3"/>
        <v>32117.156999999999</v>
      </c>
      <c r="N99" s="77">
        <f t="shared" si="4"/>
        <v>10.37714565231266</v>
      </c>
    </row>
    <row r="100" spans="1:14" s="40" customFormat="1" ht="12.75" hidden="1" x14ac:dyDescent="0.2">
      <c r="A100" s="56">
        <f t="shared" si="5"/>
        <v>32.72</v>
      </c>
      <c r="B100" s="78">
        <f t="shared" si="5"/>
        <v>32117.156999999999</v>
      </c>
      <c r="C100" s="79">
        <f t="shared" si="5"/>
        <v>360.49</v>
      </c>
      <c r="D100" s="57">
        <f t="shared" si="6"/>
        <v>129953.04010000001</v>
      </c>
      <c r="E100" s="81">
        <f t="shared" si="7"/>
        <v>11.774928434178447</v>
      </c>
      <c r="F100" s="57">
        <f t="shared" si="8"/>
        <v>121.3835553088815</v>
      </c>
      <c r="G100" s="32"/>
      <c r="H100" s="32"/>
      <c r="I100" s="32"/>
      <c r="M100" s="82"/>
    </row>
    <row r="101" spans="1:14" s="40" customFormat="1" ht="12.75" hidden="1" x14ac:dyDescent="0.2">
      <c r="A101" s="39"/>
      <c r="B101" s="39"/>
      <c r="C101" s="83"/>
      <c r="D101" s="84"/>
      <c r="E101" s="83"/>
      <c r="F101" s="32"/>
      <c r="G101" s="32"/>
      <c r="H101" s="32"/>
      <c r="I101" s="32"/>
      <c r="M101" s="82"/>
    </row>
    <row r="102" spans="1:14" s="40" customFormat="1" ht="12.75" hidden="1" x14ac:dyDescent="0.2">
      <c r="A102" s="39"/>
      <c r="B102" s="39"/>
      <c r="C102" s="83"/>
      <c r="D102" s="84"/>
      <c r="E102" s="83"/>
      <c r="F102" s="85"/>
      <c r="G102" s="32"/>
      <c r="H102" s="33"/>
      <c r="I102" s="32"/>
      <c r="M102" s="82"/>
    </row>
    <row r="103" spans="1:14" s="40" customFormat="1" ht="12.75" hidden="1" x14ac:dyDescent="0.2">
      <c r="A103" s="39"/>
      <c r="B103" s="39"/>
      <c r="C103" s="62"/>
      <c r="D103" s="62"/>
      <c r="E103" s="62"/>
      <c r="F103" s="84"/>
      <c r="G103" s="32"/>
      <c r="H103" s="33"/>
      <c r="I103" s="32"/>
      <c r="L103" s="86" t="s">
        <v>45</v>
      </c>
      <c r="M103" s="87" t="s">
        <v>46</v>
      </c>
    </row>
    <row r="104" spans="1:14" s="40" customFormat="1" ht="18.75" hidden="1" x14ac:dyDescent="0.2">
      <c r="A104" s="39"/>
      <c r="B104" s="39"/>
      <c r="C104" s="62"/>
      <c r="D104" s="62"/>
      <c r="E104" s="62"/>
      <c r="F104" s="84"/>
      <c r="G104" s="32"/>
      <c r="H104" s="33"/>
      <c r="I104" s="32"/>
      <c r="K104" s="88" t="s">
        <v>47</v>
      </c>
      <c r="L104" s="89">
        <v>0.99450000000000005</v>
      </c>
      <c r="M104" s="77">
        <v>0.99</v>
      </c>
    </row>
    <row r="105" spans="1:14" s="40" customFormat="1" ht="12.75" hidden="1" x14ac:dyDescent="0.2">
      <c r="A105" s="39"/>
      <c r="B105" s="62"/>
      <c r="C105" s="39"/>
      <c r="D105" s="39"/>
      <c r="E105" s="62"/>
      <c r="F105" s="39"/>
      <c r="G105" s="32"/>
      <c r="H105" s="33"/>
      <c r="I105" s="32"/>
    </row>
    <row r="106" spans="1:14" s="40" customFormat="1" ht="12.75" hidden="1" x14ac:dyDescent="0.2">
      <c r="A106" s="32"/>
      <c r="B106" s="32"/>
      <c r="C106" s="32"/>
      <c r="D106" s="32"/>
      <c r="E106" s="32"/>
      <c r="F106" s="32"/>
      <c r="G106" s="32"/>
      <c r="H106" s="33"/>
      <c r="I106" s="32"/>
    </row>
    <row r="107" spans="1:14" s="40" customFormat="1" ht="12.75" hidden="1" x14ac:dyDescent="0.2">
      <c r="A107" s="32"/>
      <c r="B107" s="32"/>
      <c r="C107" s="32"/>
      <c r="D107" s="32"/>
      <c r="E107" s="32"/>
      <c r="F107" s="32"/>
      <c r="G107" s="32"/>
      <c r="H107" s="33"/>
      <c r="I107" s="32"/>
    </row>
    <row r="108" spans="1:14" s="40" customFormat="1" ht="12.75" hidden="1" x14ac:dyDescent="0.2">
      <c r="A108" s="32"/>
      <c r="B108" s="32"/>
      <c r="C108" s="32"/>
      <c r="D108" s="32"/>
      <c r="E108" s="32"/>
      <c r="F108" s="32"/>
      <c r="G108" s="32"/>
      <c r="H108" s="33"/>
      <c r="I108" s="32"/>
    </row>
    <row r="109" spans="1:14" s="40" customFormat="1" ht="12.75" hidden="1" x14ac:dyDescent="0.2">
      <c r="A109" s="32"/>
      <c r="B109" s="32"/>
      <c r="C109" s="32"/>
      <c r="D109" s="32"/>
      <c r="E109" s="32"/>
      <c r="F109" s="32"/>
      <c r="G109" s="32"/>
      <c r="H109" s="33"/>
      <c r="I109" s="32"/>
    </row>
    <row r="110" spans="1:14" s="40" customFormat="1" ht="12.75" hidden="1" x14ac:dyDescent="0.2">
      <c r="A110" s="32"/>
      <c r="B110" s="32"/>
      <c r="C110" s="32"/>
      <c r="D110" s="32"/>
      <c r="E110" s="32"/>
      <c r="F110" s="32"/>
      <c r="G110" s="32"/>
      <c r="H110" s="33"/>
      <c r="I110" s="32"/>
    </row>
    <row r="111" spans="1:14" s="40" customFormat="1" ht="12.75" hidden="1" x14ac:dyDescent="0.2">
      <c r="A111" s="32"/>
      <c r="B111" s="32"/>
      <c r="C111" s="32"/>
      <c r="D111" s="32"/>
      <c r="E111" s="32"/>
      <c r="F111" s="32"/>
      <c r="G111" s="32"/>
      <c r="H111" s="33"/>
      <c r="I111" s="32"/>
    </row>
    <row r="112" spans="1:14" s="40" customFormat="1" ht="12.75" hidden="1" x14ac:dyDescent="0.2">
      <c r="A112" s="32"/>
      <c r="B112" s="32"/>
      <c r="C112" s="32"/>
      <c r="D112" s="32"/>
      <c r="E112" s="32"/>
      <c r="F112" s="32"/>
      <c r="G112" s="32"/>
      <c r="H112" s="33"/>
      <c r="I112" s="32"/>
    </row>
    <row r="113" spans="1:12" s="40" customFormat="1" ht="12.75" hidden="1" x14ac:dyDescent="0.2">
      <c r="A113" s="32"/>
      <c r="B113" s="32"/>
      <c r="C113" s="32"/>
      <c r="D113" s="32"/>
      <c r="E113" s="32"/>
      <c r="F113" s="32"/>
      <c r="G113" s="32"/>
      <c r="H113" s="33"/>
      <c r="I113" s="32"/>
      <c r="J113" s="82"/>
      <c r="K113" s="82"/>
      <c r="L113" s="82"/>
    </row>
    <row r="114" spans="1:12" s="40" customFormat="1" ht="12.75" hidden="1" x14ac:dyDescent="0.2">
      <c r="A114" s="32"/>
      <c r="B114" s="32"/>
      <c r="C114" s="32"/>
      <c r="D114" s="32"/>
      <c r="E114" s="32"/>
      <c r="F114" s="32"/>
      <c r="G114" s="32"/>
      <c r="H114" s="33"/>
      <c r="I114" s="32"/>
      <c r="J114" s="82"/>
      <c r="K114" s="82"/>
      <c r="L114" s="82"/>
    </row>
    <row r="115" spans="1:12" s="40" customFormat="1" ht="12.75" hidden="1" x14ac:dyDescent="0.2">
      <c r="A115" s="32"/>
      <c r="B115" s="32"/>
      <c r="C115" s="32"/>
      <c r="D115" s="32"/>
      <c r="E115" s="32"/>
      <c r="F115" s="32"/>
      <c r="G115" s="32"/>
      <c r="H115" s="33"/>
      <c r="I115" s="32"/>
      <c r="J115" s="82"/>
      <c r="K115" s="82"/>
      <c r="L115" s="82"/>
    </row>
    <row r="116" spans="1:12" s="40" customFormat="1" ht="12.75" hidden="1" x14ac:dyDescent="0.2">
      <c r="A116" s="32"/>
      <c r="B116" s="32"/>
      <c r="C116" s="32"/>
      <c r="D116" s="32"/>
      <c r="E116" s="32"/>
      <c r="F116" s="32"/>
      <c r="G116" s="32"/>
      <c r="H116" s="33"/>
      <c r="I116" s="32"/>
      <c r="J116" s="82"/>
      <c r="K116" s="82"/>
      <c r="L116" s="82"/>
    </row>
    <row r="117" spans="1:12" s="90" customFormat="1" ht="12.75" hidden="1" x14ac:dyDescent="0.2">
      <c r="A117" s="32"/>
      <c r="B117" s="32"/>
      <c r="C117" s="32"/>
      <c r="D117" s="32"/>
      <c r="E117" s="32"/>
      <c r="F117" s="32"/>
      <c r="G117" s="32"/>
      <c r="H117" s="33"/>
      <c r="I117" s="50"/>
      <c r="J117" s="82"/>
      <c r="K117" s="82"/>
      <c r="L117" s="82"/>
    </row>
    <row r="118" spans="1:12" s="51" customFormat="1" ht="12.75" hidden="1" x14ac:dyDescent="0.2">
      <c r="A118" s="39"/>
      <c r="B118" s="39"/>
      <c r="C118" s="39"/>
      <c r="D118" s="91"/>
      <c r="E118" s="39"/>
      <c r="F118" s="32"/>
      <c r="G118" s="32"/>
      <c r="H118" s="62"/>
      <c r="I118" s="39"/>
    </row>
    <row r="119" spans="1:12" s="51" customFormat="1" ht="12.75" hidden="1" x14ac:dyDescent="0.2">
      <c r="A119" s="39"/>
      <c r="B119" s="39"/>
      <c r="C119" s="45" t="s">
        <v>48</v>
      </c>
      <c r="D119" s="45" t="s">
        <v>49</v>
      </c>
      <c r="E119" s="45" t="s">
        <v>50</v>
      </c>
      <c r="F119" s="32"/>
      <c r="G119" s="32"/>
      <c r="H119" s="62"/>
      <c r="I119" s="39"/>
    </row>
    <row r="120" spans="1:12" s="51" customFormat="1" ht="12.75" hidden="1" x14ac:dyDescent="0.2">
      <c r="A120" s="39"/>
      <c r="B120" s="39" t="s">
        <v>51</v>
      </c>
      <c r="C120" s="45">
        <v>-2.8849999999999998</v>
      </c>
      <c r="D120" s="45" t="s">
        <v>52</v>
      </c>
      <c r="E120" s="45" t="s">
        <v>52</v>
      </c>
      <c r="F120" s="32"/>
      <c r="G120" s="32"/>
      <c r="H120" s="62"/>
      <c r="I120" s="39"/>
    </row>
    <row r="121" spans="1:12" s="51" customFormat="1" ht="12.75" hidden="1" x14ac:dyDescent="0.2">
      <c r="A121" s="39"/>
      <c r="B121" s="92" t="s">
        <v>53</v>
      </c>
      <c r="C121" s="93">
        <v>1500000</v>
      </c>
      <c r="D121" s="45" t="s">
        <v>52</v>
      </c>
      <c r="E121" s="45" t="s">
        <v>52</v>
      </c>
      <c r="F121" s="32"/>
      <c r="G121" s="32"/>
      <c r="H121" s="62"/>
      <c r="I121" s="39"/>
    </row>
    <row r="122" spans="1:12" s="40" customFormat="1" ht="12.75" hidden="1" x14ac:dyDescent="0.2">
      <c r="A122" s="32"/>
      <c r="B122" s="32"/>
      <c r="C122" s="32"/>
      <c r="D122" s="32"/>
      <c r="E122" s="32"/>
      <c r="F122" s="32"/>
      <c r="G122" s="32"/>
      <c r="H122" s="33"/>
      <c r="I122" s="32"/>
    </row>
    <row r="123" spans="1:12" s="40" customFormat="1" ht="12.75" hidden="1" x14ac:dyDescent="0.2">
      <c r="A123" s="32"/>
      <c r="B123" s="32"/>
      <c r="C123" s="32"/>
      <c r="D123" s="32"/>
      <c r="E123" s="32"/>
      <c r="F123" s="32"/>
      <c r="G123" s="32"/>
      <c r="H123" s="33"/>
      <c r="I123" s="32"/>
    </row>
    <row r="124" spans="1:12" s="40" customFormat="1" ht="12.75" hidden="1" x14ac:dyDescent="0.2">
      <c r="A124" s="39" t="s">
        <v>54</v>
      </c>
      <c r="B124" s="32"/>
      <c r="C124" s="32"/>
      <c r="D124" s="32"/>
      <c r="E124" s="32"/>
      <c r="F124" s="32"/>
      <c r="G124" s="32"/>
      <c r="H124" s="33"/>
      <c r="I124" s="32"/>
    </row>
    <row r="125" spans="1:12" s="40" customFormat="1" ht="12.75" hidden="1" x14ac:dyDescent="0.2">
      <c r="A125" s="32"/>
      <c r="B125" s="32"/>
      <c r="C125" s="32"/>
      <c r="D125" s="32"/>
      <c r="E125" s="32"/>
      <c r="F125" s="32"/>
      <c r="G125" s="32"/>
      <c r="H125" s="33"/>
      <c r="I125" s="32"/>
    </row>
    <row r="126" spans="1:12" s="40" customFormat="1" ht="12.75" hidden="1" x14ac:dyDescent="0.2">
      <c r="A126" s="32"/>
      <c r="B126" s="32"/>
      <c r="C126" s="32"/>
      <c r="D126" s="32"/>
      <c r="E126" s="32"/>
      <c r="F126" s="32"/>
      <c r="G126" s="32"/>
      <c r="H126" s="33"/>
      <c r="I126" s="32"/>
    </row>
    <row r="127" spans="1:12" s="40" customFormat="1" ht="12.75" hidden="1" x14ac:dyDescent="0.2">
      <c r="A127" s="62" t="s">
        <v>55</v>
      </c>
      <c r="B127" s="62"/>
      <c r="C127" s="62"/>
      <c r="D127" s="62"/>
      <c r="E127" s="62"/>
      <c r="F127" s="32"/>
      <c r="G127" s="32"/>
      <c r="H127" s="33"/>
      <c r="I127" s="32"/>
    </row>
    <row r="128" spans="1:12" s="40" customFormat="1" ht="12.75" hidden="1" x14ac:dyDescent="0.2">
      <c r="A128" s="62"/>
      <c r="B128" s="62"/>
      <c r="C128" s="62"/>
      <c r="D128" s="62"/>
      <c r="E128" s="62"/>
      <c r="F128" s="32"/>
      <c r="G128" s="32"/>
      <c r="H128" s="33"/>
      <c r="I128" s="32"/>
    </row>
    <row r="129" spans="1:9" s="40" customFormat="1" ht="12.75" hidden="1" x14ac:dyDescent="0.2">
      <c r="A129" s="62"/>
      <c r="B129" s="62"/>
      <c r="C129" s="62"/>
      <c r="D129" s="62"/>
      <c r="E129" s="62"/>
      <c r="F129" s="32"/>
      <c r="G129" s="32"/>
      <c r="H129" s="33"/>
      <c r="I129" s="32"/>
    </row>
    <row r="130" spans="1:9" s="40" customFormat="1" ht="12.75" hidden="1" x14ac:dyDescent="0.2">
      <c r="A130" s="45" t="s">
        <v>56</v>
      </c>
      <c r="B130" s="45" t="s">
        <v>27</v>
      </c>
      <c r="C130" s="45" t="s">
        <v>28</v>
      </c>
      <c r="D130" s="62" t="s">
        <v>57</v>
      </c>
      <c r="E130" s="62"/>
      <c r="F130" s="32"/>
      <c r="G130" s="32"/>
      <c r="H130" s="33"/>
      <c r="I130" s="32"/>
    </row>
    <row r="131" spans="1:9" s="40" customFormat="1" ht="12.75" hidden="1" x14ac:dyDescent="0.2">
      <c r="A131" s="45">
        <v>2</v>
      </c>
      <c r="B131" s="56">
        <f t="shared" ref="B131:C136" si="9">C40</f>
        <v>1179.5730000000001</v>
      </c>
      <c r="C131" s="78">
        <f t="shared" si="9"/>
        <v>36.579000000000001</v>
      </c>
      <c r="D131" s="62"/>
      <c r="E131" s="62"/>
      <c r="F131" s="32"/>
      <c r="G131" s="32"/>
      <c r="H131" s="33"/>
      <c r="I131" s="32"/>
    </row>
    <row r="132" spans="1:9" s="40" customFormat="1" ht="12.75" hidden="1" x14ac:dyDescent="0.2">
      <c r="A132" s="45">
        <v>3</v>
      </c>
      <c r="B132" s="56">
        <f t="shared" si="9"/>
        <v>2498.788</v>
      </c>
      <c r="C132" s="78">
        <f t="shared" si="9"/>
        <v>55.679000000000002</v>
      </c>
      <c r="D132" s="62"/>
      <c r="E132" s="62"/>
      <c r="F132" s="32"/>
      <c r="G132" s="32"/>
      <c r="H132" s="33"/>
      <c r="I132" s="32"/>
    </row>
    <row r="133" spans="1:9" s="40" customFormat="1" ht="12.75" hidden="1" x14ac:dyDescent="0.2">
      <c r="A133" s="45">
        <v>5</v>
      </c>
      <c r="B133" s="56">
        <f t="shared" si="9"/>
        <v>5091.01</v>
      </c>
      <c r="C133" s="78">
        <f t="shared" si="9"/>
        <v>87.492000000000004</v>
      </c>
      <c r="D133" s="62"/>
      <c r="E133" s="62"/>
      <c r="F133" s="32"/>
      <c r="G133" s="32"/>
      <c r="H133" s="33"/>
      <c r="I133" s="32"/>
    </row>
    <row r="134" spans="1:9" s="40" customFormat="1" ht="12.75" hidden="1" x14ac:dyDescent="0.2">
      <c r="A134" s="45">
        <v>11</v>
      </c>
      <c r="B134" s="56">
        <f t="shared" si="9"/>
        <v>10277.062</v>
      </c>
      <c r="C134" s="78">
        <f t="shared" si="9"/>
        <v>144.63900000000001</v>
      </c>
      <c r="D134" s="62"/>
      <c r="E134" s="62"/>
      <c r="F134" s="32"/>
      <c r="G134" s="32"/>
      <c r="H134" s="33"/>
      <c r="I134" s="32"/>
    </row>
    <row r="135" spans="1:9" s="40" customFormat="1" ht="12.75" hidden="1" x14ac:dyDescent="0.2">
      <c r="A135" s="45">
        <v>23</v>
      </c>
      <c r="B135" s="56">
        <f t="shared" si="9"/>
        <v>20544.858</v>
      </c>
      <c r="C135" s="78">
        <f t="shared" si="9"/>
        <v>250.989</v>
      </c>
      <c r="D135" s="62"/>
      <c r="E135" s="62"/>
      <c r="F135" s="32"/>
      <c r="G135" s="32"/>
      <c r="H135" s="33"/>
      <c r="I135" s="32"/>
    </row>
    <row r="136" spans="1:9" s="40" customFormat="1" ht="12.75" hidden="1" x14ac:dyDescent="0.2">
      <c r="A136" s="45">
        <v>47</v>
      </c>
      <c r="B136" s="56">
        <f t="shared" si="9"/>
        <v>32117.156999999999</v>
      </c>
      <c r="C136" s="78">
        <f t="shared" si="9"/>
        <v>360.49</v>
      </c>
      <c r="D136" s="62"/>
      <c r="E136" s="62"/>
      <c r="F136" s="32"/>
      <c r="G136" s="32"/>
      <c r="H136" s="33"/>
      <c r="I136" s="32"/>
    </row>
    <row r="137" spans="1:9" s="40" customFormat="1" ht="12.75" hidden="1" x14ac:dyDescent="0.2">
      <c r="A137" s="62"/>
      <c r="B137" s="62"/>
      <c r="C137" s="62"/>
      <c r="D137" s="62"/>
      <c r="E137" s="62"/>
      <c r="F137" s="32"/>
      <c r="G137" s="32"/>
      <c r="H137" s="33"/>
      <c r="I137" s="32"/>
    </row>
    <row r="138" spans="1:9" s="40" customFormat="1" ht="12.75" hidden="1" x14ac:dyDescent="0.2">
      <c r="A138" s="62"/>
      <c r="B138" s="62"/>
      <c r="C138" s="62"/>
      <c r="D138" s="62"/>
      <c r="E138" s="62"/>
      <c r="F138" s="32"/>
      <c r="G138" s="32"/>
      <c r="H138" s="33"/>
      <c r="I138" s="32"/>
    </row>
    <row r="139" spans="1:9" s="40" customFormat="1" ht="12.75" hidden="1" x14ac:dyDescent="0.2">
      <c r="A139" s="62"/>
      <c r="B139" s="62"/>
      <c r="C139" s="62"/>
      <c r="D139" s="62"/>
      <c r="E139" s="62"/>
      <c r="F139" s="32"/>
      <c r="G139" s="32"/>
      <c r="H139" s="33"/>
      <c r="I139" s="32"/>
    </row>
    <row r="140" spans="1:9" s="40" customFormat="1" ht="12.75" hidden="1" x14ac:dyDescent="0.2">
      <c r="A140" s="62"/>
      <c r="B140" s="62"/>
      <c r="C140" s="62"/>
      <c r="D140" s="62"/>
      <c r="E140" s="62"/>
      <c r="F140" s="32"/>
      <c r="G140" s="32"/>
      <c r="H140" s="33"/>
      <c r="I140" s="32"/>
    </row>
    <row r="141" spans="1:9" s="40" customFormat="1" ht="12.75" hidden="1" x14ac:dyDescent="0.2">
      <c r="A141" s="62"/>
      <c r="B141" s="62"/>
      <c r="C141" s="62"/>
      <c r="D141" s="62"/>
      <c r="E141" s="62"/>
      <c r="F141" s="32"/>
      <c r="G141" s="32"/>
      <c r="H141" s="33"/>
      <c r="I141" s="32"/>
    </row>
    <row r="142" spans="1:9" s="40" customFormat="1" ht="12.75" hidden="1" x14ac:dyDescent="0.2">
      <c r="A142" s="62"/>
      <c r="B142" s="62"/>
      <c r="C142" s="62"/>
      <c r="D142" s="62"/>
      <c r="E142" s="62"/>
      <c r="F142" s="32"/>
      <c r="G142" s="32"/>
      <c r="H142" s="33"/>
      <c r="I142" s="32"/>
    </row>
    <row r="143" spans="1:9" s="40" customFormat="1" ht="12.75" hidden="1" x14ac:dyDescent="0.2">
      <c r="A143" s="62"/>
      <c r="B143" s="62"/>
      <c r="C143" s="62"/>
      <c r="D143" s="62"/>
      <c r="E143" s="62"/>
      <c r="F143" s="32"/>
      <c r="G143" s="32"/>
      <c r="H143" s="33"/>
      <c r="I143" s="32"/>
    </row>
    <row r="144" spans="1:9" s="40" customFormat="1" ht="12.75" hidden="1" x14ac:dyDescent="0.2">
      <c r="A144" s="62"/>
      <c r="B144" s="62"/>
      <c r="C144" s="62"/>
      <c r="D144" s="62"/>
      <c r="E144" s="62"/>
      <c r="F144" s="32"/>
      <c r="G144" s="32"/>
      <c r="H144" s="33"/>
      <c r="I144" s="32"/>
    </row>
    <row r="145" spans="1:9" s="40" customFormat="1" ht="12.75" hidden="1" x14ac:dyDescent="0.2">
      <c r="A145" s="62"/>
      <c r="B145" s="62"/>
      <c r="C145" s="62"/>
      <c r="D145" s="62"/>
      <c r="E145" s="62"/>
      <c r="F145" s="32"/>
      <c r="G145" s="32"/>
      <c r="H145" s="33"/>
      <c r="I145" s="32"/>
    </row>
    <row r="146" spans="1:9" s="40" customFormat="1" ht="12.75" hidden="1" x14ac:dyDescent="0.2">
      <c r="A146" s="62"/>
      <c r="B146" s="62"/>
      <c r="C146" s="62"/>
      <c r="D146" s="62"/>
      <c r="E146" s="62"/>
      <c r="F146" s="32"/>
      <c r="G146" s="32"/>
      <c r="H146" s="33"/>
      <c r="I146" s="32"/>
    </row>
    <row r="147" spans="1:9" s="40" customFormat="1" ht="12.75" hidden="1" x14ac:dyDescent="0.2">
      <c r="A147" s="62"/>
      <c r="B147" s="62"/>
      <c r="C147" s="62"/>
      <c r="D147" s="62"/>
      <c r="E147" s="62"/>
      <c r="F147" s="32"/>
      <c r="G147" s="32"/>
      <c r="H147" s="33"/>
      <c r="I147" s="32"/>
    </row>
    <row r="148" spans="1:9" s="40" customFormat="1" ht="12.75" hidden="1" x14ac:dyDescent="0.2">
      <c r="A148" s="62"/>
      <c r="B148" s="62"/>
      <c r="C148" s="62"/>
      <c r="D148" s="62"/>
      <c r="E148" s="62"/>
      <c r="F148" s="32"/>
      <c r="G148" s="32"/>
      <c r="H148" s="33"/>
      <c r="I148" s="32"/>
    </row>
    <row r="149" spans="1:9" s="40" customFormat="1" ht="12.75" hidden="1" x14ac:dyDescent="0.2">
      <c r="A149" s="62"/>
      <c r="B149" s="62"/>
      <c r="C149" s="62"/>
      <c r="D149" s="62"/>
      <c r="E149" s="62"/>
      <c r="F149" s="32"/>
      <c r="G149" s="32"/>
      <c r="H149" s="33"/>
      <c r="I149" s="32"/>
    </row>
    <row r="150" spans="1:9" s="40" customFormat="1" ht="12.75" hidden="1" x14ac:dyDescent="0.2">
      <c r="A150" s="62"/>
      <c r="B150" s="62"/>
      <c r="C150" s="62"/>
      <c r="D150" s="62"/>
      <c r="E150" s="62"/>
      <c r="F150" s="32"/>
      <c r="G150" s="32"/>
      <c r="H150" s="33"/>
      <c r="I150" s="32"/>
    </row>
    <row r="151" spans="1:9" s="40" customFormat="1" ht="12.75" hidden="1" x14ac:dyDescent="0.2">
      <c r="A151" s="62"/>
      <c r="B151" s="62"/>
      <c r="C151" s="62"/>
      <c r="D151" s="62"/>
      <c r="E151" s="62"/>
      <c r="F151" s="32"/>
      <c r="G151" s="32"/>
      <c r="H151" s="33"/>
      <c r="I151" s="32"/>
    </row>
    <row r="152" spans="1:9" s="40" customFormat="1" ht="12.75" hidden="1" x14ac:dyDescent="0.2">
      <c r="A152" s="62"/>
      <c r="B152" s="62"/>
      <c r="C152" s="62"/>
      <c r="D152" s="62"/>
      <c r="E152" s="62"/>
      <c r="F152" s="32"/>
      <c r="G152" s="32"/>
      <c r="H152" s="33"/>
      <c r="I152" s="32"/>
    </row>
    <row r="153" spans="1:9" s="40" customFormat="1" ht="12.75" hidden="1" x14ac:dyDescent="0.2">
      <c r="A153" s="62"/>
      <c r="B153" s="62"/>
      <c r="C153" s="62"/>
      <c r="D153" s="62"/>
      <c r="E153" s="62"/>
      <c r="F153" s="32"/>
      <c r="G153" s="32"/>
      <c r="H153" s="33"/>
      <c r="I153" s="32"/>
    </row>
    <row r="154" spans="1:9" s="40" customFormat="1" ht="12.75" hidden="1" x14ac:dyDescent="0.2">
      <c r="A154" s="62"/>
      <c r="B154" s="62"/>
      <c r="C154" s="62"/>
      <c r="D154" s="62"/>
      <c r="E154" s="62"/>
      <c r="F154" s="32"/>
      <c r="G154" s="32"/>
      <c r="H154" s="33"/>
      <c r="I154" s="32"/>
    </row>
    <row r="155" spans="1:9" s="40" customFormat="1" ht="12.75" hidden="1" x14ac:dyDescent="0.2">
      <c r="A155" s="62"/>
      <c r="B155" s="45"/>
      <c r="C155" s="45" t="s">
        <v>48</v>
      </c>
      <c r="D155" s="45" t="s">
        <v>49</v>
      </c>
      <c r="E155" s="45" t="s">
        <v>50</v>
      </c>
      <c r="F155" s="32"/>
      <c r="G155" s="32"/>
      <c r="H155" s="33"/>
      <c r="I155" s="32"/>
    </row>
    <row r="156" spans="1:9" s="40" customFormat="1" ht="12.75" hidden="1" x14ac:dyDescent="0.2">
      <c r="A156" s="62"/>
      <c r="B156" s="45" t="s">
        <v>58</v>
      </c>
      <c r="C156" s="45">
        <v>-2.8849999999999998</v>
      </c>
      <c r="D156" s="45" t="s">
        <v>52</v>
      </c>
      <c r="E156" s="45" t="s">
        <v>52</v>
      </c>
      <c r="F156" s="32"/>
      <c r="G156" s="32"/>
      <c r="H156" s="33"/>
      <c r="I156" s="32"/>
    </row>
    <row r="157" spans="1:9" s="40" customFormat="1" ht="12.75" hidden="1" x14ac:dyDescent="0.2">
      <c r="A157" s="62"/>
      <c r="B157" s="45" t="s">
        <v>59</v>
      </c>
      <c r="C157" s="45">
        <v>1500000</v>
      </c>
      <c r="D157" s="45" t="s">
        <v>52</v>
      </c>
      <c r="E157" s="45" t="s">
        <v>52</v>
      </c>
      <c r="F157" s="32"/>
      <c r="G157" s="32"/>
      <c r="H157" s="33"/>
      <c r="I157" s="32"/>
    </row>
    <row r="158" spans="1:9" s="40" customFormat="1" ht="12.75" hidden="1" x14ac:dyDescent="0.2">
      <c r="A158" s="62"/>
      <c r="B158" s="62"/>
      <c r="C158" s="62"/>
      <c r="D158" s="62"/>
      <c r="E158" s="62"/>
      <c r="F158" s="32"/>
      <c r="G158" s="32"/>
      <c r="H158" s="33"/>
      <c r="I158" s="32"/>
    </row>
    <row r="159" spans="1:9" s="40" customFormat="1" ht="12.75" hidden="1" x14ac:dyDescent="0.2">
      <c r="A159" s="62"/>
      <c r="B159" s="62"/>
      <c r="C159" s="62"/>
      <c r="D159" s="62"/>
      <c r="E159" s="62"/>
      <c r="F159" s="32"/>
      <c r="G159" s="32"/>
      <c r="H159" s="33"/>
      <c r="I159" s="32"/>
    </row>
    <row r="160" spans="1:9" s="40" customFormat="1" ht="12.75" hidden="1" x14ac:dyDescent="0.2">
      <c r="A160" s="94" t="s">
        <v>60</v>
      </c>
      <c r="B160" s="62"/>
      <c r="C160" s="62"/>
      <c r="D160" s="62"/>
      <c r="E160" s="62"/>
      <c r="F160" s="32"/>
      <c r="G160" s="32"/>
      <c r="H160" s="33"/>
      <c r="I160" s="32"/>
    </row>
    <row r="161" spans="1:10" s="40" customFormat="1" ht="12.75" hidden="1" x14ac:dyDescent="0.2">
      <c r="A161" s="32"/>
      <c r="B161" s="32"/>
      <c r="C161" s="32"/>
      <c r="D161" s="32"/>
      <c r="E161" s="32"/>
      <c r="F161" s="32"/>
      <c r="G161" s="32"/>
      <c r="H161" s="33"/>
      <c r="I161" s="32"/>
    </row>
    <row r="162" spans="1:10" s="40" customFormat="1" ht="12.75" hidden="1" x14ac:dyDescent="0.2">
      <c r="A162" s="32"/>
      <c r="B162" s="32"/>
      <c r="C162" s="32"/>
      <c r="D162" s="32"/>
      <c r="E162" s="32"/>
      <c r="F162" s="32"/>
      <c r="G162" s="32"/>
      <c r="H162" s="33"/>
      <c r="I162" s="32"/>
    </row>
    <row r="163" spans="1:10" s="40" customFormat="1" ht="12.75" hidden="1" x14ac:dyDescent="0.2">
      <c r="A163" s="32"/>
      <c r="B163" s="32"/>
      <c r="C163" s="32"/>
      <c r="D163" s="32"/>
      <c r="E163" s="32"/>
      <c r="F163" s="32"/>
      <c r="G163" s="32"/>
      <c r="H163" s="33"/>
      <c r="I163" s="32"/>
    </row>
    <row r="164" spans="1:10" s="40" customFormat="1" ht="12.75" hidden="1" x14ac:dyDescent="0.2">
      <c r="A164" s="32"/>
      <c r="B164" s="32"/>
      <c r="C164" s="32"/>
      <c r="D164" s="32"/>
      <c r="E164" s="32"/>
      <c r="F164" s="32"/>
      <c r="G164" s="32"/>
      <c r="H164" s="33"/>
      <c r="I164" s="32"/>
    </row>
    <row r="165" spans="1:10" s="40" customFormat="1" ht="12.75" hidden="1" x14ac:dyDescent="0.2">
      <c r="A165" s="32"/>
      <c r="B165" s="32"/>
      <c r="C165" s="32"/>
      <c r="D165" s="32"/>
      <c r="E165" s="32"/>
      <c r="F165" s="32"/>
      <c r="G165" s="32"/>
      <c r="H165" s="33"/>
      <c r="I165" s="32"/>
    </row>
    <row r="166" spans="1:10" s="40" customFormat="1" ht="12.75" x14ac:dyDescent="0.2">
      <c r="A166" s="32"/>
      <c r="B166" s="32"/>
      <c r="C166" s="32"/>
      <c r="D166" s="32"/>
      <c r="E166" s="32"/>
      <c r="F166" s="32"/>
      <c r="G166" s="32"/>
      <c r="H166" s="33"/>
      <c r="I166" s="32"/>
    </row>
    <row r="167" spans="1:10" s="40" customFormat="1" ht="12.75" x14ac:dyDescent="0.2">
      <c r="A167" s="49" t="s">
        <v>61</v>
      </c>
      <c r="B167" s="39"/>
      <c r="C167" s="39"/>
      <c r="D167" s="39"/>
      <c r="E167" s="39"/>
      <c r="F167" s="39"/>
      <c r="G167" s="39"/>
      <c r="H167" s="62"/>
      <c r="I167" s="39"/>
      <c r="J167" s="22"/>
    </row>
    <row r="168" spans="1:10" s="40" customFormat="1" ht="12.75" x14ac:dyDescent="0.2">
      <c r="A168" s="49"/>
      <c r="B168" s="39"/>
      <c r="C168" s="39"/>
      <c r="D168" s="39"/>
      <c r="E168" s="39"/>
      <c r="F168" s="39"/>
      <c r="G168" s="39"/>
      <c r="H168" s="62"/>
      <c r="I168" s="39"/>
      <c r="J168" s="22"/>
    </row>
    <row r="169" spans="1:10" s="40" customFormat="1" ht="27" x14ac:dyDescent="0.2">
      <c r="A169" s="52" t="s">
        <v>23</v>
      </c>
      <c r="B169" s="10" t="s">
        <v>62</v>
      </c>
      <c r="C169" s="10"/>
      <c r="D169" s="32"/>
      <c r="E169" s="32"/>
      <c r="F169" s="32"/>
      <c r="G169" s="32"/>
      <c r="H169" s="33"/>
      <c r="I169" s="39"/>
    </row>
    <row r="170" spans="1:10" s="40" customFormat="1" ht="12.75" x14ac:dyDescent="0.2">
      <c r="A170" s="32"/>
      <c r="B170" s="32"/>
      <c r="C170" s="32"/>
      <c r="D170" s="32"/>
      <c r="E170" s="32"/>
      <c r="F170" s="32"/>
      <c r="G170" s="32"/>
      <c r="H170" s="33"/>
      <c r="I170" s="32"/>
    </row>
    <row r="171" spans="1:10" s="40" customFormat="1" ht="43.5" customHeight="1" x14ac:dyDescent="0.2">
      <c r="A171" s="53" t="s">
        <v>27</v>
      </c>
      <c r="B171" s="53" t="s">
        <v>63</v>
      </c>
      <c r="C171" s="54" t="s">
        <v>64</v>
      </c>
      <c r="D171" s="54" t="s">
        <v>65</v>
      </c>
      <c r="E171" s="54" t="s">
        <v>66</v>
      </c>
      <c r="F171" s="54" t="s">
        <v>67</v>
      </c>
      <c r="G171" s="32"/>
      <c r="H171" s="33"/>
      <c r="I171" s="32"/>
    </row>
    <row r="172" spans="1:10" s="40" customFormat="1" ht="12.75" x14ac:dyDescent="0.2">
      <c r="A172" s="79">
        <f>'Inserimento dati'!N42</f>
        <v>2498.788</v>
      </c>
      <c r="B172" s="95">
        <f>'Inserimento dati'!C39</f>
        <v>107</v>
      </c>
      <c r="C172" s="57">
        <f>'Inserimento dati'!K42</f>
        <v>2.3980000000000001</v>
      </c>
      <c r="D172" s="57">
        <f>IF($A$51="LOG",EXP((B172-$F$50)/$D$50),IF($A$51="LIN",(B172-$F$50)/$D$50,"ERRORE"))</f>
        <v>2.363169001435784</v>
      </c>
      <c r="E172" s="96">
        <f>(D172-$D$175)/$D$175*100</f>
        <v>-3.1348353945747975</v>
      </c>
      <c r="F172" s="96">
        <f>(D172-C172)/C172*100</f>
        <v>-1.4525020251966689</v>
      </c>
      <c r="G172" s="32"/>
      <c r="H172" s="33"/>
      <c r="I172" s="32"/>
    </row>
    <row r="173" spans="1:10" s="40" customFormat="1" ht="12.75" x14ac:dyDescent="0.2">
      <c r="A173" s="79">
        <f>'Inserimento dati'!N43</f>
        <v>2513.2080000000001</v>
      </c>
      <c r="B173" s="95">
        <f>'Inserimento dati'!C49</f>
        <v>110</v>
      </c>
      <c r="C173" s="57">
        <f>'Inserimento dati'!K43</f>
        <v>2.3980000000000001</v>
      </c>
      <c r="D173" s="57">
        <f>IF($A$51="LOG",EXP((B173-$F$50)/$D$50),IF($A$51="LIN",(B173-$F$50)/$D$50,"ERRORE"))</f>
        <v>2.4396479488390073</v>
      </c>
      <c r="E173" s="96">
        <f>(D173-$D$175)/$D$175*100</f>
        <v>0</v>
      </c>
      <c r="F173" s="96">
        <f>(D173-C173)/C173*100</f>
        <v>1.7367785170561774</v>
      </c>
      <c r="G173" s="32"/>
      <c r="H173" s="33"/>
      <c r="I173" s="32"/>
    </row>
    <row r="174" spans="1:10" s="40" customFormat="1" ht="12.75" x14ac:dyDescent="0.2">
      <c r="A174" s="79">
        <f>'Inserimento dati'!N44</f>
        <v>2546.402</v>
      </c>
      <c r="B174" s="95">
        <f>'Inserimento dati'!C50</f>
        <v>113</v>
      </c>
      <c r="C174" s="57">
        <f>'Inserimento dati'!K44</f>
        <v>2.3980000000000001</v>
      </c>
      <c r="D174" s="57">
        <f>IF($A$51="LOG",EXP((B174-$F$50)/$D$50),IF($A$51="LIN",(B174-$F$50)/$D$50,"ERRORE"))</f>
        <v>2.5161268962422305</v>
      </c>
      <c r="E174" s="96">
        <f>(D174-$D$175)/$D$175*100</f>
        <v>3.1348353945747975</v>
      </c>
      <c r="F174" s="96">
        <f>(D174-C174)/C174*100</f>
        <v>4.926059059309023</v>
      </c>
      <c r="G174" s="32"/>
      <c r="H174" s="33"/>
      <c r="I174" s="32"/>
    </row>
    <row r="175" spans="1:10" s="40" customFormat="1" ht="12.75" x14ac:dyDescent="0.2">
      <c r="A175" s="32"/>
      <c r="B175" s="32"/>
      <c r="C175" s="45" t="s">
        <v>68</v>
      </c>
      <c r="D175" s="57">
        <f>AVERAGE(D172:D174)</f>
        <v>2.4396479488390073</v>
      </c>
      <c r="E175" s="45" t="s">
        <v>69</v>
      </c>
      <c r="F175" s="45" t="s">
        <v>70</v>
      </c>
      <c r="G175" s="32"/>
      <c r="H175" s="33"/>
      <c r="I175" s="32"/>
    </row>
    <row r="176" spans="1:10" s="40" customFormat="1" ht="12.75" x14ac:dyDescent="0.2">
      <c r="A176" s="32"/>
      <c r="B176" s="32"/>
      <c r="C176" s="32"/>
      <c r="D176" s="32"/>
      <c r="E176" s="45" t="s">
        <v>71</v>
      </c>
      <c r="F176" s="45" t="s">
        <v>72</v>
      </c>
      <c r="G176" s="32"/>
      <c r="H176" s="33"/>
      <c r="I176" s="32"/>
    </row>
    <row r="177" spans="1:12" s="40" customFormat="1" ht="12.75" x14ac:dyDescent="0.2">
      <c r="A177" s="32"/>
      <c r="B177" s="32"/>
      <c r="C177" s="32"/>
      <c r="D177" s="32"/>
      <c r="E177" s="32"/>
      <c r="F177" s="32"/>
      <c r="G177" s="32"/>
      <c r="H177" s="33"/>
      <c r="I177" s="32"/>
    </row>
    <row r="178" spans="1:12" s="40" customFormat="1" ht="12.75" x14ac:dyDescent="0.2">
      <c r="A178" s="32"/>
      <c r="B178" s="32"/>
      <c r="C178" s="32"/>
      <c r="D178" s="32"/>
      <c r="E178" s="32"/>
      <c r="F178" s="32"/>
      <c r="G178" s="32"/>
      <c r="H178" s="33"/>
      <c r="I178" s="32"/>
    </row>
    <row r="179" spans="1:12" s="40" customFormat="1" ht="76.5" x14ac:dyDescent="0.2">
      <c r="A179" s="97" t="s">
        <v>73</v>
      </c>
      <c r="B179" s="49"/>
      <c r="C179" s="49"/>
      <c r="D179" s="49"/>
      <c r="E179" s="49"/>
      <c r="F179" s="49"/>
      <c r="G179" s="49"/>
      <c r="H179" s="98"/>
      <c r="I179" s="32"/>
    </row>
    <row r="180" spans="1:12" s="40" customFormat="1" ht="12.75" x14ac:dyDescent="0.2">
      <c r="A180" s="39"/>
      <c r="B180" s="39"/>
      <c r="C180" s="34"/>
      <c r="D180" s="34"/>
      <c r="E180" s="34"/>
      <c r="F180" s="34"/>
      <c r="G180" s="39"/>
      <c r="H180" s="62"/>
      <c r="I180" s="32"/>
    </row>
    <row r="181" spans="1:12" s="40" customFormat="1" ht="27" x14ac:dyDescent="0.2">
      <c r="A181" s="99" t="s">
        <v>23</v>
      </c>
      <c r="B181" s="10" t="s">
        <v>74</v>
      </c>
      <c r="C181" s="10"/>
      <c r="D181" s="39"/>
      <c r="E181" s="83"/>
      <c r="F181" s="62"/>
      <c r="G181" s="39"/>
      <c r="H181" s="62"/>
      <c r="I181" s="32"/>
    </row>
    <row r="182" spans="1:12" s="40" customFormat="1" ht="12.75" x14ac:dyDescent="0.2">
      <c r="A182" s="49"/>
      <c r="B182" s="39"/>
      <c r="C182" s="39"/>
      <c r="D182" s="39"/>
      <c r="E182" s="39"/>
      <c r="F182" s="39"/>
      <c r="G182" s="39"/>
      <c r="H182" s="62"/>
      <c r="I182" s="32"/>
      <c r="L182" s="40">
        <v>0</v>
      </c>
    </row>
    <row r="183" spans="1:12" s="90" customFormat="1" ht="12.75" x14ac:dyDescent="0.2">
      <c r="A183" s="53" t="s">
        <v>25</v>
      </c>
      <c r="B183" s="54" t="s">
        <v>64</v>
      </c>
      <c r="C183" s="39"/>
      <c r="D183" s="39"/>
      <c r="E183" s="39"/>
      <c r="F183" s="39"/>
      <c r="G183" s="39"/>
      <c r="H183" s="62"/>
      <c r="I183" s="32"/>
      <c r="K183" s="40"/>
      <c r="L183" s="40"/>
    </row>
    <row r="184" spans="1:12" s="90" customFormat="1" ht="12.75" x14ac:dyDescent="0.2">
      <c r="A184" s="57">
        <f>'Inserimento dati'!D26</f>
        <v>2</v>
      </c>
      <c r="B184" s="57">
        <f>'Inserimento dati'!C26</f>
        <v>2.3980000000000001</v>
      </c>
      <c r="C184" s="39"/>
      <c r="D184" s="39"/>
      <c r="E184" s="39"/>
      <c r="F184" s="39"/>
      <c r="G184" s="39"/>
      <c r="H184" s="62"/>
      <c r="I184" s="32"/>
      <c r="K184" s="40"/>
      <c r="L184" s="40"/>
    </row>
    <row r="185" spans="1:12" s="90" customFormat="1" ht="12.75" x14ac:dyDescent="0.2">
      <c r="A185" s="57">
        <f>'Inserimento dati'!D28</f>
        <v>8</v>
      </c>
      <c r="B185" s="57">
        <f>'Inserimento dati'!C28</f>
        <v>10.36</v>
      </c>
      <c r="C185" s="39"/>
      <c r="D185" s="39"/>
      <c r="E185" s="39"/>
      <c r="F185" s="39"/>
      <c r="G185" s="39"/>
      <c r="H185" s="62"/>
      <c r="I185" s="32"/>
      <c r="K185" s="40"/>
      <c r="L185" s="40"/>
    </row>
    <row r="186" spans="1:12" s="90" customFormat="1" ht="12.75" x14ac:dyDescent="0.2">
      <c r="A186" s="39"/>
      <c r="B186" s="39"/>
      <c r="C186" s="39"/>
      <c r="D186" s="39"/>
      <c r="E186" s="39"/>
      <c r="F186" s="39"/>
      <c r="G186" s="39"/>
      <c r="H186" s="62"/>
      <c r="I186" s="32"/>
      <c r="K186" s="40"/>
      <c r="L186" s="40"/>
    </row>
    <row r="187" spans="1:12" s="90" customFormat="1" ht="15.75" customHeight="1" x14ac:dyDescent="0.2">
      <c r="A187" s="39"/>
      <c r="B187" s="39"/>
      <c r="C187" s="53" t="s">
        <v>75</v>
      </c>
      <c r="D187" s="10" t="s">
        <v>76</v>
      </c>
      <c r="E187" s="53" t="s">
        <v>77</v>
      </c>
      <c r="F187" s="8" t="s">
        <v>76</v>
      </c>
      <c r="G187" s="39"/>
      <c r="H187" s="39"/>
      <c r="I187" s="62"/>
      <c r="J187" s="40"/>
      <c r="K187" s="40"/>
      <c r="L187" s="40"/>
    </row>
    <row r="188" spans="1:12" s="40" customFormat="1" ht="12.75" x14ac:dyDescent="0.2">
      <c r="A188" s="39"/>
      <c r="B188" s="39"/>
      <c r="C188" s="53" t="s">
        <v>78</v>
      </c>
      <c r="D188" s="10"/>
      <c r="E188" s="53" t="s">
        <v>78</v>
      </c>
      <c r="F188" s="8"/>
      <c r="G188" s="39"/>
      <c r="H188" s="39"/>
      <c r="I188" s="62"/>
    </row>
    <row r="189" spans="1:12" s="40" customFormat="1" ht="12.75" x14ac:dyDescent="0.2">
      <c r="A189" s="100" t="s">
        <v>79</v>
      </c>
      <c r="B189" s="100"/>
      <c r="C189" s="101">
        <f>'Inserimento dati'!N54*100</f>
        <v>1.278</v>
      </c>
      <c r="D189" s="45" t="s">
        <v>80</v>
      </c>
      <c r="E189" s="96">
        <f>'Inserimento dati'!N58*100</f>
        <v>1.343</v>
      </c>
      <c r="F189" s="45" t="s">
        <v>80</v>
      </c>
      <c r="G189" s="39"/>
      <c r="H189" s="39"/>
      <c r="I189" s="62"/>
    </row>
    <row r="190" spans="1:12" s="40" customFormat="1" ht="12.75" x14ac:dyDescent="0.2">
      <c r="A190" s="100" t="s">
        <v>81</v>
      </c>
      <c r="B190" s="102"/>
      <c r="C190" s="96">
        <f>'Inserimento dati'!N55*100</f>
        <v>9.4190000000000005</v>
      </c>
      <c r="D190" s="103" t="s">
        <v>82</v>
      </c>
      <c r="E190" s="96">
        <f>'Inserimento dati'!N59*100</f>
        <v>9.85</v>
      </c>
      <c r="F190" s="104" t="s">
        <v>82</v>
      </c>
      <c r="G190" s="45" t="s">
        <v>83</v>
      </c>
      <c r="H190" s="39"/>
      <c r="I190" s="62"/>
    </row>
    <row r="191" spans="1:12" s="40" customFormat="1" ht="12.75" x14ac:dyDescent="0.2">
      <c r="A191" s="39"/>
      <c r="B191" s="39"/>
      <c r="C191" s="105"/>
      <c r="D191" s="39"/>
      <c r="E191" s="39"/>
      <c r="F191" s="39"/>
      <c r="G191" s="39"/>
      <c r="H191" s="62"/>
      <c r="I191" s="32"/>
    </row>
    <row r="192" spans="1:12" s="40" customFormat="1" ht="12.75" x14ac:dyDescent="0.2">
      <c r="A192" s="39"/>
      <c r="B192" s="39"/>
      <c r="C192" s="105"/>
      <c r="D192" s="39"/>
      <c r="E192" s="39"/>
      <c r="F192" s="39"/>
      <c r="G192" s="39"/>
      <c r="H192" s="62"/>
      <c r="I192" s="32"/>
    </row>
    <row r="193" spans="1:12" s="40" customFormat="1" ht="38.25" x14ac:dyDescent="0.2">
      <c r="A193" s="97" t="s">
        <v>84</v>
      </c>
      <c r="B193" s="39"/>
      <c r="C193" s="39"/>
      <c r="D193" s="39"/>
      <c r="E193" s="39"/>
      <c r="F193" s="39"/>
      <c r="G193" s="39"/>
      <c r="H193" s="62"/>
      <c r="I193" s="32"/>
    </row>
    <row r="194" spans="1:12" s="40" customFormat="1" ht="12.75" x14ac:dyDescent="0.2">
      <c r="A194" s="39"/>
      <c r="B194" s="39"/>
      <c r="C194" s="39"/>
      <c r="D194" s="39"/>
      <c r="E194" s="39"/>
      <c r="F194" s="39"/>
      <c r="G194" s="39"/>
      <c r="H194" s="62"/>
      <c r="I194" s="32"/>
    </row>
    <row r="195" spans="1:12" s="43" customFormat="1" ht="12.75" x14ac:dyDescent="0.2">
      <c r="A195" s="49" t="s">
        <v>85</v>
      </c>
      <c r="B195" s="45" t="s">
        <v>86</v>
      </c>
      <c r="C195" s="45">
        <f>'Inserimento dati'!L69</f>
        <v>0</v>
      </c>
      <c r="D195" s="106"/>
      <c r="E195" s="34"/>
      <c r="F195" s="34"/>
      <c r="G195" s="34"/>
      <c r="H195" s="42"/>
      <c r="I195" s="41"/>
      <c r="K195" s="40"/>
      <c r="L195" s="40"/>
    </row>
    <row r="196" spans="1:12" s="43" customFormat="1" ht="12.75" x14ac:dyDescent="0.2">
      <c r="A196" s="49" t="s">
        <v>87</v>
      </c>
      <c r="B196" s="45" t="s">
        <v>88</v>
      </c>
      <c r="C196" s="107" t="s">
        <v>89</v>
      </c>
      <c r="D196" s="106"/>
      <c r="E196" s="34"/>
      <c r="F196" s="34"/>
      <c r="G196" s="34"/>
      <c r="H196" s="42"/>
      <c r="I196" s="41"/>
    </row>
    <row r="197" spans="1:12" s="43" customFormat="1" ht="12.75" x14ac:dyDescent="0.2">
      <c r="A197" s="49"/>
      <c r="B197" s="39"/>
      <c r="C197" s="34"/>
      <c r="D197" s="106"/>
      <c r="E197" s="34"/>
      <c r="F197" s="34"/>
      <c r="G197" s="34"/>
      <c r="H197" s="42"/>
      <c r="I197" s="41"/>
    </row>
    <row r="198" spans="1:12" s="40" customFormat="1" ht="12.75" x14ac:dyDescent="0.2">
      <c r="A198" s="39"/>
      <c r="B198" s="39"/>
      <c r="C198" s="39"/>
      <c r="D198" s="39"/>
      <c r="E198" s="20"/>
      <c r="F198" s="20"/>
      <c r="G198" s="20"/>
      <c r="H198" s="108"/>
      <c r="I198" s="32"/>
    </row>
    <row r="199" spans="1:12" s="40" customFormat="1" ht="12.75" x14ac:dyDescent="0.2">
      <c r="A199" s="49" t="s">
        <v>90</v>
      </c>
      <c r="B199" s="49"/>
      <c r="C199" s="50"/>
      <c r="D199" s="50"/>
      <c r="E199" s="50"/>
      <c r="F199" s="50"/>
      <c r="G199" s="50"/>
      <c r="H199" s="109"/>
      <c r="I199" s="32"/>
    </row>
    <row r="200" spans="1:12" s="40" customFormat="1" ht="12.75" x14ac:dyDescent="0.2">
      <c r="A200" s="39"/>
      <c r="B200" s="39"/>
      <c r="C200" s="32"/>
      <c r="D200" s="32"/>
      <c r="E200" s="32"/>
      <c r="F200" s="32"/>
      <c r="G200" s="32"/>
      <c r="H200" s="33"/>
      <c r="I200" s="32"/>
    </row>
    <row r="201" spans="1:12" s="40" customFormat="1" ht="27" x14ac:dyDescent="0.2">
      <c r="A201" s="52" t="s">
        <v>23</v>
      </c>
      <c r="B201" s="7" t="s">
        <v>91</v>
      </c>
      <c r="C201" s="7"/>
      <c r="D201" s="32"/>
      <c r="E201" s="32"/>
      <c r="F201" s="32"/>
      <c r="G201" s="32"/>
      <c r="H201" s="33"/>
      <c r="I201" s="32"/>
    </row>
    <row r="202" spans="1:12" s="40" customFormat="1" ht="12.75" x14ac:dyDescent="0.2">
      <c r="A202" s="75" t="s">
        <v>92</v>
      </c>
      <c r="B202" s="10" t="s">
        <v>93</v>
      </c>
      <c r="C202" s="10"/>
      <c r="D202" s="32"/>
      <c r="E202" s="32"/>
      <c r="F202" s="32"/>
      <c r="G202" s="32"/>
      <c r="H202" s="33"/>
      <c r="I202" s="32"/>
    </row>
    <row r="203" spans="1:12" s="40" customFormat="1" ht="12.75" x14ac:dyDescent="0.2">
      <c r="A203" s="32"/>
      <c r="B203" s="32"/>
      <c r="C203" s="32"/>
      <c r="D203" s="32"/>
      <c r="E203" s="32"/>
      <c r="F203" s="32"/>
      <c r="G203" s="32"/>
      <c r="H203" s="33"/>
      <c r="I203" s="32"/>
    </row>
    <row r="204" spans="1:12" s="40" customFormat="1" ht="31.5" customHeight="1" x14ac:dyDescent="0.2">
      <c r="A204" s="6" t="s">
        <v>26</v>
      </c>
      <c r="B204" s="6" t="s">
        <v>94</v>
      </c>
      <c r="C204" s="110" t="s">
        <v>95</v>
      </c>
      <c r="D204" s="5" t="s">
        <v>96</v>
      </c>
      <c r="E204" s="32"/>
      <c r="F204" s="33"/>
      <c r="G204" s="32"/>
      <c r="H204" s="32"/>
      <c r="I204" s="32"/>
    </row>
    <row r="205" spans="1:12" s="40" customFormat="1" ht="12.75" x14ac:dyDescent="0.2">
      <c r="A205" s="6"/>
      <c r="B205" s="6"/>
      <c r="C205" s="110" t="s">
        <v>97</v>
      </c>
      <c r="D205" s="5"/>
      <c r="E205" s="32"/>
      <c r="F205" s="33"/>
      <c r="G205" s="32"/>
      <c r="H205" s="32"/>
      <c r="I205" s="32"/>
    </row>
    <row r="206" spans="1:12" s="40" customFormat="1" ht="12.75" x14ac:dyDescent="0.2">
      <c r="A206" s="56">
        <f>'Inserimento dati'!C25</f>
        <v>1.0169999999999999</v>
      </c>
      <c r="B206" s="56">
        <f>'Inserimento dati'!D25</f>
        <v>0.9</v>
      </c>
      <c r="C206" s="45">
        <f>'Inserimento dati'!M75</f>
        <v>12</v>
      </c>
      <c r="D206" s="96">
        <f>VLOOKUP(C206,Riferimenti!A4:D20,2,0)*100</f>
        <v>1.0999999999999999</v>
      </c>
      <c r="E206" s="32"/>
      <c r="F206" s="33"/>
      <c r="G206" s="32"/>
      <c r="H206" s="32"/>
      <c r="I206" s="32"/>
    </row>
    <row r="207" spans="1:12" s="40" customFormat="1" ht="12.75" x14ac:dyDescent="0.2">
      <c r="A207" s="56">
        <f>'Inserimento dati'!C26</f>
        <v>2.3980000000000001</v>
      </c>
      <c r="B207" s="56">
        <f>'Inserimento dati'!D26</f>
        <v>2</v>
      </c>
      <c r="C207" s="45">
        <f>'Inserimento dati'!M76</f>
        <v>12</v>
      </c>
      <c r="D207" s="96">
        <f>VLOOKUP(C207,Riferimenti!A5:D21,2,0)*100</f>
        <v>1.0999999999999999</v>
      </c>
      <c r="E207" s="32"/>
      <c r="F207" s="33"/>
      <c r="G207" s="32"/>
      <c r="H207" s="32"/>
      <c r="I207" s="32"/>
    </row>
    <row r="208" spans="1:12" s="40" customFormat="1" ht="12.75" x14ac:dyDescent="0.2">
      <c r="A208" s="56">
        <f>'Inserimento dati'!C28</f>
        <v>10.36</v>
      </c>
      <c r="B208" s="56">
        <f>'Inserimento dati'!D28</f>
        <v>8</v>
      </c>
      <c r="C208" s="45">
        <f>'Inserimento dati'!M77</f>
        <v>13</v>
      </c>
      <c r="D208" s="96">
        <f>VLOOKUP(C208,Riferimenti!A6:D22,2,0)*100</f>
        <v>0.89999999999999991</v>
      </c>
      <c r="E208" s="32"/>
      <c r="F208" s="33"/>
      <c r="G208" s="32"/>
      <c r="H208" s="32"/>
      <c r="I208" s="32"/>
    </row>
    <row r="209" spans="1:9" s="40" customFormat="1" ht="15.75" customHeight="1" x14ac:dyDescent="0.2">
      <c r="A209" s="32"/>
      <c r="B209" s="32"/>
      <c r="C209" s="8" t="s">
        <v>98</v>
      </c>
      <c r="D209" s="8"/>
      <c r="E209" s="36"/>
      <c r="F209" s="33"/>
      <c r="G209" s="32"/>
      <c r="H209" s="32"/>
      <c r="I209" s="32"/>
    </row>
    <row r="210" spans="1:9" s="40" customFormat="1" ht="12.75" x14ac:dyDescent="0.2">
      <c r="A210" s="32"/>
      <c r="B210" s="32"/>
      <c r="C210" s="32"/>
      <c r="D210" s="32"/>
      <c r="E210" s="32"/>
      <c r="F210" s="32"/>
      <c r="G210" s="32"/>
      <c r="H210" s="33"/>
      <c r="I210" s="32"/>
    </row>
    <row r="211" spans="1:9" s="40" customFormat="1" ht="12.75" x14ac:dyDescent="0.2">
      <c r="A211" s="32"/>
      <c r="B211" s="32"/>
      <c r="C211" s="32"/>
      <c r="D211" s="32"/>
      <c r="E211" s="32"/>
      <c r="F211" s="32"/>
      <c r="G211" s="32"/>
      <c r="H211" s="33"/>
      <c r="I211" s="32"/>
    </row>
    <row r="212" spans="1:9" s="40" customFormat="1" ht="12.75" x14ac:dyDescent="0.2">
      <c r="A212" s="49" t="s">
        <v>99</v>
      </c>
      <c r="B212" s="49"/>
      <c r="C212" s="49"/>
      <c r="D212" s="49"/>
      <c r="E212" s="18"/>
      <c r="F212" s="18"/>
      <c r="G212" s="18"/>
      <c r="H212" s="109"/>
      <c r="I212" s="32"/>
    </row>
    <row r="213" spans="1:9" s="40" customFormat="1" ht="12.75" x14ac:dyDescent="0.2">
      <c r="A213" s="39"/>
      <c r="B213" s="39"/>
      <c r="C213" s="39"/>
      <c r="D213" s="39"/>
      <c r="E213" s="18"/>
      <c r="F213" s="18"/>
      <c r="G213" s="18"/>
      <c r="H213" s="62"/>
      <c r="I213" s="32"/>
    </row>
    <row r="214" spans="1:9" s="40" customFormat="1" ht="27" x14ac:dyDescent="0.2">
      <c r="A214" s="99" t="s">
        <v>23</v>
      </c>
      <c r="B214" s="10" t="s">
        <v>100</v>
      </c>
      <c r="C214" s="10"/>
      <c r="D214" s="39"/>
      <c r="E214" s="18"/>
      <c r="F214" s="18"/>
      <c r="G214" s="18"/>
      <c r="H214" s="62"/>
      <c r="I214" s="32"/>
    </row>
    <row r="215" spans="1:9" s="40" customFormat="1" ht="12.75" x14ac:dyDescent="0.2">
      <c r="A215" s="75" t="s">
        <v>92</v>
      </c>
      <c r="B215" s="10" t="s">
        <v>101</v>
      </c>
      <c r="C215" s="10"/>
      <c r="D215" s="39"/>
      <c r="E215" s="18"/>
      <c r="F215" s="18"/>
      <c r="G215" s="18"/>
      <c r="H215" s="62"/>
      <c r="I215" s="32"/>
    </row>
    <row r="216" spans="1:9" s="40" customFormat="1" ht="12.75" x14ac:dyDescent="0.2">
      <c r="A216" s="39"/>
      <c r="B216" s="39"/>
      <c r="C216" s="39"/>
      <c r="D216" s="39"/>
      <c r="E216" s="18"/>
      <c r="F216" s="18"/>
      <c r="G216" s="18"/>
      <c r="H216" s="62"/>
      <c r="I216" s="32"/>
    </row>
    <row r="217" spans="1:9" s="40" customFormat="1" ht="12.75" x14ac:dyDescent="0.2">
      <c r="A217" s="39"/>
      <c r="B217" s="39"/>
      <c r="C217" s="39"/>
      <c r="D217" s="39"/>
      <c r="E217" s="18"/>
      <c r="F217" s="18"/>
      <c r="G217" s="18"/>
      <c r="H217" s="62"/>
      <c r="I217" s="32"/>
    </row>
    <row r="218" spans="1:9" s="40" customFormat="1" ht="12.75" x14ac:dyDescent="0.2">
      <c r="A218" s="39"/>
      <c r="B218" s="53" t="s">
        <v>102</v>
      </c>
      <c r="C218" s="53" t="s">
        <v>76</v>
      </c>
      <c r="D218" s="53" t="s">
        <v>103</v>
      </c>
      <c r="E218" s="26"/>
      <c r="F218" s="26"/>
      <c r="G218" s="26"/>
      <c r="H218" s="111"/>
      <c r="I218" s="39"/>
    </row>
    <row r="219" spans="1:9" s="40" customFormat="1" ht="12.75" x14ac:dyDescent="0.2">
      <c r="A219" s="100" t="s">
        <v>104</v>
      </c>
      <c r="B219" s="96">
        <f>ABS(('Inserimento dati'!N92-'Inserimento dati'!N94)/'Inserimento dati'!N93*100)</f>
        <v>1.4981642520523506E-2</v>
      </c>
      <c r="C219" s="45" t="s">
        <v>105</v>
      </c>
      <c r="D219" s="112" t="s">
        <v>106</v>
      </c>
      <c r="E219" s="26"/>
      <c r="F219" s="26"/>
      <c r="G219" s="26"/>
      <c r="H219" s="111"/>
      <c r="I219" s="39"/>
    </row>
    <row r="220" spans="1:9" s="40" customFormat="1" ht="12.75" x14ac:dyDescent="0.2">
      <c r="A220" s="39"/>
      <c r="B220" s="113"/>
      <c r="C220" s="83"/>
      <c r="D220" s="39"/>
      <c r="E220" s="26"/>
      <c r="F220" s="26"/>
      <c r="G220" s="26"/>
      <c r="H220" s="111"/>
      <c r="I220" s="39"/>
    </row>
    <row r="221" spans="1:9" s="40" customFormat="1" ht="12.75" x14ac:dyDescent="0.2">
      <c r="A221" s="39"/>
      <c r="B221" s="39"/>
      <c r="C221" s="39"/>
      <c r="D221" s="39"/>
      <c r="E221" s="26"/>
      <c r="F221" s="26"/>
      <c r="G221" s="26"/>
      <c r="H221" s="111"/>
      <c r="I221" s="39"/>
    </row>
    <row r="222" spans="1:9" s="40" customFormat="1" ht="12.75" x14ac:dyDescent="0.2">
      <c r="A222" s="49" t="s">
        <v>107</v>
      </c>
      <c r="B222" s="49"/>
      <c r="C222" s="49"/>
      <c r="D222" s="49"/>
      <c r="E222" s="18"/>
      <c r="F222" s="18"/>
      <c r="G222" s="18"/>
      <c r="H222" s="109"/>
      <c r="I222" s="32"/>
    </row>
    <row r="223" spans="1:9" s="40" customFormat="1" ht="12.75" x14ac:dyDescent="0.2">
      <c r="A223" s="39"/>
      <c r="B223" s="39"/>
      <c r="C223" s="39"/>
      <c r="D223" s="39"/>
      <c r="E223" s="18"/>
      <c r="F223" s="18"/>
      <c r="G223" s="18"/>
      <c r="H223" s="62"/>
      <c r="I223" s="32"/>
    </row>
    <row r="224" spans="1:9" s="43" customFormat="1" ht="12.75" x14ac:dyDescent="0.2">
      <c r="A224" s="49" t="s">
        <v>87</v>
      </c>
      <c r="B224" s="45" t="s">
        <v>88</v>
      </c>
      <c r="C224" s="107" t="s">
        <v>89</v>
      </c>
      <c r="D224" s="106"/>
      <c r="E224" s="34"/>
      <c r="F224" s="34"/>
      <c r="G224" s="34"/>
      <c r="H224" s="42"/>
      <c r="I224" s="41"/>
    </row>
    <row r="225" spans="1:12" s="40" customFormat="1" ht="12.75" x14ac:dyDescent="0.2">
      <c r="A225" s="39"/>
      <c r="B225" s="39"/>
      <c r="C225" s="29"/>
      <c r="D225" s="29"/>
      <c r="E225" s="18"/>
      <c r="F225" s="18"/>
      <c r="G225" s="18"/>
      <c r="H225" s="62"/>
      <c r="I225" s="32"/>
    </row>
    <row r="226" spans="1:12" s="40" customFormat="1" ht="13.5" customHeight="1" x14ac:dyDescent="0.2">
      <c r="A226" s="39"/>
      <c r="B226" s="39"/>
      <c r="C226" s="39"/>
      <c r="D226" s="39"/>
      <c r="E226" s="26"/>
      <c r="F226" s="26"/>
      <c r="G226" s="26"/>
      <c r="H226" s="111"/>
      <c r="I226" s="39"/>
    </row>
    <row r="227" spans="1:12" s="40" customFormat="1" ht="12.75" x14ac:dyDescent="0.2">
      <c r="A227" s="39"/>
      <c r="B227" s="39"/>
      <c r="C227" s="39"/>
      <c r="D227" s="39"/>
      <c r="E227" s="26"/>
      <c r="F227" s="26"/>
      <c r="G227" s="26"/>
      <c r="H227" s="111"/>
      <c r="I227" s="39"/>
    </row>
    <row r="228" spans="1:12" s="22" customFormat="1" ht="16.5" customHeight="1" x14ac:dyDescent="0.2">
      <c r="A228" s="26" t="s">
        <v>108</v>
      </c>
      <c r="B228" s="18"/>
      <c r="C228" s="18"/>
      <c r="D228" s="18"/>
      <c r="E228" s="18"/>
      <c r="F228" s="18"/>
      <c r="G228" s="18"/>
      <c r="H228" s="111"/>
      <c r="I228" s="39"/>
      <c r="K228" s="21"/>
      <c r="L228" s="21"/>
    </row>
    <row r="229" spans="1:12" s="21" customFormat="1" ht="16.5" customHeight="1" x14ac:dyDescent="0.2">
      <c r="A229" s="26"/>
      <c r="B229" s="114"/>
      <c r="C229" s="115"/>
      <c r="D229" s="116"/>
      <c r="E229" s="115"/>
      <c r="F229" s="115"/>
      <c r="G229" s="18"/>
      <c r="H229" s="18"/>
      <c r="I229" s="18"/>
    </row>
    <row r="230" spans="1:12" s="21" customFormat="1" ht="16.5" customHeight="1" x14ac:dyDescent="0.2">
      <c r="A230" s="4" t="s">
        <v>109</v>
      </c>
      <c r="B230" s="4"/>
      <c r="C230" s="4"/>
      <c r="D230" s="4"/>
      <c r="E230" s="4"/>
      <c r="F230" s="4"/>
      <c r="G230" s="4"/>
      <c r="H230" s="4"/>
      <c r="I230" s="4"/>
    </row>
    <row r="231" spans="1:12" s="21" customFormat="1" ht="16.5" customHeight="1" x14ac:dyDescent="0.2">
      <c r="A231" s="117"/>
      <c r="B231" s="117"/>
      <c r="C231" s="117"/>
      <c r="D231" s="117"/>
      <c r="E231" s="117"/>
      <c r="F231" s="117"/>
      <c r="G231" s="117"/>
      <c r="H231" s="117"/>
      <c r="I231" s="117"/>
    </row>
    <row r="232" spans="1:12" s="21" customFormat="1" ht="16.5" customHeight="1" x14ac:dyDescent="0.25">
      <c r="A232" s="118"/>
      <c r="B232" s="119" t="s">
        <v>110</v>
      </c>
      <c r="C232" s="120" t="s">
        <v>111</v>
      </c>
      <c r="D232" s="121"/>
      <c r="E232" s="122"/>
      <c r="F232" s="118"/>
      <c r="G232" s="18"/>
      <c r="H232" s="18"/>
      <c r="I232" s="18"/>
    </row>
    <row r="233" spans="1:12" s="21" customFormat="1" ht="16.5" customHeight="1" x14ac:dyDescent="0.25">
      <c r="A233" s="123"/>
      <c r="B233" s="119" t="s">
        <v>112</v>
      </c>
      <c r="C233" s="120" t="s">
        <v>111</v>
      </c>
      <c r="D233" s="121"/>
      <c r="E233" s="122"/>
      <c r="F233" s="118"/>
      <c r="G233" s="18"/>
      <c r="H233" s="18"/>
      <c r="I233" s="18"/>
    </row>
    <row r="234" spans="1:12" s="21" customFormat="1" ht="16.5" customHeight="1" x14ac:dyDescent="0.2">
      <c r="A234" s="123"/>
      <c r="B234" s="119"/>
      <c r="C234" s="124"/>
      <c r="D234" s="121"/>
      <c r="E234" s="122"/>
      <c r="F234" s="118"/>
      <c r="G234" s="18"/>
      <c r="H234" s="18"/>
      <c r="I234" s="18"/>
    </row>
    <row r="235" spans="1:12" s="21" customFormat="1" ht="16.5" customHeight="1" x14ac:dyDescent="0.2">
      <c r="A235" s="125" t="s">
        <v>113</v>
      </c>
      <c r="B235" s="126"/>
      <c r="C235" s="127"/>
      <c r="D235" s="128"/>
      <c r="E235" s="126"/>
      <c r="F235" s="129"/>
      <c r="G235" s="130"/>
      <c r="H235" s="18"/>
      <c r="I235" s="18"/>
    </row>
    <row r="236" spans="1:12" s="21" customFormat="1" ht="16.5" customHeight="1" x14ac:dyDescent="0.2">
      <c r="A236" s="123"/>
      <c r="B236" s="119"/>
      <c r="C236" s="124"/>
      <c r="D236" s="121"/>
      <c r="E236" s="122"/>
      <c r="F236" s="118"/>
      <c r="G236" s="18"/>
      <c r="H236" s="18"/>
      <c r="I236" s="18"/>
    </row>
    <row r="237" spans="1:12" s="21" customFormat="1" ht="16.5" customHeight="1" x14ac:dyDescent="0.2">
      <c r="A237" s="123"/>
      <c r="B237" s="119"/>
      <c r="C237" s="124"/>
      <c r="D237" s="121"/>
      <c r="E237" s="122"/>
      <c r="F237" s="118"/>
      <c r="G237" s="18"/>
      <c r="H237" s="18"/>
      <c r="I237" s="18"/>
    </row>
    <row r="238" spans="1:12" s="21" customFormat="1" ht="16.5" customHeight="1" x14ac:dyDescent="0.2">
      <c r="A238" s="18"/>
      <c r="B238" s="18"/>
      <c r="C238" s="119" t="s">
        <v>114</v>
      </c>
      <c r="D238" s="131"/>
      <c r="E238" s="131"/>
      <c r="F238" s="131"/>
      <c r="G238" s="131"/>
      <c r="H238" s="118"/>
      <c r="I238" s="118"/>
    </row>
    <row r="239" spans="1:12" s="21" customFormat="1" ht="16.5" customHeight="1" x14ac:dyDescent="0.2">
      <c r="A239" s="123"/>
      <c r="B239" s="119"/>
      <c r="C239" s="124"/>
      <c r="D239" s="121"/>
      <c r="E239" s="122"/>
      <c r="F239" s="118"/>
      <c r="G239" s="18"/>
      <c r="H239" s="18"/>
      <c r="I239" s="18"/>
    </row>
    <row r="240" spans="1:12" s="21" customFormat="1" ht="16.5" customHeight="1" x14ac:dyDescent="0.2">
      <c r="A240" s="4" t="s">
        <v>115</v>
      </c>
      <c r="B240" s="4"/>
      <c r="C240" s="4"/>
      <c r="D240" s="4"/>
      <c r="E240" s="4"/>
      <c r="F240" s="4"/>
      <c r="G240" s="4"/>
      <c r="H240" s="4"/>
      <c r="I240" s="4"/>
    </row>
    <row r="241" spans="1:9" s="21" customFormat="1" ht="16.5" customHeight="1" x14ac:dyDescent="0.2">
      <c r="A241" s="132"/>
      <c r="B241" s="119"/>
      <c r="C241" s="133"/>
      <c r="D241" s="121"/>
      <c r="E241" s="122"/>
      <c r="F241" s="118"/>
      <c r="G241" s="18"/>
      <c r="H241" s="18"/>
      <c r="I241" s="18"/>
    </row>
    <row r="242" spans="1:9" s="21" customFormat="1" ht="16.5" customHeight="1" x14ac:dyDescent="0.25">
      <c r="A242" s="118"/>
      <c r="B242" s="119" t="s">
        <v>116</v>
      </c>
      <c r="C242" s="120" t="s">
        <v>111</v>
      </c>
      <c r="D242" s="121"/>
      <c r="E242" s="134"/>
      <c r="F242" s="118"/>
      <c r="G242" s="18"/>
      <c r="H242" s="18"/>
      <c r="I242" s="18"/>
    </row>
    <row r="243" spans="1:9" s="21" customFormat="1" ht="16.5" customHeight="1" x14ac:dyDescent="0.25">
      <c r="A243" s="122"/>
      <c r="B243" s="119" t="s">
        <v>117</v>
      </c>
      <c r="C243" s="120" t="s">
        <v>111</v>
      </c>
      <c r="D243" s="119"/>
      <c r="E243" s="122"/>
      <c r="F243" s="133"/>
      <c r="G243" s="18"/>
      <c r="H243" s="18"/>
      <c r="I243" s="18"/>
    </row>
    <row r="244" spans="1:9" s="21" customFormat="1" ht="16.5" customHeight="1" x14ac:dyDescent="0.25">
      <c r="A244" s="135"/>
      <c r="B244" s="119" t="s">
        <v>118</v>
      </c>
      <c r="C244" s="120" t="s">
        <v>111</v>
      </c>
      <c r="D244" s="119"/>
      <c r="E244" s="122"/>
      <c r="F244" s="133"/>
      <c r="G244" s="18"/>
      <c r="H244" s="18"/>
      <c r="I244" s="18"/>
    </row>
    <row r="245" spans="1:9" s="21" customFormat="1" ht="16.5" customHeight="1" x14ac:dyDescent="0.2">
      <c r="A245" s="135"/>
      <c r="B245" s="119"/>
      <c r="C245" s="124"/>
      <c r="D245" s="119"/>
      <c r="E245" s="122"/>
      <c r="F245" s="133"/>
      <c r="G245" s="18"/>
      <c r="H245" s="18"/>
      <c r="I245" s="18"/>
    </row>
    <row r="246" spans="1:9" s="21" customFormat="1" ht="16.5" customHeight="1" x14ac:dyDescent="0.2">
      <c r="A246" s="4" t="s">
        <v>119</v>
      </c>
      <c r="B246" s="4"/>
      <c r="C246" s="4"/>
      <c r="D246" s="4"/>
      <c r="E246" s="4"/>
      <c r="F246" s="4"/>
      <c r="G246" s="4"/>
      <c r="H246" s="4"/>
      <c r="I246" s="4"/>
    </row>
    <row r="247" spans="1:9" s="21" customFormat="1" ht="16.5" customHeight="1" x14ac:dyDescent="0.2">
      <c r="A247" s="132"/>
      <c r="B247" s="119"/>
      <c r="C247" s="133"/>
      <c r="D247" s="121"/>
      <c r="E247" s="122"/>
      <c r="F247" s="118"/>
      <c r="G247" s="18"/>
      <c r="H247" s="18"/>
      <c r="I247" s="18"/>
    </row>
    <row r="248" spans="1:9" s="21" customFormat="1" ht="16.5" customHeight="1" x14ac:dyDescent="0.25">
      <c r="A248" s="118"/>
      <c r="B248" s="119" t="s">
        <v>120</v>
      </c>
      <c r="C248" s="120" t="s">
        <v>111</v>
      </c>
      <c r="D248" s="121"/>
      <c r="E248" s="134"/>
      <c r="F248" s="118"/>
      <c r="G248" s="18"/>
      <c r="H248" s="18"/>
      <c r="I248" s="18"/>
    </row>
    <row r="249" spans="1:9" s="21" customFormat="1" ht="16.5" customHeight="1" x14ac:dyDescent="0.25">
      <c r="A249" s="122"/>
      <c r="B249" s="119" t="s">
        <v>121</v>
      </c>
      <c r="C249" s="120" t="s">
        <v>111</v>
      </c>
      <c r="D249" s="119"/>
      <c r="E249" s="122"/>
      <c r="F249" s="133"/>
      <c r="G249" s="18"/>
      <c r="H249" s="18"/>
      <c r="I249" s="18"/>
    </row>
    <row r="250" spans="1:9" s="21" customFormat="1" ht="16.5" customHeight="1" x14ac:dyDescent="0.2">
      <c r="A250" s="122"/>
      <c r="B250" s="119"/>
      <c r="C250" s="124"/>
      <c r="D250" s="119"/>
      <c r="E250" s="122"/>
      <c r="F250" s="133"/>
      <c r="G250" s="18"/>
      <c r="H250" s="18"/>
      <c r="I250" s="18"/>
    </row>
    <row r="251" spans="1:9" s="21" customFormat="1" ht="16.5" customHeight="1" x14ac:dyDescent="0.2">
      <c r="A251" s="4" t="s">
        <v>122</v>
      </c>
      <c r="B251" s="4"/>
      <c r="C251" s="4"/>
      <c r="D251" s="4"/>
      <c r="E251" s="4"/>
      <c r="F251" s="4"/>
      <c r="G251" s="4"/>
      <c r="H251" s="4"/>
      <c r="I251" s="4"/>
    </row>
    <row r="252" spans="1:9" s="21" customFormat="1" ht="16.5" customHeight="1" x14ac:dyDescent="0.2">
      <c r="A252" s="117"/>
      <c r="B252" s="117"/>
      <c r="C252" s="117"/>
      <c r="D252" s="117"/>
      <c r="E252" s="117"/>
      <c r="F252" s="117"/>
      <c r="G252" s="117"/>
      <c r="H252" s="117"/>
      <c r="I252" s="117"/>
    </row>
    <row r="253" spans="1:9" s="21" customFormat="1" ht="16.5" customHeight="1" x14ac:dyDescent="0.2">
      <c r="A253" s="136"/>
      <c r="B253" s="136"/>
      <c r="C253" s="136"/>
      <c r="D253" s="136"/>
      <c r="E253" s="136"/>
      <c r="F253" s="136"/>
      <c r="G253" s="136"/>
      <c r="H253" s="117"/>
      <c r="I253" s="117"/>
    </row>
    <row r="254" spans="1:9" s="21" customFormat="1" ht="16.5" customHeight="1" x14ac:dyDescent="0.2">
      <c r="A254" s="122"/>
      <c r="B254" s="119"/>
      <c r="C254" s="124"/>
      <c r="D254" s="119"/>
      <c r="E254" s="122"/>
      <c r="F254" s="133"/>
      <c r="G254" s="18"/>
      <c r="H254" s="18"/>
      <c r="I254" s="18"/>
    </row>
    <row r="255" spans="1:9" s="21" customFormat="1" ht="16.5" customHeight="1" x14ac:dyDescent="0.2">
      <c r="A255" s="137"/>
      <c r="B255" s="138"/>
      <c r="C255" s="18"/>
      <c r="D255" s="18"/>
      <c r="E255" s="122"/>
      <c r="F255" s="133"/>
      <c r="G255" s="18"/>
      <c r="H255" s="18"/>
      <c r="I255" s="18"/>
    </row>
    <row r="256" spans="1:9" s="21" customFormat="1" ht="16.5" customHeight="1" x14ac:dyDescent="0.2">
      <c r="A256" s="18"/>
      <c r="B256" s="118"/>
      <c r="C256" s="119" t="s">
        <v>123</v>
      </c>
      <c r="D256" s="130"/>
      <c r="E256" s="131"/>
      <c r="F256" s="126"/>
      <c r="G256" s="130"/>
      <c r="H256" s="118"/>
      <c r="I256" s="118"/>
    </row>
    <row r="257" spans="2:5" s="21" customFormat="1" ht="13.5" customHeight="1" x14ac:dyDescent="0.2">
      <c r="B257" s="139"/>
      <c r="C257" s="140"/>
      <c r="E257" s="141"/>
    </row>
  </sheetData>
  <mergeCells count="30">
    <mergeCell ref="B215:C215"/>
    <mergeCell ref="A230:I230"/>
    <mergeCell ref="A240:I240"/>
    <mergeCell ref="A246:I246"/>
    <mergeCell ref="A251:I251"/>
    <mergeCell ref="A204:A205"/>
    <mergeCell ref="B204:B205"/>
    <mergeCell ref="D204:D205"/>
    <mergeCell ref="C209:D209"/>
    <mergeCell ref="B214:C214"/>
    <mergeCell ref="B181:C181"/>
    <mergeCell ref="D187:D188"/>
    <mergeCell ref="F187:F188"/>
    <mergeCell ref="B201:C201"/>
    <mergeCell ref="B202:C202"/>
    <mergeCell ref="B24:C24"/>
    <mergeCell ref="B25:C25"/>
    <mergeCell ref="B37:C37"/>
    <mergeCell ref="K92:N92"/>
    <mergeCell ref="B169:C169"/>
    <mergeCell ref="C9:D9"/>
    <mergeCell ref="C10:D10"/>
    <mergeCell ref="C11:D11"/>
    <mergeCell ref="C13:D13"/>
    <mergeCell ref="B23:C23"/>
    <mergeCell ref="A1:G1"/>
    <mergeCell ref="A2:G2"/>
    <mergeCell ref="C6:D6"/>
    <mergeCell ref="C7:D7"/>
    <mergeCell ref="C8:D8"/>
  </mergeCells>
  <conditionalFormatting sqref="A172:A174">
    <cfRule type="expression" dxfId="0" priority="2">
      <formula>LEN(TRIM(A172))=0</formula>
    </cfRule>
  </conditionalFormatting>
  <printOptions horizontalCentered="1"/>
  <pageMargins left="0.70833333333333304" right="0.70833333333333304" top="0.74791666666666701" bottom="0.74791666666666701" header="0.511811023622047" footer="0.511811023622047"/>
  <pageSetup paperSize="9" fitToHeight="0" orientation="portrait" horizontalDpi="300" verticalDpi="300"/>
  <rowBreaks count="3" manualBreakCount="3">
    <brk id="177" max="16383" man="1"/>
    <brk id="256" max="16383" man="1"/>
    <brk id="257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120"/>
  <sheetViews>
    <sheetView topLeftCell="I76" zoomScale="130" zoomScaleNormal="130" workbookViewId="0">
      <selection activeCell="L91" sqref="L91:Q94"/>
    </sheetView>
  </sheetViews>
  <sheetFormatPr defaultColWidth="8.7109375" defaultRowHeight="12.75" x14ac:dyDescent="0.2"/>
  <cols>
    <col min="1" max="1" width="2.7109375" customWidth="1"/>
    <col min="2" max="2" width="10.5703125" customWidth="1"/>
    <col min="3" max="3" width="17.5703125" customWidth="1"/>
    <col min="4" max="4" width="12" customWidth="1"/>
    <col min="5" max="5" width="11.42578125" customWidth="1"/>
    <col min="6" max="6" width="10.140625" customWidth="1"/>
    <col min="7" max="7" width="16.5703125" customWidth="1"/>
    <col min="8" max="8" width="11.28515625" customWidth="1"/>
    <col min="10" max="10" width="10.140625" customWidth="1"/>
    <col min="11" max="11" width="12.7109375" customWidth="1"/>
    <col min="12" max="12" width="10.85546875" customWidth="1"/>
    <col min="14" max="14" width="13.140625" customWidth="1"/>
    <col min="18" max="18" width="17" customWidth="1"/>
  </cols>
  <sheetData>
    <row r="1" spans="2:19" x14ac:dyDescent="0.2">
      <c r="B1" s="3" t="s">
        <v>124</v>
      </c>
      <c r="C1" s="3"/>
      <c r="D1" s="3"/>
      <c r="E1" s="3"/>
      <c r="F1" s="3"/>
      <c r="G1" s="3"/>
      <c r="H1" s="3"/>
      <c r="I1" s="3"/>
      <c r="K1" s="2" t="s">
        <v>125</v>
      </c>
      <c r="L1" s="2"/>
      <c r="M1" s="2"/>
      <c r="N1" s="2"/>
      <c r="O1" s="2"/>
      <c r="P1" s="2"/>
      <c r="Q1" s="2"/>
      <c r="R1" s="2"/>
      <c r="S1" s="2"/>
    </row>
    <row r="2" spans="2:19" x14ac:dyDescent="0.2">
      <c r="B2" s="142"/>
      <c r="I2" s="143"/>
      <c r="K2" s="142"/>
      <c r="S2" s="143"/>
    </row>
    <row r="3" spans="2:19" x14ac:dyDescent="0.2">
      <c r="B3" s="144" t="s">
        <v>126</v>
      </c>
      <c r="D3" s="18" t="s">
        <v>127</v>
      </c>
      <c r="G3" s="1" t="s">
        <v>260</v>
      </c>
      <c r="H3" s="1"/>
      <c r="I3" s="143"/>
      <c r="K3" s="144" t="s">
        <v>128</v>
      </c>
      <c r="S3" s="143"/>
    </row>
    <row r="4" spans="2:19" x14ac:dyDescent="0.2">
      <c r="B4" s="142"/>
      <c r="I4" s="143"/>
      <c r="K4" s="142"/>
      <c r="S4" s="143"/>
    </row>
    <row r="5" spans="2:19" x14ac:dyDescent="0.2">
      <c r="B5" s="144" t="s">
        <v>129</v>
      </c>
      <c r="H5" s="146">
        <v>115</v>
      </c>
      <c r="I5" s="147" t="s">
        <v>17</v>
      </c>
      <c r="K5" s="148" t="s">
        <v>130</v>
      </c>
      <c r="L5" s="18"/>
      <c r="S5" s="143"/>
    </row>
    <row r="6" spans="2:19" x14ac:dyDescent="0.2">
      <c r="B6" s="142"/>
      <c r="I6" s="143"/>
      <c r="K6" s="142"/>
      <c r="S6" s="143"/>
    </row>
    <row r="7" spans="2:19" x14ac:dyDescent="0.2">
      <c r="B7" s="144" t="s">
        <v>131</v>
      </c>
      <c r="I7" s="143"/>
      <c r="K7" s="144" t="s">
        <v>132</v>
      </c>
      <c r="S7" s="143"/>
    </row>
    <row r="8" spans="2:19" x14ac:dyDescent="0.2">
      <c r="B8" s="144" t="s">
        <v>133</v>
      </c>
      <c r="E8" s="205" t="s">
        <v>134</v>
      </c>
      <c r="F8" s="205"/>
      <c r="G8" s="205"/>
      <c r="H8" s="145" t="s">
        <v>229</v>
      </c>
      <c r="I8" s="143"/>
      <c r="K8" s="142"/>
      <c r="S8" s="143"/>
    </row>
    <row r="9" spans="2:19" x14ac:dyDescent="0.2">
      <c r="B9" s="144"/>
      <c r="I9" s="143"/>
      <c r="K9" s="144" t="s">
        <v>135</v>
      </c>
      <c r="S9" s="143"/>
    </row>
    <row r="10" spans="2:19" x14ac:dyDescent="0.2">
      <c r="B10" s="144" t="s">
        <v>136</v>
      </c>
      <c r="H10" s="149">
        <v>115</v>
      </c>
      <c r="I10" s="147" t="s">
        <v>137</v>
      </c>
      <c r="K10" s="142"/>
      <c r="S10" s="143"/>
    </row>
    <row r="11" spans="2:19" x14ac:dyDescent="0.2">
      <c r="B11" s="144" t="s">
        <v>138</v>
      </c>
      <c r="H11" s="149"/>
      <c r="I11" s="147" t="s">
        <v>137</v>
      </c>
      <c r="K11" s="144" t="s">
        <v>139</v>
      </c>
      <c r="S11" s="143"/>
    </row>
    <row r="12" spans="2:19" x14ac:dyDescent="0.2">
      <c r="B12" s="142"/>
      <c r="I12" s="143"/>
      <c r="K12" s="144" t="s">
        <v>140</v>
      </c>
      <c r="S12" s="143"/>
    </row>
    <row r="13" spans="2:19" x14ac:dyDescent="0.2">
      <c r="B13" s="142"/>
      <c r="I13" s="143"/>
      <c r="K13" s="142"/>
      <c r="N13" t="s">
        <v>141</v>
      </c>
      <c r="S13" s="143"/>
    </row>
    <row r="14" spans="2:19" x14ac:dyDescent="0.2">
      <c r="B14" s="144" t="s">
        <v>142</v>
      </c>
      <c r="I14" s="143"/>
      <c r="K14" s="142" t="s">
        <v>143</v>
      </c>
      <c r="L14" s="150" t="s">
        <v>280</v>
      </c>
      <c r="N14" t="s">
        <v>144</v>
      </c>
      <c r="O14" s="150" t="s">
        <v>280</v>
      </c>
      <c r="S14" s="143"/>
    </row>
    <row r="15" spans="2:19" x14ac:dyDescent="0.2">
      <c r="B15" s="144" t="s">
        <v>145</v>
      </c>
      <c r="D15" s="1" t="s">
        <v>146</v>
      </c>
      <c r="E15" s="1"/>
      <c r="F15" s="1"/>
      <c r="G15" s="1"/>
      <c r="H15" s="1"/>
      <c r="I15" s="143"/>
      <c r="K15" s="142"/>
      <c r="S15" s="143"/>
    </row>
    <row r="16" spans="2:19" x14ac:dyDescent="0.2">
      <c r="B16" s="142"/>
      <c r="I16" s="143"/>
      <c r="K16" s="148" t="s">
        <v>147</v>
      </c>
      <c r="S16" s="143"/>
    </row>
    <row r="17" spans="2:19" x14ac:dyDescent="0.2">
      <c r="B17" s="144" t="s">
        <v>148</v>
      </c>
      <c r="G17" s="1" t="s">
        <v>261</v>
      </c>
      <c r="H17" s="1"/>
      <c r="I17" s="143"/>
      <c r="K17" s="142"/>
      <c r="S17" s="143"/>
    </row>
    <row r="18" spans="2:19" x14ac:dyDescent="0.2">
      <c r="B18" s="142"/>
      <c r="I18" s="143"/>
      <c r="K18" s="144" t="s">
        <v>149</v>
      </c>
      <c r="S18" s="143"/>
    </row>
    <row r="19" spans="2:19" x14ac:dyDescent="0.2">
      <c r="B19" s="144" t="s">
        <v>150</v>
      </c>
      <c r="I19" s="143"/>
      <c r="K19" s="144" t="s">
        <v>151</v>
      </c>
      <c r="S19" s="143"/>
    </row>
    <row r="20" spans="2:19" x14ac:dyDescent="0.2">
      <c r="B20" s="151" t="s">
        <v>152</v>
      </c>
      <c r="G20" s="111">
        <v>70</v>
      </c>
      <c r="H20" s="38" t="s">
        <v>19</v>
      </c>
      <c r="I20" s="143"/>
      <c r="K20" s="142"/>
      <c r="S20" s="143"/>
    </row>
    <row r="21" spans="2:19" x14ac:dyDescent="0.2">
      <c r="B21" s="144" t="s">
        <v>153</v>
      </c>
      <c r="I21" s="143"/>
      <c r="K21" s="142" t="s">
        <v>154</v>
      </c>
      <c r="S21" s="143"/>
    </row>
    <row r="22" spans="2:19" x14ac:dyDescent="0.2">
      <c r="B22" s="144" t="s">
        <v>155</v>
      </c>
      <c r="I22" s="143"/>
      <c r="K22" s="144" t="s">
        <v>156</v>
      </c>
      <c r="S22" s="143"/>
    </row>
    <row r="23" spans="2:19" x14ac:dyDescent="0.2">
      <c r="B23" s="142"/>
      <c r="I23" s="143"/>
      <c r="K23" s="144" t="s">
        <v>157</v>
      </c>
      <c r="S23" s="143"/>
    </row>
    <row r="24" spans="2:19" x14ac:dyDescent="0.2">
      <c r="B24" s="152" t="s">
        <v>158</v>
      </c>
      <c r="C24" s="153" t="s">
        <v>159</v>
      </c>
      <c r="D24" s="154" t="s">
        <v>94</v>
      </c>
      <c r="E24" s="38"/>
      <c r="I24" s="143"/>
      <c r="K24" s="142"/>
      <c r="S24" s="143"/>
    </row>
    <row r="25" spans="2:19" x14ac:dyDescent="0.2">
      <c r="B25" s="152">
        <v>1</v>
      </c>
      <c r="C25" s="149">
        <v>1.0169999999999999</v>
      </c>
      <c r="D25" s="149">
        <v>0.9</v>
      </c>
      <c r="I25" s="143"/>
      <c r="K25" s="142" t="s">
        <v>160</v>
      </c>
      <c r="S25" s="143"/>
    </row>
    <row r="26" spans="2:19" x14ac:dyDescent="0.2">
      <c r="B26" s="152">
        <v>2.5</v>
      </c>
      <c r="C26" s="149">
        <v>2.3980000000000001</v>
      </c>
      <c r="D26" s="149">
        <v>2</v>
      </c>
      <c r="I26" s="143"/>
      <c r="K26" s="142" t="s">
        <v>161</v>
      </c>
      <c r="S26" s="143"/>
    </row>
    <row r="27" spans="2:19" x14ac:dyDescent="0.2">
      <c r="B27" s="152">
        <v>5</v>
      </c>
      <c r="C27" s="149">
        <v>5.0389999999999997</v>
      </c>
      <c r="D27" s="149">
        <v>4</v>
      </c>
      <c r="I27" s="143"/>
      <c r="J27" s="155"/>
      <c r="K27" t="s">
        <v>162</v>
      </c>
      <c r="S27" s="143"/>
    </row>
    <row r="28" spans="2:19" x14ac:dyDescent="0.2">
      <c r="B28" s="152">
        <v>10</v>
      </c>
      <c r="C28" s="149">
        <v>10.36</v>
      </c>
      <c r="D28" s="149">
        <v>8</v>
      </c>
      <c r="I28" s="143"/>
      <c r="J28" s="155"/>
      <c r="K28" s="156" t="s">
        <v>163</v>
      </c>
      <c r="S28" s="143"/>
    </row>
    <row r="29" spans="2:19" x14ac:dyDescent="0.2">
      <c r="B29" s="152">
        <v>20</v>
      </c>
      <c r="C29" s="149">
        <v>20.82</v>
      </c>
      <c r="D29" s="149">
        <v>16</v>
      </c>
      <c r="I29" s="143"/>
      <c r="J29" s="155"/>
      <c r="K29" s="206" t="s">
        <v>164</v>
      </c>
      <c r="L29" s="206"/>
      <c r="M29" s="206"/>
      <c r="N29" s="206"/>
      <c r="O29" s="206"/>
      <c r="P29" s="206"/>
      <c r="Q29" s="206"/>
      <c r="S29" s="143"/>
    </row>
    <row r="30" spans="2:19" x14ac:dyDescent="0.2">
      <c r="B30" s="152">
        <v>30</v>
      </c>
      <c r="C30" s="149">
        <v>32.72</v>
      </c>
      <c r="D30" s="149">
        <v>25</v>
      </c>
      <c r="I30" s="143"/>
      <c r="K30" s="152" t="s">
        <v>165</v>
      </c>
      <c r="L30" s="157" t="s">
        <v>166</v>
      </c>
      <c r="M30" s="157" t="s">
        <v>167</v>
      </c>
      <c r="N30" s="157" t="s">
        <v>168</v>
      </c>
      <c r="O30" s="157" t="s">
        <v>169</v>
      </c>
      <c r="P30" s="157" t="s">
        <v>170</v>
      </c>
      <c r="Q30" s="157" t="s">
        <v>171</v>
      </c>
      <c r="S30" s="143"/>
    </row>
    <row r="31" spans="2:19" x14ac:dyDescent="0.2">
      <c r="B31" s="142"/>
      <c r="I31" s="143"/>
      <c r="K31" s="158">
        <f t="shared" ref="K31:K36" si="0">C25</f>
        <v>1.0169999999999999</v>
      </c>
      <c r="L31" s="159">
        <v>1</v>
      </c>
      <c r="M31" s="159">
        <v>11045.924000000001</v>
      </c>
      <c r="N31" s="159">
        <v>1179.5730000000001</v>
      </c>
      <c r="O31" s="159">
        <v>36.579000000000001</v>
      </c>
      <c r="P31" s="159">
        <v>992</v>
      </c>
      <c r="Q31" s="159">
        <v>1344</v>
      </c>
      <c r="S31" s="143"/>
    </row>
    <row r="32" spans="2:19" x14ac:dyDescent="0.2">
      <c r="B32" s="142"/>
      <c r="I32" s="143"/>
      <c r="K32" s="158">
        <f t="shared" si="0"/>
        <v>2.3980000000000001</v>
      </c>
      <c r="L32" s="159">
        <v>2</v>
      </c>
      <c r="M32" s="159">
        <v>11045.924000000001</v>
      </c>
      <c r="N32" s="159">
        <v>2498.788</v>
      </c>
      <c r="O32" s="159">
        <v>55.679000000000002</v>
      </c>
      <c r="P32" s="159">
        <v>2241</v>
      </c>
      <c r="Q32" s="159">
        <v>2769</v>
      </c>
      <c r="S32" s="143"/>
    </row>
    <row r="33" spans="2:19" x14ac:dyDescent="0.2">
      <c r="B33" s="151" t="s">
        <v>172</v>
      </c>
      <c r="I33" s="143"/>
      <c r="K33" s="158">
        <f t="shared" si="0"/>
        <v>5.0389999999999997</v>
      </c>
      <c r="L33" s="159">
        <v>3</v>
      </c>
      <c r="M33" s="159">
        <v>11045.924000000001</v>
      </c>
      <c r="N33" s="159">
        <v>5091.01</v>
      </c>
      <c r="O33" s="159">
        <v>87.492000000000004</v>
      </c>
      <c r="P33" s="159">
        <v>4705</v>
      </c>
      <c r="Q33" s="159">
        <v>5489</v>
      </c>
      <c r="S33" s="143"/>
    </row>
    <row r="34" spans="2:19" x14ac:dyDescent="0.2">
      <c r="B34" s="142" t="s">
        <v>173</v>
      </c>
      <c r="I34" s="143"/>
      <c r="K34" s="158">
        <f t="shared" si="0"/>
        <v>10.36</v>
      </c>
      <c r="L34" s="159">
        <v>4</v>
      </c>
      <c r="M34" s="159">
        <v>11045.924000000001</v>
      </c>
      <c r="N34" s="159">
        <v>10277.062</v>
      </c>
      <c r="O34" s="159">
        <v>144.63900000000001</v>
      </c>
      <c r="P34" s="159">
        <v>9634</v>
      </c>
      <c r="Q34" s="159">
        <v>10898</v>
      </c>
      <c r="S34" s="143"/>
    </row>
    <row r="35" spans="2:19" x14ac:dyDescent="0.2">
      <c r="B35" s="144" t="s">
        <v>174</v>
      </c>
      <c r="I35" s="143"/>
      <c r="K35" s="158">
        <f t="shared" si="0"/>
        <v>20.82</v>
      </c>
      <c r="L35" s="159">
        <v>5</v>
      </c>
      <c r="M35" s="159">
        <v>11045.924000000001</v>
      </c>
      <c r="N35" s="159">
        <v>20544.858</v>
      </c>
      <c r="O35" s="159">
        <v>250.989</v>
      </c>
      <c r="P35" s="159">
        <v>19412</v>
      </c>
      <c r="Q35" s="159">
        <v>21605</v>
      </c>
      <c r="S35" s="143"/>
    </row>
    <row r="36" spans="2:19" x14ac:dyDescent="0.2">
      <c r="B36" s="142"/>
      <c r="I36" s="143"/>
      <c r="K36" s="158">
        <f t="shared" si="0"/>
        <v>32.72</v>
      </c>
      <c r="L36" s="159">
        <v>6</v>
      </c>
      <c r="M36" s="159">
        <v>11045.924000000001</v>
      </c>
      <c r="N36" s="159">
        <v>32117.156999999999</v>
      </c>
      <c r="O36" s="159">
        <v>360.49</v>
      </c>
      <c r="P36" s="159">
        <v>30471</v>
      </c>
      <c r="Q36" s="159">
        <v>33640</v>
      </c>
      <c r="S36" s="143"/>
    </row>
    <row r="37" spans="2:19" x14ac:dyDescent="0.2">
      <c r="B37" s="152" t="s">
        <v>158</v>
      </c>
      <c r="C37" s="160" t="s">
        <v>63</v>
      </c>
      <c r="D37" s="161" t="str">
        <f t="shared" ref="D37:D43" si="1">D24</f>
        <v>mAs</v>
      </c>
      <c r="I37" s="143"/>
      <c r="K37" s="142"/>
      <c r="S37" s="143"/>
    </row>
    <row r="38" spans="2:19" x14ac:dyDescent="0.2">
      <c r="B38" s="152">
        <v>1</v>
      </c>
      <c r="C38" s="162">
        <v>52</v>
      </c>
      <c r="D38" s="161">
        <f t="shared" si="1"/>
        <v>0.9</v>
      </c>
      <c r="I38" s="143"/>
      <c r="K38" s="144" t="s">
        <v>175</v>
      </c>
      <c r="S38" s="143"/>
    </row>
    <row r="39" spans="2:19" x14ac:dyDescent="0.2">
      <c r="B39" s="152">
        <v>2.5</v>
      </c>
      <c r="C39" s="162">
        <v>107</v>
      </c>
      <c r="D39" s="161">
        <f t="shared" si="1"/>
        <v>2</v>
      </c>
      <c r="I39" s="143"/>
      <c r="K39" s="142"/>
      <c r="S39" s="143"/>
    </row>
    <row r="40" spans="2:19" x14ac:dyDescent="0.2">
      <c r="B40" s="152">
        <v>5</v>
      </c>
      <c r="C40" s="162">
        <v>214</v>
      </c>
      <c r="D40" s="161">
        <f t="shared" si="1"/>
        <v>4</v>
      </c>
      <c r="I40" s="143"/>
      <c r="K40" s="207" t="s">
        <v>176</v>
      </c>
      <c r="L40" s="207"/>
      <c r="M40" s="207"/>
      <c r="N40" s="207"/>
      <c r="O40" s="207"/>
      <c r="P40" s="207"/>
      <c r="Q40" s="207"/>
      <c r="S40" s="143"/>
    </row>
    <row r="41" spans="2:19" x14ac:dyDescent="0.2">
      <c r="B41" s="152">
        <v>10</v>
      </c>
      <c r="C41" s="162">
        <v>421</v>
      </c>
      <c r="D41" s="161">
        <f t="shared" si="1"/>
        <v>8</v>
      </c>
      <c r="I41" s="143"/>
      <c r="K41" s="152" t="s">
        <v>165</v>
      </c>
      <c r="L41" s="157" t="s">
        <v>166</v>
      </c>
      <c r="M41" s="157" t="s">
        <v>167</v>
      </c>
      <c r="N41" s="157" t="s">
        <v>168</v>
      </c>
      <c r="O41" s="157" t="s">
        <v>169</v>
      </c>
      <c r="P41" s="157" t="s">
        <v>170</v>
      </c>
      <c r="Q41" s="157" t="s">
        <v>171</v>
      </c>
      <c r="S41" s="143"/>
    </row>
    <row r="42" spans="2:19" x14ac:dyDescent="0.2">
      <c r="B42" s="152">
        <v>20</v>
      </c>
      <c r="C42" s="163">
        <v>835</v>
      </c>
      <c r="D42" s="161">
        <f t="shared" si="1"/>
        <v>16</v>
      </c>
      <c r="I42" s="143"/>
      <c r="K42" s="158">
        <f t="shared" ref="K42:Q42" si="2">K32</f>
        <v>2.3980000000000001</v>
      </c>
      <c r="L42" s="164">
        <f t="shared" si="2"/>
        <v>2</v>
      </c>
      <c r="M42" s="164">
        <f t="shared" si="2"/>
        <v>11045.924000000001</v>
      </c>
      <c r="N42" s="164">
        <f t="shared" si="2"/>
        <v>2498.788</v>
      </c>
      <c r="O42" s="164">
        <f t="shared" si="2"/>
        <v>55.679000000000002</v>
      </c>
      <c r="P42" s="164">
        <f t="shared" si="2"/>
        <v>2241</v>
      </c>
      <c r="Q42" s="164">
        <f t="shared" si="2"/>
        <v>2769</v>
      </c>
      <c r="S42" s="143"/>
    </row>
    <row r="43" spans="2:19" x14ac:dyDescent="0.2">
      <c r="B43" s="165">
        <v>30</v>
      </c>
      <c r="C43" s="162">
        <v>1295</v>
      </c>
      <c r="D43" s="161">
        <f t="shared" si="1"/>
        <v>25</v>
      </c>
      <c r="I43" s="143"/>
      <c r="K43" s="158">
        <f>K42</f>
        <v>2.3980000000000001</v>
      </c>
      <c r="L43" s="159">
        <v>7</v>
      </c>
      <c r="M43" s="159">
        <v>11045.924000000001</v>
      </c>
      <c r="N43" s="159">
        <v>2513.2080000000001</v>
      </c>
      <c r="O43" s="159">
        <v>55.658000000000001</v>
      </c>
      <c r="P43" s="159">
        <v>2225</v>
      </c>
      <c r="Q43" s="159">
        <v>2769</v>
      </c>
      <c r="S43" s="143"/>
    </row>
    <row r="44" spans="2:19" x14ac:dyDescent="0.2">
      <c r="B44" s="142"/>
      <c r="I44" s="143"/>
      <c r="K44" s="158">
        <f>K42</f>
        <v>2.3980000000000001</v>
      </c>
      <c r="L44" s="159">
        <v>8</v>
      </c>
      <c r="M44" s="159">
        <v>11045.924000000001</v>
      </c>
      <c r="N44" s="159">
        <v>2546.402</v>
      </c>
      <c r="O44" s="159">
        <v>56.128</v>
      </c>
      <c r="P44" s="159">
        <v>2289</v>
      </c>
      <c r="Q44" s="159">
        <v>2801</v>
      </c>
      <c r="S44" s="143"/>
    </row>
    <row r="45" spans="2:19" x14ac:dyDescent="0.2">
      <c r="B45" s="142"/>
      <c r="I45" s="143"/>
      <c r="K45" s="142"/>
      <c r="S45" s="143"/>
    </row>
    <row r="46" spans="2:19" x14ac:dyDescent="0.2">
      <c r="B46" s="144" t="s">
        <v>177</v>
      </c>
      <c r="I46" s="143"/>
      <c r="K46" s="142"/>
      <c r="S46" s="143"/>
    </row>
    <row r="47" spans="2:19" x14ac:dyDescent="0.2">
      <c r="B47" s="142"/>
      <c r="I47" s="143"/>
      <c r="K47" s="144" t="s">
        <v>178</v>
      </c>
      <c r="S47" s="143"/>
    </row>
    <row r="48" spans="2:19" x14ac:dyDescent="0.2">
      <c r="B48" s="152" t="s">
        <v>158</v>
      </c>
      <c r="C48" s="154" t="s">
        <v>63</v>
      </c>
      <c r="D48" s="161" t="str">
        <f>D24</f>
        <v>mAs</v>
      </c>
      <c r="I48" s="143"/>
      <c r="K48" s="142" t="s">
        <v>179</v>
      </c>
      <c r="S48" s="143"/>
    </row>
    <row r="49" spans="2:19" x14ac:dyDescent="0.2">
      <c r="B49" s="152">
        <v>2.5</v>
      </c>
      <c r="C49" s="149">
        <v>110</v>
      </c>
      <c r="D49" s="166">
        <f>D26</f>
        <v>2</v>
      </c>
      <c r="I49" s="143"/>
      <c r="K49" s="142" t="s">
        <v>180</v>
      </c>
      <c r="S49" s="143"/>
    </row>
    <row r="50" spans="2:19" x14ac:dyDescent="0.2">
      <c r="B50" s="152">
        <v>2.5</v>
      </c>
      <c r="C50" s="149">
        <v>113</v>
      </c>
      <c r="D50" s="166">
        <f>D26</f>
        <v>2</v>
      </c>
      <c r="I50" s="143"/>
      <c r="K50" s="142" t="s">
        <v>181</v>
      </c>
      <c r="S50" s="143"/>
    </row>
    <row r="51" spans="2:19" x14ac:dyDescent="0.2">
      <c r="B51" s="142"/>
      <c r="I51" s="143"/>
      <c r="K51" s="142" t="s">
        <v>182</v>
      </c>
      <c r="S51" s="143"/>
    </row>
    <row r="52" spans="2:19" x14ac:dyDescent="0.2">
      <c r="B52" s="142"/>
      <c r="I52" s="143"/>
      <c r="K52" s="142" t="s">
        <v>183</v>
      </c>
      <c r="S52" s="143"/>
    </row>
    <row r="53" spans="2:19" x14ac:dyDescent="0.2">
      <c r="B53" s="144" t="s">
        <v>184</v>
      </c>
      <c r="I53" s="143"/>
      <c r="K53" s="142"/>
      <c r="S53" s="143"/>
    </row>
    <row r="54" spans="2:19" x14ac:dyDescent="0.2">
      <c r="B54" s="142"/>
      <c r="I54" s="143"/>
      <c r="K54" s="208" t="s">
        <v>185</v>
      </c>
      <c r="L54" s="161" t="s">
        <v>186</v>
      </c>
      <c r="M54" s="167" t="s">
        <v>276</v>
      </c>
      <c r="N54" s="167">
        <v>1.278E-2</v>
      </c>
      <c r="S54" s="143"/>
    </row>
    <row r="55" spans="2:19" x14ac:dyDescent="0.2">
      <c r="B55" s="152" t="s">
        <v>158</v>
      </c>
      <c r="C55" s="154" t="s">
        <v>94</v>
      </c>
      <c r="I55" s="143"/>
      <c r="K55" s="208"/>
      <c r="L55" s="161" t="s">
        <v>187</v>
      </c>
      <c r="M55" s="167" t="s">
        <v>277</v>
      </c>
      <c r="N55" s="167">
        <v>9.4189999999999996E-2</v>
      </c>
      <c r="S55" s="143"/>
    </row>
    <row r="56" spans="2:19" x14ac:dyDescent="0.2">
      <c r="B56" s="152">
        <v>1</v>
      </c>
      <c r="C56" s="161">
        <f>D25</f>
        <v>0.9</v>
      </c>
      <c r="I56" s="143"/>
      <c r="K56" s="208"/>
      <c r="L56" s="161" t="s">
        <v>188</v>
      </c>
      <c r="M56" s="167" t="s">
        <v>278</v>
      </c>
      <c r="N56" s="167">
        <v>0.68859999999999999</v>
      </c>
      <c r="S56" s="143"/>
    </row>
    <row r="57" spans="2:19" x14ac:dyDescent="0.2">
      <c r="B57" s="152">
        <v>2.5</v>
      </c>
      <c r="C57" s="161">
        <f>D26</f>
        <v>2</v>
      </c>
      <c r="I57" s="143"/>
      <c r="K57" s="208"/>
      <c r="L57" s="161" t="s">
        <v>189</v>
      </c>
      <c r="M57" s="167" t="s">
        <v>279</v>
      </c>
      <c r="N57" s="167">
        <v>0.14019999999999999</v>
      </c>
      <c r="S57" s="143"/>
    </row>
    <row r="58" spans="2:19" x14ac:dyDescent="0.2">
      <c r="B58" s="152">
        <v>10</v>
      </c>
      <c r="C58" s="161">
        <f>D28</f>
        <v>8</v>
      </c>
      <c r="I58" s="143"/>
      <c r="K58" s="209" t="s">
        <v>190</v>
      </c>
      <c r="L58" s="161" t="s">
        <v>186</v>
      </c>
      <c r="M58" s="167" t="s">
        <v>276</v>
      </c>
      <c r="N58" s="167">
        <v>1.3429999999999999E-2</v>
      </c>
      <c r="S58" s="143"/>
    </row>
    <row r="59" spans="2:19" x14ac:dyDescent="0.2">
      <c r="B59" s="142"/>
      <c r="I59" s="143"/>
      <c r="K59" s="209"/>
      <c r="L59" s="161" t="s">
        <v>187</v>
      </c>
      <c r="M59" s="167" t="s">
        <v>277</v>
      </c>
      <c r="N59" s="167">
        <v>9.8500000000000004E-2</v>
      </c>
      <c r="S59" s="143"/>
    </row>
    <row r="60" spans="2:19" x14ac:dyDescent="0.2">
      <c r="B60" s="142"/>
      <c r="I60" s="143"/>
      <c r="K60" s="209"/>
      <c r="L60" s="161" t="s">
        <v>188</v>
      </c>
      <c r="M60" s="167" t="s">
        <v>278</v>
      </c>
      <c r="N60" s="167">
        <v>1.9835</v>
      </c>
      <c r="S60" s="143"/>
    </row>
    <row r="61" spans="2:19" x14ac:dyDescent="0.2">
      <c r="B61" s="144" t="s">
        <v>191</v>
      </c>
      <c r="I61" s="143"/>
      <c r="K61" s="209"/>
      <c r="L61" s="161" t="s">
        <v>189</v>
      </c>
      <c r="M61" s="167" t="s">
        <v>279</v>
      </c>
      <c r="N61" s="167">
        <v>0.25240000000000001</v>
      </c>
      <c r="S61" s="143"/>
    </row>
    <row r="62" spans="2:19" x14ac:dyDescent="0.2">
      <c r="B62" s="144" t="s">
        <v>192</v>
      </c>
      <c r="I62" s="143"/>
      <c r="K62" s="142"/>
      <c r="S62" s="143"/>
    </row>
    <row r="63" spans="2:19" x14ac:dyDescent="0.2">
      <c r="B63" s="142"/>
      <c r="I63" s="143"/>
      <c r="K63" s="142"/>
      <c r="S63" s="143"/>
    </row>
    <row r="64" spans="2:19" x14ac:dyDescent="0.2">
      <c r="B64" s="152" t="s">
        <v>158</v>
      </c>
      <c r="C64" s="154" t="s">
        <v>94</v>
      </c>
      <c r="I64" s="143"/>
      <c r="K64" s="142" t="s">
        <v>193</v>
      </c>
      <c r="S64" s="143"/>
    </row>
    <row r="65" spans="2:19" x14ac:dyDescent="0.2">
      <c r="B65" s="152">
        <v>2.5</v>
      </c>
      <c r="C65" s="161">
        <f>D26</f>
        <v>2</v>
      </c>
      <c r="I65" s="143"/>
      <c r="K65" s="142" t="s">
        <v>179</v>
      </c>
      <c r="S65" s="143"/>
    </row>
    <row r="66" spans="2:19" x14ac:dyDescent="0.2">
      <c r="B66" s="142"/>
      <c r="I66" s="143"/>
      <c r="K66" s="144" t="s">
        <v>194</v>
      </c>
      <c r="S66" s="143"/>
    </row>
    <row r="67" spans="2:19" x14ac:dyDescent="0.2">
      <c r="B67" s="144" t="s">
        <v>195</v>
      </c>
      <c r="I67" s="143"/>
      <c r="K67" s="142" t="s">
        <v>183</v>
      </c>
      <c r="S67" s="143"/>
    </row>
    <row r="68" spans="2:19" x14ac:dyDescent="0.2">
      <c r="B68" s="144" t="s">
        <v>196</v>
      </c>
      <c r="I68" s="143"/>
      <c r="K68" s="142"/>
      <c r="S68" s="143"/>
    </row>
    <row r="69" spans="2:19" x14ac:dyDescent="0.2">
      <c r="B69" s="142"/>
      <c r="I69" s="143"/>
      <c r="K69" s="158" t="s">
        <v>197</v>
      </c>
      <c r="L69" s="167">
        <v>0</v>
      </c>
      <c r="S69" s="143"/>
    </row>
    <row r="70" spans="2:19" x14ac:dyDescent="0.2">
      <c r="B70" s="168" t="s">
        <v>198</v>
      </c>
      <c r="C70" s="149">
        <v>40</v>
      </c>
      <c r="I70" s="143"/>
      <c r="K70" s="142"/>
      <c r="S70" s="143"/>
    </row>
    <row r="71" spans="2:19" x14ac:dyDescent="0.2">
      <c r="B71" s="168" t="s">
        <v>199</v>
      </c>
      <c r="C71" s="149">
        <v>0.5</v>
      </c>
      <c r="I71" s="143"/>
      <c r="K71" s="142" t="s">
        <v>200</v>
      </c>
      <c r="S71" s="143"/>
    </row>
    <row r="72" spans="2:19" x14ac:dyDescent="0.2">
      <c r="B72" s="169"/>
      <c r="C72" s="170"/>
      <c r="D72" s="170"/>
      <c r="E72" s="170"/>
      <c r="F72" s="170"/>
      <c r="G72" s="170"/>
      <c r="H72" s="170"/>
      <c r="I72" s="171"/>
      <c r="K72" s="142" t="s">
        <v>201</v>
      </c>
      <c r="S72" s="143"/>
    </row>
    <row r="73" spans="2:19" x14ac:dyDescent="0.2">
      <c r="K73" s="142" t="s">
        <v>202</v>
      </c>
      <c r="S73" s="143"/>
    </row>
    <row r="74" spans="2:19" x14ac:dyDescent="0.2">
      <c r="B74" s="210" t="s">
        <v>203</v>
      </c>
      <c r="C74" s="210"/>
      <c r="D74" s="210"/>
      <c r="E74" s="210"/>
      <c r="F74" s="210"/>
      <c r="G74" s="210"/>
      <c r="H74" s="210"/>
      <c r="I74" s="210"/>
      <c r="K74" s="152" t="s">
        <v>158</v>
      </c>
      <c r="L74" s="160" t="s">
        <v>94</v>
      </c>
      <c r="M74" s="211" t="s">
        <v>204</v>
      </c>
      <c r="N74" s="211"/>
      <c r="S74" s="143"/>
    </row>
    <row r="75" spans="2:19" x14ac:dyDescent="0.2">
      <c r="B75" s="172"/>
      <c r="C75" s="173"/>
      <c r="D75" s="173"/>
      <c r="E75" s="173"/>
      <c r="F75" s="173"/>
      <c r="G75" s="173"/>
      <c r="H75" s="173"/>
      <c r="I75" s="174"/>
      <c r="K75" s="152">
        <v>1</v>
      </c>
      <c r="L75" s="175">
        <f>C56</f>
        <v>0.9</v>
      </c>
      <c r="M75" s="212">
        <v>12</v>
      </c>
      <c r="N75" s="212"/>
      <c r="S75" s="143"/>
    </row>
    <row r="76" spans="2:19" x14ac:dyDescent="0.2">
      <c r="B76" s="177"/>
      <c r="C76" s="214" t="s">
        <v>269</v>
      </c>
      <c r="D76" s="173"/>
      <c r="E76" s="173"/>
      <c r="F76" s="173"/>
      <c r="G76" s="173"/>
      <c r="H76" s="173"/>
      <c r="I76" s="174"/>
      <c r="K76" s="152">
        <v>2.5</v>
      </c>
      <c r="L76" s="175">
        <f>C57</f>
        <v>2</v>
      </c>
      <c r="M76" s="212">
        <v>12</v>
      </c>
      <c r="N76" s="212"/>
      <c r="S76" s="143"/>
    </row>
    <row r="77" spans="2:19" x14ac:dyDescent="0.2">
      <c r="B77" s="172"/>
      <c r="C77" t="s">
        <v>262</v>
      </c>
      <c r="D77" s="173"/>
      <c r="E77" s="173"/>
      <c r="F77" s="173"/>
      <c r="G77" s="173"/>
      <c r="H77" s="173"/>
      <c r="I77" s="174"/>
      <c r="K77" s="152">
        <v>10</v>
      </c>
      <c r="L77" s="175">
        <f>C58</f>
        <v>8</v>
      </c>
      <c r="M77" s="212">
        <v>13</v>
      </c>
      <c r="N77" s="212"/>
      <c r="S77" s="143"/>
    </row>
    <row r="78" spans="2:19" x14ac:dyDescent="0.2">
      <c r="B78" s="172"/>
      <c r="C78" t="s">
        <v>263</v>
      </c>
      <c r="D78" s="173"/>
      <c r="E78" s="173"/>
      <c r="F78" s="173"/>
      <c r="G78" s="173"/>
      <c r="H78" s="173"/>
      <c r="I78" s="174"/>
      <c r="K78" s="142"/>
      <c r="S78" s="143"/>
    </row>
    <row r="79" spans="2:19" x14ac:dyDescent="0.2">
      <c r="B79" s="172"/>
      <c r="C79" t="s">
        <v>264</v>
      </c>
      <c r="D79" s="173"/>
      <c r="E79" s="173"/>
      <c r="F79" s="173"/>
      <c r="G79" s="173"/>
      <c r="H79" s="173"/>
      <c r="I79" s="174"/>
      <c r="K79" s="142"/>
      <c r="S79" s="143"/>
    </row>
    <row r="80" spans="2:19" x14ac:dyDescent="0.2">
      <c r="B80" s="172"/>
      <c r="C80" t="s">
        <v>265</v>
      </c>
      <c r="D80" s="173"/>
      <c r="E80" s="173"/>
      <c r="F80" s="173"/>
      <c r="G80" s="173"/>
      <c r="H80" s="173"/>
      <c r="I80" s="174"/>
      <c r="K80" s="142" t="s">
        <v>205</v>
      </c>
      <c r="S80" s="143"/>
    </row>
    <row r="81" spans="2:19" x14ac:dyDescent="0.2">
      <c r="B81" s="172"/>
      <c r="C81" t="s">
        <v>266</v>
      </c>
      <c r="D81" s="173"/>
      <c r="E81" s="173"/>
      <c r="F81" s="173"/>
      <c r="G81" s="173"/>
      <c r="H81" s="173"/>
      <c r="I81" s="174"/>
      <c r="K81" s="142" t="s">
        <v>206</v>
      </c>
      <c r="S81" s="143"/>
    </row>
    <row r="82" spans="2:19" x14ac:dyDescent="0.2">
      <c r="B82" s="172"/>
      <c r="C82" t="s">
        <v>267</v>
      </c>
      <c r="D82" s="173"/>
      <c r="E82" s="173"/>
      <c r="F82" s="173"/>
      <c r="G82" s="173"/>
      <c r="H82" s="173"/>
      <c r="I82" s="174"/>
      <c r="K82" s="142" t="s">
        <v>160</v>
      </c>
      <c r="S82" s="143"/>
    </row>
    <row r="83" spans="2:19" x14ac:dyDescent="0.2">
      <c r="B83" s="172"/>
      <c r="C83" t="s">
        <v>268</v>
      </c>
      <c r="D83" s="178"/>
      <c r="E83" s="173"/>
      <c r="F83" s="173"/>
      <c r="G83" s="173"/>
      <c r="H83" s="173"/>
      <c r="I83" s="174"/>
      <c r="K83" s="142" t="s">
        <v>207</v>
      </c>
      <c r="S83" s="143"/>
    </row>
    <row r="84" spans="2:19" x14ac:dyDescent="0.2">
      <c r="B84" s="172"/>
      <c r="C84" s="173"/>
      <c r="D84" s="173"/>
      <c r="E84" s="173"/>
      <c r="F84" s="173"/>
      <c r="G84" s="173"/>
      <c r="H84" s="173"/>
      <c r="I84" s="174"/>
      <c r="K84" s="142" t="s">
        <v>208</v>
      </c>
      <c r="S84" s="143"/>
    </row>
    <row r="85" spans="2:19" x14ac:dyDescent="0.2">
      <c r="B85" s="172"/>
      <c r="C85" s="173"/>
      <c r="D85" s="173"/>
      <c r="E85" s="173"/>
      <c r="F85" s="173"/>
      <c r="G85" s="173"/>
      <c r="H85" s="173"/>
      <c r="I85" s="174"/>
      <c r="K85" s="142" t="s">
        <v>209</v>
      </c>
      <c r="S85" s="143"/>
    </row>
    <row r="86" spans="2:19" x14ac:dyDescent="0.2">
      <c r="B86" s="172"/>
      <c r="C86" s="173"/>
      <c r="D86" s="173"/>
      <c r="E86" s="173"/>
      <c r="F86" s="173"/>
      <c r="G86" s="173"/>
      <c r="H86" s="173"/>
      <c r="I86" s="174"/>
      <c r="K86" s="142" t="s">
        <v>210</v>
      </c>
      <c r="S86" s="143"/>
    </row>
    <row r="87" spans="2:19" x14ac:dyDescent="0.2">
      <c r="B87" s="172"/>
      <c r="C87" s="173"/>
      <c r="D87" s="173"/>
      <c r="E87" s="173"/>
      <c r="F87" s="173"/>
      <c r="G87" s="173"/>
      <c r="H87" s="173"/>
      <c r="I87" s="174"/>
      <c r="K87" s="142" t="s">
        <v>211</v>
      </c>
      <c r="S87" s="143"/>
    </row>
    <row r="88" spans="2:19" x14ac:dyDescent="0.2">
      <c r="B88" s="172"/>
      <c r="C88" s="173"/>
      <c r="D88" s="173"/>
      <c r="E88" s="173"/>
      <c r="F88" s="173"/>
      <c r="G88" s="173"/>
      <c r="H88" s="173"/>
      <c r="I88" s="174"/>
      <c r="K88" s="142"/>
      <c r="S88" s="143"/>
    </row>
    <row r="89" spans="2:19" x14ac:dyDescent="0.2">
      <c r="B89" s="172"/>
      <c r="C89" s="178"/>
      <c r="D89" s="173"/>
      <c r="E89" s="173"/>
      <c r="F89" s="173"/>
      <c r="G89" s="173"/>
      <c r="H89" s="173"/>
      <c r="I89" s="174"/>
      <c r="K89" s="207" t="s">
        <v>212</v>
      </c>
      <c r="L89" s="207"/>
      <c r="M89" s="207"/>
      <c r="N89" s="207"/>
      <c r="O89" s="207"/>
      <c r="P89" s="207"/>
      <c r="Q89" s="207"/>
      <c r="S89" s="143"/>
    </row>
    <row r="90" spans="2:19" x14ac:dyDescent="0.2">
      <c r="B90" s="172"/>
      <c r="C90" s="173"/>
      <c r="D90" s="173"/>
      <c r="E90" s="173"/>
      <c r="F90" s="173"/>
      <c r="G90" s="173"/>
      <c r="H90" s="173"/>
      <c r="I90" s="174"/>
      <c r="K90" s="179" t="s">
        <v>213</v>
      </c>
      <c r="L90" s="180" t="s">
        <v>214</v>
      </c>
      <c r="M90" s="180" t="s">
        <v>167</v>
      </c>
      <c r="N90" s="180" t="s">
        <v>168</v>
      </c>
      <c r="O90" s="180" t="s">
        <v>169</v>
      </c>
      <c r="P90" s="180" t="s">
        <v>170</v>
      </c>
      <c r="Q90" s="180" t="s">
        <v>171</v>
      </c>
      <c r="S90" s="143"/>
    </row>
    <row r="91" spans="2:19" ht="15.75" x14ac:dyDescent="0.3">
      <c r="B91" s="172"/>
      <c r="C91" s="173"/>
      <c r="D91" s="173"/>
      <c r="E91" s="173"/>
      <c r="F91" s="173"/>
      <c r="G91" s="173"/>
      <c r="H91" s="173"/>
      <c r="I91" s="181"/>
      <c r="K91" s="182" t="s">
        <v>215</v>
      </c>
      <c r="L91" s="176">
        <v>1</v>
      </c>
      <c r="M91" s="176">
        <v>1345.3440000000001</v>
      </c>
      <c r="N91" s="176">
        <v>233.36799999999999</v>
      </c>
      <c r="O91" s="176">
        <v>11.782999999999999</v>
      </c>
      <c r="P91" s="176">
        <v>160</v>
      </c>
      <c r="Q91" s="176">
        <v>304</v>
      </c>
      <c r="S91" s="143"/>
    </row>
    <row r="92" spans="2:19" ht="15.75" x14ac:dyDescent="0.3">
      <c r="B92" s="172"/>
      <c r="C92" s="173"/>
      <c r="D92" s="173"/>
      <c r="E92" s="173"/>
      <c r="F92" s="173"/>
      <c r="G92" s="173"/>
      <c r="H92" s="173"/>
      <c r="I92" s="174"/>
      <c r="K92" s="182" t="s">
        <v>216</v>
      </c>
      <c r="L92" s="176">
        <v>2</v>
      </c>
      <c r="M92" s="176">
        <v>1345.3440000000001</v>
      </c>
      <c r="N92" s="176">
        <v>207.84299999999999</v>
      </c>
      <c r="O92" s="176">
        <v>11.746</v>
      </c>
      <c r="P92" s="176">
        <v>128</v>
      </c>
      <c r="Q92" s="176">
        <v>240</v>
      </c>
      <c r="S92" s="143"/>
    </row>
    <row r="93" spans="2:19" ht="15.75" x14ac:dyDescent="0.3">
      <c r="B93" s="172"/>
      <c r="C93" s="173"/>
      <c r="D93" s="173"/>
      <c r="E93" s="173"/>
      <c r="F93" s="173"/>
      <c r="G93" s="173"/>
      <c r="H93" s="173"/>
      <c r="I93" s="174"/>
      <c r="K93" s="182" t="s">
        <v>217</v>
      </c>
      <c r="L93" s="176">
        <v>3</v>
      </c>
      <c r="M93" s="176">
        <v>1345.3440000000001</v>
      </c>
      <c r="N93" s="176">
        <v>2516.413</v>
      </c>
      <c r="O93" s="176">
        <v>53.448999999999998</v>
      </c>
      <c r="P93" s="176">
        <v>2289</v>
      </c>
      <c r="Q93" s="176">
        <v>2737</v>
      </c>
      <c r="S93" s="143"/>
    </row>
    <row r="94" spans="2:19" ht="15.75" x14ac:dyDescent="0.3">
      <c r="B94" s="172"/>
      <c r="C94" s="173"/>
      <c r="D94" s="173"/>
      <c r="E94" s="173"/>
      <c r="F94" s="173"/>
      <c r="G94" s="173"/>
      <c r="H94" s="173"/>
      <c r="I94" s="174"/>
      <c r="K94" s="182" t="s">
        <v>218</v>
      </c>
      <c r="L94" s="176">
        <v>4</v>
      </c>
      <c r="M94" s="176">
        <v>1345.3440000000001</v>
      </c>
      <c r="N94" s="176">
        <v>207.46600000000001</v>
      </c>
      <c r="O94" s="176">
        <v>11.815</v>
      </c>
      <c r="P94" s="176">
        <v>144</v>
      </c>
      <c r="Q94" s="176">
        <v>240</v>
      </c>
      <c r="S94" s="143"/>
    </row>
    <row r="95" spans="2:19" x14ac:dyDescent="0.2">
      <c r="B95" s="183"/>
      <c r="C95" s="184"/>
      <c r="D95" s="184"/>
      <c r="E95" s="184"/>
      <c r="F95" s="184"/>
      <c r="G95" s="184"/>
      <c r="H95" s="184"/>
      <c r="I95" s="185"/>
      <c r="K95" s="169"/>
      <c r="L95" s="170"/>
      <c r="M95" s="170"/>
      <c r="N95" s="170"/>
      <c r="O95" s="170"/>
      <c r="P95" s="170"/>
      <c r="Q95" s="170"/>
      <c r="R95" s="170"/>
      <c r="S95" s="171"/>
    </row>
    <row r="97" spans="2:12" x14ac:dyDescent="0.2">
      <c r="B97" s="170"/>
      <c r="C97" s="170"/>
      <c r="D97" s="170"/>
      <c r="E97" s="170"/>
      <c r="F97" s="170"/>
      <c r="H97" s="170"/>
      <c r="I97" s="170"/>
      <c r="J97" s="170"/>
      <c r="K97" s="170"/>
      <c r="L97" s="170"/>
    </row>
    <row r="98" spans="2:12" x14ac:dyDescent="0.2">
      <c r="B98" s="144" t="s">
        <v>219</v>
      </c>
      <c r="F98" s="143"/>
      <c r="H98" s="144" t="s">
        <v>220</v>
      </c>
      <c r="L98" s="143"/>
    </row>
    <row r="99" spans="2:12" x14ac:dyDescent="0.2">
      <c r="B99" s="142"/>
      <c r="C99" s="26"/>
      <c r="D99" s="26"/>
      <c r="E99" s="26"/>
      <c r="F99" s="186"/>
      <c r="H99" s="142"/>
      <c r="I99" s="26"/>
      <c r="J99" s="26"/>
      <c r="K99" s="26"/>
      <c r="L99" s="186"/>
    </row>
    <row r="100" spans="2:12" x14ac:dyDescent="0.2">
      <c r="B100" s="144" t="s">
        <v>221</v>
      </c>
      <c r="C100" s="26"/>
      <c r="D100" s="111">
        <f t="array" ref="D100:E104">LINEST(Report!C40:C45,'Inserimento dati'!B101:B106,TRUE(),TRUE())</f>
        <v>8405.3089214422853</v>
      </c>
      <c r="E100" s="111">
        <v>-3977.4265842879504</v>
      </c>
      <c r="F100" s="187"/>
      <c r="H100" s="144" t="s">
        <v>221</v>
      </c>
      <c r="I100" s="26"/>
      <c r="J100" s="111">
        <f t="array" ref="J100:K104">LINEST(Report!F40:F45,'Inserimento dati'!H101:H106,TRUE(),TRUE())</f>
        <v>338.14376713915527</v>
      </c>
      <c r="K100" s="111">
        <v>-153.48025041575175</v>
      </c>
      <c r="L100" s="187"/>
    </row>
    <row r="101" spans="2:12" x14ac:dyDescent="0.2">
      <c r="B101" s="142">
        <f>LN(Report!B40)</f>
        <v>1.6857117066422806E-2</v>
      </c>
      <c r="C101" s="18"/>
      <c r="D101" s="188">
        <v>1877.7298332410153</v>
      </c>
      <c r="E101" s="188">
        <v>4214.7594270340123</v>
      </c>
      <c r="F101" s="189"/>
      <c r="H101" s="142">
        <f>LN(Report!B40)</f>
        <v>1.6857117066422806E-2</v>
      </c>
      <c r="I101" s="18"/>
      <c r="J101" s="188">
        <v>74.716697922173083</v>
      </c>
      <c r="K101" s="188">
        <v>167.70938041751347</v>
      </c>
      <c r="L101" s="189"/>
    </row>
    <row r="102" spans="2:12" x14ac:dyDescent="0.2">
      <c r="B102" s="142">
        <f>LN(Report!B41)</f>
        <v>0.87463505660532259</v>
      </c>
      <c r="C102" s="18"/>
      <c r="D102" s="188">
        <v>0.83359258080511556</v>
      </c>
      <c r="E102" s="188">
        <v>5532.5299553666609</v>
      </c>
      <c r="F102" s="189"/>
      <c r="H102" s="142">
        <f>LN(Report!B41)</f>
        <v>0.87463505660532259</v>
      </c>
      <c r="I102" s="18"/>
      <c r="J102" s="188">
        <v>0.83661310436745728</v>
      </c>
      <c r="K102" s="188">
        <v>220.14475251054193</v>
      </c>
      <c r="L102" s="189"/>
    </row>
    <row r="103" spans="2:12" x14ac:dyDescent="0.2">
      <c r="B103" s="142">
        <f>LN(Report!B42)</f>
        <v>1.6172076496984609</v>
      </c>
      <c r="C103" s="18"/>
      <c r="D103" s="188">
        <v>20.037389795195885</v>
      </c>
      <c r="E103" s="188">
        <v>4</v>
      </c>
      <c r="F103" s="189"/>
      <c r="H103" s="142">
        <f>LN(Report!B42)</f>
        <v>1.6172076496984609</v>
      </c>
      <c r="I103" s="18"/>
      <c r="J103" s="188">
        <v>20.481767552497004</v>
      </c>
      <c r="K103" s="188">
        <v>4</v>
      </c>
      <c r="L103" s="189"/>
    </row>
    <row r="104" spans="2:12" x14ac:dyDescent="0.2">
      <c r="B104" s="142">
        <f>LN(Report!B43)</f>
        <v>2.3379522368313368</v>
      </c>
      <c r="C104" s="18"/>
      <c r="D104" s="188">
        <v>613322214.18312824</v>
      </c>
      <c r="E104" s="188">
        <v>122435550.82811771</v>
      </c>
      <c r="F104" s="189"/>
      <c r="H104" s="142">
        <f>LN(Report!B43)</f>
        <v>2.3379522368313368</v>
      </c>
      <c r="I104" s="18"/>
      <c r="J104" s="188">
        <v>992622.48510162253</v>
      </c>
      <c r="K104" s="188">
        <v>193854.84823171102</v>
      </c>
      <c r="L104" s="189"/>
    </row>
    <row r="105" spans="2:12" x14ac:dyDescent="0.2">
      <c r="B105" s="142">
        <f>LN(Report!B44)</f>
        <v>3.0359140631868229</v>
      </c>
      <c r="F105" s="143"/>
      <c r="H105" s="142">
        <f>LN(Report!B44)</f>
        <v>3.0359140631868229</v>
      </c>
      <c r="L105" s="143"/>
    </row>
    <row r="106" spans="2:12" x14ac:dyDescent="0.2">
      <c r="B106" s="142">
        <f>LN(Report!B45)</f>
        <v>3.4879865117345461</v>
      </c>
      <c r="C106" s="26"/>
      <c r="D106" s="26"/>
      <c r="E106" s="26"/>
      <c r="F106" s="186"/>
      <c r="H106" s="142">
        <f>LN(Report!B45)</f>
        <v>3.4879865117345461</v>
      </c>
      <c r="I106" s="26"/>
      <c r="J106" s="26"/>
      <c r="K106" s="26"/>
      <c r="L106" s="186"/>
    </row>
    <row r="107" spans="2:12" x14ac:dyDescent="0.2">
      <c r="B107" s="169"/>
      <c r="C107" s="190"/>
      <c r="D107" s="191"/>
      <c r="E107" s="191"/>
      <c r="F107" s="192"/>
      <c r="H107" s="169"/>
      <c r="I107" s="190"/>
      <c r="J107" s="191"/>
      <c r="K107" s="191"/>
      <c r="L107" s="192"/>
    </row>
    <row r="108" spans="2:12" x14ac:dyDescent="0.2">
      <c r="C108" s="18"/>
      <c r="D108" s="188"/>
      <c r="E108" s="188"/>
      <c r="F108" s="188"/>
      <c r="I108" s="18"/>
      <c r="J108" s="188"/>
      <c r="K108" s="188"/>
      <c r="L108" s="188"/>
    </row>
    <row r="109" spans="2:12" x14ac:dyDescent="0.2">
      <c r="B109" s="170"/>
      <c r="C109" s="170"/>
      <c r="D109" s="170"/>
      <c r="E109" s="170"/>
      <c r="F109" s="170"/>
      <c r="H109" s="170"/>
      <c r="I109" s="170"/>
      <c r="J109" s="170"/>
      <c r="K109" s="170"/>
      <c r="L109" s="170"/>
    </row>
    <row r="110" spans="2:12" x14ac:dyDescent="0.2">
      <c r="B110" s="144" t="s">
        <v>222</v>
      </c>
      <c r="F110" s="143"/>
      <c r="H110" s="144" t="s">
        <v>223</v>
      </c>
      <c r="L110" s="143"/>
    </row>
    <row r="111" spans="2:12" x14ac:dyDescent="0.2">
      <c r="B111" s="142"/>
      <c r="C111" s="26"/>
      <c r="D111" s="26"/>
      <c r="E111" s="26"/>
      <c r="F111" s="186"/>
      <c r="H111" s="142"/>
      <c r="I111" s="26"/>
      <c r="J111" s="26"/>
      <c r="K111" s="26"/>
      <c r="L111" s="186"/>
    </row>
    <row r="112" spans="2:12" x14ac:dyDescent="0.2">
      <c r="B112" s="144"/>
      <c r="C112" s="26"/>
      <c r="D112" s="111">
        <f t="array" ref="D112:E116">LINEST(Report!C40:C45,Report!B40:B45,TRUE(),TRUE())</f>
        <v>976.8384988756668</v>
      </c>
      <c r="E112" s="111">
        <v>171.71254205833611</v>
      </c>
      <c r="F112" s="187"/>
      <c r="H112" s="144"/>
      <c r="I112" s="26"/>
      <c r="J112" s="111">
        <f t="array" ref="J112:K116">LINEST(Report!F40:F45,Report!B40:B45,TRUE(),TRUE())</f>
        <v>39.226481297957243</v>
      </c>
      <c r="K112" s="111">
        <v>14.301195361266934</v>
      </c>
      <c r="L112" s="187"/>
    </row>
    <row r="113" spans="2:14" x14ac:dyDescent="0.2">
      <c r="B113" s="142"/>
      <c r="C113" s="18"/>
      <c r="D113" s="188">
        <v>0.84449174643271507</v>
      </c>
      <c r="E113" s="188">
        <v>13.977025605545318</v>
      </c>
      <c r="F113" s="189"/>
      <c r="H113" s="142"/>
      <c r="I113" s="18"/>
      <c r="J113" s="188">
        <v>0.10614449874866654</v>
      </c>
      <c r="K113" s="188">
        <v>1.7567778289898179</v>
      </c>
      <c r="L113" s="189"/>
    </row>
    <row r="114" spans="2:14" x14ac:dyDescent="0.2">
      <c r="B114" s="142"/>
      <c r="C114" s="18"/>
      <c r="D114" s="188">
        <v>0.9999970104626984</v>
      </c>
      <c r="E114" s="188">
        <v>23.449814942718348</v>
      </c>
      <c r="F114" s="189"/>
      <c r="H114" s="142"/>
      <c r="I114" s="18"/>
      <c r="J114" s="188">
        <v>0.99997071241599467</v>
      </c>
      <c r="K114" s="188">
        <v>2.9474164352204788</v>
      </c>
      <c r="L114" s="189"/>
    </row>
    <row r="115" spans="2:14" x14ac:dyDescent="0.2">
      <c r="B115" s="142"/>
      <c r="C115" s="18"/>
      <c r="D115" s="188">
        <v>1337995.6957903155</v>
      </c>
      <c r="E115" s="188">
        <v>4</v>
      </c>
      <c r="F115" s="189"/>
      <c r="H115" s="142"/>
      <c r="I115" s="18"/>
      <c r="J115" s="188">
        <v>136572.64624267921</v>
      </c>
      <c r="K115" s="188">
        <v>4</v>
      </c>
      <c r="L115" s="189"/>
    </row>
    <row r="116" spans="2:14" x14ac:dyDescent="0.2">
      <c r="B116" s="142"/>
      <c r="C116" s="18"/>
      <c r="D116" s="188">
        <v>735755565.43596256</v>
      </c>
      <c r="E116" s="188">
        <v>2199.5752833909469</v>
      </c>
      <c r="F116" s="189"/>
      <c r="H116" s="142"/>
      <c r="I116" s="18"/>
      <c r="J116" s="188">
        <v>1186442.584278763</v>
      </c>
      <c r="K116" s="188">
        <v>34.749054570431177</v>
      </c>
      <c r="L116" s="189"/>
    </row>
    <row r="117" spans="2:14" x14ac:dyDescent="0.2">
      <c r="B117" s="169"/>
      <c r="C117" s="190"/>
      <c r="D117" s="191"/>
      <c r="E117" s="191"/>
      <c r="F117" s="192"/>
      <c r="H117" s="169"/>
      <c r="I117" s="190"/>
      <c r="J117" s="191"/>
      <c r="K117" s="191"/>
      <c r="L117" s="192"/>
      <c r="M117" s="188"/>
      <c r="N117" s="188"/>
    </row>
    <row r="118" spans="2:14" x14ac:dyDescent="0.2">
      <c r="C118" s="18"/>
      <c r="D118" s="188"/>
      <c r="E118" s="188"/>
      <c r="F118" s="188"/>
      <c r="I118" s="18"/>
      <c r="J118" s="188"/>
      <c r="K118" s="188"/>
      <c r="L118" s="188"/>
      <c r="M118" s="188"/>
      <c r="N118" s="188"/>
    </row>
    <row r="119" spans="2:14" x14ac:dyDescent="0.2">
      <c r="C119" s="38"/>
    </row>
    <row r="120" spans="2:14" x14ac:dyDescent="0.2">
      <c r="C120" s="38"/>
    </row>
  </sheetData>
  <mergeCells count="16">
    <mergeCell ref="K89:Q89"/>
    <mergeCell ref="B74:I74"/>
    <mergeCell ref="M74:N74"/>
    <mergeCell ref="M75:N75"/>
    <mergeCell ref="M76:N76"/>
    <mergeCell ref="M77:N77"/>
    <mergeCell ref="G17:H17"/>
    <mergeCell ref="K29:Q29"/>
    <mergeCell ref="K40:Q40"/>
    <mergeCell ref="K54:K57"/>
    <mergeCell ref="K58:K61"/>
    <mergeCell ref="B1:I1"/>
    <mergeCell ref="K1:S1"/>
    <mergeCell ref="G3:H3"/>
    <mergeCell ref="E8:G8"/>
    <mergeCell ref="D15:H15"/>
  </mergeCells>
  <pageMargins left="0.7" right="0.7" top="0.75" bottom="0.75" header="0.511811023622047" footer="0.511811023622047"/>
  <pageSetup paperSize="9" scale="85" orientation="portrait" horizontalDpi="300" verticalDpi="300"/>
  <colBreaks count="1" manualBreakCount="1">
    <brk id="9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"/>
  <sheetViews>
    <sheetView zoomScale="120" zoomScaleNormal="120" workbookViewId="0">
      <selection activeCell="B4" sqref="B4"/>
    </sheetView>
  </sheetViews>
  <sheetFormatPr defaultColWidth="9" defaultRowHeight="12.75" x14ac:dyDescent="0.2"/>
  <cols>
    <col min="2" max="2" width="8" customWidth="1"/>
    <col min="3" max="3" width="12.28515625" customWidth="1"/>
    <col min="4" max="4" width="9.7109375" customWidth="1"/>
  </cols>
  <sheetData>
    <row r="1" spans="1:4" x14ac:dyDescent="0.2">
      <c r="A1" s="193" t="s">
        <v>93</v>
      </c>
    </row>
    <row r="3" spans="1:4" x14ac:dyDescent="0.2">
      <c r="A3" s="18" t="s">
        <v>224</v>
      </c>
      <c r="B3" s="18" t="s">
        <v>225</v>
      </c>
      <c r="C3" s="18" t="s">
        <v>226</v>
      </c>
      <c r="D3" s="18" t="s">
        <v>227</v>
      </c>
    </row>
    <row r="4" spans="1:4" x14ac:dyDescent="0.2">
      <c r="A4">
        <v>1</v>
      </c>
      <c r="B4" s="194">
        <v>7.4999999999999997E-2</v>
      </c>
      <c r="C4" s="194">
        <v>0.95399999999999996</v>
      </c>
      <c r="D4" s="194">
        <v>0.5</v>
      </c>
    </row>
    <row r="5" spans="1:4" x14ac:dyDescent="0.2">
      <c r="A5">
        <v>2</v>
      </c>
      <c r="B5" s="194">
        <v>6.7000000000000004E-2</v>
      </c>
      <c r="C5" s="194">
        <v>0.82</v>
      </c>
      <c r="D5" s="194">
        <v>0.56000000000000005</v>
      </c>
    </row>
    <row r="6" spans="1:4" x14ac:dyDescent="0.2">
      <c r="A6">
        <v>3</v>
      </c>
      <c r="B6" s="194">
        <v>5.2999999999999999E-2</v>
      </c>
      <c r="C6" s="194">
        <v>0.72599999999999998</v>
      </c>
      <c r="D6" s="194">
        <v>0.63</v>
      </c>
    </row>
    <row r="7" spans="1:4" x14ac:dyDescent="0.2">
      <c r="A7">
        <v>4</v>
      </c>
      <c r="B7" s="194">
        <v>4.4999999999999998E-2</v>
      </c>
      <c r="C7" s="194">
        <v>0.57299999999999995</v>
      </c>
      <c r="D7" s="194">
        <v>0.71</v>
      </c>
    </row>
    <row r="8" spans="1:4" x14ac:dyDescent="0.2">
      <c r="A8">
        <v>5</v>
      </c>
      <c r="B8" s="194">
        <v>3.9E-2</v>
      </c>
      <c r="C8" s="194">
        <v>0.496</v>
      </c>
      <c r="D8" s="194">
        <v>0.8</v>
      </c>
    </row>
    <row r="9" spans="1:4" x14ac:dyDescent="0.2">
      <c r="A9">
        <v>6</v>
      </c>
      <c r="B9" s="194">
        <v>3.2000000000000001E-2</v>
      </c>
      <c r="C9" s="194">
        <v>0.36</v>
      </c>
      <c r="D9" s="194">
        <v>0.9</v>
      </c>
    </row>
    <row r="10" spans="1:4" x14ac:dyDescent="0.2">
      <c r="A10">
        <v>7</v>
      </c>
      <c r="B10" s="194">
        <v>2.7E-2</v>
      </c>
      <c r="C10" s="194">
        <v>0.30199999999999999</v>
      </c>
      <c r="D10" s="194">
        <v>1</v>
      </c>
    </row>
    <row r="11" spans="1:4" x14ac:dyDescent="0.2">
      <c r="A11">
        <v>8</v>
      </c>
      <c r="B11" s="194">
        <v>2.1999999999999999E-2</v>
      </c>
      <c r="C11" s="194">
        <v>0.23799999999999999</v>
      </c>
      <c r="D11" s="194">
        <v>1.1200000000000001</v>
      </c>
    </row>
    <row r="12" spans="1:4" x14ac:dyDescent="0.2">
      <c r="A12">
        <v>9</v>
      </c>
      <c r="B12" s="194">
        <v>1.7000000000000001E-2</v>
      </c>
      <c r="C12" s="194">
        <v>0.20300000000000001</v>
      </c>
      <c r="D12" s="194">
        <v>1.25</v>
      </c>
    </row>
    <row r="13" spans="1:4" x14ac:dyDescent="0.2">
      <c r="A13">
        <v>10</v>
      </c>
      <c r="B13" s="194">
        <v>1.4999999999999999E-2</v>
      </c>
      <c r="C13" s="194">
        <v>0.16700000000000001</v>
      </c>
      <c r="D13" s="194">
        <v>1.4</v>
      </c>
    </row>
    <row r="14" spans="1:4" x14ac:dyDescent="0.2">
      <c r="A14">
        <v>11</v>
      </c>
      <c r="B14" s="194">
        <v>1.2999999999999999E-2</v>
      </c>
      <c r="C14" s="194">
        <v>0.128</v>
      </c>
      <c r="D14" s="194">
        <v>1.6</v>
      </c>
    </row>
    <row r="15" spans="1:4" x14ac:dyDescent="0.2">
      <c r="A15">
        <v>12</v>
      </c>
      <c r="B15" s="194">
        <v>1.0999999999999999E-2</v>
      </c>
      <c r="C15" s="194">
        <v>0.11700000000000001</v>
      </c>
      <c r="D15" s="194">
        <v>1.8</v>
      </c>
    </row>
    <row r="16" spans="1:4" x14ac:dyDescent="0.2">
      <c r="A16">
        <v>13</v>
      </c>
      <c r="B16" s="194">
        <v>8.9999999999999993E-3</v>
      </c>
      <c r="C16" s="194">
        <v>8.7999999999999995E-2</v>
      </c>
      <c r="D16" s="194">
        <v>2</v>
      </c>
    </row>
    <row r="17" spans="1:4" x14ac:dyDescent="0.2">
      <c r="A17">
        <v>14</v>
      </c>
      <c r="B17" s="194">
        <v>7.0000000000000001E-3</v>
      </c>
      <c r="C17" s="194">
        <v>6.7000000000000004E-2</v>
      </c>
      <c r="D17" s="194">
        <v>2.2400000000000002</v>
      </c>
    </row>
    <row r="18" spans="1:4" x14ac:dyDescent="0.2">
      <c r="A18">
        <v>15</v>
      </c>
      <c r="B18" s="194">
        <v>5.0000000000000001E-3</v>
      </c>
      <c r="C18" s="194">
        <v>6.0999999999999999E-2</v>
      </c>
      <c r="D18" s="194">
        <v>2.5</v>
      </c>
    </row>
    <row r="19" spans="1:4" x14ac:dyDescent="0.2">
      <c r="A19">
        <v>16</v>
      </c>
      <c r="B19" s="194">
        <v>3.0000000000000001E-3</v>
      </c>
      <c r="C19" s="194">
        <v>4.4999999999999998E-2</v>
      </c>
      <c r="D19" s="194">
        <v>2.8</v>
      </c>
    </row>
    <row r="20" spans="1:4" x14ac:dyDescent="0.2">
      <c r="A20">
        <v>17</v>
      </c>
      <c r="B20" s="194">
        <v>2E-3</v>
      </c>
      <c r="C20" s="194">
        <v>3.9E-2</v>
      </c>
      <c r="D20" s="194">
        <v>3.15</v>
      </c>
    </row>
    <row r="21" spans="1:4" x14ac:dyDescent="0.2">
      <c r="A21">
        <v>18</v>
      </c>
      <c r="B21" s="194"/>
      <c r="C21" s="194"/>
      <c r="D21" s="194">
        <v>3.55</v>
      </c>
    </row>
    <row r="22" spans="1:4" x14ac:dyDescent="0.2">
      <c r="A22">
        <v>19</v>
      </c>
      <c r="B22" s="194"/>
      <c r="C22" s="194"/>
      <c r="D22" s="194">
        <v>4</v>
      </c>
    </row>
    <row r="23" spans="1:4" x14ac:dyDescent="0.2">
      <c r="A23">
        <v>20</v>
      </c>
      <c r="B23" s="194"/>
      <c r="C23" s="194"/>
      <c r="D23" s="194">
        <v>4.5</v>
      </c>
    </row>
    <row r="24" spans="1:4" x14ac:dyDescent="0.2">
      <c r="A24">
        <v>21</v>
      </c>
      <c r="B24" s="194"/>
      <c r="C24" s="194"/>
      <c r="D24" s="194">
        <v>5</v>
      </c>
    </row>
    <row r="25" spans="1:4" x14ac:dyDescent="0.2">
      <c r="A25">
        <v>22</v>
      </c>
      <c r="B25" s="194"/>
      <c r="C25" s="194"/>
      <c r="D25" s="194">
        <v>5.6</v>
      </c>
    </row>
    <row r="26" spans="1:4" x14ac:dyDescent="0.2">
      <c r="A26">
        <v>23</v>
      </c>
      <c r="B26" s="194"/>
      <c r="C26" s="194"/>
      <c r="D26" s="194">
        <v>6.3</v>
      </c>
    </row>
    <row r="27" spans="1:4" x14ac:dyDescent="0.2">
      <c r="A27">
        <v>24</v>
      </c>
      <c r="B27" s="194"/>
      <c r="C27" s="194"/>
      <c r="D27" s="194">
        <v>7.1</v>
      </c>
    </row>
    <row r="28" spans="1:4" x14ac:dyDescent="0.2">
      <c r="A28">
        <v>25</v>
      </c>
      <c r="B28" s="194"/>
      <c r="C28" s="194"/>
      <c r="D28" s="194">
        <v>8</v>
      </c>
    </row>
    <row r="29" spans="1:4" x14ac:dyDescent="0.2">
      <c r="A29">
        <v>26</v>
      </c>
      <c r="B29" s="194"/>
      <c r="C29" s="194"/>
      <c r="D29" s="194">
        <v>8.9</v>
      </c>
    </row>
    <row r="30" spans="1:4" x14ac:dyDescent="0.2">
      <c r="A30">
        <v>27</v>
      </c>
      <c r="B30" s="194"/>
      <c r="C30" s="194"/>
      <c r="D30" s="194">
        <v>10</v>
      </c>
    </row>
    <row r="31" spans="1:4" x14ac:dyDescent="0.2">
      <c r="A31">
        <v>28</v>
      </c>
      <c r="B31" s="194"/>
      <c r="C31" s="194"/>
      <c r="D31" s="194">
        <v>11.1</v>
      </c>
    </row>
    <row r="32" spans="1:4" x14ac:dyDescent="0.2">
      <c r="A32">
        <v>29</v>
      </c>
      <c r="B32" s="194"/>
      <c r="C32" s="194"/>
      <c r="D32" s="194">
        <v>12.5</v>
      </c>
    </row>
    <row r="33" spans="1:4" x14ac:dyDescent="0.2">
      <c r="A33">
        <v>30</v>
      </c>
      <c r="B33" s="194"/>
      <c r="C33" s="194"/>
      <c r="D33" s="194">
        <v>14.3</v>
      </c>
    </row>
    <row r="38" spans="1:4" x14ac:dyDescent="0.2">
      <c r="A38" s="18" t="s">
        <v>228</v>
      </c>
    </row>
    <row r="39" spans="1:4" x14ac:dyDescent="0.2">
      <c r="A39" s="18" t="s">
        <v>229</v>
      </c>
    </row>
    <row r="41" spans="1:4" x14ac:dyDescent="0.2">
      <c r="A41" s="18" t="s">
        <v>230</v>
      </c>
    </row>
    <row r="42" spans="1:4" x14ac:dyDescent="0.2">
      <c r="A42" s="18" t="s">
        <v>231</v>
      </c>
    </row>
    <row r="44" spans="1:4" x14ac:dyDescent="0.2">
      <c r="A44" s="18" t="s">
        <v>232</v>
      </c>
    </row>
    <row r="45" spans="1:4" x14ac:dyDescent="0.2">
      <c r="A45" s="18" t="s">
        <v>233</v>
      </c>
    </row>
    <row r="46" spans="1:4" x14ac:dyDescent="0.2">
      <c r="A46" s="18" t="s">
        <v>234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38"/>
  <sheetViews>
    <sheetView zoomScaleNormal="100" workbookViewId="0">
      <selection activeCell="M34" sqref="M34"/>
    </sheetView>
  </sheetViews>
  <sheetFormatPr defaultColWidth="8.7109375" defaultRowHeight="12.75" x14ac:dyDescent="0.2"/>
  <cols>
    <col min="1" max="1" width="23" customWidth="1"/>
    <col min="2" max="2" width="15.85546875" customWidth="1"/>
    <col min="3" max="3" width="15.42578125" customWidth="1"/>
    <col min="4" max="4" width="12.7109375" customWidth="1"/>
    <col min="5" max="5" width="5.85546875" customWidth="1"/>
    <col min="6" max="7" width="5" customWidth="1"/>
  </cols>
  <sheetData>
    <row r="2" spans="1:7" x14ac:dyDescent="0.2">
      <c r="A2" s="18" t="s">
        <v>235</v>
      </c>
    </row>
    <row r="8" spans="1:7" ht="12.75" customHeight="1" x14ac:dyDescent="0.2">
      <c r="A8" s="213" t="s">
        <v>236</v>
      </c>
      <c r="B8" s="213"/>
      <c r="C8" s="213"/>
      <c r="D8" s="51"/>
      <c r="E8" s="51"/>
      <c r="F8" s="40"/>
      <c r="G8" s="40"/>
    </row>
    <row r="9" spans="1:7" x14ac:dyDescent="0.2">
      <c r="A9" s="195"/>
      <c r="B9" s="51"/>
      <c r="C9" s="51"/>
      <c r="D9" s="51"/>
      <c r="E9" s="51"/>
      <c r="F9" s="40"/>
      <c r="G9" s="40"/>
    </row>
    <row r="10" spans="1:7" x14ac:dyDescent="0.2">
      <c r="A10" s="196" t="s">
        <v>18</v>
      </c>
      <c r="B10" s="72" t="s">
        <v>237</v>
      </c>
      <c r="C10" s="72">
        <f>+'per accettazione'!C31</f>
        <v>50</v>
      </c>
      <c r="D10" s="51"/>
      <c r="E10" s="51"/>
      <c r="F10" s="40"/>
      <c r="G10" s="40"/>
    </row>
    <row r="11" spans="1:7" x14ac:dyDescent="0.2">
      <c r="A11" s="196" t="s">
        <v>16</v>
      </c>
      <c r="B11" s="72" t="s">
        <v>238</v>
      </c>
      <c r="C11" s="72">
        <v>130</v>
      </c>
      <c r="D11" s="51"/>
      <c r="E11" s="51"/>
      <c r="F11" s="40"/>
      <c r="G11" s="40"/>
    </row>
    <row r="12" spans="1:7" x14ac:dyDescent="0.2">
      <c r="A12" s="196" t="s">
        <v>239</v>
      </c>
      <c r="B12" s="72" t="s">
        <v>238</v>
      </c>
      <c r="C12" s="72">
        <v>125</v>
      </c>
      <c r="D12" s="51"/>
      <c r="E12" s="51"/>
      <c r="F12" s="40"/>
      <c r="G12" s="40"/>
    </row>
    <row r="13" spans="1:7" x14ac:dyDescent="0.2">
      <c r="A13" s="196" t="s">
        <v>14</v>
      </c>
      <c r="B13" s="72" t="s">
        <v>240</v>
      </c>
      <c r="C13" s="51"/>
      <c r="D13" s="51"/>
      <c r="E13" s="51"/>
      <c r="F13" s="40"/>
      <c r="G13" s="40"/>
    </row>
    <row r="14" spans="1:7" x14ac:dyDescent="0.2">
      <c r="A14" s="197" t="s">
        <v>241</v>
      </c>
      <c r="B14" s="198" t="s">
        <v>242</v>
      </c>
      <c r="C14" s="51"/>
      <c r="D14" s="51"/>
      <c r="E14" s="51"/>
      <c r="F14" s="40"/>
      <c r="G14" s="40"/>
    </row>
    <row r="15" spans="1:7" x14ac:dyDescent="0.2">
      <c r="A15" s="196" t="s">
        <v>243</v>
      </c>
      <c r="B15" s="199"/>
      <c r="C15" s="200">
        <f>C11/C12</f>
        <v>1.04</v>
      </c>
      <c r="D15" s="51"/>
      <c r="E15" s="51"/>
      <c r="F15" s="40"/>
      <c r="G15" s="40"/>
    </row>
    <row r="16" spans="1:7" x14ac:dyDescent="0.2">
      <c r="A16" s="195"/>
      <c r="B16" s="51"/>
      <c r="C16" s="51"/>
      <c r="D16" s="51"/>
      <c r="E16" s="51"/>
      <c r="F16" s="40"/>
      <c r="G16" s="40"/>
    </row>
    <row r="17" spans="1:7" x14ac:dyDescent="0.2">
      <c r="A17" s="201"/>
      <c r="B17" s="201" t="s">
        <v>244</v>
      </c>
      <c r="C17" s="201" t="s">
        <v>245</v>
      </c>
      <c r="D17" s="201" t="s">
        <v>246</v>
      </c>
      <c r="E17" s="201" t="s">
        <v>50</v>
      </c>
      <c r="F17" s="201" t="s">
        <v>76</v>
      </c>
      <c r="G17" s="201" t="s">
        <v>103</v>
      </c>
    </row>
    <row r="18" spans="1:7" x14ac:dyDescent="0.2">
      <c r="A18" s="72" t="s">
        <v>247</v>
      </c>
      <c r="B18" s="77">
        <v>10.5</v>
      </c>
      <c r="C18" s="77">
        <v>10</v>
      </c>
      <c r="D18" s="200">
        <f>B18/$C$15</f>
        <v>10.096153846153845</v>
      </c>
      <c r="E18" s="202">
        <f>ABS((C18-D18)/(D18))</f>
        <v>9.5238095238094032E-3</v>
      </c>
      <c r="F18" s="72" t="s">
        <v>248</v>
      </c>
      <c r="G18" s="72" t="s">
        <v>249</v>
      </c>
    </row>
    <row r="19" spans="1:7" x14ac:dyDescent="0.2">
      <c r="A19" s="72" t="s">
        <v>250</v>
      </c>
      <c r="B19" s="77">
        <v>10.567</v>
      </c>
      <c r="C19" s="77">
        <v>10</v>
      </c>
      <c r="D19" s="200">
        <f>B19/$C$15</f>
        <v>10.160576923076922</v>
      </c>
      <c r="E19" s="202">
        <f>ABS((C19-D19)/(D19))</f>
        <v>1.5803917857480761E-2</v>
      </c>
      <c r="F19" s="72" t="s">
        <v>248</v>
      </c>
      <c r="G19" s="72" t="s">
        <v>249</v>
      </c>
    </row>
    <row r="20" spans="1:7" x14ac:dyDescent="0.2">
      <c r="A20" s="72" t="s">
        <v>251</v>
      </c>
      <c r="B20" s="77">
        <v>10.603</v>
      </c>
      <c r="C20" s="77">
        <v>10</v>
      </c>
      <c r="D20" s="200">
        <f>B20/$C$15</f>
        <v>10.195192307692308</v>
      </c>
      <c r="E20" s="202">
        <f>ABS((C20-D20)/(D20))</f>
        <v>1.9145524851457131E-2</v>
      </c>
      <c r="F20" s="72" t="s">
        <v>248</v>
      </c>
      <c r="G20" s="72" t="s">
        <v>249</v>
      </c>
    </row>
    <row r="21" spans="1:7" x14ac:dyDescent="0.2">
      <c r="A21" s="72" t="s">
        <v>252</v>
      </c>
      <c r="B21" s="77">
        <v>10.545</v>
      </c>
      <c r="C21" s="77">
        <v>10</v>
      </c>
      <c r="D21" s="200">
        <f>B21/$C$15</f>
        <v>10.139423076923077</v>
      </c>
      <c r="E21" s="202">
        <f>ABS((C21-D21)/(D21))</f>
        <v>1.3750592697961092E-2</v>
      </c>
      <c r="F21" s="72" t="s">
        <v>248</v>
      </c>
      <c r="G21" s="72" t="s">
        <v>249</v>
      </c>
    </row>
    <row r="22" spans="1:7" x14ac:dyDescent="0.2">
      <c r="A22" s="72" t="s">
        <v>253</v>
      </c>
      <c r="B22" s="77">
        <v>21.140999999999998</v>
      </c>
      <c r="C22" s="77">
        <v>20</v>
      </c>
      <c r="D22" s="200">
        <f>B22/$C$15</f>
        <v>20.327884615384612</v>
      </c>
      <c r="E22" s="202">
        <f>ABS((C22-D22)/(D22))</f>
        <v>1.6129795184711995E-2</v>
      </c>
      <c r="F22" s="72" t="s">
        <v>248</v>
      </c>
      <c r="G22" s="72" t="s">
        <v>249</v>
      </c>
    </row>
    <row r="23" spans="1:7" x14ac:dyDescent="0.2">
      <c r="A23" s="203"/>
      <c r="B23" s="204"/>
      <c r="C23" s="204"/>
      <c r="D23" s="51"/>
      <c r="E23" s="51"/>
      <c r="F23" s="40"/>
      <c r="G23" s="40"/>
    </row>
    <row r="24" spans="1:7" x14ac:dyDescent="0.2">
      <c r="A24" s="40"/>
      <c r="B24" s="40"/>
      <c r="C24" s="201" t="s">
        <v>254</v>
      </c>
      <c r="D24" s="201" t="s">
        <v>76</v>
      </c>
      <c r="E24" s="51"/>
      <c r="F24" s="40"/>
      <c r="G24" s="40"/>
    </row>
    <row r="25" spans="1:7" x14ac:dyDescent="0.2">
      <c r="A25" s="40"/>
      <c r="B25" s="40"/>
      <c r="C25" s="77">
        <f>SUM(C18:C22)/SUM(D18:D22)</f>
        <v>0.98491066355199208</v>
      </c>
      <c r="D25" s="72" t="s">
        <v>255</v>
      </c>
      <c r="E25" s="51"/>
      <c r="F25" s="40"/>
      <c r="G25" s="40"/>
    </row>
    <row r="29" spans="1:7" x14ac:dyDescent="0.2">
      <c r="A29" s="195" t="s">
        <v>256</v>
      </c>
      <c r="B29" s="195"/>
      <c r="C29" s="195"/>
    </row>
    <row r="30" spans="1:7" x14ac:dyDescent="0.2">
      <c r="A30" s="51"/>
      <c r="B30" s="51"/>
      <c r="C30" s="51"/>
    </row>
    <row r="31" spans="1:7" x14ac:dyDescent="0.2">
      <c r="A31" s="196" t="s">
        <v>18</v>
      </c>
      <c r="B31" s="72" t="s">
        <v>237</v>
      </c>
      <c r="C31" s="72">
        <v>50</v>
      </c>
    </row>
    <row r="32" spans="1:7" x14ac:dyDescent="0.2">
      <c r="A32" s="196" t="s">
        <v>15</v>
      </c>
      <c r="B32" s="72" t="s">
        <v>257</v>
      </c>
      <c r="C32" s="72" t="s">
        <v>240</v>
      </c>
    </row>
    <row r="33" spans="1:3" x14ac:dyDescent="0.2">
      <c r="A33" s="196" t="s">
        <v>16</v>
      </c>
      <c r="B33" s="72" t="s">
        <v>238</v>
      </c>
      <c r="C33" s="72">
        <v>130</v>
      </c>
    </row>
    <row r="34" spans="1:3" x14ac:dyDescent="0.2">
      <c r="A34" s="196" t="s">
        <v>258</v>
      </c>
      <c r="B34" s="72" t="s">
        <v>94</v>
      </c>
      <c r="C34" s="72">
        <v>2</v>
      </c>
    </row>
    <row r="35" spans="1:3" x14ac:dyDescent="0.2">
      <c r="A35" s="197" t="s">
        <v>241</v>
      </c>
      <c r="B35" s="198" t="s">
        <v>242</v>
      </c>
      <c r="C35" s="203"/>
    </row>
    <row r="36" spans="1:3" x14ac:dyDescent="0.2">
      <c r="A36" s="196" t="s">
        <v>14</v>
      </c>
      <c r="B36" s="72" t="str">
        <f>Report!B24</f>
        <v>Assente</v>
      </c>
      <c r="C36" s="51"/>
    </row>
    <row r="37" spans="1:3" x14ac:dyDescent="0.2">
      <c r="A37" s="51"/>
      <c r="B37" s="51"/>
      <c r="C37" s="51"/>
    </row>
    <row r="38" spans="1:3" x14ac:dyDescent="0.2">
      <c r="A38" s="51" t="s">
        <v>259</v>
      </c>
      <c r="B38" s="72" t="s">
        <v>88</v>
      </c>
      <c r="C38" s="72" t="s">
        <v>89</v>
      </c>
    </row>
  </sheetData>
  <sheetProtection sheet="1" selectLockedCells="1" selectUnlockedCells="1"/>
  <mergeCells count="1">
    <mergeCell ref="A8:C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Report</vt:lpstr>
      <vt:lpstr>Inserimento dati</vt:lpstr>
      <vt:lpstr>Riferimenti</vt:lpstr>
      <vt:lpstr>per accettazione</vt:lpstr>
      <vt:lpstr>Report!Area_stampa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llidonni</dc:creator>
  <dc:description/>
  <cp:lastModifiedBy>ccutaia</cp:lastModifiedBy>
  <cp:revision>10</cp:revision>
  <cp:lastPrinted>2023-09-08T08:43:06Z</cp:lastPrinted>
  <dcterms:created xsi:type="dcterms:W3CDTF">2024-09-27T12:52:26Z</dcterms:created>
  <dcterms:modified xsi:type="dcterms:W3CDTF">2025-02-20T10:23:42Z</dcterms:modified>
  <dc:language>it-IT</dc:language>
</cp:coreProperties>
</file>