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tian/Dropbox/KU - Polit/KA/Thesis/MScThesis-2022/"/>
    </mc:Choice>
  </mc:AlternateContent>
  <xr:revisionPtr revIDLastSave="0" documentId="13_ncr:1_{4ABBD7F6-4239-2B44-9F0D-39CE968D5604}" xr6:coauthVersionLast="47" xr6:coauthVersionMax="47" xr10:uidLastSave="{00000000-0000-0000-0000-000000000000}"/>
  <bookViews>
    <workbookView xWindow="0" yWindow="500" windowWidth="25600" windowHeight="13420" tabRatio="676" firstSheet="1" activeTab="8" xr2:uid="{00000000-000D-0000-FFFF-FFFF00000000}"/>
  </bookViews>
  <sheets>
    <sheet name="HoOutput" sheetId="10" r:id="rId1"/>
    <sheet name="HexpOutput" sheetId="7" r:id="rId2"/>
    <sheet name="ConsumptionOutput" sheetId="9" r:id="rId3"/>
    <sheet name="MortgageOutput" sheetId="8" r:id="rId4"/>
    <sheet name="NetWealthOutput" sheetId="4" r:id="rId5"/>
    <sheet name="HousingExpCompute" sheetId="2" r:id="rId6"/>
    <sheet name="ConsumptionCompute" sheetId="5" r:id="rId7"/>
    <sheet name="MortgageCompute" sheetId="6" r:id="rId8"/>
    <sheet name="Net_wealth_compute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0" i="3" l="1"/>
  <c r="O106" i="3"/>
  <c r="O101" i="3"/>
  <c r="O86" i="3"/>
  <c r="O61" i="3"/>
  <c r="C11" i="5"/>
  <c r="C10" i="5"/>
  <c r="I17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I21" i="6" s="1"/>
  <c r="H21" i="6"/>
  <c r="E22" i="6"/>
  <c r="F22" i="6"/>
  <c r="G22" i="6"/>
  <c r="H22" i="6"/>
  <c r="D18" i="6"/>
  <c r="I18" i="6" s="1"/>
  <c r="D19" i="6"/>
  <c r="I19" i="6" s="1"/>
  <c r="D20" i="6"/>
  <c r="I20" i="6" s="1"/>
  <c r="D21" i="6"/>
  <c r="D22" i="6"/>
  <c r="I22" i="6" s="1"/>
  <c r="D17" i="6"/>
  <c r="I5" i="6"/>
  <c r="I6" i="6"/>
  <c r="I7" i="6"/>
  <c r="I8" i="6"/>
  <c r="I9" i="6"/>
  <c r="I10" i="6"/>
  <c r="I11" i="6"/>
  <c r="I12" i="6"/>
  <c r="I13" i="6"/>
  <c r="I14" i="6"/>
  <c r="I15" i="6"/>
  <c r="I4" i="6"/>
  <c r="J30" i="3" l="1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J68" i="3"/>
  <c r="J69" i="3"/>
  <c r="J70" i="3"/>
  <c r="J71" i="3"/>
  <c r="J72" i="3"/>
  <c r="J73" i="3"/>
  <c r="J74" i="3"/>
  <c r="J75" i="3"/>
  <c r="J76" i="3"/>
  <c r="J29" i="3"/>
  <c r="K29" i="3" s="1"/>
  <c r="J8" i="3"/>
  <c r="J9" i="3"/>
  <c r="J10" i="3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7" i="3"/>
  <c r="J5" i="3"/>
  <c r="J6" i="3"/>
  <c r="J4" i="3"/>
  <c r="F20" i="2"/>
  <c r="E9" i="5" s="1"/>
  <c r="G20" i="2"/>
  <c r="F9" i="5" s="1"/>
  <c r="H20" i="2"/>
  <c r="G9" i="5" s="1"/>
  <c r="I20" i="2"/>
  <c r="H9" i="5" s="1"/>
  <c r="F21" i="2"/>
  <c r="E10" i="5" s="1"/>
  <c r="G21" i="2"/>
  <c r="F10" i="5" s="1"/>
  <c r="H21" i="2"/>
  <c r="G10" i="5" s="1"/>
  <c r="I21" i="2"/>
  <c r="H10" i="5" s="1"/>
  <c r="F22" i="2"/>
  <c r="E11" i="5" s="1"/>
  <c r="G22" i="2"/>
  <c r="F11" i="5" s="1"/>
  <c r="H22" i="2"/>
  <c r="G11" i="5" s="1"/>
  <c r="I22" i="2"/>
  <c r="H11" i="5" s="1"/>
  <c r="F23" i="2"/>
  <c r="E12" i="5" s="1"/>
  <c r="G23" i="2"/>
  <c r="F12" i="5" s="1"/>
  <c r="H23" i="2"/>
  <c r="G12" i="5" s="1"/>
  <c r="I23" i="2"/>
  <c r="H12" i="5" s="1"/>
  <c r="F24" i="2"/>
  <c r="E13" i="5" s="1"/>
  <c r="G24" i="2"/>
  <c r="F13" i="5" s="1"/>
  <c r="H24" i="2"/>
  <c r="G13" i="5" s="1"/>
  <c r="I24" i="2"/>
  <c r="H13" i="5" s="1"/>
  <c r="E21" i="2"/>
  <c r="D10" i="5" s="1"/>
  <c r="E22" i="2"/>
  <c r="D11" i="5" s="1"/>
  <c r="E23" i="2"/>
  <c r="D12" i="5" s="1"/>
  <c r="I12" i="5" s="1"/>
  <c r="E24" i="2"/>
  <c r="D13" i="5" s="1"/>
  <c r="E20" i="2"/>
  <c r="D9" i="5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D22" i="2"/>
  <c r="D21" i="2"/>
  <c r="D16" i="2"/>
  <c r="D15" i="2"/>
  <c r="D11" i="2"/>
  <c r="D10" i="2"/>
  <c r="D6" i="2"/>
  <c r="D5" i="2"/>
  <c r="J23" i="2" l="1"/>
  <c r="I11" i="5"/>
  <c r="J22" i="2"/>
  <c r="I9" i="5"/>
  <c r="I10" i="5"/>
  <c r="J21" i="2"/>
  <c r="I13" i="5"/>
  <c r="J24" i="2"/>
  <c r="J20" i="2"/>
</calcChain>
</file>

<file path=xl/sharedStrings.xml><?xml version="1.0" encoding="utf-8"?>
<sst xmlns="http://schemas.openxmlformats.org/spreadsheetml/2006/main" count="682" uniqueCount="595">
  <si>
    <t>Forbrug efter prisenhed, forbrugsgruppe, alder og tid</t>
  </si>
  <si>
    <t>Enhed: Kr. pr. husstand</t>
  </si>
  <si>
    <t>2015</t>
  </si>
  <si>
    <t>2016</t>
  </si>
  <si>
    <t>2017</t>
  </si>
  <si>
    <t>2018</t>
  </si>
  <si>
    <t>2019</t>
  </si>
  <si>
    <t>Løbende priser</t>
  </si>
  <si>
    <t>04.1 Faktisk husleje</t>
  </si>
  <si>
    <t>Under 30 år</t>
  </si>
  <si>
    <t>30-44 år</t>
  </si>
  <si>
    <t>45-59 år</t>
  </si>
  <si>
    <t>60-74 år</t>
  </si>
  <si>
    <t>75 år og derover</t>
  </si>
  <si>
    <t>04.2 Beregnet lejeværdi af bolig</t>
  </si>
  <si>
    <t>04.3 Vedligeholdelse og reparation af bolig</t>
  </si>
  <si>
    <t xml:space="preserve">Forbruget er inklusivt moms. Usikkerhedsberegninger for FU ligger på www.dst.dk/forbrug. </t>
  </si>
  <si>
    <t>Age</t>
  </si>
  <si>
    <t>Gns</t>
  </si>
  <si>
    <t>I alt, normaliseret</t>
  </si>
  <si>
    <t>normalisering</t>
  </si>
  <si>
    <t>Aldersfordeling af formue, gennemsnit og grænser for at være med i de forskellige formuegrupper, kr.</t>
  </si>
  <si>
    <t>Alder</t>
  </si>
  <si>
    <t>Gns.</t>
  </si>
  <si>
    <t>Bund 10 pct.</t>
  </si>
  <si>
    <t>Bund 25 pct.</t>
  </si>
  <si>
    <t>Top 50 pct. (median)</t>
  </si>
  <si>
    <t>Top 25 pct.</t>
  </si>
  <si>
    <t>Top 10 pct.</t>
  </si>
  <si>
    <t>Top 5 pct.</t>
  </si>
  <si>
    <t>Top 1 pct.</t>
  </si>
  <si>
    <t>61.000 </t>
  </si>
  <si>
    <t>1.000 </t>
  </si>
  <si>
    <t>5.000 </t>
  </si>
  <si>
    <t>22.000 </t>
  </si>
  <si>
    <t>58.000 </t>
  </si>
  <si>
    <t>119.000 </t>
  </si>
  <si>
    <t>194.000 </t>
  </si>
  <si>
    <t>642.000 </t>
  </si>
  <si>
    <t>71.000 </t>
  </si>
  <si>
    <t>0 </t>
  </si>
  <si>
    <t>24.000 </t>
  </si>
  <si>
    <t>67.000 </t>
  </si>
  <si>
    <t>142.000 </t>
  </si>
  <si>
    <t>236.000 </t>
  </si>
  <si>
    <t>799.000 </t>
  </si>
  <si>
    <t>83.000 </t>
  </si>
  <si>
    <t>-7.000 </t>
  </si>
  <si>
    <t>7.000 </t>
  </si>
  <si>
    <t>30.000 </t>
  </si>
  <si>
    <t>180.000 </t>
  </si>
  <si>
    <t>315.000 </t>
  </si>
  <si>
    <t>1.013.000 </t>
  </si>
  <si>
    <t>110.000 </t>
  </si>
  <si>
    <t>-19.000 </t>
  </si>
  <si>
    <t>38.000 </t>
  </si>
  <si>
    <t>103.000 </t>
  </si>
  <si>
    <t>240.000 </t>
  </si>
  <si>
    <t>472.000 </t>
  </si>
  <si>
    <t>1.226.000 </t>
  </si>
  <si>
    <t>120.000 </t>
  </si>
  <si>
    <t>-32.000 </t>
  </si>
  <si>
    <t>37.000 </t>
  </si>
  <si>
    <t>111.000 </t>
  </si>
  <si>
    <t>302.000 </t>
  </si>
  <si>
    <t>579.000 </t>
  </si>
  <si>
    <t>1.357.000 </t>
  </si>
  <si>
    <t>126.000 </t>
  </si>
  <si>
    <t>-49.000 </t>
  </si>
  <si>
    <t>2.000 </t>
  </si>
  <si>
    <t>357.000 </t>
  </si>
  <si>
    <t>646.000 </t>
  </si>
  <si>
    <t>1.437.000 </t>
  </si>
  <si>
    <t>136.000 </t>
  </si>
  <si>
    <t>-63.000 </t>
  </si>
  <si>
    <t>40.000 </t>
  </si>
  <si>
    <t>139.000 </t>
  </si>
  <si>
    <t>423.000 </t>
  </si>
  <si>
    <t>717.000 </t>
  </si>
  <si>
    <t>1.534.000 </t>
  </si>
  <si>
    <t>163.000 </t>
  </si>
  <si>
    <t>-77.000 </t>
  </si>
  <si>
    <t>48.000 </t>
  </si>
  <si>
    <t>173.000 </t>
  </si>
  <si>
    <t>488.000 </t>
  </si>
  <si>
    <t>783.000 </t>
  </si>
  <si>
    <t>1.670.000 </t>
  </si>
  <si>
    <t>199.000 </t>
  </si>
  <si>
    <t>-88.000 </t>
  </si>
  <si>
    <t>59.000 </t>
  </si>
  <si>
    <t>213.000 </t>
  </si>
  <si>
    <t>556.000 </t>
  </si>
  <si>
    <t>856.000 </t>
  </si>
  <si>
    <t>1.699.000 </t>
  </si>
  <si>
    <t>201.000 </t>
  </si>
  <si>
    <t>-97.000 </t>
  </si>
  <si>
    <t>76.000 </t>
  </si>
  <si>
    <t>264.000 </t>
  </si>
  <si>
    <t>623.000 </t>
  </si>
  <si>
    <t>932.000 </t>
  </si>
  <si>
    <t>1.854.000 </t>
  </si>
  <si>
    <t>230.000 </t>
  </si>
  <si>
    <t>-102.000 </t>
  </si>
  <si>
    <t>95.000 </t>
  </si>
  <si>
    <t>313.000 </t>
  </si>
  <si>
    <t>691.000 </t>
  </si>
  <si>
    <t>1.007.000 </t>
  </si>
  <si>
    <t>1.947.000 </t>
  </si>
  <si>
    <t>253.000 </t>
  </si>
  <si>
    <t>-107.000 </t>
  </si>
  <si>
    <t>118.000 </t>
  </si>
  <si>
    <t>371.000 </t>
  </si>
  <si>
    <t>758.000 </t>
  </si>
  <si>
    <t>1.087.000 </t>
  </si>
  <si>
    <t>2.072.000 </t>
  </si>
  <si>
    <t>305.000 </t>
  </si>
  <si>
    <t>-101.000 </t>
  </si>
  <si>
    <t>12.000 </t>
  </si>
  <si>
    <t>149.000 </t>
  </si>
  <si>
    <t>434.000 </t>
  </si>
  <si>
    <t>845.000 </t>
  </si>
  <si>
    <t>1.180.000 </t>
  </si>
  <si>
    <t>2.284.000 </t>
  </si>
  <si>
    <t>346.000 </t>
  </si>
  <si>
    <t>-91.000 </t>
  </si>
  <si>
    <t>20.000 </t>
  </si>
  <si>
    <t>182.000 </t>
  </si>
  <si>
    <t>489.000 </t>
  </si>
  <si>
    <t>931.000 </t>
  </si>
  <si>
    <t>1.306.000 </t>
  </si>
  <si>
    <t>2.444.000 </t>
  </si>
  <si>
    <t>414.000 </t>
  </si>
  <si>
    <t>-85.000 </t>
  </si>
  <si>
    <t>31.000 </t>
  </si>
  <si>
    <t>217.000 </t>
  </si>
  <si>
    <t>558.000 </t>
  </si>
  <si>
    <t>1.036.000 </t>
  </si>
  <si>
    <t>1.422.000 </t>
  </si>
  <si>
    <t>2.765.000 </t>
  </si>
  <si>
    <t>429.000 </t>
  </si>
  <si>
    <t>-71.000 </t>
  </si>
  <si>
    <t>43.000 </t>
  </si>
  <si>
    <t>252.000 </t>
  </si>
  <si>
    <t>618.000 </t>
  </si>
  <si>
    <t>1.116.000 </t>
  </si>
  <si>
    <t>1.518.000 </t>
  </si>
  <si>
    <t>2.877.000 </t>
  </si>
  <si>
    <t>484.000 </t>
  </si>
  <si>
    <t>-57.000 </t>
  </si>
  <si>
    <t>289.000 </t>
  </si>
  <si>
    <t>680.000 </t>
  </si>
  <si>
    <t>1.212.000 </t>
  </si>
  <si>
    <t>1.664.000 </t>
  </si>
  <si>
    <t>3.159.000 </t>
  </si>
  <si>
    <t>537.000 </t>
  </si>
  <si>
    <t>-46.000 </t>
  </si>
  <si>
    <t>72.000 </t>
  </si>
  <si>
    <t>333.000 </t>
  </si>
  <si>
    <t>757.000 </t>
  </si>
  <si>
    <t>1.335.000 </t>
  </si>
  <si>
    <t>1.818.000 </t>
  </si>
  <si>
    <t>3.423.000 </t>
  </si>
  <si>
    <t>586.000 </t>
  </si>
  <si>
    <t>-35.000 </t>
  </si>
  <si>
    <t>90.000 </t>
  </si>
  <si>
    <t>372.000 </t>
  </si>
  <si>
    <t>819.000 </t>
  </si>
  <si>
    <t>1.434.000 </t>
  </si>
  <si>
    <t>3.618.000 </t>
  </si>
  <si>
    <t>654.000 </t>
  </si>
  <si>
    <t>-29.000 </t>
  </si>
  <si>
    <t>109.000 </t>
  </si>
  <si>
    <t>413.000 </t>
  </si>
  <si>
    <t>883.000 </t>
  </si>
  <si>
    <t>1.523.000 </t>
  </si>
  <si>
    <t>3.814.000 </t>
  </si>
  <si>
    <t>706.000 </t>
  </si>
  <si>
    <t>-12.000 </t>
  </si>
  <si>
    <t>131.000 </t>
  </si>
  <si>
    <t>463.000 </t>
  </si>
  <si>
    <t>974.000 </t>
  </si>
  <si>
    <t>2.243.000 </t>
  </si>
  <si>
    <t>4.245.000 </t>
  </si>
  <si>
    <t>789.000 </t>
  </si>
  <si>
    <t>165.000 </t>
  </si>
  <si>
    <t>522.000 </t>
  </si>
  <si>
    <t>1.051.000 </t>
  </si>
  <si>
    <t>1.767.000 </t>
  </si>
  <si>
    <t>2.399.000 </t>
  </si>
  <si>
    <t>4.651.000 </t>
  </si>
  <si>
    <t>850.000 </t>
  </si>
  <si>
    <t>6.000 </t>
  </si>
  <si>
    <t>191.000 </t>
  </si>
  <si>
    <t>574.000 </t>
  </si>
  <si>
    <t>1.141.000 </t>
  </si>
  <si>
    <t>1.919.000 </t>
  </si>
  <si>
    <t>2.590.000 </t>
  </si>
  <si>
    <t>4.919.000 </t>
  </si>
  <si>
    <t>926.000 </t>
  </si>
  <si>
    <t>11.000 </t>
  </si>
  <si>
    <t>222.000 </t>
  </si>
  <si>
    <t>630.000 </t>
  </si>
  <si>
    <t>1.234.000 </t>
  </si>
  <si>
    <t>2.035.000 </t>
  </si>
  <si>
    <t>2.745.000 </t>
  </si>
  <si>
    <t>5.283.000 </t>
  </si>
  <si>
    <t>998.000 </t>
  </si>
  <si>
    <t>23.000 </t>
  </si>
  <si>
    <t>254.000 </t>
  </si>
  <si>
    <t>683.000 </t>
  </si>
  <si>
    <t>1.318.000 </t>
  </si>
  <si>
    <t>2.174.000 </t>
  </si>
  <si>
    <t>2.919.000 </t>
  </si>
  <si>
    <t>5.583.000 </t>
  </si>
  <si>
    <t>1.047.000 </t>
  </si>
  <si>
    <t>33.000 </t>
  </si>
  <si>
    <t>283.000 </t>
  </si>
  <si>
    <t>740.000 </t>
  </si>
  <si>
    <t>1.402.000 </t>
  </si>
  <si>
    <t>2.303.000 </t>
  </si>
  <si>
    <t>3.100.000 </t>
  </si>
  <si>
    <t>5.962.000 </t>
  </si>
  <si>
    <t>1.153.000 </t>
  </si>
  <si>
    <t>47.000 </t>
  </si>
  <si>
    <t>322.000 </t>
  </si>
  <si>
    <t>803.000 </t>
  </si>
  <si>
    <t>1.506.000 </t>
  </si>
  <si>
    <t>2.469.000 </t>
  </si>
  <si>
    <t>3.335.000 </t>
  </si>
  <si>
    <t>6.701.000 </t>
  </si>
  <si>
    <t>1.227.000 </t>
  </si>
  <si>
    <t>56.000 </t>
  </si>
  <si>
    <t>847.000 </t>
  </si>
  <si>
    <t>1.580.000 </t>
  </si>
  <si>
    <t>2.608.000 </t>
  </si>
  <si>
    <t>3.531.000 </t>
  </si>
  <si>
    <t>7.146.000 </t>
  </si>
  <si>
    <t>1.286.000 </t>
  </si>
  <si>
    <t>376.000 </t>
  </si>
  <si>
    <t>901.000 </t>
  </si>
  <si>
    <t>1.674.000 </t>
  </si>
  <si>
    <t>2.733.000 </t>
  </si>
  <si>
    <t>3.673.000 </t>
  </si>
  <si>
    <t>7.469.000 </t>
  </si>
  <si>
    <t>1.341.000 </t>
  </si>
  <si>
    <t>406.000 </t>
  </si>
  <si>
    <t>945.000 </t>
  </si>
  <si>
    <t>1.745.000 </t>
  </si>
  <si>
    <t>2.871.000 </t>
  </si>
  <si>
    <t>3.893.000 </t>
  </si>
  <si>
    <t>7.766.000 </t>
  </si>
  <si>
    <t>1.399.000 </t>
  </si>
  <si>
    <t>82.000 </t>
  </si>
  <si>
    <t>417.000 </t>
  </si>
  <si>
    <t>973.000 </t>
  </si>
  <si>
    <t>1.799.000 </t>
  </si>
  <si>
    <t>2.962.000 </t>
  </si>
  <si>
    <t>4.039.000 </t>
  </si>
  <si>
    <t>8.186.000 </t>
  </si>
  <si>
    <t>1.453.000 </t>
  </si>
  <si>
    <t>96.000 </t>
  </si>
  <si>
    <t>439.000 </t>
  </si>
  <si>
    <t>1.020.000 </t>
  </si>
  <si>
    <t>1.887.000 </t>
  </si>
  <si>
    <t>3.115.000 </t>
  </si>
  <si>
    <t>4.266.000 </t>
  </si>
  <si>
    <t>8.612.000 </t>
  </si>
  <si>
    <t>468.000 </t>
  </si>
  <si>
    <t>1.065.000 </t>
  </si>
  <si>
    <t>1.958.000 </t>
  </si>
  <si>
    <t>3.231.000 </t>
  </si>
  <si>
    <t>4.390.000 </t>
  </si>
  <si>
    <t>8.912.000 </t>
  </si>
  <si>
    <t>1.617.000 </t>
  </si>
  <si>
    <t>115.000 </t>
  </si>
  <si>
    <t>497.000 </t>
  </si>
  <si>
    <t>1.125.000 </t>
  </si>
  <si>
    <t>2.053.000 </t>
  </si>
  <si>
    <t>3.381.000 </t>
  </si>
  <si>
    <t>4.622.000 </t>
  </si>
  <si>
    <t>9.449.000 </t>
  </si>
  <si>
    <t>1.677.000 </t>
  </si>
  <si>
    <t>129.000 </t>
  </si>
  <si>
    <t>531.000 </t>
  </si>
  <si>
    <t>1.181.000 </t>
  </si>
  <si>
    <t>2.155.000 </t>
  </si>
  <si>
    <t>3.515.000 </t>
  </si>
  <si>
    <t>4.745.000 </t>
  </si>
  <si>
    <t>9.701.000 </t>
  </si>
  <si>
    <t>1.772.000 </t>
  </si>
  <si>
    <t>140.000 </t>
  </si>
  <si>
    <t>562.000 </t>
  </si>
  <si>
    <t>1.235.000 </t>
  </si>
  <si>
    <t>2.263.000 </t>
  </si>
  <si>
    <t>3.716.000 </t>
  </si>
  <si>
    <t>5.036.000 </t>
  </si>
  <si>
    <t>10.150.000 </t>
  </si>
  <si>
    <t>1.803.000 </t>
  </si>
  <si>
    <t>146.000 </t>
  </si>
  <si>
    <t>584.000 </t>
  </si>
  <si>
    <t>1.276.000 </t>
  </si>
  <si>
    <t>2.319.000 </t>
  </si>
  <si>
    <t>3.803.000 </t>
  </si>
  <si>
    <t>5.166.000 </t>
  </si>
  <si>
    <t>10.389.000 </t>
  </si>
  <si>
    <t>1.930.000 </t>
  </si>
  <si>
    <t>164.000 </t>
  </si>
  <si>
    <t>624.000 </t>
  </si>
  <si>
    <t>1.358.000 </t>
  </si>
  <si>
    <t>2.445.000 </t>
  </si>
  <si>
    <t>3.976.000 </t>
  </si>
  <si>
    <t>5.429.000 </t>
  </si>
  <si>
    <t>10.654.000 </t>
  </si>
  <si>
    <t>1.995.000 </t>
  </si>
  <si>
    <t>179.000 </t>
  </si>
  <si>
    <t>659.000 </t>
  </si>
  <si>
    <t>2.545.000 </t>
  </si>
  <si>
    <t>4.113.000 </t>
  </si>
  <si>
    <t>5.578.000 </t>
  </si>
  <si>
    <t>11.229.000 </t>
  </si>
  <si>
    <t>2.141.000 </t>
  </si>
  <si>
    <t>204.000 </t>
  </si>
  <si>
    <t>718.000 </t>
  </si>
  <si>
    <t>1.500.000 </t>
  </si>
  <si>
    <t>2.662.000 </t>
  </si>
  <si>
    <t>4.283.000 </t>
  </si>
  <si>
    <t>5.782.000 </t>
  </si>
  <si>
    <t>11.572.000 </t>
  </si>
  <si>
    <t>2.156.000 </t>
  </si>
  <si>
    <t>733.000 </t>
  </si>
  <si>
    <t>1.561.000 </t>
  </si>
  <si>
    <t>2.754.000 </t>
  </si>
  <si>
    <t>4.453.000 </t>
  </si>
  <si>
    <t>5.982.000 </t>
  </si>
  <si>
    <t>11.571.000 </t>
  </si>
  <si>
    <t>2.256.000 </t>
  </si>
  <si>
    <t>237.000 </t>
  </si>
  <si>
    <t>797.000 </t>
  </si>
  <si>
    <t>1.646.000 </t>
  </si>
  <si>
    <t>2.896.000 </t>
  </si>
  <si>
    <t>4.572.000 </t>
  </si>
  <si>
    <t>6.097.000 </t>
  </si>
  <si>
    <t>11.774.000 </t>
  </si>
  <si>
    <t>2.384.000 </t>
  </si>
  <si>
    <t>247.000 </t>
  </si>
  <si>
    <t>829.000 </t>
  </si>
  <si>
    <t>1.716.000 </t>
  </si>
  <si>
    <t>3.012.000 </t>
  </si>
  <si>
    <t>4.743.000 </t>
  </si>
  <si>
    <t>6.325.000 </t>
  </si>
  <si>
    <t>12.884.000 </t>
  </si>
  <si>
    <t>2.404.000 </t>
  </si>
  <si>
    <t>263.000 </t>
  </si>
  <si>
    <t>857.000 </t>
  </si>
  <si>
    <t>1.784.000 </t>
  </si>
  <si>
    <t>3.103.000 </t>
  </si>
  <si>
    <t>4.865.000 </t>
  </si>
  <si>
    <t>6.439.000 </t>
  </si>
  <si>
    <t>12.289.000 </t>
  </si>
  <si>
    <t>2.485.000 </t>
  </si>
  <si>
    <t>271.000 </t>
  </si>
  <si>
    <t>891.000 </t>
  </si>
  <si>
    <t>1.863.000 </t>
  </si>
  <si>
    <t>3.212.000 </t>
  </si>
  <si>
    <t>5.034.000 </t>
  </si>
  <si>
    <t>6.688.000 </t>
  </si>
  <si>
    <t>12.711.000 </t>
  </si>
  <si>
    <t>2.565.000 </t>
  </si>
  <si>
    <t>904.000 </t>
  </si>
  <si>
    <t>1.909.000 </t>
  </si>
  <si>
    <t>3.322.000 </t>
  </si>
  <si>
    <t>5.167.000 </t>
  </si>
  <si>
    <t>6.838.000 </t>
  </si>
  <si>
    <t>12.818.000 </t>
  </si>
  <si>
    <t>2.627.000 </t>
  </si>
  <si>
    <t>908.000 </t>
  </si>
  <si>
    <t>1.925.000 </t>
  </si>
  <si>
    <t>3.364.000 </t>
  </si>
  <si>
    <t>5.200.000 </t>
  </si>
  <si>
    <t>6.870.000 </t>
  </si>
  <si>
    <t>12.482.000 </t>
  </si>
  <si>
    <t>2.581.000 </t>
  </si>
  <si>
    <t>298.000 </t>
  </si>
  <si>
    <t>917.000 </t>
  </si>
  <si>
    <t>1.936.000 </t>
  </si>
  <si>
    <t>3.366.000 </t>
  </si>
  <si>
    <t>5.232.000 </t>
  </si>
  <si>
    <t>6.891.000 </t>
  </si>
  <si>
    <t>12.663.000 </t>
  </si>
  <si>
    <t>2.629.000 </t>
  </si>
  <si>
    <t>916.000 </t>
  </si>
  <si>
    <t>1.934.000 </t>
  </si>
  <si>
    <t>3.386.000 </t>
  </si>
  <si>
    <t>5.304.000 </t>
  </si>
  <si>
    <t>7.077.000 </t>
  </si>
  <si>
    <t>13.522.000 </t>
  </si>
  <si>
    <t>2.644.000 </t>
  </si>
  <si>
    <t>281.000 </t>
  </si>
  <si>
    <t>1.912.000 </t>
  </si>
  <si>
    <t>3.398.000 </t>
  </si>
  <si>
    <t>5.315.000 </t>
  </si>
  <si>
    <t>7.137.000 </t>
  </si>
  <si>
    <t>13.413.000 </t>
  </si>
  <si>
    <t>2.544.000 </t>
  </si>
  <si>
    <t>266.000 </t>
  </si>
  <si>
    <t>833.000 </t>
  </si>
  <si>
    <t>1.836.000 </t>
  </si>
  <si>
    <t>3.279.000 </t>
  </si>
  <si>
    <t>5.185.000 </t>
  </si>
  <si>
    <t>6.904.000 </t>
  </si>
  <si>
    <t>13.317.000 </t>
  </si>
  <si>
    <t>2.550.000 </t>
  </si>
  <si>
    <t>267.000 </t>
  </si>
  <si>
    <t>820.000 </t>
  </si>
  <si>
    <t>1.825.000 </t>
  </si>
  <si>
    <t>3.257.000 </t>
  </si>
  <si>
    <t>6.921.000 </t>
  </si>
  <si>
    <t>13.315.000 </t>
  </si>
  <si>
    <t>2.564.000 </t>
  </si>
  <si>
    <t>260.000 </t>
  </si>
  <si>
    <t>795.000 </t>
  </si>
  <si>
    <t>1.789.000 </t>
  </si>
  <si>
    <t>3.216.000 </t>
  </si>
  <si>
    <t>5.165.000 </t>
  </si>
  <si>
    <t>7.053.000 </t>
  </si>
  <si>
    <t>13.699.000 </t>
  </si>
  <si>
    <t>2.665.000 </t>
  </si>
  <si>
    <t>246.000 </t>
  </si>
  <si>
    <t>760.000 </t>
  </si>
  <si>
    <t>1.728.000 </t>
  </si>
  <si>
    <t>3.127.000 </t>
  </si>
  <si>
    <t>5.075.000 </t>
  </si>
  <si>
    <t>6.919.000 </t>
  </si>
  <si>
    <t>14.002.000 </t>
  </si>
  <si>
    <t>2.451.000 </t>
  </si>
  <si>
    <t>227.000 </t>
  </si>
  <si>
    <t>722.000 </t>
  </si>
  <si>
    <t>1.663.000 </t>
  </si>
  <si>
    <t>3.056.000 </t>
  </si>
  <si>
    <t>5.069.000 </t>
  </si>
  <si>
    <t>6.931.000 </t>
  </si>
  <si>
    <t>14.290.000 </t>
  </si>
  <si>
    <t>2.535.000 </t>
  </si>
  <si>
    <t>203.000 </t>
  </si>
  <si>
    <t>663.000 </t>
  </si>
  <si>
    <t>1.558.000 </t>
  </si>
  <si>
    <t>2.939.000 </t>
  </si>
  <si>
    <t>4.864.000 </t>
  </si>
  <si>
    <t>6.690.000 </t>
  </si>
  <si>
    <t>13.612.000 </t>
  </si>
  <si>
    <t>2.299.000 </t>
  </si>
  <si>
    <t>188.000 </t>
  </si>
  <si>
    <t>612.000 </t>
  </si>
  <si>
    <t>1.498.000 </t>
  </si>
  <si>
    <t>2.836.000 </t>
  </si>
  <si>
    <t>4.713.000 </t>
  </si>
  <si>
    <t>6.548.000 </t>
  </si>
  <si>
    <t>13.900.000 </t>
  </si>
  <si>
    <t>2.293.000 </t>
  </si>
  <si>
    <t>575.000 </t>
  </si>
  <si>
    <t>1.448.000 </t>
  </si>
  <si>
    <t>2.767.000 </t>
  </si>
  <si>
    <t>4.712.000 </t>
  </si>
  <si>
    <t>6.592.000 </t>
  </si>
  <si>
    <t>13.605.000 </t>
  </si>
  <si>
    <t>2.169.000 </t>
  </si>
  <si>
    <t>156.000 </t>
  </si>
  <si>
    <t>536.000 </t>
  </si>
  <si>
    <t>1.384.000 </t>
  </si>
  <si>
    <t>2.676.000 </t>
  </si>
  <si>
    <t>4.559.000 </t>
  </si>
  <si>
    <t>6.423.000 </t>
  </si>
  <si>
    <t>12.851.000 </t>
  </si>
  <si>
    <t>2.160.000 </t>
  </si>
  <si>
    <t>137.000 </t>
  </si>
  <si>
    <t>477.000 </t>
  </si>
  <si>
    <t>1.287.000 </t>
  </si>
  <si>
    <t>2.479.000 </t>
  </si>
  <si>
    <t>4.246.000 </t>
  </si>
  <si>
    <t>6.060.000 </t>
  </si>
  <si>
    <t>13.451.000 </t>
  </si>
  <si>
    <t>2.019.000 </t>
  </si>
  <si>
    <t>437.000 </t>
  </si>
  <si>
    <t>1.209.000 </t>
  </si>
  <si>
    <t>2.389.000 </t>
  </si>
  <si>
    <t>4.110.000 </t>
  </si>
  <si>
    <t>5.719.000 </t>
  </si>
  <si>
    <t>11.919.000 </t>
  </si>
  <si>
    <t>1.891.000 </t>
  </si>
  <si>
    <t>1.183.000 </t>
  </si>
  <si>
    <t>2.357.000 </t>
  </si>
  <si>
    <t>4.105.000 </t>
  </si>
  <si>
    <t>5.773.000 </t>
  </si>
  <si>
    <t>11.736.000 </t>
  </si>
  <si>
    <t>1.840.000 </t>
  </si>
  <si>
    <t>393.000 </t>
  </si>
  <si>
    <t>1.136.000 </t>
  </si>
  <si>
    <t>2.262.000 </t>
  </si>
  <si>
    <t>3.932.000 </t>
  </si>
  <si>
    <t>5.539.000 </t>
  </si>
  <si>
    <t>12.009.000 </t>
  </si>
  <si>
    <t>1.793.000 </t>
  </si>
  <si>
    <t>105.000 </t>
  </si>
  <si>
    <t>354.000 </t>
  </si>
  <si>
    <t>1.086.000 </t>
  </si>
  <si>
    <t>2.199.000 </t>
  </si>
  <si>
    <t>3.796.000 </t>
  </si>
  <si>
    <t>5.354.000 </t>
  </si>
  <si>
    <t>11.406.000 </t>
  </si>
  <si>
    <t>1.730.000 </t>
  </si>
  <si>
    <t>98.000 </t>
  </si>
  <si>
    <t>336.000 </t>
  </si>
  <si>
    <t>1.029.000 </t>
  </si>
  <si>
    <t>2.135.000 </t>
  </si>
  <si>
    <t>3.726.000 </t>
  </si>
  <si>
    <t>5.258.000 </t>
  </si>
  <si>
    <t>11.389.000 </t>
  </si>
  <si>
    <t>1.659.000 </t>
  </si>
  <si>
    <t>92.000 </t>
  </si>
  <si>
    <t>299.000 </t>
  </si>
  <si>
    <t>985.000 </t>
  </si>
  <si>
    <t>2.023.000 </t>
  </si>
  <si>
    <t>3.576.000 </t>
  </si>
  <si>
    <t>5.142.000 </t>
  </si>
  <si>
    <t>10.345.000 </t>
  </si>
  <si>
    <t>1.662.000 </t>
  </si>
  <si>
    <t>85.000 </t>
  </si>
  <si>
    <t>278.000 </t>
  </si>
  <si>
    <t>961.000 </t>
  </si>
  <si>
    <t>3.606.000 </t>
  </si>
  <si>
    <t>5.252.000 </t>
  </si>
  <si>
    <t>10.721.000 </t>
  </si>
  <si>
    <t>1.638.000 </t>
  </si>
  <si>
    <t>74.000 </t>
  </si>
  <si>
    <t>248.000 </t>
  </si>
  <si>
    <t>921.000 </t>
  </si>
  <si>
    <t>1.994.000 </t>
  </si>
  <si>
    <t>3.586.000 </t>
  </si>
  <si>
    <t>11.019.000 </t>
  </si>
  <si>
    <t>73.000 </t>
  </si>
  <si>
    <t>913.000 </t>
  </si>
  <si>
    <t>1.950.000 </t>
  </si>
  <si>
    <t>3.445.000 </t>
  </si>
  <si>
    <t>4.918.000 </t>
  </si>
  <si>
    <t>10.810.000 </t>
  </si>
  <si>
    <t>69.000 </t>
  </si>
  <si>
    <t>885.000 </t>
  </si>
  <si>
    <t>1.910.000 </t>
  </si>
  <si>
    <t>3.448.000 </t>
  </si>
  <si>
    <t>4.938.000 </t>
  </si>
  <si>
    <t>10.917.000 </t>
  </si>
  <si>
    <t>1.831.000 </t>
  </si>
  <si>
    <t>63.000 </t>
  </si>
  <si>
    <t>855.000 </t>
  </si>
  <si>
    <t>1.903.000 </t>
  </si>
  <si>
    <t>3.490.000 </t>
  </si>
  <si>
    <t>4.973.000 </t>
  </si>
  <si>
    <t>10.349.000 </t>
  </si>
  <si>
    <t>1.570.000 </t>
  </si>
  <si>
    <t>62.000 </t>
  </si>
  <si>
    <t>197.000 </t>
  </si>
  <si>
    <t>816.000 </t>
  </si>
  <si>
    <t>1.850.000 </t>
  </si>
  <si>
    <t>3.369.000 </t>
  </si>
  <si>
    <t>4.945.000 </t>
  </si>
  <si>
    <t>10.381.000 </t>
  </si>
  <si>
    <t>1.469.000 </t>
  </si>
  <si>
    <t>172.000 </t>
  </si>
  <si>
    <t>3.319.000 </t>
  </si>
  <si>
    <t>https://cepos.dk/abcepos-artikler/0130-hvor-stor-formue-har-du-sammenlignet-med-andre-paa-din-alder/</t>
  </si>
  <si>
    <t>FORBRUG I ALT</t>
  </si>
  <si>
    <t xml:space="preserve">14. Januar: Bilformuerne for 2020 er opdateret. Der er et mindre databrud i forhold til 2019.
 20. December 2021: Prioritetsgæld i fritidsboliger for 2019 er blevet rettet. </t>
  </si>
  <si>
    <t>70-79 år</t>
  </si>
  <si>
    <t>60-69 år</t>
  </si>
  <si>
    <t>50-59 år</t>
  </si>
  <si>
    <t>40-49 år</t>
  </si>
  <si>
    <t>30-39 år</t>
  </si>
  <si>
    <t>18-29 år</t>
  </si>
  <si>
    <t>E.2. Prioritetsgæld i pengeinstitut</t>
  </si>
  <si>
    <t>E.1. Kreditforeningsgæld</t>
  </si>
  <si>
    <t>Mænd og kvinder i alt</t>
  </si>
  <si>
    <t>Enhed: Kr.</t>
  </si>
  <si>
    <t>Formue og gæld pr. person efter køn, komponenttype, alder og tid</t>
  </si>
  <si>
    <t>Avg</t>
  </si>
  <si>
    <t>I alt normaliseret</t>
  </si>
  <si>
    <t>Normaliseret</t>
  </si>
  <si>
    <t>Mortgage</t>
  </si>
  <si>
    <t>Consumption</t>
  </si>
  <si>
    <t>gns</t>
  </si>
  <si>
    <t>normaliseret</t>
  </si>
  <si>
    <t>MeanNetWealth</t>
  </si>
  <si>
    <t>Hexp</t>
  </si>
  <si>
    <t>Ownershare</t>
  </si>
  <si>
    <t>normalised net wealth</t>
  </si>
  <si>
    <t>percentiles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</si>
</sst>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_-* #,##0.000\ _k_r_._-;\-* #,##0.000\ _k_r_._-;_-* &quot;-&quot;???\ _k_r_._-;_-@_-"/>
  </numFmts>
  <fonts count="9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4874"/>
      <name val="Inherit"/>
    </font>
    <font>
      <sz val="12"/>
      <color rgb="FF333333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/>
    <xf numFmtId="164" fontId="0" fillId="0" borderId="0" xfId="1" applyFont="1" applyFill="1" applyProtection="1"/>
    <xf numFmtId="164" fontId="0" fillId="0" borderId="0" xfId="0" applyNumberFormat="1"/>
    <xf numFmtId="0" fontId="5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right" vertical="center" wrapText="1"/>
    </xf>
    <xf numFmtId="3" fontId="7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readingOrder="1"/>
    </xf>
    <xf numFmtId="165" fontId="0" fillId="0" borderId="0" xfId="0" applyNumberFormat="1"/>
    <xf numFmtId="0" fontId="8" fillId="0" borderId="0" xfId="2" applyFill="1" applyProtection="1"/>
  </cellXfs>
  <cellStyles count="3">
    <cellStyle name="Hyperkobling" xfId="2" builtinId="8"/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Net_wealth_compute!$O$3</c:f>
              <c:strCache>
                <c:ptCount val="1"/>
                <c:pt idx="0">
                  <c:v>normalised net wealth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Net_wealth_compute!$N$4:$N$110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Net_wealth_compute!$O$4:$O$110</c:f>
              <c:numCache>
                <c:formatCode>General</c:formatCode>
                <c:ptCount val="100"/>
                <c:pt idx="0">
                  <c:v>0</c:v>
                </c:pt>
                <c:pt idx="25">
                  <c:v>0</c:v>
                </c:pt>
                <c:pt idx="50">
                  <c:v>7.1641791044776124E-2</c:v>
                </c:pt>
                <c:pt idx="75">
                  <c:v>0.2582089552238806</c:v>
                </c:pt>
                <c:pt idx="90">
                  <c:v>0.72835820895522385</c:v>
                </c:pt>
                <c:pt idx="95">
                  <c:v>1.1686567164179105</c:v>
                </c:pt>
                <c:pt idx="99">
                  <c:v>2.4925373134328357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7-BE42-974E-CAF1FA40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40367"/>
        <c:axId val="866528607"/>
      </c:scatterChart>
      <c:valAx>
        <c:axId val="867040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6528607"/>
        <c:crosses val="autoZero"/>
        <c:crossBetween val="midCat"/>
      </c:valAx>
      <c:valAx>
        <c:axId val="8665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704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2049" name="AutoShape 1" descr="Chart">
          <a:extLst>
            <a:ext uri="{FF2B5EF4-FFF2-40B4-BE49-F238E27FC236}">
              <a16:creationId xmlns:a16="http://schemas.microsoft.com/office/drawing/2014/main" id="{F0CD894B-CC3F-4516-9E6F-B5C1B425F12D}"/>
            </a:ext>
          </a:extLst>
        </xdr:cNvPr>
        <xdr:cNvSpPr>
          <a:spLocks noChangeAspect="1" noChangeArrowheads="1"/>
        </xdr:cNvSpPr>
      </xdr:nvSpPr>
      <xdr:spPr bwMode="auto">
        <a:xfrm>
          <a:off x="0" y="520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273050</xdr:colOff>
      <xdr:row>1</xdr:row>
      <xdr:rowOff>114300</xdr:rowOff>
    </xdr:from>
    <xdr:to>
      <xdr:col>22</xdr:col>
      <xdr:colOff>133350</xdr:colOff>
      <xdr:row>21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B2AA599-81AB-3940-9AFC-7F470A417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epos.dk/abcepos-artikler/0130-hvor-stor-formue-har-du-sammenlignet-med-andre-paa-din-al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33B8-DBDA-674D-9995-E7671E40D99A}">
  <dimension ref="A1:B7"/>
  <sheetViews>
    <sheetView workbookViewId="0">
      <selection activeCell="G16" sqref="G16"/>
    </sheetView>
  </sheetViews>
  <sheetFormatPr baseColWidth="10" defaultRowHeight="15"/>
  <sheetData>
    <row r="1" spans="1:2">
      <c r="A1" t="s">
        <v>17</v>
      </c>
      <c r="B1" t="s">
        <v>592</v>
      </c>
    </row>
    <row r="2" spans="1:2">
      <c r="A2">
        <v>27</v>
      </c>
      <c r="B2">
        <v>0.28000000000000003</v>
      </c>
    </row>
    <row r="3" spans="1:2">
      <c r="A3">
        <v>35</v>
      </c>
      <c r="B3">
        <v>0.51</v>
      </c>
    </row>
    <row r="4" spans="1:2">
      <c r="A4">
        <v>45</v>
      </c>
      <c r="B4">
        <v>0.65</v>
      </c>
    </row>
    <row r="5" spans="1:2">
      <c r="A5">
        <v>55</v>
      </c>
      <c r="B5">
        <v>0.67</v>
      </c>
    </row>
    <row r="6" spans="1:2">
      <c r="A6">
        <v>65</v>
      </c>
      <c r="B6">
        <v>0.69</v>
      </c>
    </row>
    <row r="7" spans="1:2">
      <c r="A7">
        <v>75</v>
      </c>
      <c r="B7">
        <v>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C43D-5F66-4BF7-A91B-8005D124DE63}">
  <dimension ref="A1:B6"/>
  <sheetViews>
    <sheetView workbookViewId="0">
      <selection activeCell="B8" sqref="B8"/>
    </sheetView>
  </sheetViews>
  <sheetFormatPr baseColWidth="10" defaultColWidth="8.83203125" defaultRowHeight="15"/>
  <cols>
    <col min="2" max="2" width="9.6640625" bestFit="1" customWidth="1"/>
  </cols>
  <sheetData>
    <row r="1" spans="1:2">
      <c r="A1" t="s">
        <v>17</v>
      </c>
      <c r="B1" t="s">
        <v>591</v>
      </c>
    </row>
    <row r="2" spans="1:2">
      <c r="A2">
        <v>25</v>
      </c>
      <c r="B2" s="7">
        <v>6.7819402985074634E-2</v>
      </c>
    </row>
    <row r="3" spans="1:2">
      <c r="A3">
        <v>37</v>
      </c>
      <c r="B3" s="7">
        <v>0.10620298507462686</v>
      </c>
    </row>
    <row r="4" spans="1:2">
      <c r="A4">
        <v>52</v>
      </c>
      <c r="B4" s="7">
        <v>0.11528686567164179</v>
      </c>
    </row>
    <row r="5" spans="1:2">
      <c r="A5">
        <v>67</v>
      </c>
      <c r="B5" s="7">
        <v>0.11415134328358209</v>
      </c>
    </row>
    <row r="6" spans="1:2">
      <c r="A6">
        <v>80</v>
      </c>
      <c r="B6" s="7">
        <v>0.10252149253731344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DF13-4CFC-42B1-9106-4E0D4A8623E3}">
  <dimension ref="A1:B6"/>
  <sheetViews>
    <sheetView workbookViewId="0">
      <selection activeCell="B1" sqref="B1:B1048576"/>
    </sheetView>
  </sheetViews>
  <sheetFormatPr baseColWidth="10" defaultColWidth="8.83203125" defaultRowHeight="15"/>
  <cols>
    <col min="1" max="1" width="9.1640625"/>
    <col min="2" max="2" width="12.83203125" bestFit="1" customWidth="1"/>
  </cols>
  <sheetData>
    <row r="1" spans="1:2">
      <c r="A1" t="s">
        <v>17</v>
      </c>
      <c r="B1" t="s">
        <v>587</v>
      </c>
    </row>
    <row r="2" spans="1:2">
      <c r="A2">
        <v>25</v>
      </c>
      <c r="B2" s="7">
        <v>0.24711791044776116</v>
      </c>
    </row>
    <row r="3" spans="1:2">
      <c r="A3">
        <v>37</v>
      </c>
      <c r="B3" s="7">
        <v>0.42001164179104478</v>
      </c>
    </row>
    <row r="4" spans="1:2">
      <c r="A4">
        <v>52</v>
      </c>
      <c r="B4" s="7">
        <v>0.44217641791044765</v>
      </c>
    </row>
    <row r="5" spans="1:2">
      <c r="A5">
        <v>67</v>
      </c>
      <c r="B5" s="7">
        <v>0.35168059701492538</v>
      </c>
    </row>
    <row r="6" spans="1:2">
      <c r="A6">
        <v>80</v>
      </c>
      <c r="B6" s="7">
        <v>0.22665074626865672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88C9-27DE-4285-9C80-34D788D015E9}">
  <dimension ref="A1:B7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17</v>
      </c>
      <c r="B1" t="s">
        <v>586</v>
      </c>
    </row>
    <row r="2" spans="1:2">
      <c r="A2">
        <v>25</v>
      </c>
      <c r="B2" s="7">
        <v>0.12634447761194029</v>
      </c>
    </row>
    <row r="3" spans="1:2">
      <c r="A3">
        <v>35</v>
      </c>
      <c r="B3" s="7">
        <v>0.75466626865671638</v>
      </c>
    </row>
    <row r="4" spans="1:2">
      <c r="A4">
        <v>45</v>
      </c>
      <c r="B4" s="7">
        <v>1.0515910447761194</v>
      </c>
    </row>
    <row r="5" spans="1:2">
      <c r="A5">
        <v>55</v>
      </c>
      <c r="B5" s="7">
        <v>0.97735104477611934</v>
      </c>
    </row>
    <row r="6" spans="1:2">
      <c r="A6">
        <v>65</v>
      </c>
      <c r="B6" s="7">
        <v>0.72572626865671652</v>
      </c>
    </row>
    <row r="7" spans="1:2">
      <c r="A7">
        <v>75</v>
      </c>
      <c r="B7" s="7">
        <v>0.47752119402985083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F9ED-8BA8-4619-988B-32B69BF36EF6}">
  <dimension ref="A1:B57"/>
  <sheetViews>
    <sheetView topLeftCell="A41" workbookViewId="0">
      <selection activeCell="B58" sqref="B58:B67"/>
    </sheetView>
  </sheetViews>
  <sheetFormatPr baseColWidth="10" defaultColWidth="8.83203125" defaultRowHeight="15"/>
  <cols>
    <col min="2" max="2" width="17.5" bestFit="1" customWidth="1"/>
  </cols>
  <sheetData>
    <row r="1" spans="1:2">
      <c r="A1" t="s">
        <v>17</v>
      </c>
      <c r="B1" t="s">
        <v>590</v>
      </c>
    </row>
    <row r="2" spans="1:2">
      <c r="A2">
        <v>25</v>
      </c>
      <c r="B2" s="17">
        <v>0.24328358208955222</v>
      </c>
    </row>
    <row r="3" spans="1:2">
      <c r="A3">
        <v>26</v>
      </c>
      <c r="B3" s="17">
        <v>0.29701492537313434</v>
      </c>
    </row>
    <row r="4" spans="1:2">
      <c r="A4">
        <v>27</v>
      </c>
      <c r="B4" s="17">
        <v>0.3</v>
      </c>
    </row>
    <row r="5" spans="1:2">
      <c r="A5">
        <v>28</v>
      </c>
      <c r="B5" s="17">
        <v>0.34328358208955223</v>
      </c>
    </row>
    <row r="6" spans="1:2">
      <c r="A6">
        <v>29</v>
      </c>
      <c r="B6" s="17">
        <v>0.37761194029850748</v>
      </c>
    </row>
    <row r="7" spans="1:2">
      <c r="A7">
        <v>30</v>
      </c>
      <c r="B7" s="17">
        <v>0.45522388059701491</v>
      </c>
    </row>
    <row r="8" spans="1:2">
      <c r="A8">
        <v>31</v>
      </c>
      <c r="B8" s="17">
        <v>0.5164179104477612</v>
      </c>
    </row>
    <row r="9" spans="1:2">
      <c r="A9">
        <v>32</v>
      </c>
      <c r="B9" s="17">
        <v>0.61791044776119408</v>
      </c>
    </row>
    <row r="10" spans="1:2">
      <c r="A10">
        <v>33</v>
      </c>
      <c r="B10" s="17">
        <v>0.64029850746268657</v>
      </c>
    </row>
    <row r="11" spans="1:2">
      <c r="A11">
        <v>34</v>
      </c>
      <c r="B11" s="17">
        <v>0.72238805970149256</v>
      </c>
    </row>
    <row r="12" spans="1:2">
      <c r="A12">
        <v>35</v>
      </c>
      <c r="B12" s="17">
        <v>0.80149253731343284</v>
      </c>
    </row>
    <row r="13" spans="1:2">
      <c r="A13">
        <v>36</v>
      </c>
      <c r="B13" s="17">
        <v>0.87462686567164183</v>
      </c>
    </row>
    <row r="14" spans="1:2">
      <c r="A14">
        <v>37</v>
      </c>
      <c r="B14" s="17">
        <v>0.9761194029850746</v>
      </c>
    </row>
    <row r="15" spans="1:2">
      <c r="A15">
        <v>38</v>
      </c>
      <c r="B15" s="17">
        <v>1.0537313432835822</v>
      </c>
    </row>
    <row r="16" spans="1:2">
      <c r="A16">
        <v>39</v>
      </c>
      <c r="B16" s="17">
        <v>1.1776119402985075</v>
      </c>
    </row>
    <row r="17" spans="1:2">
      <c r="A17">
        <v>40</v>
      </c>
      <c r="B17" s="17">
        <v>1.2686567164179106</v>
      </c>
    </row>
    <row r="18" spans="1:2">
      <c r="A18">
        <v>41</v>
      </c>
      <c r="B18" s="17">
        <v>1.3820895522388059</v>
      </c>
    </row>
    <row r="19" spans="1:2">
      <c r="A19">
        <v>42</v>
      </c>
      <c r="B19" s="17">
        <v>1.4895522388059701</v>
      </c>
    </row>
    <row r="20" spans="1:2">
      <c r="A20">
        <v>43</v>
      </c>
      <c r="B20" s="17">
        <v>1.5626865671641792</v>
      </c>
    </row>
    <row r="21" spans="1:2">
      <c r="A21">
        <v>44</v>
      </c>
      <c r="B21" s="17">
        <v>1.7208955223880598</v>
      </c>
    </row>
    <row r="22" spans="1:2">
      <c r="A22">
        <v>45</v>
      </c>
      <c r="B22" s="17">
        <v>1.8313432835820895</v>
      </c>
    </row>
    <row r="23" spans="1:2">
      <c r="A23">
        <v>46</v>
      </c>
      <c r="B23" s="17">
        <v>1.9194029850746268</v>
      </c>
    </row>
    <row r="24" spans="1:2">
      <c r="A24">
        <v>47</v>
      </c>
      <c r="B24" s="17">
        <v>2.0014925373134327</v>
      </c>
    </row>
    <row r="25" spans="1:2">
      <c r="A25">
        <v>48</v>
      </c>
      <c r="B25" s="17">
        <v>2.0880597014925373</v>
      </c>
    </row>
    <row r="26" spans="1:2">
      <c r="A26">
        <v>49</v>
      </c>
      <c r="B26" s="17">
        <v>2.1686567164179102</v>
      </c>
    </row>
    <row r="27" spans="1:2">
      <c r="A27">
        <v>50</v>
      </c>
      <c r="B27" s="17">
        <v>2.2895522388059701</v>
      </c>
    </row>
    <row r="28" spans="1:2">
      <c r="A28">
        <v>51</v>
      </c>
      <c r="B28" s="17">
        <v>2.4134328358208954</v>
      </c>
    </row>
    <row r="29" spans="1:2">
      <c r="A29">
        <v>52</v>
      </c>
      <c r="B29" s="17">
        <v>2.5029850746268658</v>
      </c>
    </row>
    <row r="30" spans="1:2">
      <c r="A30">
        <v>53</v>
      </c>
      <c r="B30" s="17">
        <v>2.6447761194029851</v>
      </c>
    </row>
    <row r="31" spans="1:2">
      <c r="A31">
        <v>54</v>
      </c>
      <c r="B31" s="17">
        <v>2.6910447761194032</v>
      </c>
    </row>
    <row r="32" spans="1:2">
      <c r="A32">
        <v>55</v>
      </c>
      <c r="B32" s="17">
        <v>2.8805970149253732</v>
      </c>
    </row>
    <row r="33" spans="1:2">
      <c r="A33">
        <v>56</v>
      </c>
      <c r="B33" s="17">
        <v>2.9776119402985075</v>
      </c>
    </row>
    <row r="34" spans="1:2">
      <c r="A34">
        <v>57</v>
      </c>
      <c r="B34" s="17">
        <v>3.1955223880597017</v>
      </c>
    </row>
    <row r="35" spans="1:2">
      <c r="A35">
        <v>58</v>
      </c>
      <c r="B35" s="17">
        <v>3.2179104477611942</v>
      </c>
    </row>
    <row r="36" spans="1:2">
      <c r="A36">
        <v>59</v>
      </c>
      <c r="B36" s="17">
        <v>3.3671641791044777</v>
      </c>
    </row>
    <row r="37" spans="1:2">
      <c r="A37">
        <v>60</v>
      </c>
      <c r="B37" s="17">
        <v>3.5582089552238805</v>
      </c>
    </row>
    <row r="38" spans="1:2">
      <c r="A38">
        <v>61</v>
      </c>
      <c r="B38" s="17">
        <v>3.5880597014925373</v>
      </c>
    </row>
    <row r="39" spans="1:2">
      <c r="A39">
        <v>62</v>
      </c>
      <c r="B39" s="17">
        <v>3.7089552238805972</v>
      </c>
    </row>
    <row r="40" spans="1:2">
      <c r="A40">
        <v>63</v>
      </c>
      <c r="B40" s="17">
        <v>3.8283582089552239</v>
      </c>
    </row>
    <row r="41" spans="1:2">
      <c r="A41">
        <v>64</v>
      </c>
      <c r="B41" s="17">
        <v>3.9208955223880597</v>
      </c>
    </row>
    <row r="42" spans="1:2">
      <c r="A42">
        <v>65</v>
      </c>
      <c r="B42" s="17">
        <v>3.8522388059701491</v>
      </c>
    </row>
    <row r="43" spans="1:2">
      <c r="A43">
        <v>66</v>
      </c>
      <c r="B43" s="17">
        <v>3.9238805970149255</v>
      </c>
    </row>
    <row r="44" spans="1:2">
      <c r="A44">
        <v>67</v>
      </c>
      <c r="B44" s="17">
        <v>3.946268656716418</v>
      </c>
    </row>
    <row r="45" spans="1:2">
      <c r="A45">
        <v>68</v>
      </c>
      <c r="B45" s="17">
        <v>3.7970149253731345</v>
      </c>
    </row>
    <row r="46" spans="1:2">
      <c r="A46">
        <v>69</v>
      </c>
      <c r="B46" s="17">
        <v>3.8059701492537314</v>
      </c>
    </row>
    <row r="47" spans="1:2">
      <c r="A47">
        <v>70</v>
      </c>
      <c r="B47" s="17">
        <v>3.8268656716417913</v>
      </c>
    </row>
    <row r="48" spans="1:2">
      <c r="A48">
        <v>71</v>
      </c>
      <c r="B48" s="17">
        <v>3.9776119402985075</v>
      </c>
    </row>
    <row r="49" spans="1:2">
      <c r="A49">
        <v>72</v>
      </c>
      <c r="B49" s="17">
        <v>3.6582089552238806</v>
      </c>
    </row>
    <row r="50" spans="1:2">
      <c r="A50">
        <v>73</v>
      </c>
      <c r="B50" s="17">
        <v>3.783582089552239</v>
      </c>
    </row>
    <row r="51" spans="1:2">
      <c r="A51">
        <v>74</v>
      </c>
      <c r="B51" s="17">
        <v>3.4313432835820894</v>
      </c>
    </row>
    <row r="52" spans="1:2">
      <c r="A52">
        <v>75</v>
      </c>
      <c r="B52" s="17">
        <v>3.4223880597014924</v>
      </c>
    </row>
    <row r="53" spans="1:2">
      <c r="A53">
        <v>76</v>
      </c>
      <c r="B53" s="17">
        <v>3.2373134328358208</v>
      </c>
    </row>
    <row r="54" spans="1:2">
      <c r="A54">
        <v>77</v>
      </c>
      <c r="B54" s="17">
        <v>3.2238805970149254</v>
      </c>
    </row>
    <row r="55" spans="1:2">
      <c r="A55">
        <v>78</v>
      </c>
      <c r="B55" s="17">
        <v>3.0134328358208955</v>
      </c>
    </row>
    <row r="56" spans="1:2">
      <c r="A56">
        <v>79</v>
      </c>
      <c r="B56" s="17">
        <v>2.8223880597014928</v>
      </c>
    </row>
    <row r="57" spans="1:2">
      <c r="A57">
        <v>80</v>
      </c>
      <c r="B57" s="17">
        <v>2.7462686567164178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workbookViewId="0">
      <selection activeCell="J20" sqref="J20:J24"/>
    </sheetView>
  </sheetViews>
  <sheetFormatPr baseColWidth="10" defaultColWidth="8.83203125" defaultRowHeight="15"/>
  <cols>
    <col min="1" max="2" width="40.6640625" customWidth="1"/>
    <col min="3" max="4" width="17.1640625" customWidth="1"/>
    <col min="5" max="9" width="7" customWidth="1"/>
  </cols>
  <sheetData>
    <row r="1" spans="1:14" ht="17">
      <c r="A1" s="1" t="s">
        <v>0</v>
      </c>
    </row>
    <row r="2" spans="1:14">
      <c r="A2" s="2" t="s">
        <v>1</v>
      </c>
    </row>
    <row r="3" spans="1:14">
      <c r="D3" s="6" t="s">
        <v>17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18</v>
      </c>
      <c r="N3" s="8"/>
    </row>
    <row r="4" spans="1:14">
      <c r="A4" s="3" t="s">
        <v>7</v>
      </c>
      <c r="B4" s="3" t="s">
        <v>8</v>
      </c>
      <c r="C4" s="3" t="s">
        <v>9</v>
      </c>
      <c r="D4" s="3">
        <v>25</v>
      </c>
      <c r="E4" s="4">
        <v>36930</v>
      </c>
      <c r="F4" s="4">
        <v>38134</v>
      </c>
      <c r="G4" s="4">
        <v>37975</v>
      </c>
      <c r="H4" s="4">
        <v>38212</v>
      </c>
      <c r="I4" s="4">
        <v>44914</v>
      </c>
      <c r="J4">
        <f>AVERAGE(E4:I4)</f>
        <v>39233</v>
      </c>
    </row>
    <row r="5" spans="1:14">
      <c r="C5" s="3" t="s">
        <v>10</v>
      </c>
      <c r="D5" s="3">
        <f>(30+44)/2</f>
        <v>37</v>
      </c>
      <c r="E5" s="4">
        <v>28746</v>
      </c>
      <c r="F5" s="4">
        <v>29900</v>
      </c>
      <c r="G5" s="4">
        <v>31210</v>
      </c>
      <c r="H5" s="4">
        <v>33340</v>
      </c>
      <c r="I5" s="4">
        <v>30618</v>
      </c>
      <c r="J5">
        <f t="shared" ref="J5:J24" si="0">AVERAGE(E5:I5)</f>
        <v>30762.799999999999</v>
      </c>
    </row>
    <row r="6" spans="1:14">
      <c r="C6" s="3" t="s">
        <v>11</v>
      </c>
      <c r="D6" s="3">
        <f>(45+59)/2</f>
        <v>52</v>
      </c>
      <c r="E6" s="4">
        <v>20371</v>
      </c>
      <c r="F6" s="4">
        <v>21233</v>
      </c>
      <c r="G6" s="4">
        <v>22248</v>
      </c>
      <c r="H6" s="4">
        <v>24234</v>
      </c>
      <c r="I6" s="4">
        <v>26292</v>
      </c>
      <c r="J6">
        <f t="shared" si="0"/>
        <v>22875.599999999999</v>
      </c>
    </row>
    <row r="7" spans="1:14">
      <c r="C7" s="3" t="s">
        <v>12</v>
      </c>
      <c r="D7" s="3">
        <v>67</v>
      </c>
      <c r="E7" s="4">
        <v>18825</v>
      </c>
      <c r="F7" s="4">
        <v>19837</v>
      </c>
      <c r="G7" s="4">
        <v>22051</v>
      </c>
      <c r="H7" s="4">
        <v>20167</v>
      </c>
      <c r="I7" s="4">
        <v>22521</v>
      </c>
      <c r="J7">
        <f t="shared" si="0"/>
        <v>20680.2</v>
      </c>
    </row>
    <row r="8" spans="1:14">
      <c r="C8" s="3" t="s">
        <v>13</v>
      </c>
      <c r="D8" s="3">
        <v>80</v>
      </c>
      <c r="E8" s="4">
        <v>33051</v>
      </c>
      <c r="F8" s="4">
        <v>30894</v>
      </c>
      <c r="G8" s="4">
        <v>30426</v>
      </c>
      <c r="H8" s="4">
        <v>29838</v>
      </c>
      <c r="I8" s="4">
        <v>32429</v>
      </c>
      <c r="J8">
        <f t="shared" si="0"/>
        <v>31327.599999999999</v>
      </c>
    </row>
    <row r="9" spans="1:14">
      <c r="B9" s="3" t="s">
        <v>14</v>
      </c>
      <c r="C9" s="3" t="s">
        <v>9</v>
      </c>
      <c r="D9" s="3">
        <v>25</v>
      </c>
      <c r="E9" s="4">
        <v>4452</v>
      </c>
      <c r="F9" s="4">
        <v>4475</v>
      </c>
      <c r="G9" s="4">
        <v>5820</v>
      </c>
      <c r="H9" s="4">
        <v>6318</v>
      </c>
      <c r="I9" s="4">
        <v>4221</v>
      </c>
      <c r="J9">
        <f t="shared" si="0"/>
        <v>5057.2</v>
      </c>
    </row>
    <row r="10" spans="1:14">
      <c r="C10" s="3" t="s">
        <v>10</v>
      </c>
      <c r="D10" s="3">
        <f>(30+44)/2</f>
        <v>37</v>
      </c>
      <c r="E10" s="4">
        <v>35109</v>
      </c>
      <c r="F10" s="4">
        <v>32890</v>
      </c>
      <c r="G10" s="4">
        <v>36388</v>
      </c>
      <c r="H10" s="4">
        <v>39167</v>
      </c>
      <c r="I10" s="4">
        <v>39414</v>
      </c>
      <c r="J10">
        <f t="shared" si="0"/>
        <v>36593.599999999999</v>
      </c>
    </row>
    <row r="11" spans="1:14">
      <c r="C11" s="3" t="s">
        <v>11</v>
      </c>
      <c r="D11" s="3">
        <f>(45+59)/2</f>
        <v>52</v>
      </c>
      <c r="E11" s="4">
        <v>47048</v>
      </c>
      <c r="F11" s="4">
        <v>47905</v>
      </c>
      <c r="G11" s="4">
        <v>50415</v>
      </c>
      <c r="H11" s="4">
        <v>52871</v>
      </c>
      <c r="I11" s="4">
        <v>51387</v>
      </c>
      <c r="J11">
        <f t="shared" si="0"/>
        <v>49925.2</v>
      </c>
    </row>
    <row r="12" spans="1:14">
      <c r="C12" s="3" t="s">
        <v>12</v>
      </c>
      <c r="D12" s="3">
        <v>67</v>
      </c>
      <c r="E12" s="4">
        <v>50834</v>
      </c>
      <c r="F12" s="4">
        <v>45804</v>
      </c>
      <c r="G12" s="4">
        <v>46611</v>
      </c>
      <c r="H12" s="4">
        <v>53392</v>
      </c>
      <c r="I12" s="4">
        <v>55485</v>
      </c>
      <c r="J12">
        <f t="shared" si="0"/>
        <v>50425.2</v>
      </c>
    </row>
    <row r="13" spans="1:14">
      <c r="C13" s="3" t="s">
        <v>13</v>
      </c>
      <c r="D13" s="3">
        <v>80</v>
      </c>
      <c r="E13" s="4">
        <v>26974</v>
      </c>
      <c r="F13" s="4">
        <v>33337</v>
      </c>
      <c r="G13" s="4">
        <v>34550</v>
      </c>
      <c r="H13" s="4">
        <v>36866</v>
      </c>
      <c r="I13" s="4">
        <v>41365</v>
      </c>
      <c r="J13">
        <f t="shared" si="0"/>
        <v>34618.400000000001</v>
      </c>
    </row>
    <row r="14" spans="1:14">
      <c r="B14" s="3" t="s">
        <v>15</v>
      </c>
      <c r="C14" s="3" t="s">
        <v>9</v>
      </c>
      <c r="D14" s="3">
        <v>25</v>
      </c>
      <c r="E14" s="4">
        <v>1366</v>
      </c>
      <c r="F14" s="4">
        <v>1005</v>
      </c>
      <c r="G14" s="4">
        <v>1315</v>
      </c>
      <c r="H14" s="4">
        <v>1270</v>
      </c>
      <c r="I14" s="4">
        <v>788</v>
      </c>
      <c r="J14">
        <f t="shared" si="0"/>
        <v>1148.8</v>
      </c>
    </row>
    <row r="15" spans="1:14">
      <c r="C15" s="3" t="s">
        <v>10</v>
      </c>
      <c r="D15" s="3">
        <f>(30+44)/2</f>
        <v>37</v>
      </c>
      <c r="E15" s="4">
        <v>4041</v>
      </c>
      <c r="F15" s="4">
        <v>4551</v>
      </c>
      <c r="G15" s="4">
        <v>5025</v>
      </c>
      <c r="H15" s="4">
        <v>3173</v>
      </c>
      <c r="I15" s="4">
        <v>2208</v>
      </c>
      <c r="J15">
        <f t="shared" si="0"/>
        <v>3799.6</v>
      </c>
      <c r="N15" s="8"/>
    </row>
    <row r="16" spans="1:14">
      <c r="C16" s="3" t="s">
        <v>11</v>
      </c>
      <c r="D16" s="3">
        <f>(45+59)/2</f>
        <v>52</v>
      </c>
      <c r="E16" s="4">
        <v>4808</v>
      </c>
      <c r="F16" s="4">
        <v>5172</v>
      </c>
      <c r="G16" s="4">
        <v>4161</v>
      </c>
      <c r="H16" s="4">
        <v>3876</v>
      </c>
      <c r="I16" s="4">
        <v>4190</v>
      </c>
      <c r="J16">
        <f t="shared" si="0"/>
        <v>4441.3999999999996</v>
      </c>
    </row>
    <row r="17" spans="1:14">
      <c r="C17" s="3" t="s">
        <v>12</v>
      </c>
      <c r="D17" s="3">
        <v>67</v>
      </c>
      <c r="E17" s="4">
        <v>6585</v>
      </c>
      <c r="F17" s="4">
        <v>7115</v>
      </c>
      <c r="G17" s="4">
        <v>5242</v>
      </c>
      <c r="H17" s="4">
        <v>4081</v>
      </c>
      <c r="I17" s="4">
        <v>3857</v>
      </c>
      <c r="J17">
        <f t="shared" si="0"/>
        <v>5376</v>
      </c>
    </row>
    <row r="18" spans="1:14">
      <c r="C18" s="3" t="s">
        <v>13</v>
      </c>
      <c r="D18" s="3">
        <v>80</v>
      </c>
      <c r="E18" s="4">
        <v>1599</v>
      </c>
      <c r="F18" s="4">
        <v>2936</v>
      </c>
      <c r="G18" s="4">
        <v>3853</v>
      </c>
      <c r="H18" s="4">
        <v>2783</v>
      </c>
      <c r="I18" s="4">
        <v>2546</v>
      </c>
      <c r="J18">
        <f t="shared" si="0"/>
        <v>2743.4</v>
      </c>
    </row>
    <row r="20" spans="1:14">
      <c r="C20" s="3" t="s">
        <v>19</v>
      </c>
      <c r="D20" s="3">
        <v>25</v>
      </c>
      <c r="E20">
        <f>(E4+E9+E14)/$B$23</f>
        <v>6.3802985074626867E-2</v>
      </c>
      <c r="F20">
        <f t="shared" ref="F20:I20" si="1">(F4+F9+F14)/$B$23</f>
        <v>6.5095522388059698E-2</v>
      </c>
      <c r="G20">
        <f t="shared" si="1"/>
        <v>6.7328358208955219E-2</v>
      </c>
      <c r="H20">
        <f t="shared" si="1"/>
        <v>6.8358208955223876E-2</v>
      </c>
      <c r="I20">
        <f t="shared" si="1"/>
        <v>7.4511940298507467E-2</v>
      </c>
      <c r="J20" s="7">
        <f t="shared" si="0"/>
        <v>6.7819402985074634E-2</v>
      </c>
    </row>
    <row r="21" spans="1:14">
      <c r="D21" s="3">
        <f>(30+44)/2</f>
        <v>37</v>
      </c>
      <c r="E21">
        <f t="shared" ref="E21:I24" si="2">(E5+E10+E15)/$B$23</f>
        <v>0.10133731343283582</v>
      </c>
      <c r="F21">
        <f t="shared" si="2"/>
        <v>0.10050895522388059</v>
      </c>
      <c r="G21">
        <f t="shared" si="2"/>
        <v>0.10839253731343283</v>
      </c>
      <c r="H21">
        <f t="shared" si="2"/>
        <v>0.11295522388059702</v>
      </c>
      <c r="I21">
        <f t="shared" si="2"/>
        <v>0.10782089552238806</v>
      </c>
      <c r="J21" s="7">
        <f t="shared" si="0"/>
        <v>0.10620298507462686</v>
      </c>
    </row>
    <row r="22" spans="1:14">
      <c r="D22" s="3">
        <f>(45+59)/2</f>
        <v>52</v>
      </c>
      <c r="E22">
        <f t="shared" si="2"/>
        <v>0.10780149253731343</v>
      </c>
      <c r="F22">
        <f t="shared" si="2"/>
        <v>0.11091044776119403</v>
      </c>
      <c r="G22">
        <f t="shared" si="2"/>
        <v>0.11466268656716418</v>
      </c>
      <c r="H22">
        <f t="shared" si="2"/>
        <v>0.12086716417910448</v>
      </c>
      <c r="I22">
        <f t="shared" si="2"/>
        <v>0.12219253731343284</v>
      </c>
      <c r="J22" s="7">
        <f t="shared" si="0"/>
        <v>0.11528686567164179</v>
      </c>
    </row>
    <row r="23" spans="1:14">
      <c r="A23" t="s">
        <v>20</v>
      </c>
      <c r="B23">
        <v>670000</v>
      </c>
      <c r="D23" s="3">
        <v>67</v>
      </c>
      <c r="E23">
        <f t="shared" si="2"/>
        <v>0.11379701492537314</v>
      </c>
      <c r="F23">
        <f t="shared" si="2"/>
        <v>0.1085910447761194</v>
      </c>
      <c r="G23">
        <f t="shared" si="2"/>
        <v>0.1103044776119403</v>
      </c>
      <c r="H23">
        <f t="shared" si="2"/>
        <v>0.11588059701492537</v>
      </c>
      <c r="I23">
        <f t="shared" si="2"/>
        <v>0.12218358208955224</v>
      </c>
      <c r="J23" s="7">
        <f t="shared" si="0"/>
        <v>0.11415134328358209</v>
      </c>
    </row>
    <row r="24" spans="1:14">
      <c r="D24" s="3">
        <v>80</v>
      </c>
      <c r="E24">
        <f t="shared" si="2"/>
        <v>9.1976119402985071E-2</v>
      </c>
      <c r="F24">
        <f t="shared" si="2"/>
        <v>0.10024925373134329</v>
      </c>
      <c r="G24">
        <f t="shared" si="2"/>
        <v>0.10272985074626866</v>
      </c>
      <c r="H24">
        <f t="shared" si="2"/>
        <v>0.10371194029850746</v>
      </c>
      <c r="I24">
        <f t="shared" si="2"/>
        <v>0.11394029850746269</v>
      </c>
      <c r="J24" s="7">
        <f t="shared" si="0"/>
        <v>0.10252149253731344</v>
      </c>
    </row>
    <row r="30" spans="1:14" ht="48">
      <c r="A30" s="5" t="s">
        <v>16</v>
      </c>
      <c r="N30" s="8"/>
    </row>
    <row r="45" spans="14:14">
      <c r="N45" s="8"/>
    </row>
    <row r="58" spans="14:14">
      <c r="N58" s="8"/>
    </row>
  </sheetData>
  <pageMargins left="0.75" right="0.75" top="0.75" bottom="0.5" header="0.5" footer="0.7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48FA-2DFC-4997-A2E4-34999D180ECF}">
  <dimension ref="A1:I17"/>
  <sheetViews>
    <sheetView workbookViewId="0">
      <selection activeCell="I26" sqref="I26"/>
    </sheetView>
  </sheetViews>
  <sheetFormatPr baseColWidth="10" defaultColWidth="8.83203125" defaultRowHeight="15"/>
  <cols>
    <col min="1" max="1" width="56.33203125" bestFit="1" customWidth="1"/>
    <col min="2" max="2" width="14.5" bestFit="1" customWidth="1"/>
    <col min="3" max="3" width="15.33203125" bestFit="1" customWidth="1"/>
    <col min="4" max="4" width="7" bestFit="1" customWidth="1"/>
  </cols>
  <sheetData>
    <row r="1" spans="1:9" ht="17">
      <c r="A1" s="1" t="s">
        <v>0</v>
      </c>
    </row>
    <row r="2" spans="1:9">
      <c r="A2" s="2" t="s">
        <v>1</v>
      </c>
    </row>
    <row r="3" spans="1:9"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18</v>
      </c>
    </row>
    <row r="4" spans="1:9">
      <c r="A4" s="3" t="s">
        <v>7</v>
      </c>
      <c r="B4" s="3" t="s">
        <v>570</v>
      </c>
      <c r="C4" s="3" t="s">
        <v>9</v>
      </c>
      <c r="D4" s="4">
        <v>219962</v>
      </c>
      <c r="E4" s="4">
        <v>207217</v>
      </c>
      <c r="F4" s="4">
        <v>203565</v>
      </c>
      <c r="G4" s="4">
        <v>210303</v>
      </c>
      <c r="H4" s="4">
        <v>213993</v>
      </c>
    </row>
    <row r="5" spans="1:9">
      <c r="C5" s="3" t="s">
        <v>10</v>
      </c>
      <c r="D5" s="4">
        <v>346150</v>
      </c>
      <c r="E5" s="4">
        <v>339116</v>
      </c>
      <c r="F5" s="4">
        <v>352492</v>
      </c>
      <c r="G5" s="4">
        <v>359070</v>
      </c>
      <c r="H5" s="4">
        <v>365991</v>
      </c>
    </row>
    <row r="6" spans="1:9">
      <c r="C6" s="3" t="s">
        <v>11</v>
      </c>
      <c r="D6" s="4">
        <v>357770</v>
      </c>
      <c r="E6" s="4">
        <v>352887</v>
      </c>
      <c r="F6" s="4">
        <v>365179</v>
      </c>
      <c r="G6" s="4">
        <v>397173</v>
      </c>
      <c r="H6" s="4">
        <v>394493</v>
      </c>
    </row>
    <row r="7" spans="1:9">
      <c r="C7" s="3" t="s">
        <v>12</v>
      </c>
      <c r="D7" s="4">
        <v>321192</v>
      </c>
      <c r="E7" s="4">
        <v>302153</v>
      </c>
      <c r="F7" s="4">
        <v>303934</v>
      </c>
      <c r="G7" s="4">
        <v>319290</v>
      </c>
      <c r="H7" s="4">
        <v>313968</v>
      </c>
    </row>
    <row r="8" spans="1:9">
      <c r="C8" s="3" t="s">
        <v>13</v>
      </c>
      <c r="D8" s="4">
        <v>200558</v>
      </c>
      <c r="E8" s="4">
        <v>207335</v>
      </c>
      <c r="F8" s="4">
        <v>221112</v>
      </c>
      <c r="G8" s="4">
        <v>231014</v>
      </c>
      <c r="H8" s="4">
        <v>242708</v>
      </c>
    </row>
    <row r="9" spans="1:9">
      <c r="B9" t="s">
        <v>585</v>
      </c>
      <c r="C9" s="3">
        <v>25</v>
      </c>
      <c r="D9" s="4">
        <f>D4/$B$10-HousingExpCompute!E20</f>
        <v>0.26449850746268655</v>
      </c>
      <c r="E9" s="4">
        <f>E4/$B$10-HousingExpCompute!F20</f>
        <v>0.24418358208955221</v>
      </c>
      <c r="F9" s="4">
        <f>F4/$B$10-HousingExpCompute!G20</f>
        <v>0.23649999999999999</v>
      </c>
      <c r="G9" s="4">
        <f>G4/$B$10-HousingExpCompute!H20</f>
        <v>0.24552686567164178</v>
      </c>
      <c r="H9" s="4">
        <f>H4/$B$10-HousingExpCompute!I20</f>
        <v>0.24488059701492534</v>
      </c>
      <c r="I9">
        <f>AVERAGE(D9:H9)</f>
        <v>0.24711791044776116</v>
      </c>
    </row>
    <row r="10" spans="1:9">
      <c r="B10">
        <v>670000</v>
      </c>
      <c r="C10" s="3">
        <f>(30+44)/2</f>
        <v>37</v>
      </c>
      <c r="D10" s="4">
        <f>D5/$B$10-HousingExpCompute!E21</f>
        <v>0.41530447761194034</v>
      </c>
      <c r="E10" s="4">
        <f>E5/$B$10-HousingExpCompute!F21</f>
        <v>0.40563432835820901</v>
      </c>
      <c r="F10" s="4">
        <f>F5/$B$10-HousingExpCompute!G21</f>
        <v>0.41771492537313432</v>
      </c>
      <c r="G10" s="4">
        <f>G5/$B$10-HousingExpCompute!H21</f>
        <v>0.42297014925373128</v>
      </c>
      <c r="H10" s="4">
        <f>H5/$B$10-HousingExpCompute!I21</f>
        <v>0.43843432835820895</v>
      </c>
      <c r="I10">
        <f t="shared" ref="I10:I13" si="0">AVERAGE(D10:H10)</f>
        <v>0.42001164179104478</v>
      </c>
    </row>
    <row r="11" spans="1:9">
      <c r="C11" s="3">
        <f>(45+59)/2</f>
        <v>52</v>
      </c>
      <c r="D11" s="4">
        <f>D6/$B$10-HousingExpCompute!E22</f>
        <v>0.4261835820895522</v>
      </c>
      <c r="E11" s="4">
        <f>E6/$B$10-HousingExpCompute!F22</f>
        <v>0.41578656716417911</v>
      </c>
      <c r="F11" s="4">
        <f>F6/$B$10-HousingExpCompute!G22</f>
        <v>0.43038059701492537</v>
      </c>
      <c r="G11" s="4">
        <f>G6/$B$10-HousingExpCompute!H22</f>
        <v>0.47192835820895518</v>
      </c>
      <c r="H11" s="4">
        <f>H6/$B$10-HousingExpCompute!I22</f>
        <v>0.46660298507462683</v>
      </c>
      <c r="I11">
        <f t="shared" si="0"/>
        <v>0.44217641791044765</v>
      </c>
    </row>
    <row r="12" spans="1:9">
      <c r="C12" s="3">
        <v>67</v>
      </c>
      <c r="D12" s="4">
        <f>D7/$B$10-HousingExpCompute!E23</f>
        <v>0.36559402985074624</v>
      </c>
      <c r="E12" s="4">
        <f>E7/$B$10-HousingExpCompute!F23</f>
        <v>0.34238358208955222</v>
      </c>
      <c r="F12" s="4">
        <f>F7/$B$10-HousingExpCompute!G23</f>
        <v>0.34332835820895524</v>
      </c>
      <c r="G12" s="4">
        <f>G7/$B$10-HousingExpCompute!H23</f>
        <v>0.36067164179104477</v>
      </c>
      <c r="H12" s="4">
        <f>H7/$B$10-HousingExpCompute!I23</f>
        <v>0.34642537313432831</v>
      </c>
      <c r="I12">
        <f t="shared" si="0"/>
        <v>0.35168059701492538</v>
      </c>
    </row>
    <row r="13" spans="1:9">
      <c r="C13" s="3">
        <v>80</v>
      </c>
      <c r="D13" s="4">
        <f>D8/$B$10-HousingExpCompute!E24</f>
        <v>0.20736417910447763</v>
      </c>
      <c r="E13" s="4">
        <f>E8/$B$10-HousingExpCompute!F24</f>
        <v>0.20920597014925374</v>
      </c>
      <c r="F13" s="4">
        <f>F8/$B$10-HousingExpCompute!G24</f>
        <v>0.22728805970149252</v>
      </c>
      <c r="G13" s="4">
        <f>G8/$B$10-HousingExpCompute!H24</f>
        <v>0.24108507462686568</v>
      </c>
      <c r="H13" s="4">
        <f>H8/$B$10-HousingExpCompute!I24</f>
        <v>0.24831044776119404</v>
      </c>
      <c r="I13">
        <f t="shared" si="0"/>
        <v>0.22665074626865672</v>
      </c>
    </row>
    <row r="14" spans="1:9">
      <c r="C14" s="3"/>
      <c r="D14" s="4"/>
      <c r="E14" s="4"/>
      <c r="F14" s="4"/>
      <c r="G14" s="4"/>
      <c r="H14" s="4"/>
    </row>
    <row r="15" spans="1:9">
      <c r="C15" s="3"/>
      <c r="D15" s="4"/>
      <c r="E15" s="4"/>
      <c r="F15" s="4"/>
      <c r="G15" s="4"/>
      <c r="H15" s="4"/>
    </row>
    <row r="17" spans="1:1" ht="32">
      <c r="A17" s="5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EB36-52B4-448C-A07E-69E29BF8364E}">
  <dimension ref="A1:J32"/>
  <sheetViews>
    <sheetView workbookViewId="0">
      <selection activeCell="I17" sqref="I17:I22"/>
    </sheetView>
  </sheetViews>
  <sheetFormatPr baseColWidth="10" defaultColWidth="9.1640625" defaultRowHeight="15"/>
  <cols>
    <col min="1" max="1" width="40.6640625" customWidth="1"/>
    <col min="2" max="2" width="32.6640625" customWidth="1"/>
    <col min="3" max="3" width="9.83203125" customWidth="1"/>
    <col min="4" max="8" width="9" customWidth="1"/>
  </cols>
  <sheetData>
    <row r="1" spans="1:10" ht="17">
      <c r="A1" s="1" t="s">
        <v>582</v>
      </c>
    </row>
    <row r="2" spans="1:10">
      <c r="A2" s="2" t="s">
        <v>581</v>
      </c>
    </row>
    <row r="3" spans="1:10">
      <c r="C3" s="6" t="s">
        <v>17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583</v>
      </c>
      <c r="J3" s="3"/>
    </row>
    <row r="4" spans="1:10">
      <c r="A4" s="3" t="s">
        <v>580</v>
      </c>
      <c r="B4" s="3" t="s">
        <v>579</v>
      </c>
      <c r="C4" s="3" t="s">
        <v>577</v>
      </c>
      <c r="D4" s="4">
        <v>63456</v>
      </c>
      <c r="E4" s="4">
        <v>65151</v>
      </c>
      <c r="F4" s="4">
        <v>71012</v>
      </c>
      <c r="G4" s="4">
        <v>76025</v>
      </c>
      <c r="H4" s="4">
        <v>82759</v>
      </c>
      <c r="I4">
        <f>AVERAGE(D4:H4)</f>
        <v>71680.600000000006</v>
      </c>
    </row>
    <row r="5" spans="1:10">
      <c r="C5" s="3" t="s">
        <v>576</v>
      </c>
      <c r="D5" s="4">
        <v>449669</v>
      </c>
      <c r="E5" s="4">
        <v>443018</v>
      </c>
      <c r="F5" s="4">
        <v>442001</v>
      </c>
      <c r="G5" s="4">
        <v>447700</v>
      </c>
      <c r="H5" s="4">
        <v>468963</v>
      </c>
      <c r="I5">
        <f t="shared" ref="I5:I22" si="0">AVERAGE(D5:H5)</f>
        <v>450270.2</v>
      </c>
    </row>
    <row r="6" spans="1:10">
      <c r="C6" s="3" t="s">
        <v>575</v>
      </c>
      <c r="D6" s="4">
        <v>631392</v>
      </c>
      <c r="E6" s="4">
        <v>629761</v>
      </c>
      <c r="F6" s="4">
        <v>631126</v>
      </c>
      <c r="G6" s="4">
        <v>636328</v>
      </c>
      <c r="H6" s="4">
        <v>660856</v>
      </c>
      <c r="I6">
        <f t="shared" si="0"/>
        <v>637892.6</v>
      </c>
    </row>
    <row r="7" spans="1:10">
      <c r="C7" s="3" t="s">
        <v>574</v>
      </c>
      <c r="D7" s="4">
        <v>592798</v>
      </c>
      <c r="E7" s="4">
        <v>595140</v>
      </c>
      <c r="F7" s="4">
        <v>595544</v>
      </c>
      <c r="G7" s="4">
        <v>597646</v>
      </c>
      <c r="H7" s="4">
        <v>611317</v>
      </c>
      <c r="I7">
        <f t="shared" si="0"/>
        <v>598489</v>
      </c>
    </row>
    <row r="8" spans="1:10">
      <c r="C8" s="3" t="s">
        <v>573</v>
      </c>
      <c r="D8" s="4">
        <v>433657</v>
      </c>
      <c r="E8" s="4">
        <v>440398</v>
      </c>
      <c r="F8" s="4">
        <v>440930</v>
      </c>
      <c r="G8" s="4">
        <v>447876</v>
      </c>
      <c r="H8" s="4">
        <v>455763</v>
      </c>
      <c r="I8">
        <f t="shared" si="0"/>
        <v>443724.79999999999</v>
      </c>
    </row>
    <row r="9" spans="1:10">
      <c r="C9" s="3" t="s">
        <v>572</v>
      </c>
      <c r="D9" s="4">
        <v>265319</v>
      </c>
      <c r="E9" s="4">
        <v>278075</v>
      </c>
      <c r="F9" s="4">
        <v>286311</v>
      </c>
      <c r="G9" s="4">
        <v>295833</v>
      </c>
      <c r="H9" s="4">
        <v>306283</v>
      </c>
      <c r="I9">
        <f t="shared" si="0"/>
        <v>286364.2</v>
      </c>
    </row>
    <row r="10" spans="1:10">
      <c r="B10" s="3" t="s">
        <v>578</v>
      </c>
      <c r="C10" s="3" t="s">
        <v>577</v>
      </c>
      <c r="D10" s="4">
        <v>7931</v>
      </c>
      <c r="E10" s="4">
        <v>12951</v>
      </c>
      <c r="F10" s="4">
        <v>15583</v>
      </c>
      <c r="G10" s="4">
        <v>15099</v>
      </c>
      <c r="H10" s="4">
        <v>13287</v>
      </c>
      <c r="I10">
        <f t="shared" si="0"/>
        <v>12970.2</v>
      </c>
    </row>
    <row r="11" spans="1:10">
      <c r="C11" s="3" t="s">
        <v>576</v>
      </c>
      <c r="D11" s="4">
        <v>30899</v>
      </c>
      <c r="E11" s="4">
        <v>53309</v>
      </c>
      <c r="F11" s="4">
        <v>69390</v>
      </c>
      <c r="G11" s="4">
        <v>67323</v>
      </c>
      <c r="H11" s="4">
        <v>55860</v>
      </c>
      <c r="I11">
        <f t="shared" si="0"/>
        <v>55356.2</v>
      </c>
    </row>
    <row r="12" spans="1:10">
      <c r="C12" s="3" t="s">
        <v>575</v>
      </c>
      <c r="D12" s="4">
        <v>33651</v>
      </c>
      <c r="E12" s="4">
        <v>58563</v>
      </c>
      <c r="F12" s="4">
        <v>81813</v>
      </c>
      <c r="G12" s="4">
        <v>84662</v>
      </c>
      <c r="H12" s="4">
        <v>74678</v>
      </c>
      <c r="I12">
        <f t="shared" si="0"/>
        <v>66673.399999999994</v>
      </c>
    </row>
    <row r="13" spans="1:10">
      <c r="C13" s="3" t="s">
        <v>574</v>
      </c>
      <c r="D13" s="4">
        <v>26960</v>
      </c>
      <c r="E13" s="4">
        <v>49019</v>
      </c>
      <c r="F13" s="4">
        <v>68082</v>
      </c>
      <c r="G13" s="4">
        <v>71670</v>
      </c>
      <c r="H13" s="4">
        <v>65950</v>
      </c>
      <c r="I13">
        <f t="shared" si="0"/>
        <v>56336.2</v>
      </c>
    </row>
    <row r="14" spans="1:10">
      <c r="C14" s="3" t="s">
        <v>573</v>
      </c>
      <c r="D14" s="4">
        <v>20028</v>
      </c>
      <c r="E14" s="4">
        <v>40203</v>
      </c>
      <c r="F14" s="4">
        <v>51422</v>
      </c>
      <c r="G14" s="4">
        <v>52343</v>
      </c>
      <c r="H14" s="4">
        <v>48563</v>
      </c>
      <c r="I14">
        <f t="shared" si="0"/>
        <v>42511.8</v>
      </c>
    </row>
    <row r="15" spans="1:10">
      <c r="C15" s="3" t="s">
        <v>572</v>
      </c>
      <c r="D15" s="4">
        <v>12948</v>
      </c>
      <c r="E15" s="4">
        <v>33056</v>
      </c>
      <c r="F15" s="4">
        <v>40575</v>
      </c>
      <c r="G15" s="4">
        <v>41710</v>
      </c>
      <c r="H15" s="4">
        <v>39586</v>
      </c>
      <c r="I15">
        <f t="shared" si="0"/>
        <v>33575</v>
      </c>
    </row>
    <row r="17" spans="1:9">
      <c r="A17">
        <v>670000</v>
      </c>
      <c r="B17" t="s">
        <v>584</v>
      </c>
      <c r="C17">
        <v>25</v>
      </c>
      <c r="D17">
        <f>(D4+D10)/$A$17</f>
        <v>0.10654776119402985</v>
      </c>
      <c r="E17">
        <f t="shared" ref="E17:H17" si="1">(E4+E10)/$A$17</f>
        <v>0.11657014925373134</v>
      </c>
      <c r="F17">
        <f t="shared" si="1"/>
        <v>0.12924626865671643</v>
      </c>
      <c r="G17">
        <f t="shared" si="1"/>
        <v>0.13600597014925372</v>
      </c>
      <c r="H17">
        <f t="shared" si="1"/>
        <v>0.14335223880597014</v>
      </c>
      <c r="I17" s="7">
        <f t="shared" si="0"/>
        <v>0.12634447761194029</v>
      </c>
    </row>
    <row r="18" spans="1:9">
      <c r="C18">
        <v>35</v>
      </c>
      <c r="D18">
        <f t="shared" ref="D18:H22" si="2">(D5+D11)/$A$17</f>
        <v>0.717265671641791</v>
      </c>
      <c r="E18">
        <f t="shared" si="2"/>
        <v>0.74078656716417912</v>
      </c>
      <c r="F18">
        <f t="shared" si="2"/>
        <v>0.76327014925373138</v>
      </c>
      <c r="G18">
        <f t="shared" si="2"/>
        <v>0.76869104477611938</v>
      </c>
      <c r="H18">
        <f t="shared" si="2"/>
        <v>0.78331791044776122</v>
      </c>
      <c r="I18" s="7">
        <f t="shared" si="0"/>
        <v>0.75466626865671638</v>
      </c>
    </row>
    <row r="19" spans="1:9">
      <c r="C19">
        <v>45</v>
      </c>
      <c r="D19">
        <f t="shared" si="2"/>
        <v>0.99260149253731345</v>
      </c>
      <c r="E19">
        <f t="shared" si="2"/>
        <v>1.0273492537313433</v>
      </c>
      <c r="F19">
        <f t="shared" si="2"/>
        <v>1.0640880597014926</v>
      </c>
      <c r="G19">
        <f t="shared" si="2"/>
        <v>1.0761044776119404</v>
      </c>
      <c r="H19">
        <f t="shared" si="2"/>
        <v>1.0978119402985074</v>
      </c>
      <c r="I19" s="7">
        <f t="shared" si="0"/>
        <v>1.0515910447761194</v>
      </c>
    </row>
    <row r="20" spans="1:9">
      <c r="C20">
        <v>55</v>
      </c>
      <c r="D20">
        <f t="shared" si="2"/>
        <v>0.92501194029850742</v>
      </c>
      <c r="E20">
        <f t="shared" si="2"/>
        <v>0.96143134328358204</v>
      </c>
      <c r="F20">
        <f t="shared" si="2"/>
        <v>0.99048656716417915</v>
      </c>
      <c r="G20">
        <f t="shared" si="2"/>
        <v>0.99897910447761196</v>
      </c>
      <c r="H20">
        <f t="shared" si="2"/>
        <v>1.0108462686567163</v>
      </c>
      <c r="I20" s="7">
        <f t="shared" si="0"/>
        <v>0.97735104477611934</v>
      </c>
    </row>
    <row r="21" spans="1:9">
      <c r="C21">
        <v>65</v>
      </c>
      <c r="D21">
        <f t="shared" si="2"/>
        <v>0.67714179104477612</v>
      </c>
      <c r="E21">
        <f t="shared" si="2"/>
        <v>0.71731492537313435</v>
      </c>
      <c r="F21">
        <f t="shared" si="2"/>
        <v>0.73485373134328358</v>
      </c>
      <c r="G21">
        <f t="shared" si="2"/>
        <v>0.74659552238805971</v>
      </c>
      <c r="H21">
        <f t="shared" si="2"/>
        <v>0.75272537313432841</v>
      </c>
      <c r="I21" s="7">
        <f t="shared" si="0"/>
        <v>0.72572626865671652</v>
      </c>
    </row>
    <row r="22" spans="1:9">
      <c r="C22">
        <v>75</v>
      </c>
      <c r="D22">
        <f t="shared" si="2"/>
        <v>0.41532388059701492</v>
      </c>
      <c r="E22">
        <f t="shared" si="2"/>
        <v>0.46437462686567166</v>
      </c>
      <c r="F22">
        <f t="shared" si="2"/>
        <v>0.48788955223880598</v>
      </c>
      <c r="G22">
        <f t="shared" si="2"/>
        <v>0.50379552238805969</v>
      </c>
      <c r="H22">
        <f t="shared" si="2"/>
        <v>0.51622238805970144</v>
      </c>
      <c r="I22" s="7">
        <f t="shared" si="0"/>
        <v>0.47752119402985083</v>
      </c>
    </row>
    <row r="32" spans="1:9" ht="64">
      <c r="A32" s="5" t="s">
        <v>571</v>
      </c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5958-6ECB-4C23-8917-618C98274AD9}">
  <dimension ref="A1:O110"/>
  <sheetViews>
    <sheetView tabSelected="1" workbookViewId="0">
      <selection activeCell="X3" sqref="X3"/>
    </sheetView>
  </sheetViews>
  <sheetFormatPr baseColWidth="10" defaultColWidth="8.83203125" defaultRowHeight="15"/>
  <cols>
    <col min="1" max="1" width="9.33203125" bestFit="1" customWidth="1"/>
    <col min="2" max="2" width="13.6640625" customWidth="1"/>
    <col min="3" max="3" width="16.6640625" customWidth="1"/>
    <col min="4" max="4" width="16" customWidth="1"/>
    <col min="5" max="5" width="29.5" customWidth="1"/>
    <col min="6" max="8" width="17.5" customWidth="1"/>
    <col min="9" max="9" width="15.5" bestFit="1" customWidth="1"/>
    <col min="11" max="11" width="16.33203125" customWidth="1"/>
    <col min="13" max="13" width="14.5" bestFit="1" customWidth="1"/>
    <col min="14" max="14" width="13.33203125" customWidth="1"/>
    <col min="15" max="15" width="26" customWidth="1"/>
  </cols>
  <sheetData>
    <row r="1" spans="1:15" ht="16">
      <c r="A1" s="16" t="s">
        <v>21</v>
      </c>
      <c r="K1" s="18" t="s">
        <v>569</v>
      </c>
    </row>
    <row r="2" spans="1:15">
      <c r="A2" s="9"/>
    </row>
    <row r="3" spans="1:15" ht="19" customHeight="1">
      <c r="A3" s="10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0" t="s">
        <v>29</v>
      </c>
      <c r="I3" s="10" t="s">
        <v>30</v>
      </c>
      <c r="J3" s="10" t="s">
        <v>588</v>
      </c>
      <c r="K3" s="10" t="s">
        <v>589</v>
      </c>
      <c r="N3" s="10" t="s">
        <v>594</v>
      </c>
      <c r="O3" s="10" t="s">
        <v>593</v>
      </c>
    </row>
    <row r="4" spans="1:15" ht="17" hidden="1">
      <c r="A4" s="11">
        <v>18</v>
      </c>
      <c r="B4" s="12" t="s">
        <v>31</v>
      </c>
      <c r="C4" s="12" t="s">
        <v>32</v>
      </c>
      <c r="D4" s="12" t="s">
        <v>33</v>
      </c>
      <c r="E4" s="12" t="s">
        <v>34</v>
      </c>
      <c r="F4" s="12" t="s">
        <v>35</v>
      </c>
      <c r="G4" s="12" t="s">
        <v>36</v>
      </c>
      <c r="H4" s="12" t="s">
        <v>37</v>
      </c>
      <c r="I4" s="12" t="s">
        <v>38</v>
      </c>
      <c r="J4" s="7" t="str">
        <f>IF(LEN(B4)=7,LEFT(B4,2)&amp;MID(B4,4,3),"ERROR")</f>
        <v>61000</v>
      </c>
      <c r="M4" s="8"/>
    </row>
    <row r="5" spans="1:15" ht="17" hidden="1">
      <c r="A5" s="13">
        <v>19</v>
      </c>
      <c r="B5" s="14" t="s">
        <v>39</v>
      </c>
      <c r="C5" s="14" t="s">
        <v>40</v>
      </c>
      <c r="D5" s="14" t="s">
        <v>33</v>
      </c>
      <c r="E5" s="14" t="s">
        <v>41</v>
      </c>
      <c r="F5" s="14" t="s">
        <v>42</v>
      </c>
      <c r="G5" s="14" t="s">
        <v>43</v>
      </c>
      <c r="H5" s="14" t="s">
        <v>44</v>
      </c>
      <c r="I5" s="14" t="s">
        <v>45</v>
      </c>
      <c r="J5" s="7" t="str">
        <f t="shared" ref="J5:J6" si="0">IF(LEN(B5)=7,LEFT(B5,2)&amp;MID(B5,4,3),"ERROR")</f>
        <v>71000</v>
      </c>
    </row>
    <row r="6" spans="1:15" ht="17" hidden="1">
      <c r="A6" s="11">
        <v>20</v>
      </c>
      <c r="B6" s="12" t="s">
        <v>46</v>
      </c>
      <c r="C6" s="12" t="s">
        <v>47</v>
      </c>
      <c r="D6" s="12" t="s">
        <v>48</v>
      </c>
      <c r="E6" s="12" t="s">
        <v>49</v>
      </c>
      <c r="F6" s="12" t="s">
        <v>46</v>
      </c>
      <c r="G6" s="12" t="s">
        <v>50</v>
      </c>
      <c r="H6" s="12" t="s">
        <v>51</v>
      </c>
      <c r="I6" s="12" t="s">
        <v>52</v>
      </c>
      <c r="J6" s="7" t="str">
        <f t="shared" si="0"/>
        <v>83000</v>
      </c>
    </row>
    <row r="7" spans="1:15" ht="17" hidden="1">
      <c r="A7" s="13">
        <v>21</v>
      </c>
      <c r="B7" s="14" t="s">
        <v>53</v>
      </c>
      <c r="C7" s="14" t="s">
        <v>54</v>
      </c>
      <c r="D7" s="14" t="s">
        <v>48</v>
      </c>
      <c r="E7" s="14" t="s">
        <v>55</v>
      </c>
      <c r="F7" s="14" t="s">
        <v>56</v>
      </c>
      <c r="G7" s="14" t="s">
        <v>57</v>
      </c>
      <c r="H7" s="14" t="s">
        <v>58</v>
      </c>
      <c r="I7" s="14" t="s">
        <v>59</v>
      </c>
      <c r="J7" s="7" t="str">
        <f>IF(LEN(B7)=8,LEFT(B7,3)&amp;MID(B7,5,3),"ERROR")</f>
        <v>110000</v>
      </c>
    </row>
    <row r="8" spans="1:15" ht="17" hidden="1">
      <c r="A8" s="11">
        <v>22</v>
      </c>
      <c r="B8" s="12" t="s">
        <v>60</v>
      </c>
      <c r="C8" s="12" t="s">
        <v>61</v>
      </c>
      <c r="D8" s="12" t="s">
        <v>33</v>
      </c>
      <c r="E8" s="12" t="s">
        <v>62</v>
      </c>
      <c r="F8" s="12" t="s">
        <v>63</v>
      </c>
      <c r="G8" s="12" t="s">
        <v>64</v>
      </c>
      <c r="H8" s="12" t="s">
        <v>65</v>
      </c>
      <c r="I8" s="12" t="s">
        <v>66</v>
      </c>
      <c r="J8" s="7" t="str">
        <f t="shared" ref="J8:J28" si="1">IF(LEN(B8)=8,LEFT(B8,3)&amp;MID(B8,5,3),"ERROR")</f>
        <v>120000</v>
      </c>
    </row>
    <row r="9" spans="1:15" ht="17" hidden="1">
      <c r="A9" s="13">
        <v>23</v>
      </c>
      <c r="B9" s="14" t="s">
        <v>67</v>
      </c>
      <c r="C9" s="14" t="s">
        <v>68</v>
      </c>
      <c r="D9" s="14" t="s">
        <v>69</v>
      </c>
      <c r="E9" s="14" t="s">
        <v>62</v>
      </c>
      <c r="F9" s="14" t="s">
        <v>60</v>
      </c>
      <c r="G9" s="14" t="s">
        <v>70</v>
      </c>
      <c r="H9" s="14" t="s">
        <v>71</v>
      </c>
      <c r="I9" s="14" t="s">
        <v>72</v>
      </c>
      <c r="J9" s="7" t="str">
        <f t="shared" si="1"/>
        <v>126000</v>
      </c>
    </row>
    <row r="10" spans="1:15" ht="17" hidden="1">
      <c r="A10" s="11">
        <v>24</v>
      </c>
      <c r="B10" s="12" t="s">
        <v>73</v>
      </c>
      <c r="C10" s="12" t="s">
        <v>74</v>
      </c>
      <c r="D10" s="12" t="s">
        <v>40</v>
      </c>
      <c r="E10" s="12" t="s">
        <v>75</v>
      </c>
      <c r="F10" s="12" t="s">
        <v>76</v>
      </c>
      <c r="G10" s="12" t="s">
        <v>77</v>
      </c>
      <c r="H10" s="12" t="s">
        <v>78</v>
      </c>
      <c r="I10" s="12" t="s">
        <v>79</v>
      </c>
      <c r="J10" s="7" t="str">
        <f t="shared" si="1"/>
        <v>136000</v>
      </c>
    </row>
    <row r="11" spans="1:15" ht="17">
      <c r="A11" s="13">
        <v>25</v>
      </c>
      <c r="B11" s="14" t="s">
        <v>80</v>
      </c>
      <c r="C11" s="14" t="s">
        <v>81</v>
      </c>
      <c r="D11" s="14" t="s">
        <v>40</v>
      </c>
      <c r="E11" s="14" t="s">
        <v>82</v>
      </c>
      <c r="F11" s="14" t="s">
        <v>83</v>
      </c>
      <c r="G11" s="14" t="s">
        <v>84</v>
      </c>
      <c r="H11" s="14" t="s">
        <v>85</v>
      </c>
      <c r="I11" s="14" t="s">
        <v>86</v>
      </c>
      <c r="J11" s="7" t="str">
        <f t="shared" si="1"/>
        <v>163000</v>
      </c>
      <c r="K11" s="8">
        <f>J11/670000</f>
        <v>0.24328358208955222</v>
      </c>
      <c r="N11">
        <v>0</v>
      </c>
      <c r="O11">
        <v>0</v>
      </c>
    </row>
    <row r="12" spans="1:15" ht="17">
      <c r="A12" s="11">
        <v>26</v>
      </c>
      <c r="B12" s="12" t="s">
        <v>87</v>
      </c>
      <c r="C12" s="12" t="s">
        <v>88</v>
      </c>
      <c r="D12" s="12" t="s">
        <v>40</v>
      </c>
      <c r="E12" s="12" t="s">
        <v>89</v>
      </c>
      <c r="F12" s="12" t="s">
        <v>90</v>
      </c>
      <c r="G12" s="12" t="s">
        <v>91</v>
      </c>
      <c r="H12" s="12" t="s">
        <v>92</v>
      </c>
      <c r="I12" s="12" t="s">
        <v>93</v>
      </c>
      <c r="J12" s="7" t="str">
        <f t="shared" si="1"/>
        <v>199000</v>
      </c>
      <c r="K12" s="8">
        <f t="shared" ref="K12:K66" si="2">J12/670000</f>
        <v>0.29701492537313434</v>
      </c>
      <c r="N12">
        <v>1</v>
      </c>
    </row>
    <row r="13" spans="1:15" ht="17">
      <c r="A13" s="13">
        <v>27</v>
      </c>
      <c r="B13" s="14" t="s">
        <v>94</v>
      </c>
      <c r="C13" s="14" t="s">
        <v>95</v>
      </c>
      <c r="D13" s="14" t="s">
        <v>40</v>
      </c>
      <c r="E13" s="14" t="s">
        <v>96</v>
      </c>
      <c r="F13" s="14" t="s">
        <v>97</v>
      </c>
      <c r="G13" s="14" t="s">
        <v>98</v>
      </c>
      <c r="H13" s="14" t="s">
        <v>99</v>
      </c>
      <c r="I13" s="14" t="s">
        <v>100</v>
      </c>
      <c r="J13" s="7" t="str">
        <f t="shared" si="1"/>
        <v>201000</v>
      </c>
      <c r="K13" s="8">
        <f t="shared" si="2"/>
        <v>0.3</v>
      </c>
      <c r="N13">
        <v>2</v>
      </c>
    </row>
    <row r="14" spans="1:15" ht="17">
      <c r="A14" s="11">
        <v>28</v>
      </c>
      <c r="B14" s="12" t="s">
        <v>101</v>
      </c>
      <c r="C14" s="12" t="s">
        <v>102</v>
      </c>
      <c r="D14" s="12" t="s">
        <v>69</v>
      </c>
      <c r="E14" s="12" t="s">
        <v>103</v>
      </c>
      <c r="F14" s="12" t="s">
        <v>104</v>
      </c>
      <c r="G14" s="12" t="s">
        <v>105</v>
      </c>
      <c r="H14" s="12" t="s">
        <v>106</v>
      </c>
      <c r="I14" s="12" t="s">
        <v>107</v>
      </c>
      <c r="J14" s="7" t="str">
        <f t="shared" si="1"/>
        <v>230000</v>
      </c>
      <c r="K14" s="8">
        <f t="shared" si="2"/>
        <v>0.34328358208955223</v>
      </c>
      <c r="N14">
        <v>3</v>
      </c>
    </row>
    <row r="15" spans="1:15" ht="17">
      <c r="A15" s="13">
        <v>29</v>
      </c>
      <c r="B15" s="14" t="s">
        <v>108</v>
      </c>
      <c r="C15" s="14" t="s">
        <v>109</v>
      </c>
      <c r="D15" s="14" t="s">
        <v>33</v>
      </c>
      <c r="E15" s="14" t="s">
        <v>110</v>
      </c>
      <c r="F15" s="14" t="s">
        <v>111</v>
      </c>
      <c r="G15" s="14" t="s">
        <v>112</v>
      </c>
      <c r="H15" s="14" t="s">
        <v>113</v>
      </c>
      <c r="I15" s="14" t="s">
        <v>114</v>
      </c>
      <c r="J15" s="7" t="str">
        <f t="shared" si="1"/>
        <v>253000</v>
      </c>
      <c r="K15" s="8">
        <f t="shared" si="2"/>
        <v>0.37761194029850748</v>
      </c>
      <c r="N15">
        <v>4</v>
      </c>
    </row>
    <row r="16" spans="1:15" ht="17">
      <c r="A16" s="11">
        <v>30</v>
      </c>
      <c r="B16" s="12" t="s">
        <v>115</v>
      </c>
      <c r="C16" s="12" t="s">
        <v>116</v>
      </c>
      <c r="D16" s="12" t="s">
        <v>117</v>
      </c>
      <c r="E16" s="12" t="s">
        <v>118</v>
      </c>
      <c r="F16" s="12" t="s">
        <v>119</v>
      </c>
      <c r="G16" s="12" t="s">
        <v>120</v>
      </c>
      <c r="H16" s="12" t="s">
        <v>121</v>
      </c>
      <c r="I16" s="12" t="s">
        <v>122</v>
      </c>
      <c r="J16" s="7" t="str">
        <f t="shared" si="1"/>
        <v>305000</v>
      </c>
      <c r="K16" s="8">
        <f t="shared" si="2"/>
        <v>0.45522388059701491</v>
      </c>
      <c r="N16">
        <v>5</v>
      </c>
    </row>
    <row r="17" spans="1:14" ht="17">
      <c r="A17" s="13">
        <v>31</v>
      </c>
      <c r="B17" s="14" t="s">
        <v>123</v>
      </c>
      <c r="C17" s="14" t="s">
        <v>124</v>
      </c>
      <c r="D17" s="14" t="s">
        <v>125</v>
      </c>
      <c r="E17" s="14" t="s">
        <v>126</v>
      </c>
      <c r="F17" s="14" t="s">
        <v>127</v>
      </c>
      <c r="G17" s="14" t="s">
        <v>128</v>
      </c>
      <c r="H17" s="14" t="s">
        <v>129</v>
      </c>
      <c r="I17" s="14" t="s">
        <v>130</v>
      </c>
      <c r="J17" s="7" t="str">
        <f t="shared" si="1"/>
        <v>346000</v>
      </c>
      <c r="K17" s="8">
        <f t="shared" si="2"/>
        <v>0.5164179104477612</v>
      </c>
      <c r="N17">
        <v>6</v>
      </c>
    </row>
    <row r="18" spans="1:14" ht="17">
      <c r="A18" s="11">
        <v>32</v>
      </c>
      <c r="B18" s="12" t="s">
        <v>131</v>
      </c>
      <c r="C18" s="12" t="s">
        <v>132</v>
      </c>
      <c r="D18" s="12" t="s">
        <v>133</v>
      </c>
      <c r="E18" s="12" t="s">
        <v>134</v>
      </c>
      <c r="F18" s="12" t="s">
        <v>135</v>
      </c>
      <c r="G18" s="12" t="s">
        <v>136</v>
      </c>
      <c r="H18" s="12" t="s">
        <v>137</v>
      </c>
      <c r="I18" s="12" t="s">
        <v>138</v>
      </c>
      <c r="J18" s="7" t="str">
        <f t="shared" si="1"/>
        <v>414000</v>
      </c>
      <c r="K18" s="8">
        <f t="shared" si="2"/>
        <v>0.61791044776119408</v>
      </c>
      <c r="N18">
        <v>7</v>
      </c>
    </row>
    <row r="19" spans="1:14" ht="17">
      <c r="A19" s="13">
        <v>33</v>
      </c>
      <c r="B19" s="14" t="s">
        <v>139</v>
      </c>
      <c r="C19" s="14" t="s">
        <v>140</v>
      </c>
      <c r="D19" s="14" t="s">
        <v>141</v>
      </c>
      <c r="E19" s="14" t="s">
        <v>142</v>
      </c>
      <c r="F19" s="14" t="s">
        <v>143</v>
      </c>
      <c r="G19" s="14" t="s">
        <v>144</v>
      </c>
      <c r="H19" s="14" t="s">
        <v>145</v>
      </c>
      <c r="I19" s="14" t="s">
        <v>146</v>
      </c>
      <c r="J19" s="7" t="str">
        <f t="shared" si="1"/>
        <v>429000</v>
      </c>
      <c r="K19" s="8">
        <f t="shared" si="2"/>
        <v>0.64029850746268657</v>
      </c>
      <c r="N19">
        <v>8</v>
      </c>
    </row>
    <row r="20" spans="1:14" ht="17">
      <c r="A20" s="11">
        <v>34</v>
      </c>
      <c r="B20" s="12" t="s">
        <v>147</v>
      </c>
      <c r="C20" s="12" t="s">
        <v>148</v>
      </c>
      <c r="D20" s="12" t="s">
        <v>89</v>
      </c>
      <c r="E20" s="12" t="s">
        <v>149</v>
      </c>
      <c r="F20" s="12" t="s">
        <v>150</v>
      </c>
      <c r="G20" s="12" t="s">
        <v>151</v>
      </c>
      <c r="H20" s="12" t="s">
        <v>152</v>
      </c>
      <c r="I20" s="12" t="s">
        <v>153</v>
      </c>
      <c r="J20" s="7" t="str">
        <f t="shared" si="1"/>
        <v>484000</v>
      </c>
      <c r="K20" s="8">
        <f t="shared" si="2"/>
        <v>0.72238805970149256</v>
      </c>
      <c r="N20">
        <v>9</v>
      </c>
    </row>
    <row r="21" spans="1:14" ht="17">
      <c r="A21" s="13">
        <v>35</v>
      </c>
      <c r="B21" s="14" t="s">
        <v>154</v>
      </c>
      <c r="C21" s="14" t="s">
        <v>155</v>
      </c>
      <c r="D21" s="14" t="s">
        <v>156</v>
      </c>
      <c r="E21" s="14" t="s">
        <v>157</v>
      </c>
      <c r="F21" s="14" t="s">
        <v>158</v>
      </c>
      <c r="G21" s="14" t="s">
        <v>159</v>
      </c>
      <c r="H21" s="14" t="s">
        <v>160</v>
      </c>
      <c r="I21" s="14" t="s">
        <v>161</v>
      </c>
      <c r="J21" s="7" t="str">
        <f t="shared" si="1"/>
        <v>537000</v>
      </c>
      <c r="K21" s="8">
        <f t="shared" si="2"/>
        <v>0.80149253731343284</v>
      </c>
      <c r="N21">
        <v>10</v>
      </c>
    </row>
    <row r="22" spans="1:14" ht="17">
      <c r="A22" s="11">
        <v>36</v>
      </c>
      <c r="B22" s="12" t="s">
        <v>162</v>
      </c>
      <c r="C22" s="12" t="s">
        <v>163</v>
      </c>
      <c r="D22" s="12" t="s">
        <v>164</v>
      </c>
      <c r="E22" s="12" t="s">
        <v>165</v>
      </c>
      <c r="F22" s="12" t="s">
        <v>166</v>
      </c>
      <c r="G22" s="12" t="s">
        <v>167</v>
      </c>
      <c r="H22" s="12" t="s">
        <v>107</v>
      </c>
      <c r="I22" s="12" t="s">
        <v>168</v>
      </c>
      <c r="J22" s="7" t="str">
        <f t="shared" si="1"/>
        <v>586000</v>
      </c>
      <c r="K22" s="8">
        <f t="shared" si="2"/>
        <v>0.87462686567164183</v>
      </c>
      <c r="N22">
        <v>11</v>
      </c>
    </row>
    <row r="23" spans="1:14" ht="17">
      <c r="A23" s="13">
        <v>37</v>
      </c>
      <c r="B23" s="14" t="s">
        <v>169</v>
      </c>
      <c r="C23" s="14" t="s">
        <v>170</v>
      </c>
      <c r="D23" s="14" t="s">
        <v>171</v>
      </c>
      <c r="E23" s="14" t="s">
        <v>172</v>
      </c>
      <c r="F23" s="14" t="s">
        <v>173</v>
      </c>
      <c r="G23" s="14" t="s">
        <v>174</v>
      </c>
      <c r="H23" s="14" t="s">
        <v>114</v>
      </c>
      <c r="I23" s="14" t="s">
        <v>175</v>
      </c>
      <c r="J23" s="7" t="str">
        <f t="shared" si="1"/>
        <v>654000</v>
      </c>
      <c r="K23" s="8">
        <f t="shared" si="2"/>
        <v>0.9761194029850746</v>
      </c>
      <c r="N23">
        <v>12</v>
      </c>
    </row>
    <row r="24" spans="1:14" ht="17">
      <c r="A24" s="11">
        <v>38</v>
      </c>
      <c r="B24" s="12" t="s">
        <v>176</v>
      </c>
      <c r="C24" s="12" t="s">
        <v>177</v>
      </c>
      <c r="D24" s="12" t="s">
        <v>178</v>
      </c>
      <c r="E24" s="12" t="s">
        <v>179</v>
      </c>
      <c r="F24" s="12" t="s">
        <v>180</v>
      </c>
      <c r="G24" s="12" t="s">
        <v>152</v>
      </c>
      <c r="H24" s="12" t="s">
        <v>181</v>
      </c>
      <c r="I24" s="12" t="s">
        <v>182</v>
      </c>
      <c r="J24" s="7" t="str">
        <f t="shared" si="1"/>
        <v>706000</v>
      </c>
      <c r="K24" s="8">
        <f t="shared" si="2"/>
        <v>1.0537313432835822</v>
      </c>
      <c r="N24">
        <v>13</v>
      </c>
    </row>
    <row r="25" spans="1:14" ht="17">
      <c r="A25" s="13">
        <v>39</v>
      </c>
      <c r="B25" s="14" t="s">
        <v>183</v>
      </c>
      <c r="C25" s="14" t="s">
        <v>32</v>
      </c>
      <c r="D25" s="14" t="s">
        <v>184</v>
      </c>
      <c r="E25" s="14" t="s">
        <v>185</v>
      </c>
      <c r="F25" s="14" t="s">
        <v>186</v>
      </c>
      <c r="G25" s="14" t="s">
        <v>187</v>
      </c>
      <c r="H25" s="14" t="s">
        <v>188</v>
      </c>
      <c r="I25" s="14" t="s">
        <v>189</v>
      </c>
      <c r="J25" s="7" t="str">
        <f t="shared" si="1"/>
        <v>789000</v>
      </c>
      <c r="K25" s="8">
        <f t="shared" si="2"/>
        <v>1.1776119402985075</v>
      </c>
      <c r="N25">
        <v>14</v>
      </c>
    </row>
    <row r="26" spans="1:14" ht="17">
      <c r="A26" s="11">
        <v>40</v>
      </c>
      <c r="B26" s="12" t="s">
        <v>190</v>
      </c>
      <c r="C26" s="12" t="s">
        <v>191</v>
      </c>
      <c r="D26" s="12" t="s">
        <v>192</v>
      </c>
      <c r="E26" s="12" t="s">
        <v>193</v>
      </c>
      <c r="F26" s="12" t="s">
        <v>194</v>
      </c>
      <c r="G26" s="12" t="s">
        <v>195</v>
      </c>
      <c r="H26" s="12" t="s">
        <v>196</v>
      </c>
      <c r="I26" s="12" t="s">
        <v>197</v>
      </c>
      <c r="J26" s="7" t="str">
        <f t="shared" si="1"/>
        <v>850000</v>
      </c>
      <c r="K26" s="8">
        <f t="shared" si="2"/>
        <v>1.2686567164179106</v>
      </c>
      <c r="N26">
        <v>15</v>
      </c>
    </row>
    <row r="27" spans="1:14" ht="17">
      <c r="A27" s="13">
        <v>41</v>
      </c>
      <c r="B27" s="14" t="s">
        <v>198</v>
      </c>
      <c r="C27" s="14" t="s">
        <v>199</v>
      </c>
      <c r="D27" s="14" t="s">
        <v>200</v>
      </c>
      <c r="E27" s="14" t="s">
        <v>201</v>
      </c>
      <c r="F27" s="14" t="s">
        <v>202</v>
      </c>
      <c r="G27" s="14" t="s">
        <v>203</v>
      </c>
      <c r="H27" s="14" t="s">
        <v>204</v>
      </c>
      <c r="I27" s="14" t="s">
        <v>205</v>
      </c>
      <c r="J27" s="7" t="str">
        <f t="shared" si="1"/>
        <v>926000</v>
      </c>
      <c r="K27" s="8">
        <f t="shared" si="2"/>
        <v>1.3820895522388059</v>
      </c>
      <c r="N27">
        <v>16</v>
      </c>
    </row>
    <row r="28" spans="1:14" ht="17">
      <c r="A28" s="11">
        <v>42</v>
      </c>
      <c r="B28" s="12" t="s">
        <v>206</v>
      </c>
      <c r="C28" s="12" t="s">
        <v>207</v>
      </c>
      <c r="D28" s="12" t="s">
        <v>208</v>
      </c>
      <c r="E28" s="12" t="s">
        <v>209</v>
      </c>
      <c r="F28" s="12" t="s">
        <v>210</v>
      </c>
      <c r="G28" s="12" t="s">
        <v>211</v>
      </c>
      <c r="H28" s="12" t="s">
        <v>212</v>
      </c>
      <c r="I28" s="12" t="s">
        <v>213</v>
      </c>
      <c r="J28" s="7" t="str">
        <f t="shared" si="1"/>
        <v>998000</v>
      </c>
      <c r="K28" s="8">
        <f t="shared" si="2"/>
        <v>1.4895522388059701</v>
      </c>
      <c r="N28">
        <v>17</v>
      </c>
    </row>
    <row r="29" spans="1:14" ht="17">
      <c r="A29" s="13">
        <v>43</v>
      </c>
      <c r="B29" s="14" t="s">
        <v>214</v>
      </c>
      <c r="C29" s="14" t="s">
        <v>215</v>
      </c>
      <c r="D29" s="14" t="s">
        <v>216</v>
      </c>
      <c r="E29" s="14" t="s">
        <v>217</v>
      </c>
      <c r="F29" s="14" t="s">
        <v>218</v>
      </c>
      <c r="G29" s="14" t="s">
        <v>219</v>
      </c>
      <c r="H29" s="14" t="s">
        <v>220</v>
      </c>
      <c r="I29" s="14" t="s">
        <v>221</v>
      </c>
      <c r="J29" s="7" t="str">
        <f>IF(LEN(B29)=10,LEFT(B29,1)&amp;MID(B29,3,3)&amp;MID(B29,7,3),"ERROR")</f>
        <v>1047000</v>
      </c>
      <c r="K29" s="8">
        <f t="shared" si="2"/>
        <v>1.5626865671641792</v>
      </c>
      <c r="N29">
        <v>18</v>
      </c>
    </row>
    <row r="30" spans="1:14" ht="17">
      <c r="A30" s="11">
        <v>44</v>
      </c>
      <c r="B30" s="12" t="s">
        <v>222</v>
      </c>
      <c r="C30" s="12" t="s">
        <v>223</v>
      </c>
      <c r="D30" s="12" t="s">
        <v>224</v>
      </c>
      <c r="E30" s="12" t="s">
        <v>225</v>
      </c>
      <c r="F30" s="12" t="s">
        <v>226</v>
      </c>
      <c r="G30" s="12" t="s">
        <v>227</v>
      </c>
      <c r="H30" s="12" t="s">
        <v>228</v>
      </c>
      <c r="I30" s="12" t="s">
        <v>229</v>
      </c>
      <c r="J30" s="7" t="str">
        <f t="shared" ref="J30:J76" si="3">IF(LEN(B30)=10,LEFT(B30,1)&amp;MID(B30,3,3)&amp;MID(B30,7,3),"ERROR")</f>
        <v>1153000</v>
      </c>
      <c r="K30" s="8">
        <f t="shared" si="2"/>
        <v>1.7208955223880598</v>
      </c>
      <c r="N30">
        <v>19</v>
      </c>
    </row>
    <row r="31" spans="1:14" ht="17">
      <c r="A31" s="13">
        <v>45</v>
      </c>
      <c r="B31" s="14" t="s">
        <v>230</v>
      </c>
      <c r="C31" s="14" t="s">
        <v>231</v>
      </c>
      <c r="D31" s="14" t="s">
        <v>123</v>
      </c>
      <c r="E31" s="14" t="s">
        <v>232</v>
      </c>
      <c r="F31" s="14" t="s">
        <v>233</v>
      </c>
      <c r="G31" s="14" t="s">
        <v>234</v>
      </c>
      <c r="H31" s="14" t="s">
        <v>235</v>
      </c>
      <c r="I31" s="14" t="s">
        <v>236</v>
      </c>
      <c r="J31" s="7" t="str">
        <f t="shared" si="3"/>
        <v>1227000</v>
      </c>
      <c r="K31" s="8">
        <f t="shared" si="2"/>
        <v>1.8313432835820895</v>
      </c>
      <c r="N31">
        <v>20</v>
      </c>
    </row>
    <row r="32" spans="1:14" ht="17">
      <c r="A32" s="11">
        <v>46</v>
      </c>
      <c r="B32" s="12" t="s">
        <v>237</v>
      </c>
      <c r="C32" s="12" t="s">
        <v>39</v>
      </c>
      <c r="D32" s="12" t="s">
        <v>238</v>
      </c>
      <c r="E32" s="12" t="s">
        <v>239</v>
      </c>
      <c r="F32" s="12" t="s">
        <v>240</v>
      </c>
      <c r="G32" s="12" t="s">
        <v>241</v>
      </c>
      <c r="H32" s="12" t="s">
        <v>242</v>
      </c>
      <c r="I32" s="12" t="s">
        <v>243</v>
      </c>
      <c r="J32" s="7" t="str">
        <f t="shared" si="3"/>
        <v>1286000</v>
      </c>
      <c r="K32" s="8">
        <f t="shared" si="2"/>
        <v>1.9194029850746268</v>
      </c>
      <c r="N32">
        <v>21</v>
      </c>
    </row>
    <row r="33" spans="1:15" ht="17">
      <c r="A33" s="13">
        <v>47</v>
      </c>
      <c r="B33" s="14" t="s">
        <v>244</v>
      </c>
      <c r="C33" s="14" t="s">
        <v>46</v>
      </c>
      <c r="D33" s="14" t="s">
        <v>245</v>
      </c>
      <c r="E33" s="14" t="s">
        <v>246</v>
      </c>
      <c r="F33" s="14" t="s">
        <v>247</v>
      </c>
      <c r="G33" s="14" t="s">
        <v>248</v>
      </c>
      <c r="H33" s="14" t="s">
        <v>249</v>
      </c>
      <c r="I33" s="14" t="s">
        <v>250</v>
      </c>
      <c r="J33" s="7" t="str">
        <f t="shared" si="3"/>
        <v>1341000</v>
      </c>
      <c r="K33" s="8">
        <f t="shared" si="2"/>
        <v>2.0014925373134327</v>
      </c>
      <c r="N33">
        <v>22</v>
      </c>
    </row>
    <row r="34" spans="1:15" ht="17">
      <c r="A34" s="11">
        <v>48</v>
      </c>
      <c r="B34" s="12" t="s">
        <v>251</v>
      </c>
      <c r="C34" s="12" t="s">
        <v>252</v>
      </c>
      <c r="D34" s="12" t="s">
        <v>253</v>
      </c>
      <c r="E34" s="12" t="s">
        <v>254</v>
      </c>
      <c r="F34" s="12" t="s">
        <v>255</v>
      </c>
      <c r="G34" s="12" t="s">
        <v>256</v>
      </c>
      <c r="H34" s="12" t="s">
        <v>257</v>
      </c>
      <c r="I34" s="12" t="s">
        <v>258</v>
      </c>
      <c r="J34" s="7" t="str">
        <f t="shared" si="3"/>
        <v>1399000</v>
      </c>
      <c r="K34" s="8">
        <f t="shared" si="2"/>
        <v>2.0880597014925373</v>
      </c>
      <c r="N34">
        <v>23</v>
      </c>
    </row>
    <row r="35" spans="1:15" ht="17">
      <c r="A35" s="13">
        <v>49</v>
      </c>
      <c r="B35" s="14" t="s">
        <v>259</v>
      </c>
      <c r="C35" s="14" t="s">
        <v>260</v>
      </c>
      <c r="D35" s="14" t="s">
        <v>261</v>
      </c>
      <c r="E35" s="14" t="s">
        <v>262</v>
      </c>
      <c r="F35" s="14" t="s">
        <v>263</v>
      </c>
      <c r="G35" s="14" t="s">
        <v>264</v>
      </c>
      <c r="H35" s="14" t="s">
        <v>265</v>
      </c>
      <c r="I35" s="14" t="s">
        <v>266</v>
      </c>
      <c r="J35" s="7" t="str">
        <f t="shared" si="3"/>
        <v>1453000</v>
      </c>
      <c r="K35" s="8">
        <f t="shared" si="2"/>
        <v>2.1686567164179102</v>
      </c>
      <c r="N35">
        <v>24</v>
      </c>
    </row>
    <row r="36" spans="1:15" ht="17">
      <c r="A36" s="11">
        <v>50</v>
      </c>
      <c r="B36" s="12" t="s">
        <v>79</v>
      </c>
      <c r="C36" s="12" t="s">
        <v>56</v>
      </c>
      <c r="D36" s="12" t="s">
        <v>267</v>
      </c>
      <c r="E36" s="12" t="s">
        <v>268</v>
      </c>
      <c r="F36" s="12" t="s">
        <v>269</v>
      </c>
      <c r="G36" s="12" t="s">
        <v>270</v>
      </c>
      <c r="H36" s="12" t="s">
        <v>271</v>
      </c>
      <c r="I36" s="12" t="s">
        <v>272</v>
      </c>
      <c r="J36" s="7" t="str">
        <f t="shared" si="3"/>
        <v>1534000</v>
      </c>
      <c r="K36" s="8">
        <f t="shared" si="2"/>
        <v>2.2895522388059701</v>
      </c>
      <c r="N36">
        <v>25</v>
      </c>
      <c r="O36">
        <v>0</v>
      </c>
    </row>
    <row r="37" spans="1:15" ht="17">
      <c r="A37" s="13">
        <v>51</v>
      </c>
      <c r="B37" s="14" t="s">
        <v>273</v>
      </c>
      <c r="C37" s="14" t="s">
        <v>274</v>
      </c>
      <c r="D37" s="14" t="s">
        <v>275</v>
      </c>
      <c r="E37" s="14" t="s">
        <v>276</v>
      </c>
      <c r="F37" s="14" t="s">
        <v>277</v>
      </c>
      <c r="G37" s="14" t="s">
        <v>278</v>
      </c>
      <c r="H37" s="14" t="s">
        <v>279</v>
      </c>
      <c r="I37" s="14" t="s">
        <v>280</v>
      </c>
      <c r="J37" s="7" t="str">
        <f t="shared" si="3"/>
        <v>1617000</v>
      </c>
      <c r="K37" s="8">
        <f t="shared" si="2"/>
        <v>2.4134328358208954</v>
      </c>
      <c r="N37">
        <v>26</v>
      </c>
    </row>
    <row r="38" spans="1:15" ht="17">
      <c r="A38" s="11">
        <v>52</v>
      </c>
      <c r="B38" s="12" t="s">
        <v>281</v>
      </c>
      <c r="C38" s="12" t="s">
        <v>282</v>
      </c>
      <c r="D38" s="12" t="s">
        <v>283</v>
      </c>
      <c r="E38" s="12" t="s">
        <v>284</v>
      </c>
      <c r="F38" s="12" t="s">
        <v>285</v>
      </c>
      <c r="G38" s="12" t="s">
        <v>286</v>
      </c>
      <c r="H38" s="12" t="s">
        <v>287</v>
      </c>
      <c r="I38" s="12" t="s">
        <v>288</v>
      </c>
      <c r="J38" s="7" t="str">
        <f t="shared" si="3"/>
        <v>1677000</v>
      </c>
      <c r="K38" s="8">
        <f t="shared" si="2"/>
        <v>2.5029850746268658</v>
      </c>
      <c r="N38">
        <v>27</v>
      </c>
    </row>
    <row r="39" spans="1:15" ht="17">
      <c r="A39" s="13">
        <v>53</v>
      </c>
      <c r="B39" s="14" t="s">
        <v>289</v>
      </c>
      <c r="C39" s="14" t="s">
        <v>290</v>
      </c>
      <c r="D39" s="14" t="s">
        <v>291</v>
      </c>
      <c r="E39" s="14" t="s">
        <v>292</v>
      </c>
      <c r="F39" s="14" t="s">
        <v>293</v>
      </c>
      <c r="G39" s="14" t="s">
        <v>294</v>
      </c>
      <c r="H39" s="14" t="s">
        <v>295</v>
      </c>
      <c r="I39" s="14" t="s">
        <v>296</v>
      </c>
      <c r="J39" s="7" t="str">
        <f t="shared" si="3"/>
        <v>1772000</v>
      </c>
      <c r="K39" s="8">
        <f t="shared" si="2"/>
        <v>2.6447761194029851</v>
      </c>
      <c r="N39">
        <v>28</v>
      </c>
    </row>
    <row r="40" spans="1:15" ht="17">
      <c r="A40" s="11">
        <v>54</v>
      </c>
      <c r="B40" s="12" t="s">
        <v>297</v>
      </c>
      <c r="C40" s="12" t="s">
        <v>298</v>
      </c>
      <c r="D40" s="12" t="s">
        <v>299</v>
      </c>
      <c r="E40" s="12" t="s">
        <v>300</v>
      </c>
      <c r="F40" s="12" t="s">
        <v>301</v>
      </c>
      <c r="G40" s="12" t="s">
        <v>302</v>
      </c>
      <c r="H40" s="12" t="s">
        <v>303</v>
      </c>
      <c r="I40" s="12" t="s">
        <v>304</v>
      </c>
      <c r="J40" s="7" t="str">
        <f t="shared" si="3"/>
        <v>1803000</v>
      </c>
      <c r="K40" s="8">
        <f t="shared" si="2"/>
        <v>2.6910447761194032</v>
      </c>
      <c r="N40">
        <v>29</v>
      </c>
    </row>
    <row r="41" spans="1:15" ht="17">
      <c r="A41" s="13">
        <v>55</v>
      </c>
      <c r="B41" s="14" t="s">
        <v>305</v>
      </c>
      <c r="C41" s="14" t="s">
        <v>306</v>
      </c>
      <c r="D41" s="14" t="s">
        <v>307</v>
      </c>
      <c r="E41" s="14" t="s">
        <v>308</v>
      </c>
      <c r="F41" s="14" t="s">
        <v>309</v>
      </c>
      <c r="G41" s="14" t="s">
        <v>310</v>
      </c>
      <c r="H41" s="14" t="s">
        <v>311</v>
      </c>
      <c r="I41" s="14" t="s">
        <v>312</v>
      </c>
      <c r="J41" s="7" t="str">
        <f t="shared" si="3"/>
        <v>1930000</v>
      </c>
      <c r="K41" s="8">
        <f t="shared" si="2"/>
        <v>2.8805970149253732</v>
      </c>
      <c r="N41">
        <v>30</v>
      </c>
    </row>
    <row r="42" spans="1:15" ht="17">
      <c r="A42" s="11">
        <v>56</v>
      </c>
      <c r="B42" s="12" t="s">
        <v>313</v>
      </c>
      <c r="C42" s="12" t="s">
        <v>314</v>
      </c>
      <c r="D42" s="12" t="s">
        <v>315</v>
      </c>
      <c r="E42" s="12" t="s">
        <v>137</v>
      </c>
      <c r="F42" s="12" t="s">
        <v>316</v>
      </c>
      <c r="G42" s="12" t="s">
        <v>317</v>
      </c>
      <c r="H42" s="12" t="s">
        <v>318</v>
      </c>
      <c r="I42" s="12" t="s">
        <v>319</v>
      </c>
      <c r="J42" s="7" t="str">
        <f t="shared" si="3"/>
        <v>1995000</v>
      </c>
      <c r="K42" s="8">
        <f t="shared" si="2"/>
        <v>2.9776119402985075</v>
      </c>
      <c r="N42">
        <v>31</v>
      </c>
    </row>
    <row r="43" spans="1:15" ht="17">
      <c r="A43" s="13">
        <v>57</v>
      </c>
      <c r="B43" s="14" t="s">
        <v>320</v>
      </c>
      <c r="C43" s="14" t="s">
        <v>321</v>
      </c>
      <c r="D43" s="14" t="s">
        <v>322</v>
      </c>
      <c r="E43" s="14" t="s">
        <v>323</v>
      </c>
      <c r="F43" s="14" t="s">
        <v>324</v>
      </c>
      <c r="G43" s="14" t="s">
        <v>325</v>
      </c>
      <c r="H43" s="14" t="s">
        <v>326</v>
      </c>
      <c r="I43" s="14" t="s">
        <v>327</v>
      </c>
      <c r="J43" s="7" t="str">
        <f t="shared" si="3"/>
        <v>2141000</v>
      </c>
      <c r="K43" s="8">
        <f t="shared" si="2"/>
        <v>3.1955223880597017</v>
      </c>
      <c r="N43">
        <v>32</v>
      </c>
    </row>
    <row r="44" spans="1:15" ht="17">
      <c r="A44" s="11">
        <v>58</v>
      </c>
      <c r="B44" s="12" t="s">
        <v>328</v>
      </c>
      <c r="C44" s="12" t="s">
        <v>321</v>
      </c>
      <c r="D44" s="12" t="s">
        <v>329</v>
      </c>
      <c r="E44" s="12" t="s">
        <v>330</v>
      </c>
      <c r="F44" s="12" t="s">
        <v>331</v>
      </c>
      <c r="G44" s="12" t="s">
        <v>332</v>
      </c>
      <c r="H44" s="12" t="s">
        <v>333</v>
      </c>
      <c r="I44" s="12" t="s">
        <v>334</v>
      </c>
      <c r="J44" s="7" t="str">
        <f t="shared" si="3"/>
        <v>2156000</v>
      </c>
      <c r="K44" s="8">
        <f t="shared" si="2"/>
        <v>3.2179104477611942</v>
      </c>
      <c r="N44">
        <v>33</v>
      </c>
    </row>
    <row r="45" spans="1:15" ht="17">
      <c r="A45" s="13">
        <v>59</v>
      </c>
      <c r="B45" s="14" t="s">
        <v>335</v>
      </c>
      <c r="C45" s="14" t="s">
        <v>336</v>
      </c>
      <c r="D45" s="14" t="s">
        <v>337</v>
      </c>
      <c r="E45" s="14" t="s">
        <v>338</v>
      </c>
      <c r="F45" s="14" t="s">
        <v>339</v>
      </c>
      <c r="G45" s="14" t="s">
        <v>340</v>
      </c>
      <c r="H45" s="14" t="s">
        <v>341</v>
      </c>
      <c r="I45" s="14" t="s">
        <v>342</v>
      </c>
      <c r="J45" s="7" t="str">
        <f t="shared" si="3"/>
        <v>2256000</v>
      </c>
      <c r="K45" s="8">
        <f t="shared" si="2"/>
        <v>3.3671641791044777</v>
      </c>
      <c r="N45">
        <v>34</v>
      </c>
    </row>
    <row r="46" spans="1:15" ht="17">
      <c r="A46" s="11">
        <v>60</v>
      </c>
      <c r="B46" s="12" t="s">
        <v>343</v>
      </c>
      <c r="C46" s="12" t="s">
        <v>344</v>
      </c>
      <c r="D46" s="12" t="s">
        <v>345</v>
      </c>
      <c r="E46" s="12" t="s">
        <v>346</v>
      </c>
      <c r="F46" s="12" t="s">
        <v>347</v>
      </c>
      <c r="G46" s="12" t="s">
        <v>348</v>
      </c>
      <c r="H46" s="12" t="s">
        <v>349</v>
      </c>
      <c r="I46" s="12" t="s">
        <v>350</v>
      </c>
      <c r="J46" s="7" t="str">
        <f t="shared" si="3"/>
        <v>2384000</v>
      </c>
      <c r="K46" s="8">
        <f t="shared" si="2"/>
        <v>3.5582089552238805</v>
      </c>
      <c r="N46">
        <v>35</v>
      </c>
    </row>
    <row r="47" spans="1:15" ht="17">
      <c r="A47" s="13">
        <v>61</v>
      </c>
      <c r="B47" s="14" t="s">
        <v>351</v>
      </c>
      <c r="C47" s="14" t="s">
        <v>352</v>
      </c>
      <c r="D47" s="14" t="s">
        <v>353</v>
      </c>
      <c r="E47" s="14" t="s">
        <v>354</v>
      </c>
      <c r="F47" s="14" t="s">
        <v>355</v>
      </c>
      <c r="G47" s="14" t="s">
        <v>356</v>
      </c>
      <c r="H47" s="14" t="s">
        <v>357</v>
      </c>
      <c r="I47" s="14" t="s">
        <v>358</v>
      </c>
      <c r="J47" s="7" t="str">
        <f t="shared" si="3"/>
        <v>2404000</v>
      </c>
      <c r="K47" s="8">
        <f t="shared" si="2"/>
        <v>3.5880597014925373</v>
      </c>
      <c r="N47">
        <v>36</v>
      </c>
    </row>
    <row r="48" spans="1:15" ht="17">
      <c r="A48" s="11">
        <v>62</v>
      </c>
      <c r="B48" s="12" t="s">
        <v>359</v>
      </c>
      <c r="C48" s="12" t="s">
        <v>360</v>
      </c>
      <c r="D48" s="12" t="s">
        <v>361</v>
      </c>
      <c r="E48" s="12" t="s">
        <v>362</v>
      </c>
      <c r="F48" s="12" t="s">
        <v>363</v>
      </c>
      <c r="G48" s="12" t="s">
        <v>364</v>
      </c>
      <c r="H48" s="12" t="s">
        <v>365</v>
      </c>
      <c r="I48" s="12" t="s">
        <v>366</v>
      </c>
      <c r="J48" s="7" t="str">
        <f t="shared" si="3"/>
        <v>2485000</v>
      </c>
      <c r="K48" s="8">
        <f t="shared" si="2"/>
        <v>3.7089552238805972</v>
      </c>
      <c r="N48">
        <v>37</v>
      </c>
    </row>
    <row r="49" spans="1:15" ht="17">
      <c r="A49" s="13">
        <v>63</v>
      </c>
      <c r="B49" s="14" t="s">
        <v>367</v>
      </c>
      <c r="C49" s="14" t="s">
        <v>149</v>
      </c>
      <c r="D49" s="14" t="s">
        <v>368</v>
      </c>
      <c r="E49" s="14" t="s">
        <v>369</v>
      </c>
      <c r="F49" s="14" t="s">
        <v>370</v>
      </c>
      <c r="G49" s="14" t="s">
        <v>371</v>
      </c>
      <c r="H49" s="14" t="s">
        <v>372</v>
      </c>
      <c r="I49" s="14" t="s">
        <v>373</v>
      </c>
      <c r="J49" s="7" t="str">
        <f t="shared" si="3"/>
        <v>2565000</v>
      </c>
      <c r="K49" s="8">
        <f t="shared" si="2"/>
        <v>3.8283582089552239</v>
      </c>
      <c r="N49">
        <v>38</v>
      </c>
    </row>
    <row r="50" spans="1:15" ht="17">
      <c r="A50" s="11">
        <v>64</v>
      </c>
      <c r="B50" s="12" t="s">
        <v>374</v>
      </c>
      <c r="C50" s="12" t="s">
        <v>149</v>
      </c>
      <c r="D50" s="12" t="s">
        <v>375</v>
      </c>
      <c r="E50" s="12" t="s">
        <v>376</v>
      </c>
      <c r="F50" s="12" t="s">
        <v>377</v>
      </c>
      <c r="G50" s="12" t="s">
        <v>378</v>
      </c>
      <c r="H50" s="12" t="s">
        <v>379</v>
      </c>
      <c r="I50" s="12" t="s">
        <v>380</v>
      </c>
      <c r="J50" s="7" t="str">
        <f t="shared" si="3"/>
        <v>2627000</v>
      </c>
      <c r="K50" s="8">
        <f t="shared" si="2"/>
        <v>3.9208955223880597</v>
      </c>
      <c r="N50">
        <v>39</v>
      </c>
    </row>
    <row r="51" spans="1:15" ht="17">
      <c r="A51" s="13">
        <v>65</v>
      </c>
      <c r="B51" s="14" t="s">
        <v>381</v>
      </c>
      <c r="C51" s="14" t="s">
        <v>382</v>
      </c>
      <c r="D51" s="14" t="s">
        <v>383</v>
      </c>
      <c r="E51" s="14" t="s">
        <v>384</v>
      </c>
      <c r="F51" s="14" t="s">
        <v>385</v>
      </c>
      <c r="G51" s="14" t="s">
        <v>386</v>
      </c>
      <c r="H51" s="14" t="s">
        <v>387</v>
      </c>
      <c r="I51" s="14" t="s">
        <v>388</v>
      </c>
      <c r="J51" s="7" t="str">
        <f t="shared" si="3"/>
        <v>2581000</v>
      </c>
      <c r="K51" s="8">
        <f t="shared" si="2"/>
        <v>3.8522388059701491</v>
      </c>
      <c r="N51">
        <v>40</v>
      </c>
    </row>
    <row r="52" spans="1:15" ht="17">
      <c r="A52" s="11">
        <v>66</v>
      </c>
      <c r="B52" s="12" t="s">
        <v>389</v>
      </c>
      <c r="C52" s="12" t="s">
        <v>149</v>
      </c>
      <c r="D52" s="12" t="s">
        <v>390</v>
      </c>
      <c r="E52" s="12" t="s">
        <v>391</v>
      </c>
      <c r="F52" s="12" t="s">
        <v>392</v>
      </c>
      <c r="G52" s="12" t="s">
        <v>393</v>
      </c>
      <c r="H52" s="12" t="s">
        <v>394</v>
      </c>
      <c r="I52" s="12" t="s">
        <v>395</v>
      </c>
      <c r="J52" s="7" t="str">
        <f t="shared" si="3"/>
        <v>2629000</v>
      </c>
      <c r="K52" s="8">
        <f t="shared" si="2"/>
        <v>3.9238805970149255</v>
      </c>
      <c r="N52">
        <v>41</v>
      </c>
    </row>
    <row r="53" spans="1:15" ht="17">
      <c r="A53" s="13">
        <v>67</v>
      </c>
      <c r="B53" s="14" t="s">
        <v>396</v>
      </c>
      <c r="C53" s="14" t="s">
        <v>397</v>
      </c>
      <c r="D53" s="14" t="s">
        <v>173</v>
      </c>
      <c r="E53" s="14" t="s">
        <v>398</v>
      </c>
      <c r="F53" s="14" t="s">
        <v>399</v>
      </c>
      <c r="G53" s="14" t="s">
        <v>400</v>
      </c>
      <c r="H53" s="14" t="s">
        <v>401</v>
      </c>
      <c r="I53" s="14" t="s">
        <v>402</v>
      </c>
      <c r="J53" s="7" t="str">
        <f t="shared" si="3"/>
        <v>2644000</v>
      </c>
      <c r="K53" s="8">
        <f t="shared" si="2"/>
        <v>3.946268656716418</v>
      </c>
      <c r="N53">
        <v>42</v>
      </c>
    </row>
    <row r="54" spans="1:15" ht="17">
      <c r="A54" s="11">
        <v>68</v>
      </c>
      <c r="B54" s="12" t="s">
        <v>403</v>
      </c>
      <c r="C54" s="12" t="s">
        <v>404</v>
      </c>
      <c r="D54" s="12" t="s">
        <v>405</v>
      </c>
      <c r="E54" s="12" t="s">
        <v>406</v>
      </c>
      <c r="F54" s="12" t="s">
        <v>407</v>
      </c>
      <c r="G54" s="12" t="s">
        <v>408</v>
      </c>
      <c r="H54" s="12" t="s">
        <v>409</v>
      </c>
      <c r="I54" s="12" t="s">
        <v>410</v>
      </c>
      <c r="J54" s="7" t="str">
        <f t="shared" si="3"/>
        <v>2544000</v>
      </c>
      <c r="K54" s="8">
        <f t="shared" si="2"/>
        <v>3.7970149253731345</v>
      </c>
      <c r="N54">
        <v>43</v>
      </c>
    </row>
    <row r="55" spans="1:15" ht="17">
      <c r="A55" s="13">
        <v>69</v>
      </c>
      <c r="B55" s="14" t="s">
        <v>411</v>
      </c>
      <c r="C55" s="14" t="s">
        <v>412</v>
      </c>
      <c r="D55" s="14" t="s">
        <v>413</v>
      </c>
      <c r="E55" s="14" t="s">
        <v>414</v>
      </c>
      <c r="F55" s="14" t="s">
        <v>415</v>
      </c>
      <c r="G55" s="14" t="s">
        <v>371</v>
      </c>
      <c r="H55" s="14" t="s">
        <v>416</v>
      </c>
      <c r="I55" s="14" t="s">
        <v>417</v>
      </c>
      <c r="J55" s="7" t="str">
        <f t="shared" si="3"/>
        <v>2550000</v>
      </c>
      <c r="K55" s="8">
        <f t="shared" si="2"/>
        <v>3.8059701492537314</v>
      </c>
      <c r="N55">
        <v>44</v>
      </c>
    </row>
    <row r="56" spans="1:15" ht="17">
      <c r="A56" s="11">
        <v>70</v>
      </c>
      <c r="B56" s="12" t="s">
        <v>418</v>
      </c>
      <c r="C56" s="12" t="s">
        <v>419</v>
      </c>
      <c r="D56" s="12" t="s">
        <v>420</v>
      </c>
      <c r="E56" s="12" t="s">
        <v>421</v>
      </c>
      <c r="F56" s="12" t="s">
        <v>422</v>
      </c>
      <c r="G56" s="12" t="s">
        <v>423</v>
      </c>
      <c r="H56" s="12" t="s">
        <v>424</v>
      </c>
      <c r="I56" s="12" t="s">
        <v>425</v>
      </c>
      <c r="J56" s="7" t="str">
        <f t="shared" si="3"/>
        <v>2564000</v>
      </c>
      <c r="K56" s="8">
        <f t="shared" si="2"/>
        <v>3.8268656716417913</v>
      </c>
      <c r="N56">
        <v>45</v>
      </c>
    </row>
    <row r="57" spans="1:15" ht="17">
      <c r="A57" s="13">
        <v>71</v>
      </c>
      <c r="B57" s="14" t="s">
        <v>426</v>
      </c>
      <c r="C57" s="14" t="s">
        <v>427</v>
      </c>
      <c r="D57" s="14" t="s">
        <v>428</v>
      </c>
      <c r="E57" s="14" t="s">
        <v>429</v>
      </c>
      <c r="F57" s="14" t="s">
        <v>430</v>
      </c>
      <c r="G57" s="14" t="s">
        <v>431</v>
      </c>
      <c r="H57" s="14" t="s">
        <v>432</v>
      </c>
      <c r="I57" s="14" t="s">
        <v>433</v>
      </c>
      <c r="J57" s="7" t="str">
        <f t="shared" si="3"/>
        <v>2665000</v>
      </c>
      <c r="K57" s="8">
        <f t="shared" si="2"/>
        <v>3.9776119402985075</v>
      </c>
      <c r="N57">
        <v>46</v>
      </c>
    </row>
    <row r="58" spans="1:15" ht="17">
      <c r="A58" s="11">
        <v>72</v>
      </c>
      <c r="B58" s="12" t="s">
        <v>434</v>
      </c>
      <c r="C58" s="12" t="s">
        <v>435</v>
      </c>
      <c r="D58" s="12" t="s">
        <v>436</v>
      </c>
      <c r="E58" s="12" t="s">
        <v>437</v>
      </c>
      <c r="F58" s="12" t="s">
        <v>438</v>
      </c>
      <c r="G58" s="12" t="s">
        <v>439</v>
      </c>
      <c r="H58" s="12" t="s">
        <v>440</v>
      </c>
      <c r="I58" s="12" t="s">
        <v>441</v>
      </c>
      <c r="J58" s="7" t="str">
        <f t="shared" si="3"/>
        <v>2451000</v>
      </c>
      <c r="K58" s="8">
        <f t="shared" si="2"/>
        <v>3.6582089552238806</v>
      </c>
      <c r="N58">
        <v>47</v>
      </c>
    </row>
    <row r="59" spans="1:15" ht="17">
      <c r="A59" s="13">
        <v>73</v>
      </c>
      <c r="B59" s="14" t="s">
        <v>442</v>
      </c>
      <c r="C59" s="14" t="s">
        <v>443</v>
      </c>
      <c r="D59" s="14" t="s">
        <v>444</v>
      </c>
      <c r="E59" s="14" t="s">
        <v>445</v>
      </c>
      <c r="F59" s="14" t="s">
        <v>446</v>
      </c>
      <c r="G59" s="14" t="s">
        <v>447</v>
      </c>
      <c r="H59" s="14" t="s">
        <v>448</v>
      </c>
      <c r="I59" s="14" t="s">
        <v>449</v>
      </c>
      <c r="J59" s="7" t="str">
        <f t="shared" si="3"/>
        <v>2535000</v>
      </c>
      <c r="K59" s="8">
        <f t="shared" si="2"/>
        <v>3.783582089552239</v>
      </c>
      <c r="N59">
        <v>48</v>
      </c>
    </row>
    <row r="60" spans="1:15" ht="17">
      <c r="A60" s="11">
        <v>74</v>
      </c>
      <c r="B60" s="12" t="s">
        <v>450</v>
      </c>
      <c r="C60" s="12" t="s">
        <v>451</v>
      </c>
      <c r="D60" s="12" t="s">
        <v>452</v>
      </c>
      <c r="E60" s="12" t="s">
        <v>453</v>
      </c>
      <c r="F60" s="12" t="s">
        <v>454</v>
      </c>
      <c r="G60" s="12" t="s">
        <v>455</v>
      </c>
      <c r="H60" s="12" t="s">
        <v>456</v>
      </c>
      <c r="I60" s="12" t="s">
        <v>457</v>
      </c>
      <c r="J60" s="7" t="str">
        <f t="shared" si="3"/>
        <v>2299000</v>
      </c>
      <c r="K60" s="8">
        <f t="shared" si="2"/>
        <v>3.4313432835820894</v>
      </c>
      <c r="N60">
        <v>49</v>
      </c>
    </row>
    <row r="61" spans="1:15" ht="17">
      <c r="A61" s="13">
        <v>75</v>
      </c>
      <c r="B61" s="14" t="s">
        <v>458</v>
      </c>
      <c r="C61" s="14" t="s">
        <v>83</v>
      </c>
      <c r="D61" s="14" t="s">
        <v>459</v>
      </c>
      <c r="E61" s="14" t="s">
        <v>460</v>
      </c>
      <c r="F61" s="14" t="s">
        <v>461</v>
      </c>
      <c r="G61" s="14" t="s">
        <v>462</v>
      </c>
      <c r="H61" s="14" t="s">
        <v>463</v>
      </c>
      <c r="I61" s="14" t="s">
        <v>464</v>
      </c>
      <c r="J61" s="7" t="str">
        <f t="shared" si="3"/>
        <v>2293000</v>
      </c>
      <c r="K61" s="8">
        <f t="shared" si="2"/>
        <v>3.4223880597014924</v>
      </c>
      <c r="N61">
        <v>50</v>
      </c>
      <c r="O61">
        <f>48000/670000</f>
        <v>7.1641791044776124E-2</v>
      </c>
    </row>
    <row r="62" spans="1:15" ht="17">
      <c r="A62" s="11">
        <v>76</v>
      </c>
      <c r="B62" s="12" t="s">
        <v>465</v>
      </c>
      <c r="C62" s="12" t="s">
        <v>466</v>
      </c>
      <c r="D62" s="12" t="s">
        <v>467</v>
      </c>
      <c r="E62" s="12" t="s">
        <v>468</v>
      </c>
      <c r="F62" s="12" t="s">
        <v>469</v>
      </c>
      <c r="G62" s="12" t="s">
        <v>470</v>
      </c>
      <c r="H62" s="12" t="s">
        <v>471</v>
      </c>
      <c r="I62" s="12" t="s">
        <v>472</v>
      </c>
      <c r="J62" s="7" t="str">
        <f t="shared" si="3"/>
        <v>2169000</v>
      </c>
      <c r="K62" s="8">
        <f t="shared" si="2"/>
        <v>3.2373134328358208</v>
      </c>
      <c r="N62">
        <v>51</v>
      </c>
    </row>
    <row r="63" spans="1:15" ht="17">
      <c r="A63" s="13">
        <v>77</v>
      </c>
      <c r="B63" s="14" t="s">
        <v>473</v>
      </c>
      <c r="C63" s="14" t="s">
        <v>474</v>
      </c>
      <c r="D63" s="14" t="s">
        <v>475</v>
      </c>
      <c r="E63" s="14" t="s">
        <v>476</v>
      </c>
      <c r="F63" s="14" t="s">
        <v>477</v>
      </c>
      <c r="G63" s="14" t="s">
        <v>478</v>
      </c>
      <c r="H63" s="14" t="s">
        <v>479</v>
      </c>
      <c r="I63" s="14" t="s">
        <v>480</v>
      </c>
      <c r="J63" s="7" t="str">
        <f t="shared" si="3"/>
        <v>2160000</v>
      </c>
      <c r="K63" s="8">
        <f t="shared" si="2"/>
        <v>3.2238805970149254</v>
      </c>
      <c r="N63">
        <v>52</v>
      </c>
    </row>
    <row r="64" spans="1:15" ht="17">
      <c r="A64" s="11">
        <v>78</v>
      </c>
      <c r="B64" s="12" t="s">
        <v>481</v>
      </c>
      <c r="C64" s="12" t="s">
        <v>60</v>
      </c>
      <c r="D64" s="12" t="s">
        <v>482</v>
      </c>
      <c r="E64" s="12" t="s">
        <v>483</v>
      </c>
      <c r="F64" s="12" t="s">
        <v>484</v>
      </c>
      <c r="G64" s="12" t="s">
        <v>485</v>
      </c>
      <c r="H64" s="12" t="s">
        <v>486</v>
      </c>
      <c r="I64" s="12" t="s">
        <v>487</v>
      </c>
      <c r="J64" s="7" t="str">
        <f t="shared" si="3"/>
        <v>2019000</v>
      </c>
      <c r="K64" s="8">
        <f t="shared" si="2"/>
        <v>3.0134328358208955</v>
      </c>
      <c r="N64">
        <v>53</v>
      </c>
    </row>
    <row r="65" spans="1:14" ht="17">
      <c r="A65" s="13">
        <v>79</v>
      </c>
      <c r="B65" s="14" t="s">
        <v>488</v>
      </c>
      <c r="C65" s="14" t="s">
        <v>60</v>
      </c>
      <c r="D65" s="14" t="s">
        <v>253</v>
      </c>
      <c r="E65" s="14" t="s">
        <v>489</v>
      </c>
      <c r="F65" s="14" t="s">
        <v>490</v>
      </c>
      <c r="G65" s="14" t="s">
        <v>491</v>
      </c>
      <c r="H65" s="14" t="s">
        <v>492</v>
      </c>
      <c r="I65" s="14" t="s">
        <v>493</v>
      </c>
      <c r="J65" s="7" t="str">
        <f t="shared" si="3"/>
        <v>1891000</v>
      </c>
      <c r="K65" s="8">
        <f t="shared" si="2"/>
        <v>2.8223880597014928</v>
      </c>
      <c r="N65">
        <v>54</v>
      </c>
    </row>
    <row r="66" spans="1:14" ht="17">
      <c r="A66" s="11">
        <v>80</v>
      </c>
      <c r="B66" s="12" t="s">
        <v>494</v>
      </c>
      <c r="C66" s="12" t="s">
        <v>110</v>
      </c>
      <c r="D66" s="12" t="s">
        <v>495</v>
      </c>
      <c r="E66" s="12" t="s">
        <v>496</v>
      </c>
      <c r="F66" s="12" t="s">
        <v>497</v>
      </c>
      <c r="G66" s="12" t="s">
        <v>498</v>
      </c>
      <c r="H66" s="12" t="s">
        <v>499</v>
      </c>
      <c r="I66" s="12" t="s">
        <v>500</v>
      </c>
      <c r="J66" s="7" t="str">
        <f t="shared" si="3"/>
        <v>1840000</v>
      </c>
      <c r="K66" s="8">
        <f t="shared" si="2"/>
        <v>2.7462686567164178</v>
      </c>
      <c r="N66">
        <v>55</v>
      </c>
    </row>
    <row r="67" spans="1:14" ht="17">
      <c r="A67" s="13">
        <v>81</v>
      </c>
      <c r="B67" s="14" t="s">
        <v>501</v>
      </c>
      <c r="C67" s="14" t="s">
        <v>502</v>
      </c>
      <c r="D67" s="14" t="s">
        <v>503</v>
      </c>
      <c r="E67" s="14" t="s">
        <v>504</v>
      </c>
      <c r="F67" s="14" t="s">
        <v>505</v>
      </c>
      <c r="G67" s="14" t="s">
        <v>506</v>
      </c>
      <c r="H67" s="14" t="s">
        <v>507</v>
      </c>
      <c r="I67" s="14" t="s">
        <v>508</v>
      </c>
      <c r="J67" s="7" t="str">
        <f t="shared" si="3"/>
        <v>1793000</v>
      </c>
      <c r="K67" s="8"/>
      <c r="N67">
        <v>56</v>
      </c>
    </row>
    <row r="68" spans="1:14" ht="17">
      <c r="A68" s="11">
        <v>82</v>
      </c>
      <c r="B68" s="12" t="s">
        <v>509</v>
      </c>
      <c r="C68" s="12" t="s">
        <v>510</v>
      </c>
      <c r="D68" s="12" t="s">
        <v>511</v>
      </c>
      <c r="E68" s="12" t="s">
        <v>512</v>
      </c>
      <c r="F68" s="12" t="s">
        <v>513</v>
      </c>
      <c r="G68" s="12" t="s">
        <v>514</v>
      </c>
      <c r="H68" s="12" t="s">
        <v>515</v>
      </c>
      <c r="I68" s="12" t="s">
        <v>516</v>
      </c>
      <c r="J68" s="7" t="str">
        <f t="shared" si="3"/>
        <v>1730000</v>
      </c>
      <c r="K68" s="8"/>
      <c r="N68">
        <v>57</v>
      </c>
    </row>
    <row r="69" spans="1:14" ht="17">
      <c r="A69" s="13">
        <v>83</v>
      </c>
      <c r="B69" s="14" t="s">
        <v>517</v>
      </c>
      <c r="C69" s="14" t="s">
        <v>518</v>
      </c>
      <c r="D69" s="14" t="s">
        <v>519</v>
      </c>
      <c r="E69" s="14" t="s">
        <v>520</v>
      </c>
      <c r="F69" s="14" t="s">
        <v>521</v>
      </c>
      <c r="G69" s="14" t="s">
        <v>522</v>
      </c>
      <c r="H69" s="14" t="s">
        <v>523</v>
      </c>
      <c r="I69" s="14" t="s">
        <v>524</v>
      </c>
      <c r="J69" s="7" t="str">
        <f t="shared" si="3"/>
        <v>1659000</v>
      </c>
      <c r="K69" s="8"/>
      <c r="N69">
        <v>58</v>
      </c>
    </row>
    <row r="70" spans="1:14" ht="17">
      <c r="A70" s="11">
        <v>84</v>
      </c>
      <c r="B70" s="12" t="s">
        <v>525</v>
      </c>
      <c r="C70" s="12" t="s">
        <v>526</v>
      </c>
      <c r="D70" s="12" t="s">
        <v>527</v>
      </c>
      <c r="E70" s="12" t="s">
        <v>528</v>
      </c>
      <c r="F70" s="12" t="s">
        <v>521</v>
      </c>
      <c r="G70" s="12" t="s">
        <v>529</v>
      </c>
      <c r="H70" s="12" t="s">
        <v>530</v>
      </c>
      <c r="I70" s="12" t="s">
        <v>531</v>
      </c>
      <c r="J70" s="7" t="str">
        <f t="shared" si="3"/>
        <v>1662000</v>
      </c>
      <c r="K70" s="8"/>
      <c r="N70">
        <v>59</v>
      </c>
    </row>
    <row r="71" spans="1:14" ht="17">
      <c r="A71" s="13">
        <v>85</v>
      </c>
      <c r="B71" s="14" t="s">
        <v>532</v>
      </c>
      <c r="C71" s="14" t="s">
        <v>533</v>
      </c>
      <c r="D71" s="14" t="s">
        <v>534</v>
      </c>
      <c r="E71" s="14" t="s">
        <v>535</v>
      </c>
      <c r="F71" s="14" t="s">
        <v>536</v>
      </c>
      <c r="G71" s="14" t="s">
        <v>537</v>
      </c>
      <c r="H71" s="14" t="s">
        <v>439</v>
      </c>
      <c r="I71" s="14" t="s">
        <v>538</v>
      </c>
      <c r="J71" s="7" t="str">
        <f t="shared" si="3"/>
        <v>1638000</v>
      </c>
      <c r="K71" s="8"/>
      <c r="N71">
        <v>60</v>
      </c>
    </row>
    <row r="72" spans="1:14" ht="17">
      <c r="A72" s="11">
        <v>86</v>
      </c>
      <c r="B72" s="12" t="s">
        <v>532</v>
      </c>
      <c r="C72" s="12" t="s">
        <v>539</v>
      </c>
      <c r="D72" s="12" t="s">
        <v>44</v>
      </c>
      <c r="E72" s="12" t="s">
        <v>540</v>
      </c>
      <c r="F72" s="12" t="s">
        <v>541</v>
      </c>
      <c r="G72" s="12" t="s">
        <v>542</v>
      </c>
      <c r="H72" s="12" t="s">
        <v>543</v>
      </c>
      <c r="I72" s="12" t="s">
        <v>544</v>
      </c>
      <c r="J72" s="7" t="str">
        <f t="shared" si="3"/>
        <v>1638000</v>
      </c>
      <c r="K72" s="8"/>
      <c r="N72">
        <v>61</v>
      </c>
    </row>
    <row r="73" spans="1:14" ht="17">
      <c r="A73" s="13">
        <v>87</v>
      </c>
      <c r="B73" s="14" t="s">
        <v>152</v>
      </c>
      <c r="C73" s="14" t="s">
        <v>545</v>
      </c>
      <c r="D73" s="14" t="s">
        <v>336</v>
      </c>
      <c r="E73" s="14" t="s">
        <v>546</v>
      </c>
      <c r="F73" s="14" t="s">
        <v>547</v>
      </c>
      <c r="G73" s="14" t="s">
        <v>548</v>
      </c>
      <c r="H73" s="14" t="s">
        <v>549</v>
      </c>
      <c r="I73" s="14" t="s">
        <v>550</v>
      </c>
      <c r="J73" s="7" t="str">
        <f t="shared" si="3"/>
        <v>1664000</v>
      </c>
      <c r="K73" s="8"/>
      <c r="N73">
        <v>62</v>
      </c>
    </row>
    <row r="74" spans="1:14" ht="17">
      <c r="A74" s="11">
        <v>88</v>
      </c>
      <c r="B74" s="12" t="s">
        <v>551</v>
      </c>
      <c r="C74" s="12" t="s">
        <v>552</v>
      </c>
      <c r="D74" s="12" t="s">
        <v>87</v>
      </c>
      <c r="E74" s="12" t="s">
        <v>553</v>
      </c>
      <c r="F74" s="12" t="s">
        <v>554</v>
      </c>
      <c r="G74" s="12" t="s">
        <v>555</v>
      </c>
      <c r="H74" s="12" t="s">
        <v>556</v>
      </c>
      <c r="I74" s="12" t="s">
        <v>557</v>
      </c>
      <c r="J74" s="7" t="str">
        <f t="shared" si="3"/>
        <v>1831000</v>
      </c>
      <c r="K74" s="8"/>
      <c r="N74">
        <v>63</v>
      </c>
    </row>
    <row r="75" spans="1:14" ht="17">
      <c r="A75" s="13">
        <v>89</v>
      </c>
      <c r="B75" s="14" t="s">
        <v>558</v>
      </c>
      <c r="C75" s="14" t="s">
        <v>559</v>
      </c>
      <c r="D75" s="14" t="s">
        <v>560</v>
      </c>
      <c r="E75" s="14" t="s">
        <v>561</v>
      </c>
      <c r="F75" s="14" t="s">
        <v>562</v>
      </c>
      <c r="G75" s="14" t="s">
        <v>563</v>
      </c>
      <c r="H75" s="14" t="s">
        <v>564</v>
      </c>
      <c r="I75" s="14" t="s">
        <v>565</v>
      </c>
      <c r="J75" s="7" t="str">
        <f t="shared" si="3"/>
        <v>1570000</v>
      </c>
      <c r="K75" s="8"/>
      <c r="N75">
        <v>64</v>
      </c>
    </row>
    <row r="76" spans="1:14" ht="17">
      <c r="A76" s="11">
        <v>90</v>
      </c>
      <c r="B76" s="12" t="s">
        <v>566</v>
      </c>
      <c r="C76" s="12" t="s">
        <v>89</v>
      </c>
      <c r="D76" s="12" t="s">
        <v>567</v>
      </c>
      <c r="E76" s="12" t="s">
        <v>112</v>
      </c>
      <c r="F76" s="12" t="s">
        <v>354</v>
      </c>
      <c r="G76" s="12" t="s">
        <v>568</v>
      </c>
      <c r="H76" s="12" t="s">
        <v>543</v>
      </c>
      <c r="I76" s="15">
        <v>11092000</v>
      </c>
      <c r="J76" s="7" t="str">
        <f t="shared" si="3"/>
        <v>1469000</v>
      </c>
      <c r="K76" s="8"/>
      <c r="N76">
        <v>65</v>
      </c>
    </row>
    <row r="77" spans="1:14">
      <c r="N77">
        <v>66</v>
      </c>
    </row>
    <row r="78" spans="1:14">
      <c r="N78">
        <v>67</v>
      </c>
    </row>
    <row r="79" spans="1:14">
      <c r="N79">
        <v>68</v>
      </c>
    </row>
    <row r="80" spans="1:14">
      <c r="N80">
        <v>69</v>
      </c>
    </row>
    <row r="81" spans="14:15">
      <c r="N81">
        <v>70</v>
      </c>
    </row>
    <row r="82" spans="14:15">
      <c r="N82">
        <v>71</v>
      </c>
    </row>
    <row r="83" spans="14:15">
      <c r="N83">
        <v>72</v>
      </c>
    </row>
    <row r="84" spans="14:15">
      <c r="N84">
        <v>73</v>
      </c>
    </row>
    <row r="85" spans="14:15">
      <c r="N85">
        <v>74</v>
      </c>
    </row>
    <row r="86" spans="14:15">
      <c r="N86">
        <v>75</v>
      </c>
      <c r="O86">
        <f>173/670</f>
        <v>0.2582089552238806</v>
      </c>
    </row>
    <row r="87" spans="14:15">
      <c r="N87">
        <v>76</v>
      </c>
    </row>
    <row r="88" spans="14:15">
      <c r="N88">
        <v>77</v>
      </c>
    </row>
    <row r="89" spans="14:15">
      <c r="N89">
        <v>78</v>
      </c>
    </row>
    <row r="90" spans="14:15">
      <c r="N90">
        <v>79</v>
      </c>
    </row>
    <row r="91" spans="14:15">
      <c r="N91">
        <v>80</v>
      </c>
    </row>
    <row r="92" spans="14:15">
      <c r="N92">
        <v>81</v>
      </c>
    </row>
    <row r="93" spans="14:15">
      <c r="N93">
        <v>82</v>
      </c>
    </row>
    <row r="94" spans="14:15">
      <c r="N94">
        <v>83</v>
      </c>
    </row>
    <row r="95" spans="14:15">
      <c r="N95">
        <v>84</v>
      </c>
    </row>
    <row r="96" spans="14:15">
      <c r="N96">
        <v>85</v>
      </c>
    </row>
    <row r="97" spans="14:15">
      <c r="N97">
        <v>86</v>
      </c>
    </row>
    <row r="98" spans="14:15">
      <c r="N98">
        <v>87</v>
      </c>
    </row>
    <row r="99" spans="14:15">
      <c r="N99">
        <v>88</v>
      </c>
    </row>
    <row r="100" spans="14:15">
      <c r="N100">
        <v>89</v>
      </c>
    </row>
    <row r="101" spans="14:15">
      <c r="N101">
        <v>90</v>
      </c>
      <c r="O101">
        <f>488/670</f>
        <v>0.72835820895522385</v>
      </c>
    </row>
    <row r="102" spans="14:15">
      <c r="N102">
        <v>91</v>
      </c>
    </row>
    <row r="103" spans="14:15">
      <c r="N103">
        <v>92</v>
      </c>
    </row>
    <row r="104" spans="14:15">
      <c r="N104">
        <v>93</v>
      </c>
    </row>
    <row r="105" spans="14:15">
      <c r="N105">
        <v>94</v>
      </c>
    </row>
    <row r="106" spans="14:15">
      <c r="N106">
        <v>95</v>
      </c>
      <c r="O106">
        <f>783/670</f>
        <v>1.1686567164179105</v>
      </c>
    </row>
    <row r="107" spans="14:15">
      <c r="N107">
        <v>96</v>
      </c>
    </row>
    <row r="108" spans="14:15">
      <c r="N108">
        <v>97</v>
      </c>
    </row>
    <row r="109" spans="14:15">
      <c r="N109">
        <v>98</v>
      </c>
    </row>
    <row r="110" spans="14:15">
      <c r="N110">
        <v>99</v>
      </c>
      <c r="O110">
        <f>1670/670</f>
        <v>2.4925373134328357</v>
      </c>
    </row>
  </sheetData>
  <hyperlinks>
    <hyperlink ref="K1" r:id="rId1" xr:uid="{8D623FFC-2A4B-4DFC-B834-48EA66E9EED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HoOutput</vt:lpstr>
      <vt:lpstr>HexpOutput</vt:lpstr>
      <vt:lpstr>ConsumptionOutput</vt:lpstr>
      <vt:lpstr>MortgageOutput</vt:lpstr>
      <vt:lpstr>NetWealthOutput</vt:lpstr>
      <vt:lpstr>HousingExpCompute</vt:lpstr>
      <vt:lpstr>ConsumptionCompute</vt:lpstr>
      <vt:lpstr>MortgageCompute</vt:lpstr>
      <vt:lpstr>Net_wealth_compute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Brauer Johanssen</dc:creator>
  <cp:lastModifiedBy>Christian Brauer Johanssen</cp:lastModifiedBy>
  <dcterms:created xsi:type="dcterms:W3CDTF">2022-11-30T15:19:40Z</dcterms:created>
  <dcterms:modified xsi:type="dcterms:W3CDTF">2022-12-06T10:07:18Z</dcterms:modified>
</cp:coreProperties>
</file>