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rchivos CRIS\Carpeta 2019 C10\Medición del trabajo\Panaderia der Chef\"/>
    </mc:Choice>
  </mc:AlternateContent>
  <bookViews>
    <workbookView xWindow="-120" yWindow="-120" windowWidth="20730" windowHeight="11160" activeTab="1"/>
  </bookViews>
  <sheets>
    <sheet name="Costs structure" sheetId="1" r:id="rId1"/>
    <sheet name="Cash flow" sheetId="3" r:id="rId2"/>
    <sheet name="Simulation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4" l="1"/>
  <c r="G10" i="4" l="1"/>
  <c r="H10" i="4" s="1"/>
  <c r="L10" i="4" s="1"/>
  <c r="G11" i="4"/>
  <c r="H11" i="4" s="1"/>
  <c r="L11" i="4" s="1"/>
  <c r="G12" i="4"/>
  <c r="H12" i="4" s="1"/>
  <c r="L12" i="4" s="1"/>
  <c r="G13" i="4"/>
  <c r="H13" i="4" s="1"/>
  <c r="L13" i="4" s="1"/>
  <c r="G14" i="4"/>
  <c r="H14" i="4" s="1"/>
  <c r="L14" i="4" s="1"/>
  <c r="G15" i="4"/>
  <c r="H15" i="4" s="1"/>
  <c r="L15" i="4" s="1"/>
  <c r="G16" i="4"/>
  <c r="H16" i="4" s="1"/>
  <c r="L16" i="4" s="1"/>
  <c r="G17" i="4"/>
  <c r="H17" i="4" s="1"/>
  <c r="L17" i="4" s="1"/>
  <c r="G18" i="4"/>
  <c r="H18" i="4" s="1"/>
  <c r="L18" i="4" s="1"/>
  <c r="G19" i="4"/>
  <c r="H19" i="4" s="1"/>
  <c r="L19" i="4" s="1"/>
  <c r="G20" i="4"/>
  <c r="H20" i="4" s="1"/>
  <c r="L20" i="4" s="1"/>
  <c r="G21" i="4"/>
  <c r="H21" i="4" s="1"/>
  <c r="L21" i="4" s="1"/>
  <c r="D11" i="4"/>
  <c r="E11" i="4" s="1"/>
  <c r="K11" i="4" s="1"/>
  <c r="D12" i="4"/>
  <c r="E12" i="4" s="1"/>
  <c r="K12" i="4" s="1"/>
  <c r="D13" i="4"/>
  <c r="E13" i="4" s="1"/>
  <c r="K13" i="4" s="1"/>
  <c r="D14" i="4"/>
  <c r="E14" i="4" s="1"/>
  <c r="K14" i="4" s="1"/>
  <c r="D15" i="4"/>
  <c r="E15" i="4" s="1"/>
  <c r="K15" i="4" s="1"/>
  <c r="D16" i="4"/>
  <c r="E16" i="4" s="1"/>
  <c r="K16" i="4" s="1"/>
  <c r="D17" i="4"/>
  <c r="E17" i="4" s="1"/>
  <c r="K17" i="4" s="1"/>
  <c r="D18" i="4"/>
  <c r="E18" i="4" s="1"/>
  <c r="K18" i="4" s="1"/>
  <c r="D19" i="4"/>
  <c r="E19" i="4" s="1"/>
  <c r="K19" i="4" s="1"/>
  <c r="D20" i="4"/>
  <c r="E20" i="4" s="1"/>
  <c r="K20" i="4" s="1"/>
  <c r="D21" i="4"/>
  <c r="E21" i="4" s="1"/>
  <c r="K21" i="4" s="1"/>
  <c r="E10" i="4"/>
  <c r="K10" i="4" s="1"/>
  <c r="L29" i="1"/>
  <c r="E6" i="3" s="1"/>
  <c r="F6" i="3" s="1"/>
  <c r="L14" i="1"/>
  <c r="L17" i="1" s="1"/>
  <c r="L18" i="1" l="1"/>
  <c r="L19" i="1" s="1"/>
  <c r="D18" i="1"/>
  <c r="E18" i="1" s="1"/>
  <c r="H18" i="1" s="1"/>
  <c r="L22" i="4"/>
  <c r="M20" i="4"/>
  <c r="M18" i="4"/>
  <c r="M16" i="4"/>
  <c r="M14" i="4"/>
  <c r="M12" i="4"/>
  <c r="M21" i="4"/>
  <c r="M19" i="4"/>
  <c r="M17" i="4"/>
  <c r="M15" i="4"/>
  <c r="M13" i="4"/>
  <c r="M11" i="4"/>
  <c r="M10" i="4"/>
  <c r="D27" i="1"/>
  <c r="E27" i="1" s="1"/>
  <c r="H27" i="1" s="1"/>
  <c r="D25" i="1"/>
  <c r="E25" i="1" s="1"/>
  <c r="H25" i="1" s="1"/>
  <c r="D23" i="1"/>
  <c r="E23" i="1" s="1"/>
  <c r="H23" i="1" s="1"/>
  <c r="D21" i="1"/>
  <c r="E21" i="1" s="1"/>
  <c r="H21" i="1" s="1"/>
  <c r="D19" i="1"/>
  <c r="E19" i="1" s="1"/>
  <c r="H19" i="1" s="1"/>
  <c r="D28" i="1"/>
  <c r="E28" i="1" s="1"/>
  <c r="H28" i="1" s="1"/>
  <c r="D26" i="1"/>
  <c r="E26" i="1" s="1"/>
  <c r="H26" i="1" s="1"/>
  <c r="D24" i="1"/>
  <c r="E24" i="1" s="1"/>
  <c r="H24" i="1" s="1"/>
  <c r="D22" i="1"/>
  <c r="E22" i="1" s="1"/>
  <c r="H22" i="1" s="1"/>
  <c r="D20" i="1"/>
  <c r="E20" i="1" s="1"/>
  <c r="H20" i="1" s="1"/>
  <c r="F29" i="1"/>
  <c r="E13" i="1"/>
  <c r="I13" i="1" s="1"/>
  <c r="D15" i="1"/>
  <c r="E15" i="1" s="1"/>
  <c r="I15" i="1" s="1"/>
  <c r="D16" i="1"/>
  <c r="E16" i="1" s="1"/>
  <c r="I16" i="1" s="1"/>
  <c r="D17" i="1"/>
  <c r="E17" i="1" s="1"/>
  <c r="I17" i="1" s="1"/>
  <c r="D14" i="1"/>
  <c r="E14" i="1" s="1"/>
  <c r="I14" i="1" s="1"/>
  <c r="D6" i="1"/>
  <c r="E6" i="1" s="1"/>
  <c r="I6" i="1" s="1"/>
  <c r="D7" i="1"/>
  <c r="E7" i="1" s="1"/>
  <c r="I7" i="1" s="1"/>
  <c r="D8" i="1"/>
  <c r="E8" i="1" s="1"/>
  <c r="I8" i="1" s="1"/>
  <c r="D9" i="1"/>
  <c r="E9" i="1" s="1"/>
  <c r="I9" i="1" s="1"/>
  <c r="D10" i="1"/>
  <c r="E10" i="1" s="1"/>
  <c r="I10" i="1" s="1"/>
  <c r="D11" i="1"/>
  <c r="E11" i="1" s="1"/>
  <c r="I11" i="1" s="1"/>
  <c r="D12" i="1"/>
  <c r="E12" i="1" s="1"/>
  <c r="I12" i="1" s="1"/>
  <c r="D5" i="1"/>
  <c r="E5" i="1" s="1"/>
  <c r="I5" i="1" s="1"/>
  <c r="K22" i="4" l="1"/>
  <c r="M22" i="4"/>
  <c r="H29" i="1"/>
  <c r="B4" i="1"/>
  <c r="E4" i="1" s="1"/>
  <c r="B3" i="1"/>
  <c r="E3" i="1" s="1"/>
  <c r="G4" i="1" l="1"/>
  <c r="I4" i="1"/>
  <c r="G3" i="1"/>
  <c r="I3" i="1"/>
  <c r="E29" i="1"/>
  <c r="E7" i="3" l="1"/>
  <c r="E12" i="3"/>
  <c r="G29" i="1"/>
  <c r="I29" i="1"/>
  <c r="E10" i="3"/>
  <c r="E14" i="3"/>
  <c r="E16" i="3"/>
  <c r="E18" i="3"/>
  <c r="L23" i="1"/>
  <c r="L24" i="1" s="1"/>
  <c r="L26" i="1" s="1"/>
  <c r="E9" i="3"/>
  <c r="E11" i="3"/>
  <c r="E13" i="3"/>
  <c r="E15" i="3"/>
  <c r="E17" i="3"/>
  <c r="E8" i="3"/>
  <c r="E19" i="3" l="1"/>
  <c r="L27" i="1"/>
  <c r="L28" i="1"/>
  <c r="D8" i="3" l="1"/>
  <c r="F8" i="3" s="1"/>
  <c r="D17" i="3"/>
  <c r="F17" i="3" s="1"/>
  <c r="D13" i="3"/>
  <c r="F13" i="3" s="1"/>
  <c r="D9" i="3"/>
  <c r="F9" i="3" s="1"/>
  <c r="D16" i="3"/>
  <c r="F16" i="3" s="1"/>
  <c r="D12" i="3"/>
  <c r="F12" i="3" s="1"/>
  <c r="D7" i="3"/>
  <c r="F7" i="3" s="1"/>
  <c r="D15" i="3"/>
  <c r="F15" i="3" s="1"/>
  <c r="D11" i="3"/>
  <c r="F11" i="3" s="1"/>
  <c r="D18" i="3"/>
  <c r="F18" i="3" s="1"/>
  <c r="D14" i="3"/>
  <c r="F14" i="3" s="1"/>
  <c r="D10" i="3"/>
  <c r="F10" i="3" s="1"/>
  <c r="F19" i="3" l="1"/>
  <c r="D19" i="3"/>
</calcChain>
</file>

<file path=xl/sharedStrings.xml><?xml version="1.0" encoding="utf-8"?>
<sst xmlns="http://schemas.openxmlformats.org/spreadsheetml/2006/main" count="79" uniqueCount="65">
  <si>
    <t>Light</t>
  </si>
  <si>
    <t>$             2.8</t>
  </si>
  <si>
    <t>$          6.25</t>
  </si>
  <si>
    <t>$         19.87</t>
  </si>
  <si>
    <t>$           5.25</t>
  </si>
  <si>
    <t>$           7.95</t>
  </si>
  <si>
    <t>$             7.5</t>
  </si>
  <si>
    <t>Final price for customer</t>
  </si>
  <si>
    <t>Annually Awaited sells</t>
  </si>
  <si>
    <t>Concept</t>
  </si>
  <si>
    <t>Value</t>
  </si>
  <si>
    <t>Salesman</t>
  </si>
  <si>
    <t>Bakers</t>
  </si>
  <si>
    <t>Monthly amount</t>
  </si>
  <si>
    <t>Stone oven</t>
  </si>
  <si>
    <t>Work table</t>
  </si>
  <si>
    <t>Bread tray</t>
  </si>
  <si>
    <t>Press</t>
  </si>
  <si>
    <t>Cooking pot</t>
  </si>
  <si>
    <t>Digital scale</t>
  </si>
  <si>
    <t>Plastic tray</t>
  </si>
  <si>
    <t>Bowls</t>
  </si>
  <si>
    <t>Roller</t>
  </si>
  <si>
    <t>Knife</t>
  </si>
  <si>
    <t>Liters jar</t>
  </si>
  <si>
    <t>Meters of wood</t>
  </si>
  <si>
    <t>Table spoon</t>
  </si>
  <si>
    <t>Litters of water</t>
  </si>
  <si>
    <t>Box of matches</t>
  </si>
  <si>
    <t>Grams of sugar</t>
  </si>
  <si>
    <t>Grams of butter</t>
  </si>
  <si>
    <t>Grams of flour</t>
  </si>
  <si>
    <t>Tbs of yeast</t>
  </si>
  <si>
    <t>Kilos of wheat flour</t>
  </si>
  <si>
    <t>Required quantity amount</t>
  </si>
  <si>
    <t>Quantity required per batch</t>
  </si>
  <si>
    <t>TOTAL</t>
  </si>
  <si>
    <t>Bimetallic termometer</t>
  </si>
  <si>
    <t>Variable cost (batch)</t>
  </si>
  <si>
    <t>Fixed cost (batch)</t>
  </si>
  <si>
    <t xml:space="preserve">Variable cost </t>
  </si>
  <si>
    <t xml:space="preserve">Fixed cost </t>
  </si>
  <si>
    <t>Cost of production per batch</t>
  </si>
  <si>
    <t>Profit margin</t>
  </si>
  <si>
    <t>Quantity</t>
  </si>
  <si>
    <t>Days available per month</t>
  </si>
  <si>
    <t>Batch per day</t>
  </si>
  <si>
    <t>Batch size (conchitas)</t>
  </si>
  <si>
    <t>Monthly pieces</t>
  </si>
  <si>
    <t>Annual pieces</t>
  </si>
  <si>
    <t>MonthlyAwaited sells</t>
  </si>
  <si>
    <t>Month</t>
  </si>
  <si>
    <t>Income</t>
  </si>
  <si>
    <t>Expenses</t>
  </si>
  <si>
    <t>Initial invertion</t>
  </si>
  <si>
    <t>Final balance</t>
  </si>
  <si>
    <t>Simulated cash flow</t>
  </si>
  <si>
    <t>Monthly cost</t>
  </si>
  <si>
    <t>Random 1</t>
  </si>
  <si>
    <t>Calculated</t>
  </si>
  <si>
    <t>Simulated pieces</t>
  </si>
  <si>
    <t>Simulated costs</t>
  </si>
  <si>
    <t>Cash flow</t>
  </si>
  <si>
    <t>Monthly batchs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</si>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</sst>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  <numFmt numFmtId="165" formatCode="_ [$$-340A]* #,##0.00_ ;_ [$$-340A]* \-#,##0.00_ ;_ [$$-340A]* &quot;-&quot;??_ ;_ @_ 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4" borderId="1" xfId="0" applyFont="1" applyFill="1" applyBorder="1" applyAlignment="1">
      <alignment wrapText="1"/>
    </xf>
    <xf numFmtId="44" fontId="2" fillId="0" borderId="1" xfId="2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44" fontId="2" fillId="0" borderId="1" xfId="2" applyFont="1" applyBorder="1" applyAlignment="1">
      <alignment horizontal="right" wrapText="1"/>
    </xf>
    <xf numFmtId="44" fontId="0" fillId="0" borderId="1" xfId="2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44" fontId="2" fillId="0" borderId="1" xfId="2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4" fontId="2" fillId="2" borderId="1" xfId="2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44" fontId="2" fillId="7" borderId="2" xfId="0" applyNumberFormat="1" applyFont="1" applyFill="1" applyBorder="1" applyAlignment="1">
      <alignment wrapText="1"/>
    </xf>
    <xf numFmtId="44" fontId="0" fillId="0" borderId="1" xfId="0" applyNumberFormat="1" applyBorder="1"/>
    <xf numFmtId="9" fontId="0" fillId="0" borderId="1" xfId="1" applyFont="1" applyBorder="1"/>
    <xf numFmtId="0" fontId="0" fillId="0" borderId="0" xfId="0" applyFill="1" applyBorder="1"/>
    <xf numFmtId="165" fontId="0" fillId="0" borderId="0" xfId="0" applyNumberFormat="1" applyFill="1" applyBorder="1"/>
    <xf numFmtId="44" fontId="0" fillId="0" borderId="0" xfId="0" applyNumberFormat="1" applyFill="1" applyBorder="1"/>
    <xf numFmtId="166" fontId="0" fillId="0" borderId="0" xfId="1" applyNumberFormat="1" applyFont="1" applyFill="1" applyBorder="1"/>
    <xf numFmtId="164" fontId="0" fillId="0" borderId="0" xfId="0" applyNumberFormat="1" applyFill="1" applyBorder="1"/>
    <xf numFmtId="0" fontId="0" fillId="0" borderId="1" xfId="0" applyFill="1" applyBorder="1" applyAlignment="1">
      <alignment horizontal="center" vertical="center"/>
    </xf>
    <xf numFmtId="44" fontId="0" fillId="0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8" borderId="1" xfId="0" applyFill="1" applyBorder="1"/>
    <xf numFmtId="43" fontId="0" fillId="8" borderId="1" xfId="3" applyFont="1" applyFill="1" applyBorder="1"/>
    <xf numFmtId="0" fontId="0" fillId="8" borderId="6" xfId="0" applyFill="1" applyBorder="1"/>
    <xf numFmtId="0" fontId="0" fillId="8" borderId="7" xfId="0" applyFill="1" applyBorder="1"/>
    <xf numFmtId="0" fontId="0" fillId="0" borderId="9" xfId="0" applyBorder="1"/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3" xfId="0" applyFill="1" applyBorder="1"/>
    <xf numFmtId="44" fontId="0" fillId="0" borderId="7" xfId="2" applyFont="1" applyBorder="1"/>
    <xf numFmtId="44" fontId="0" fillId="0" borderId="6" xfId="2" applyFont="1" applyBorder="1"/>
    <xf numFmtId="43" fontId="0" fillId="0" borderId="7" xfId="3" applyFont="1" applyBorder="1"/>
    <xf numFmtId="43" fontId="0" fillId="0" borderId="10" xfId="3" applyFont="1" applyBorder="1"/>
    <xf numFmtId="43" fontId="0" fillId="0" borderId="6" xfId="3" applyFont="1" applyBorder="1"/>
    <xf numFmtId="43" fontId="0" fillId="0" borderId="8" xfId="3" applyFont="1" applyBorder="1"/>
    <xf numFmtId="44" fontId="0" fillId="0" borderId="8" xfId="2" applyFont="1" applyBorder="1"/>
    <xf numFmtId="44" fontId="0" fillId="0" borderId="10" xfId="2" applyFont="1" applyBorder="1"/>
    <xf numFmtId="44" fontId="0" fillId="0" borderId="0" xfId="0" applyNumberFormat="1"/>
    <xf numFmtId="0" fontId="0" fillId="8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4">
    <cellStyle name="Millares" xfId="3" builtinId="3"/>
    <cellStyle name="Moneda" xfId="2" builtinId="4"/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flow'!$F$5</c:f>
              <c:strCache>
                <c:ptCount val="1"/>
                <c:pt idx="0">
                  <c:v>Final balance</c:v>
                </c:pt>
              </c:strCache>
            </c:strRef>
          </c:tx>
          <c:marker>
            <c:symbol val="none"/>
          </c:marker>
          <c:val>
            <c:numRef>
              <c:f>'Cash flow'!$F$6:$F$18</c:f>
              <c:numCache>
                <c:formatCode>_("$"* #,##0.00_);_("$"* \(#,##0.00\);_("$"* "-"??_);_(@_)</c:formatCode>
                <c:ptCount val="13"/>
                <c:pt idx="0">
                  <c:v>-4641</c:v>
                </c:pt>
                <c:pt idx="1">
                  <c:v>11077.010000000002</c:v>
                </c:pt>
                <c:pt idx="2">
                  <c:v>15718.010000000002</c:v>
                </c:pt>
                <c:pt idx="3">
                  <c:v>15718.010000000002</c:v>
                </c:pt>
                <c:pt idx="4">
                  <c:v>15718.010000000002</c:v>
                </c:pt>
                <c:pt idx="5">
                  <c:v>15718.010000000002</c:v>
                </c:pt>
                <c:pt idx="6">
                  <c:v>15718.010000000002</c:v>
                </c:pt>
                <c:pt idx="7">
                  <c:v>15718.010000000002</c:v>
                </c:pt>
                <c:pt idx="8">
                  <c:v>15718.010000000002</c:v>
                </c:pt>
                <c:pt idx="9">
                  <c:v>15718.010000000002</c:v>
                </c:pt>
                <c:pt idx="10">
                  <c:v>15718.010000000002</c:v>
                </c:pt>
                <c:pt idx="11">
                  <c:v>15718.010000000002</c:v>
                </c:pt>
                <c:pt idx="12">
                  <c:v>15718.010000000002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A-42C1-8BAE-630C6BC3F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48320"/>
        <c:axId val="349849856"/>
      </c:lineChart>
      <c:catAx>
        <c:axId val="34984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49849856"/>
        <c:crosses val="autoZero"/>
        <c:auto val="1"/>
        <c:lblAlgn val="ctr"/>
        <c:lblOffset val="100"/>
        <c:noMultiLvlLbl val="0"/>
      </c:catAx>
      <c:valAx>
        <c:axId val="34984985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4984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Simulation!$M$9</c:f>
              <c:strCache>
                <c:ptCount val="1"/>
                <c:pt idx="0">
                  <c:v>Final balance</c:v>
                </c:pt>
              </c:strCache>
            </c:strRef>
          </c:tx>
          <c:marker>
            <c:symbol val="none"/>
          </c:marker>
          <c:val>
            <c:numRef>
              <c:f>Simulation!$M$10:$M$21</c:f>
              <c:numCache>
                <c:formatCode>_("$"* #,##0.00_);_("$"* \(#,##0.00\);_("$"* "-"??_);_(@_)</c:formatCode>
                <c:ptCount val="12"/>
                <c:pt idx="0">
                  <c:v>24204.34840000005</c:v>
                </c:pt>
                <c:pt idx="1">
                  <c:v>17599.277374668614</c:v>
                </c:pt>
                <c:pt idx="2">
                  <c:v>19741.720786850718</c:v>
                </c:pt>
                <c:pt idx="3">
                  <c:v>14710.64515697043</c:v>
                </c:pt>
                <c:pt idx="4">
                  <c:v>9223.1507828463727</c:v>
                </c:pt>
                <c:pt idx="5">
                  <c:v>3070.4476070245219</c:v>
                </c:pt>
                <c:pt idx="6">
                  <c:v>1191.7695879870589</c:v>
                </c:pt>
                <c:pt idx="7">
                  <c:v>10611.546528023595</c:v>
                </c:pt>
                <c:pt idx="8">
                  <c:v>2319.9561865530777</c:v>
                </c:pt>
                <c:pt idx="9">
                  <c:v>20543.377930265888</c:v>
                </c:pt>
                <c:pt idx="10">
                  <c:v>9858.0200078328344</c:v>
                </c:pt>
                <c:pt idx="11">
                  <c:v>18671.193612053634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4-4149-A77D-D4322EE0F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89280"/>
        <c:axId val="349890816"/>
      </c:lineChart>
      <c:catAx>
        <c:axId val="34988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49890816"/>
        <c:crosses val="autoZero"/>
        <c:auto val="1"/>
        <c:lblAlgn val="ctr"/>
        <c:lblOffset val="100"/>
        <c:noMultiLvlLbl val="0"/>
      </c:catAx>
      <c:valAx>
        <c:axId val="34989081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4988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</xdr:row>
      <xdr:rowOff>47625</xdr:rowOff>
    </xdr:from>
    <xdr:to>
      <xdr:col>13</xdr:col>
      <xdr:colOff>495300</xdr:colOff>
      <xdr:row>17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352984</xdr:colOff>
      <xdr:row>6</xdr:row>
      <xdr:rowOff>46505</xdr:rowOff>
    </xdr:from>
    <xdr:to>
      <xdr:col>19</xdr:col>
      <xdr:colOff>355786</xdr:colOff>
      <xdr:row>20</xdr:row>
      <xdr:rowOff>103655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showGridLines="0" zoomScale="85" zoomScaleNormal="85" workbookViewId="0">
      <selection activeCell="L15" sqref="L15"/>
    </sheetView>
  </sheetViews>
  <sheetFormatPr baseColWidth="10" defaultRowHeight="15" x14ac:dyDescent="0.25"/>
  <cols>
    <col min="1" max="1" width="19.28515625" bestFit="1" customWidth="1"/>
    <col min="2" max="2" width="10.28515625" bestFit="1" customWidth="1"/>
    <col min="3" max="3" width="23.7109375" bestFit="1" customWidth="1"/>
    <col min="4" max="4" width="22.42578125" bestFit="1" customWidth="1"/>
    <col min="5" max="5" width="15.28515625" bestFit="1" customWidth="1"/>
    <col min="6" max="6" width="18.42578125" hidden="1" customWidth="1"/>
    <col min="7" max="7" width="16.140625" hidden="1" customWidth="1"/>
    <col min="8" max="8" width="18.42578125" bestFit="1" customWidth="1"/>
    <col min="9" max="9" width="16.140625" bestFit="1" customWidth="1"/>
    <col min="10" max="10" width="27.85546875" bestFit="1" customWidth="1"/>
    <col min="11" max="11" width="28.28515625" bestFit="1" customWidth="1"/>
    <col min="12" max="12" width="14.42578125" bestFit="1" customWidth="1"/>
    <col min="14" max="14" width="23.85546875" bestFit="1" customWidth="1"/>
    <col min="17" max="17" width="24.85546875" bestFit="1" customWidth="1"/>
    <col min="19" max="19" width="28.5703125" bestFit="1" customWidth="1"/>
  </cols>
  <sheetData>
    <row r="1" spans="1:12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2" ht="16.5" customHeight="1" x14ac:dyDescent="0.25">
      <c r="A2" s="13" t="s">
        <v>9</v>
      </c>
      <c r="B2" s="13" t="s">
        <v>10</v>
      </c>
      <c r="C2" s="13" t="s">
        <v>35</v>
      </c>
      <c r="D2" s="13" t="s">
        <v>34</v>
      </c>
      <c r="E2" s="13" t="s">
        <v>13</v>
      </c>
      <c r="F2" s="14" t="s">
        <v>38</v>
      </c>
      <c r="G2" s="14" t="s">
        <v>39</v>
      </c>
      <c r="H2" s="13" t="s">
        <v>40</v>
      </c>
      <c r="I2" s="13" t="s">
        <v>41</v>
      </c>
      <c r="J2" s="15"/>
    </row>
    <row r="3" spans="1:12" x14ac:dyDescent="0.25">
      <c r="A3" s="3" t="s">
        <v>12</v>
      </c>
      <c r="B3" s="4">
        <f>120.7*6*4</f>
        <v>2896.8</v>
      </c>
      <c r="C3" s="5">
        <v>4</v>
      </c>
      <c r="D3" s="5">
        <v>4</v>
      </c>
      <c r="E3" s="4">
        <f>B3*D3</f>
        <v>11587.2</v>
      </c>
      <c r="F3" s="6"/>
      <c r="G3" s="7">
        <f>E3</f>
        <v>11587.2</v>
      </c>
      <c r="H3" s="6"/>
      <c r="I3" s="7">
        <f>E3</f>
        <v>11587.2</v>
      </c>
      <c r="J3" s="15"/>
    </row>
    <row r="4" spans="1:12" x14ac:dyDescent="0.25">
      <c r="A4" s="3" t="s">
        <v>11</v>
      </c>
      <c r="B4" s="4">
        <f>120.7*6*4</f>
        <v>2896.8</v>
      </c>
      <c r="C4" s="5">
        <v>1</v>
      </c>
      <c r="D4" s="5">
        <v>1</v>
      </c>
      <c r="E4" s="4">
        <f t="shared" ref="E4:E28" si="0">B4*D4</f>
        <v>2896.8</v>
      </c>
      <c r="F4" s="6"/>
      <c r="G4" s="7">
        <f>E4</f>
        <v>2896.8</v>
      </c>
      <c r="H4" s="6"/>
      <c r="I4" s="7">
        <f t="shared" ref="I4:I17" si="1">E4</f>
        <v>2896.8</v>
      </c>
      <c r="J4" s="15"/>
    </row>
    <row r="5" spans="1:12" x14ac:dyDescent="0.25">
      <c r="A5" s="3" t="s">
        <v>14</v>
      </c>
      <c r="B5" s="4">
        <v>2000</v>
      </c>
      <c r="C5" s="5">
        <v>1</v>
      </c>
      <c r="D5" s="5">
        <f>1/12</f>
        <v>8.3333333333333329E-2</v>
      </c>
      <c r="E5" s="4">
        <f t="shared" si="0"/>
        <v>166.66666666666666</v>
      </c>
      <c r="F5" s="6"/>
      <c r="G5" s="6">
        <v>2000</v>
      </c>
      <c r="H5" s="6"/>
      <c r="I5" s="7">
        <f t="shared" si="1"/>
        <v>166.66666666666666</v>
      </c>
      <c r="J5" s="15"/>
    </row>
    <row r="6" spans="1:12" x14ac:dyDescent="0.25">
      <c r="A6" s="3" t="s">
        <v>15</v>
      </c>
      <c r="B6" s="4">
        <v>1000</v>
      </c>
      <c r="C6" s="5">
        <v>1</v>
      </c>
      <c r="D6" s="5">
        <f t="shared" ref="D6:D17" si="2">1/12</f>
        <v>8.3333333333333329E-2</v>
      </c>
      <c r="E6" s="4">
        <f t="shared" si="0"/>
        <v>83.333333333333329</v>
      </c>
      <c r="F6" s="6"/>
      <c r="G6" s="6">
        <v>1000</v>
      </c>
      <c r="H6" s="6"/>
      <c r="I6" s="7">
        <f t="shared" si="1"/>
        <v>83.333333333333329</v>
      </c>
      <c r="J6" s="15"/>
    </row>
    <row r="7" spans="1:12" x14ac:dyDescent="0.25">
      <c r="A7" s="3" t="s">
        <v>16</v>
      </c>
      <c r="B7" s="4">
        <v>220</v>
      </c>
      <c r="C7" s="5">
        <v>3</v>
      </c>
      <c r="D7" s="5">
        <f t="shared" si="2"/>
        <v>8.3333333333333329E-2</v>
      </c>
      <c r="E7" s="4">
        <f t="shared" si="0"/>
        <v>18.333333333333332</v>
      </c>
      <c r="F7" s="6"/>
      <c r="G7" s="6">
        <v>660</v>
      </c>
      <c r="H7" s="6"/>
      <c r="I7" s="7">
        <f t="shared" si="1"/>
        <v>18.333333333333332</v>
      </c>
      <c r="J7" s="15"/>
    </row>
    <row r="8" spans="1:12" x14ac:dyDescent="0.25">
      <c r="A8" s="3" t="s">
        <v>17</v>
      </c>
      <c r="B8" s="4">
        <v>300</v>
      </c>
      <c r="C8" s="5">
        <v>1</v>
      </c>
      <c r="D8" s="5">
        <f t="shared" si="2"/>
        <v>8.3333333333333329E-2</v>
      </c>
      <c r="E8" s="4">
        <f t="shared" si="0"/>
        <v>25</v>
      </c>
      <c r="F8" s="6"/>
      <c r="G8" s="6">
        <v>300</v>
      </c>
      <c r="H8" s="6"/>
      <c r="I8" s="7">
        <f t="shared" si="1"/>
        <v>25</v>
      </c>
      <c r="J8" s="15"/>
    </row>
    <row r="9" spans="1:12" x14ac:dyDescent="0.25">
      <c r="A9" s="3" t="s">
        <v>18</v>
      </c>
      <c r="B9" s="4">
        <v>300</v>
      </c>
      <c r="C9" s="5">
        <v>1</v>
      </c>
      <c r="D9" s="5">
        <f t="shared" si="2"/>
        <v>8.3333333333333329E-2</v>
      </c>
      <c r="E9" s="4">
        <f t="shared" si="0"/>
        <v>25</v>
      </c>
      <c r="F9" s="6"/>
      <c r="G9" s="6">
        <v>300</v>
      </c>
      <c r="H9" s="6"/>
      <c r="I9" s="7">
        <f t="shared" si="1"/>
        <v>25</v>
      </c>
      <c r="J9" s="15"/>
    </row>
    <row r="10" spans="1:12" x14ac:dyDescent="0.25">
      <c r="A10" s="8" t="s">
        <v>37</v>
      </c>
      <c r="B10" s="9">
        <v>250</v>
      </c>
      <c r="C10" s="10">
        <v>1</v>
      </c>
      <c r="D10" s="5">
        <f t="shared" si="2"/>
        <v>8.3333333333333329E-2</v>
      </c>
      <c r="E10" s="4">
        <f t="shared" si="0"/>
        <v>20.833333333333332</v>
      </c>
      <c r="F10" s="6"/>
      <c r="G10" s="6">
        <v>250</v>
      </c>
      <c r="H10" s="6"/>
      <c r="I10" s="7">
        <f t="shared" si="1"/>
        <v>20.833333333333332</v>
      </c>
      <c r="J10" s="15"/>
    </row>
    <row r="11" spans="1:12" x14ac:dyDescent="0.25">
      <c r="A11" s="3" t="s">
        <v>19</v>
      </c>
      <c r="B11" s="4">
        <v>200</v>
      </c>
      <c r="C11" s="5">
        <v>1</v>
      </c>
      <c r="D11" s="5">
        <f t="shared" si="2"/>
        <v>8.3333333333333329E-2</v>
      </c>
      <c r="E11" s="4">
        <f t="shared" si="0"/>
        <v>16.666666666666664</v>
      </c>
      <c r="F11" s="6"/>
      <c r="G11" s="6">
        <v>200</v>
      </c>
      <c r="H11" s="6"/>
      <c r="I11" s="7">
        <f t="shared" si="1"/>
        <v>16.666666666666664</v>
      </c>
      <c r="J11" s="15"/>
    </row>
    <row r="12" spans="1:12" x14ac:dyDescent="0.25">
      <c r="A12" s="3" t="s">
        <v>20</v>
      </c>
      <c r="B12" s="4">
        <v>140</v>
      </c>
      <c r="C12" s="5">
        <v>1</v>
      </c>
      <c r="D12" s="5">
        <f t="shared" si="2"/>
        <v>8.3333333333333329E-2</v>
      </c>
      <c r="E12" s="4">
        <f t="shared" si="0"/>
        <v>11.666666666666666</v>
      </c>
      <c r="F12" s="6"/>
      <c r="G12" s="6">
        <v>140</v>
      </c>
      <c r="H12" s="6"/>
      <c r="I12" s="7">
        <f t="shared" si="1"/>
        <v>11.666666666666666</v>
      </c>
      <c r="J12" s="15"/>
    </row>
    <row r="13" spans="1:12" x14ac:dyDescent="0.25">
      <c r="A13" s="3" t="s">
        <v>0</v>
      </c>
      <c r="B13" s="4">
        <v>50</v>
      </c>
      <c r="C13" s="5">
        <v>1</v>
      </c>
      <c r="D13" s="5">
        <v>1</v>
      </c>
      <c r="E13" s="4">
        <f t="shared" si="0"/>
        <v>50</v>
      </c>
      <c r="F13" s="6"/>
      <c r="G13" s="7">
        <v>50</v>
      </c>
      <c r="H13" s="6"/>
      <c r="I13" s="7">
        <f t="shared" si="1"/>
        <v>50</v>
      </c>
      <c r="J13" s="15"/>
      <c r="L13" s="2" t="s">
        <v>44</v>
      </c>
    </row>
    <row r="14" spans="1:12" x14ac:dyDescent="0.25">
      <c r="A14" s="3" t="s">
        <v>21</v>
      </c>
      <c r="B14" s="4">
        <v>36</v>
      </c>
      <c r="C14" s="5">
        <v>2</v>
      </c>
      <c r="D14" s="5">
        <f t="shared" si="2"/>
        <v>8.3333333333333329E-2</v>
      </c>
      <c r="E14" s="4">
        <f t="shared" si="0"/>
        <v>3</v>
      </c>
      <c r="F14" s="6"/>
      <c r="G14" s="6">
        <v>72</v>
      </c>
      <c r="H14" s="6"/>
      <c r="I14" s="7">
        <f t="shared" si="1"/>
        <v>3</v>
      </c>
      <c r="J14" s="15"/>
      <c r="K14" s="2" t="s">
        <v>45</v>
      </c>
      <c r="L14" s="1">
        <f>6*4</f>
        <v>24</v>
      </c>
    </row>
    <row r="15" spans="1:12" x14ac:dyDescent="0.25">
      <c r="A15" s="3" t="s">
        <v>22</v>
      </c>
      <c r="B15" s="4">
        <v>60</v>
      </c>
      <c r="C15" s="5">
        <v>1</v>
      </c>
      <c r="D15" s="5">
        <f t="shared" si="2"/>
        <v>8.3333333333333329E-2</v>
      </c>
      <c r="E15" s="4">
        <f t="shared" si="0"/>
        <v>5</v>
      </c>
      <c r="F15" s="6"/>
      <c r="G15" s="6">
        <v>60</v>
      </c>
      <c r="H15" s="6"/>
      <c r="I15" s="7">
        <f t="shared" si="1"/>
        <v>5</v>
      </c>
      <c r="J15" s="15"/>
      <c r="K15" s="2" t="s">
        <v>46</v>
      </c>
      <c r="L15" s="1">
        <v>9</v>
      </c>
    </row>
    <row r="16" spans="1:12" x14ac:dyDescent="0.25">
      <c r="A16" s="3" t="s">
        <v>23</v>
      </c>
      <c r="B16" s="4">
        <v>50</v>
      </c>
      <c r="C16" s="5">
        <v>1</v>
      </c>
      <c r="D16" s="5">
        <f t="shared" si="2"/>
        <v>8.3333333333333329E-2</v>
      </c>
      <c r="E16" s="4">
        <f t="shared" si="0"/>
        <v>4.1666666666666661</v>
      </c>
      <c r="F16" s="6"/>
      <c r="G16" s="6">
        <v>50</v>
      </c>
      <c r="H16" s="6"/>
      <c r="I16" s="7">
        <f t="shared" si="1"/>
        <v>4.1666666666666661</v>
      </c>
      <c r="J16" s="15"/>
      <c r="K16" s="2" t="s">
        <v>47</v>
      </c>
      <c r="L16" s="1">
        <v>44</v>
      </c>
    </row>
    <row r="17" spans="1:14" x14ac:dyDescent="0.25">
      <c r="A17" s="3" t="s">
        <v>24</v>
      </c>
      <c r="B17" s="4">
        <v>25</v>
      </c>
      <c r="C17" s="5">
        <v>2</v>
      </c>
      <c r="D17" s="5">
        <f t="shared" si="2"/>
        <v>8.3333333333333329E-2</v>
      </c>
      <c r="E17" s="4">
        <f t="shared" si="0"/>
        <v>2.083333333333333</v>
      </c>
      <c r="F17" s="6"/>
      <c r="G17" s="6">
        <v>50</v>
      </c>
      <c r="H17" s="6"/>
      <c r="I17" s="7">
        <f t="shared" si="1"/>
        <v>2.083333333333333</v>
      </c>
      <c r="J17" s="15"/>
      <c r="K17" s="2" t="s">
        <v>63</v>
      </c>
      <c r="L17" s="1">
        <f>L14*L15</f>
        <v>216</v>
      </c>
    </row>
    <row r="18" spans="1:14" x14ac:dyDescent="0.25">
      <c r="A18" s="3" t="s">
        <v>26</v>
      </c>
      <c r="B18" s="4">
        <v>10</v>
      </c>
      <c r="C18" s="5">
        <v>1</v>
      </c>
      <c r="D18" s="5">
        <f>C18*$L$17</f>
        <v>216</v>
      </c>
      <c r="E18" s="4">
        <f>B18*D18</f>
        <v>2160</v>
      </c>
      <c r="F18" s="6"/>
      <c r="G18" s="6">
        <v>10</v>
      </c>
      <c r="H18" s="6">
        <f>E18</f>
        <v>2160</v>
      </c>
      <c r="I18" s="6"/>
      <c r="J18" s="15"/>
      <c r="K18" s="2" t="s">
        <v>48</v>
      </c>
      <c r="L18" s="1">
        <f>L17*L16</f>
        <v>9504</v>
      </c>
    </row>
    <row r="19" spans="1:14" x14ac:dyDescent="0.25">
      <c r="A19" s="3" t="s">
        <v>33</v>
      </c>
      <c r="B19" s="4">
        <v>15</v>
      </c>
      <c r="C19" s="5">
        <v>2</v>
      </c>
      <c r="D19" s="5">
        <f t="shared" ref="D19:D28" si="3">C19*$L$17</f>
        <v>432</v>
      </c>
      <c r="E19" s="4">
        <f t="shared" si="0"/>
        <v>6480</v>
      </c>
      <c r="F19" s="6">
        <v>30</v>
      </c>
      <c r="G19" s="7"/>
      <c r="H19" s="6">
        <f t="shared" ref="H19:H28" si="4">E19</f>
        <v>6480</v>
      </c>
      <c r="I19" s="7"/>
      <c r="J19" s="15"/>
      <c r="K19" s="2" t="s">
        <v>49</v>
      </c>
      <c r="L19" s="1">
        <f>L18*12</f>
        <v>114048</v>
      </c>
    </row>
    <row r="20" spans="1:14" ht="15" customHeight="1" x14ac:dyDescent="0.25">
      <c r="A20" s="3" t="s">
        <v>25</v>
      </c>
      <c r="B20" s="11">
        <v>100</v>
      </c>
      <c r="C20" s="12">
        <v>0.2</v>
      </c>
      <c r="D20" s="5">
        <f t="shared" si="3"/>
        <v>43.2</v>
      </c>
      <c r="E20" s="4">
        <f t="shared" si="0"/>
        <v>4320</v>
      </c>
      <c r="F20" s="6">
        <v>20</v>
      </c>
      <c r="G20" s="6"/>
      <c r="H20" s="6">
        <f t="shared" si="4"/>
        <v>4320</v>
      </c>
      <c r="I20" s="6"/>
      <c r="J20" s="15"/>
    </row>
    <row r="21" spans="1:14" ht="15" customHeight="1" x14ac:dyDescent="0.25">
      <c r="A21" s="3" t="s">
        <v>27</v>
      </c>
      <c r="B21" s="4">
        <v>2</v>
      </c>
      <c r="C21" s="5">
        <v>1.5</v>
      </c>
      <c r="D21" s="5">
        <f t="shared" si="3"/>
        <v>324</v>
      </c>
      <c r="E21" s="4">
        <f t="shared" si="0"/>
        <v>648</v>
      </c>
      <c r="F21" s="6">
        <v>2</v>
      </c>
      <c r="G21" s="7"/>
      <c r="H21" s="6">
        <f t="shared" si="4"/>
        <v>648</v>
      </c>
      <c r="I21" s="7"/>
      <c r="J21" s="15"/>
      <c r="K21" s="15"/>
      <c r="L21" s="15"/>
    </row>
    <row r="22" spans="1:14" ht="15" customHeight="1" x14ac:dyDescent="0.25">
      <c r="A22" s="3" t="s">
        <v>28</v>
      </c>
      <c r="B22" s="4">
        <v>0.04</v>
      </c>
      <c r="C22" s="5">
        <v>50</v>
      </c>
      <c r="D22" s="5">
        <f t="shared" si="3"/>
        <v>10800</v>
      </c>
      <c r="E22" s="4">
        <f t="shared" si="0"/>
        <v>432</v>
      </c>
      <c r="F22" s="6">
        <v>1</v>
      </c>
      <c r="G22" s="6"/>
      <c r="H22" s="6">
        <f t="shared" si="4"/>
        <v>432</v>
      </c>
      <c r="I22" s="6"/>
      <c r="J22" s="15"/>
      <c r="L22" s="2" t="s">
        <v>44</v>
      </c>
    </row>
    <row r="23" spans="1:14" ht="15" customHeight="1" x14ac:dyDescent="0.25">
      <c r="A23" s="3" t="s">
        <v>32</v>
      </c>
      <c r="B23" s="4">
        <v>0.93</v>
      </c>
      <c r="C23" s="5">
        <v>3</v>
      </c>
      <c r="D23" s="5">
        <f t="shared" si="3"/>
        <v>648</v>
      </c>
      <c r="E23" s="4">
        <f t="shared" si="0"/>
        <v>602.64</v>
      </c>
      <c r="F23" s="6" t="s">
        <v>1</v>
      </c>
      <c r="G23" s="7"/>
      <c r="H23" s="6">
        <f t="shared" si="4"/>
        <v>602.64</v>
      </c>
      <c r="I23" s="7"/>
      <c r="J23" s="15"/>
      <c r="K23" s="2" t="s">
        <v>42</v>
      </c>
      <c r="L23" s="21">
        <f>E29/L17</f>
        <v>191.84439814814814</v>
      </c>
    </row>
    <row r="24" spans="1:14" ht="15" customHeight="1" x14ac:dyDescent="0.25">
      <c r="A24" s="3" t="s">
        <v>29</v>
      </c>
      <c r="B24" s="4">
        <v>0.03</v>
      </c>
      <c r="C24" s="5">
        <v>750</v>
      </c>
      <c r="D24" s="5">
        <f t="shared" si="3"/>
        <v>162000</v>
      </c>
      <c r="E24" s="4">
        <f t="shared" si="0"/>
        <v>4860</v>
      </c>
      <c r="F24" s="6" t="s">
        <v>3</v>
      </c>
      <c r="G24" s="7"/>
      <c r="H24" s="6">
        <f t="shared" si="4"/>
        <v>4860</v>
      </c>
      <c r="I24" s="7"/>
      <c r="J24" s="15"/>
      <c r="K24" s="2" t="s">
        <v>64</v>
      </c>
      <c r="L24" s="21">
        <f>L23/44</f>
        <v>4.3600999579124577</v>
      </c>
      <c r="M24" s="47"/>
      <c r="N24" s="47"/>
    </row>
    <row r="25" spans="1:14" ht="15" customHeight="1" x14ac:dyDescent="0.25">
      <c r="A25" s="3" t="s">
        <v>30</v>
      </c>
      <c r="B25" s="4">
        <v>0.03</v>
      </c>
      <c r="C25" s="5">
        <v>250</v>
      </c>
      <c r="D25" s="5">
        <f t="shared" si="3"/>
        <v>54000</v>
      </c>
      <c r="E25" s="4">
        <f t="shared" si="0"/>
        <v>1620</v>
      </c>
      <c r="F25" s="6" t="s">
        <v>2</v>
      </c>
      <c r="G25" s="7"/>
      <c r="H25" s="6">
        <f t="shared" si="4"/>
        <v>1620</v>
      </c>
      <c r="I25" s="7"/>
      <c r="J25" s="15"/>
      <c r="K25" s="2" t="s">
        <v>43</v>
      </c>
      <c r="L25" s="22">
        <v>0.27500000000000002</v>
      </c>
    </row>
    <row r="26" spans="1:14" ht="15" customHeight="1" x14ac:dyDescent="0.25">
      <c r="A26" s="3" t="s">
        <v>31</v>
      </c>
      <c r="B26" s="4">
        <v>0.02</v>
      </c>
      <c r="C26" s="5">
        <v>350</v>
      </c>
      <c r="D26" s="5">
        <f t="shared" si="3"/>
        <v>75600</v>
      </c>
      <c r="E26" s="4">
        <f t="shared" si="0"/>
        <v>1512</v>
      </c>
      <c r="F26" s="6" t="s">
        <v>4</v>
      </c>
      <c r="G26" s="7"/>
      <c r="H26" s="6">
        <f t="shared" si="4"/>
        <v>1512</v>
      </c>
      <c r="I26" s="7"/>
      <c r="J26" s="15"/>
      <c r="K26" s="2" t="s">
        <v>7</v>
      </c>
      <c r="L26" s="21">
        <f>L24/(1-L25)</f>
        <v>6.0139309764309763</v>
      </c>
    </row>
    <row r="27" spans="1:14" ht="15" customHeight="1" x14ac:dyDescent="0.25">
      <c r="A27" s="3" t="s">
        <v>29</v>
      </c>
      <c r="B27" s="4">
        <v>0.03</v>
      </c>
      <c r="C27" s="5">
        <v>300</v>
      </c>
      <c r="D27" s="5">
        <f t="shared" si="3"/>
        <v>64800</v>
      </c>
      <c r="E27" s="4">
        <f t="shared" si="0"/>
        <v>1944</v>
      </c>
      <c r="F27" s="6" t="s">
        <v>5</v>
      </c>
      <c r="G27" s="7"/>
      <c r="H27" s="6">
        <f t="shared" si="4"/>
        <v>1944</v>
      </c>
      <c r="I27" s="7"/>
      <c r="J27" s="15"/>
      <c r="K27" s="2" t="s">
        <v>50</v>
      </c>
      <c r="L27" s="21">
        <f>L26*L18</f>
        <v>57156.4</v>
      </c>
    </row>
    <row r="28" spans="1:14" ht="15" customHeight="1" x14ac:dyDescent="0.25">
      <c r="A28" s="3" t="s">
        <v>30</v>
      </c>
      <c r="B28" s="4">
        <v>0.03</v>
      </c>
      <c r="C28" s="5">
        <v>300</v>
      </c>
      <c r="D28" s="5">
        <f t="shared" si="3"/>
        <v>64800</v>
      </c>
      <c r="E28" s="4">
        <f t="shared" si="0"/>
        <v>1944</v>
      </c>
      <c r="F28" s="6" t="s">
        <v>6</v>
      </c>
      <c r="G28" s="7"/>
      <c r="H28" s="6">
        <f t="shared" si="4"/>
        <v>1944</v>
      </c>
      <c r="I28" s="7"/>
      <c r="J28" s="15"/>
      <c r="K28" s="2" t="s">
        <v>8</v>
      </c>
      <c r="L28" s="21">
        <f>L26*L19</f>
        <v>685876.79999999993</v>
      </c>
    </row>
    <row r="29" spans="1:14" x14ac:dyDescent="0.25">
      <c r="A29" s="17"/>
      <c r="B29" s="17"/>
      <c r="C29" s="16"/>
      <c r="D29" s="19" t="s">
        <v>36</v>
      </c>
      <c r="E29" s="20">
        <f>SUM(E3:E28)</f>
        <v>41438.39</v>
      </c>
      <c r="F29" s="20">
        <f t="shared" ref="F29:I29" si="5">SUM(F3:F28)</f>
        <v>53</v>
      </c>
      <c r="G29" s="20">
        <f t="shared" si="5"/>
        <v>19626</v>
      </c>
      <c r="H29" s="20">
        <f t="shared" si="5"/>
        <v>26522.639999999999</v>
      </c>
      <c r="I29" s="20">
        <f t="shared" si="5"/>
        <v>14915.75</v>
      </c>
      <c r="J29" s="15"/>
      <c r="K29" s="2" t="s">
        <v>54</v>
      </c>
      <c r="L29" s="21">
        <f>SUM(B5:B18)</f>
        <v>4641</v>
      </c>
    </row>
    <row r="30" spans="1:14" x14ac:dyDescent="0.25">
      <c r="A30" s="17"/>
      <c r="B30" s="17"/>
      <c r="C30" s="17"/>
      <c r="D30" s="17"/>
      <c r="E30" s="17"/>
      <c r="F30" s="17"/>
      <c r="G30" s="15"/>
      <c r="H30" s="15"/>
      <c r="I30" s="15"/>
      <c r="J30" s="15"/>
    </row>
    <row r="31" spans="1:14" x14ac:dyDescent="0.25">
      <c r="A31" s="17"/>
      <c r="B31" s="17"/>
      <c r="C31" s="17"/>
      <c r="D31" s="17"/>
      <c r="E31" s="17"/>
      <c r="F31" s="18"/>
      <c r="G31" s="15"/>
      <c r="H31" s="15"/>
      <c r="I31" s="15"/>
      <c r="J31" s="15"/>
    </row>
    <row r="32" spans="1:14" x14ac:dyDescent="0.25">
      <c r="A32" s="17"/>
      <c r="B32" s="17"/>
      <c r="C32" s="17"/>
      <c r="D32" s="17"/>
      <c r="E32" s="17"/>
      <c r="F32" s="17"/>
      <c r="G32" s="15"/>
      <c r="H32" s="15"/>
      <c r="I32" s="15"/>
      <c r="J32" s="15"/>
    </row>
    <row r="33" spans="1:20" x14ac:dyDescent="0.25">
      <c r="A33" s="17"/>
      <c r="B33" s="17"/>
      <c r="C33" s="17"/>
      <c r="D33" s="17"/>
      <c r="E33" s="17"/>
      <c r="F33" s="18"/>
      <c r="G33" s="15"/>
      <c r="H33" s="15"/>
      <c r="I33" s="15"/>
      <c r="J33" s="15"/>
    </row>
    <row r="34" spans="1:20" x14ac:dyDescent="0.25">
      <c r="A34" s="17"/>
      <c r="B34" s="17"/>
      <c r="C34" s="17"/>
      <c r="D34" s="17"/>
      <c r="E34" s="17"/>
      <c r="F34" s="17"/>
      <c r="G34" s="15"/>
      <c r="H34" s="15"/>
      <c r="I34" s="15"/>
      <c r="J34" s="15"/>
    </row>
    <row r="35" spans="1:20" x14ac:dyDescent="0.25">
      <c r="A35" s="17"/>
      <c r="B35" s="17"/>
      <c r="C35" s="17"/>
      <c r="D35" s="17"/>
      <c r="E35" s="17"/>
      <c r="F35" s="18"/>
      <c r="G35" s="15"/>
      <c r="H35" s="15"/>
      <c r="I35" s="15"/>
      <c r="J35" s="15"/>
    </row>
    <row r="36" spans="1:20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</row>
    <row r="37" spans="1:20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</row>
    <row r="38" spans="1:20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</row>
    <row r="39" spans="1:20" x14ac:dyDescent="0.25"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</row>
    <row r="40" spans="1:20" x14ac:dyDescent="0.25"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</row>
    <row r="41" spans="1:20" x14ac:dyDescent="0.25"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</row>
    <row r="42" spans="1:20" x14ac:dyDescent="0.25">
      <c r="I42" s="23"/>
      <c r="J42" s="24"/>
      <c r="K42" s="23"/>
      <c r="L42" s="23"/>
      <c r="M42" s="23"/>
      <c r="N42" s="24"/>
      <c r="O42" s="23"/>
      <c r="P42" s="23"/>
      <c r="Q42" s="25"/>
      <c r="R42" s="23"/>
      <c r="S42" s="23"/>
      <c r="T42" s="23"/>
    </row>
    <row r="43" spans="1:20" x14ac:dyDescent="0.25"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</row>
    <row r="44" spans="1:20" x14ac:dyDescent="0.25"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</row>
    <row r="45" spans="1:20" x14ac:dyDescent="0.25">
      <c r="I45" s="23"/>
      <c r="J45" s="24"/>
      <c r="K45" s="23"/>
      <c r="L45" s="23"/>
      <c r="M45" s="23"/>
      <c r="N45" s="26"/>
      <c r="O45" s="23"/>
      <c r="P45" s="23"/>
      <c r="Q45" s="23"/>
      <c r="R45" s="23"/>
      <c r="S45" s="25"/>
      <c r="T45" s="23"/>
    </row>
    <row r="46" spans="1:20" x14ac:dyDescent="0.25"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</row>
    <row r="47" spans="1:20" x14ac:dyDescent="0.25"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</row>
    <row r="48" spans="1:20" x14ac:dyDescent="0.25">
      <c r="I48" s="23"/>
      <c r="J48" s="24"/>
      <c r="K48" s="23"/>
      <c r="L48" s="23"/>
      <c r="M48" s="23"/>
      <c r="N48" s="23"/>
      <c r="O48" s="23"/>
      <c r="P48" s="23"/>
      <c r="Q48" s="23"/>
      <c r="R48" s="23"/>
      <c r="S48" s="27"/>
      <c r="T48" s="23"/>
    </row>
    <row r="49" spans="9:20" x14ac:dyDescent="0.25">
      <c r="I49" s="23"/>
      <c r="J49" s="23"/>
      <c r="K49" s="23"/>
      <c r="L49" s="23"/>
      <c r="M49" s="23"/>
      <c r="N49" s="24"/>
      <c r="O49" s="23"/>
      <c r="P49" s="23"/>
      <c r="Q49" s="23"/>
      <c r="R49" s="23"/>
      <c r="S49" s="27"/>
      <c r="T49" s="23"/>
    </row>
    <row r="50" spans="9:20" x14ac:dyDescent="0.25">
      <c r="I50" s="23"/>
      <c r="J50" s="27"/>
      <c r="K50" s="23"/>
      <c r="L50" s="23"/>
      <c r="M50" s="23"/>
      <c r="N50" s="23"/>
      <c r="O50" s="23"/>
      <c r="P50" s="23"/>
      <c r="Q50" s="23"/>
      <c r="R50" s="23"/>
      <c r="S50" s="23"/>
      <c r="T50" s="23"/>
    </row>
    <row r="51" spans="9:20" x14ac:dyDescent="0.25"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</row>
    <row r="52" spans="9:20" x14ac:dyDescent="0.25"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7"/>
      <c r="T52" s="23"/>
    </row>
    <row r="53" spans="9:20" x14ac:dyDescent="0.25"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</row>
    <row r="54" spans="9:20" x14ac:dyDescent="0.25"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</row>
    <row r="55" spans="9:20" x14ac:dyDescent="0.25">
      <c r="I55" s="23"/>
      <c r="J55" s="27"/>
      <c r="K55" s="23"/>
      <c r="L55" s="27"/>
      <c r="M55" s="23"/>
      <c r="N55" s="24"/>
      <c r="O55" s="23"/>
      <c r="P55" s="23"/>
      <c r="Q55" s="23"/>
      <c r="R55" s="23"/>
      <c r="S55" s="23"/>
      <c r="T55" s="23"/>
    </row>
    <row r="56" spans="9:20" x14ac:dyDescent="0.25"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57" spans="9:20" x14ac:dyDescent="0.25">
      <c r="I57" s="23"/>
      <c r="J57" s="27"/>
      <c r="K57" s="23"/>
      <c r="L57" s="23"/>
      <c r="M57" s="23"/>
      <c r="N57" s="23"/>
      <c r="O57" s="23"/>
      <c r="P57" s="23"/>
      <c r="Q57" s="23"/>
      <c r="R57" s="23"/>
      <c r="S57" s="23"/>
      <c r="T57" s="23"/>
    </row>
    <row r="58" spans="9:20" x14ac:dyDescent="0.25"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</row>
    <row r="59" spans="9:20" x14ac:dyDescent="0.25"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 spans="9:20" x14ac:dyDescent="0.25"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 spans="9:20" x14ac:dyDescent="0.25"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9"/>
  <sheetViews>
    <sheetView tabSelected="1" workbookViewId="0">
      <selection activeCell="H24" sqref="H24"/>
    </sheetView>
  </sheetViews>
  <sheetFormatPr baseColWidth="10" defaultRowHeight="15" x14ac:dyDescent="0.25"/>
  <cols>
    <col min="6" max="6" width="12.5703125" bestFit="1" customWidth="1"/>
  </cols>
  <sheetData>
    <row r="4" spans="3:6" x14ac:dyDescent="0.25">
      <c r="C4" s="48" t="s">
        <v>62</v>
      </c>
      <c r="D4" s="48"/>
      <c r="E4" s="48"/>
      <c r="F4" s="48"/>
    </row>
    <row r="5" spans="3:6" x14ac:dyDescent="0.25">
      <c r="C5" s="2" t="s">
        <v>51</v>
      </c>
      <c r="D5" s="2" t="s">
        <v>52</v>
      </c>
      <c r="E5" s="2" t="s">
        <v>53</v>
      </c>
      <c r="F5" s="2" t="s">
        <v>55</v>
      </c>
    </row>
    <row r="6" spans="3:6" x14ac:dyDescent="0.25">
      <c r="C6" s="30">
        <v>0</v>
      </c>
      <c r="D6" s="28">
        <v>0</v>
      </c>
      <c r="E6" s="29">
        <f>'Costs structure'!L29</f>
        <v>4641</v>
      </c>
      <c r="F6" s="21">
        <f>D6-E6</f>
        <v>-4641</v>
      </c>
    </row>
    <row r="7" spans="3:6" x14ac:dyDescent="0.25">
      <c r="C7" s="30">
        <v>1</v>
      </c>
      <c r="D7" s="21">
        <f>'Costs structure'!$L$27</f>
        <v>57156.4</v>
      </c>
      <c r="E7" s="21">
        <f>'Costs structure'!$E$29-F6</f>
        <v>46079.39</v>
      </c>
      <c r="F7" s="21">
        <f>D7-E7</f>
        <v>11077.010000000002</v>
      </c>
    </row>
    <row r="8" spans="3:6" x14ac:dyDescent="0.25">
      <c r="C8" s="30">
        <v>2</v>
      </c>
      <c r="D8" s="21">
        <f>'Costs structure'!$L$27</f>
        <v>57156.4</v>
      </c>
      <c r="E8" s="21">
        <f>'Costs structure'!$E$29</f>
        <v>41438.39</v>
      </c>
      <c r="F8" s="21">
        <f>D8-E8</f>
        <v>15718.010000000002</v>
      </c>
    </row>
    <row r="9" spans="3:6" x14ac:dyDescent="0.25">
      <c r="C9" s="30">
        <v>3</v>
      </c>
      <c r="D9" s="21">
        <f>'Costs structure'!$L$27</f>
        <v>57156.4</v>
      </c>
      <c r="E9" s="21">
        <f>'Costs structure'!$E$29</f>
        <v>41438.39</v>
      </c>
      <c r="F9" s="21">
        <f t="shared" ref="F9:F18" si="0">D9-E9</f>
        <v>15718.010000000002</v>
      </c>
    </row>
    <row r="10" spans="3:6" x14ac:dyDescent="0.25">
      <c r="C10" s="30">
        <v>4</v>
      </c>
      <c r="D10" s="21">
        <f>'Costs structure'!$L$27</f>
        <v>57156.4</v>
      </c>
      <c r="E10" s="21">
        <f>'Costs structure'!$E$29</f>
        <v>41438.39</v>
      </c>
      <c r="F10" s="21">
        <f t="shared" si="0"/>
        <v>15718.010000000002</v>
      </c>
    </row>
    <row r="11" spans="3:6" x14ac:dyDescent="0.25">
      <c r="C11" s="30">
        <v>5</v>
      </c>
      <c r="D11" s="21">
        <f>'Costs structure'!$L$27</f>
        <v>57156.4</v>
      </c>
      <c r="E11" s="21">
        <f>'Costs structure'!$E$29</f>
        <v>41438.39</v>
      </c>
      <c r="F11" s="21">
        <f t="shared" si="0"/>
        <v>15718.010000000002</v>
      </c>
    </row>
    <row r="12" spans="3:6" x14ac:dyDescent="0.25">
      <c r="C12" s="30">
        <v>6</v>
      </c>
      <c r="D12" s="21">
        <f>'Costs structure'!$L$27</f>
        <v>57156.4</v>
      </c>
      <c r="E12" s="21">
        <f>'Costs structure'!$E$29</f>
        <v>41438.39</v>
      </c>
      <c r="F12" s="21">
        <f t="shared" si="0"/>
        <v>15718.010000000002</v>
      </c>
    </row>
    <row r="13" spans="3:6" x14ac:dyDescent="0.25">
      <c r="C13" s="30">
        <v>7</v>
      </c>
      <c r="D13" s="21">
        <f>'Costs structure'!$L$27</f>
        <v>57156.4</v>
      </c>
      <c r="E13" s="21">
        <f>'Costs structure'!$E$29</f>
        <v>41438.39</v>
      </c>
      <c r="F13" s="21">
        <f t="shared" si="0"/>
        <v>15718.010000000002</v>
      </c>
    </row>
    <row r="14" spans="3:6" x14ac:dyDescent="0.25">
      <c r="C14" s="30">
        <v>8</v>
      </c>
      <c r="D14" s="21">
        <f>'Costs structure'!$L$27</f>
        <v>57156.4</v>
      </c>
      <c r="E14" s="21">
        <f>'Costs structure'!$E$29</f>
        <v>41438.39</v>
      </c>
      <c r="F14" s="21">
        <f t="shared" si="0"/>
        <v>15718.010000000002</v>
      </c>
    </row>
    <row r="15" spans="3:6" x14ac:dyDescent="0.25">
      <c r="C15" s="30">
        <v>9</v>
      </c>
      <c r="D15" s="21">
        <f>'Costs structure'!$L$27</f>
        <v>57156.4</v>
      </c>
      <c r="E15" s="21">
        <f>'Costs structure'!$E$29</f>
        <v>41438.39</v>
      </c>
      <c r="F15" s="21">
        <f t="shared" si="0"/>
        <v>15718.010000000002</v>
      </c>
    </row>
    <row r="16" spans="3:6" x14ac:dyDescent="0.25">
      <c r="C16" s="30">
        <v>10</v>
      </c>
      <c r="D16" s="21">
        <f>'Costs structure'!$L$27</f>
        <v>57156.4</v>
      </c>
      <c r="E16" s="21">
        <f>'Costs structure'!$E$29</f>
        <v>41438.39</v>
      </c>
      <c r="F16" s="21">
        <f t="shared" si="0"/>
        <v>15718.010000000002</v>
      </c>
    </row>
    <row r="17" spans="3:6" x14ac:dyDescent="0.25">
      <c r="C17" s="30">
        <v>11</v>
      </c>
      <c r="D17" s="21">
        <f>'Costs structure'!$L$27</f>
        <v>57156.4</v>
      </c>
      <c r="E17" s="21">
        <f>'Costs structure'!$E$29</f>
        <v>41438.39</v>
      </c>
      <c r="F17" s="21">
        <f t="shared" si="0"/>
        <v>15718.010000000002</v>
      </c>
    </row>
    <row r="18" spans="3:6" x14ac:dyDescent="0.25">
      <c r="C18" s="30">
        <v>12</v>
      </c>
      <c r="D18" s="21">
        <f>'Costs structure'!$L$27</f>
        <v>57156.4</v>
      </c>
      <c r="E18" s="21">
        <f>'Costs structure'!$E$29</f>
        <v>41438.39</v>
      </c>
      <c r="F18" s="21">
        <f t="shared" si="0"/>
        <v>15718.010000000002</v>
      </c>
    </row>
    <row r="19" spans="3:6" x14ac:dyDescent="0.25">
      <c r="C19" s="1" t="s">
        <v>36</v>
      </c>
      <c r="D19" s="32">
        <f>SUM(D6:D18)</f>
        <v>685876.80000000016</v>
      </c>
      <c r="E19" s="32">
        <f t="shared" ref="E19:F19" si="1">SUM(E6:E18)</f>
        <v>506542.68000000011</v>
      </c>
      <c r="F19" s="32">
        <f t="shared" si="1"/>
        <v>179334.12000000008</v>
      </c>
    </row>
  </sheetData>
  <mergeCells count="1">
    <mergeCell ref="C4:F4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22"/>
  <sheetViews>
    <sheetView zoomScale="85" zoomScaleNormal="85" workbookViewId="0">
      <selection activeCell="G26" sqref="G26"/>
    </sheetView>
  </sheetViews>
  <sheetFormatPr baseColWidth="10" defaultRowHeight="15" x14ac:dyDescent="0.25"/>
  <cols>
    <col min="2" max="2" width="6.85546875" bestFit="1" customWidth="1"/>
    <col min="3" max="3" width="22.140625" bestFit="1" customWidth="1"/>
    <col min="4" max="4" width="9.7109375" bestFit="1" customWidth="1"/>
    <col min="5" max="5" width="16.28515625" bestFit="1" customWidth="1"/>
    <col min="6" max="6" width="11.5703125" bestFit="1" customWidth="1"/>
    <col min="7" max="7" width="9.7109375" bestFit="1" customWidth="1"/>
    <col min="8" max="8" width="14.85546875" bestFit="1" customWidth="1"/>
    <col min="9" max="9" width="11" bestFit="1" customWidth="1"/>
    <col min="10" max="10" width="6.85546875" bestFit="1" customWidth="1"/>
    <col min="11" max="12" width="11.5703125" bestFit="1" customWidth="1"/>
    <col min="13" max="13" width="13.7109375" bestFit="1" customWidth="1"/>
  </cols>
  <sheetData>
    <row r="5" spans="2:13" x14ac:dyDescent="0.25">
      <c r="C5" s="2" t="s">
        <v>7</v>
      </c>
    </row>
    <row r="6" spans="2:13" x14ac:dyDescent="0.25">
      <c r="C6" s="1">
        <v>6.0191135687229496</v>
      </c>
    </row>
    <row r="7" spans="2:13" ht="15.75" thickBot="1" x14ac:dyDescent="0.3">
      <c r="C7" s="15"/>
    </row>
    <row r="8" spans="2:13" ht="15.75" thickBot="1" x14ac:dyDescent="0.3">
      <c r="C8" s="49" t="s">
        <v>48</v>
      </c>
      <c r="D8" s="50"/>
      <c r="E8" s="51"/>
      <c r="F8" s="49" t="s">
        <v>57</v>
      </c>
      <c r="G8" s="50"/>
      <c r="H8" s="51"/>
      <c r="J8" s="48" t="s">
        <v>56</v>
      </c>
      <c r="K8" s="48"/>
      <c r="L8" s="48"/>
      <c r="M8" s="48"/>
    </row>
    <row r="9" spans="2:13" x14ac:dyDescent="0.25">
      <c r="B9" s="36" t="s">
        <v>51</v>
      </c>
      <c r="C9" s="33" t="s">
        <v>59</v>
      </c>
      <c r="D9" s="31" t="s">
        <v>58</v>
      </c>
      <c r="E9" s="34" t="s">
        <v>60</v>
      </c>
      <c r="F9" s="33" t="s">
        <v>59</v>
      </c>
      <c r="G9" s="31" t="s">
        <v>58</v>
      </c>
      <c r="H9" s="34" t="s">
        <v>61</v>
      </c>
      <c r="J9" s="2" t="s">
        <v>51</v>
      </c>
      <c r="K9" s="2" t="s">
        <v>52</v>
      </c>
      <c r="L9" s="2" t="s">
        <v>53</v>
      </c>
      <c r="M9" s="2" t="s">
        <v>55</v>
      </c>
    </row>
    <row r="10" spans="2:13" x14ac:dyDescent="0.25">
      <c r="B10" s="37">
        <v>1</v>
      </c>
      <c r="C10" s="43">
        <v>8448</v>
      </c>
      <c r="D10" s="1">
        <f ca="1">RANDBETWEEN(80, 120)/100</f>
        <v>1.1200000000000001</v>
      </c>
      <c r="E10" s="41">
        <f ca="1">C10*D10</f>
        <v>9461.76</v>
      </c>
      <c r="F10" s="40">
        <v>35594.630000000005</v>
      </c>
      <c r="G10" s="1">
        <f ca="1">RANDBETWEEN(80, 120)/100</f>
        <v>0.92</v>
      </c>
      <c r="H10" s="39">
        <f t="shared" ref="H10" ca="1" si="0">F10*G10</f>
        <v>32747.059600000004</v>
      </c>
      <c r="J10" s="30">
        <v>1</v>
      </c>
      <c r="K10" s="21">
        <f ca="1">$C$6*E10</f>
        <v>56951.408000000054</v>
      </c>
      <c r="L10" s="21">
        <f ca="1">H10</f>
        <v>32747.059600000004</v>
      </c>
      <c r="M10" s="21">
        <f ca="1">K10-L10</f>
        <v>24204.34840000005</v>
      </c>
    </row>
    <row r="11" spans="2:13" x14ac:dyDescent="0.25">
      <c r="B11" s="37">
        <v>2</v>
      </c>
      <c r="C11" s="43">
        <v>8449</v>
      </c>
      <c r="D11" s="1">
        <f t="shared" ref="D11:D21" ca="1" si="1">RANDBETWEEN(80, 120)/100</f>
        <v>1.06</v>
      </c>
      <c r="E11" s="41">
        <f t="shared" ref="E11:E21" ca="1" si="2">C11*D11</f>
        <v>8955.94</v>
      </c>
      <c r="F11" s="40">
        <v>35595.629999999997</v>
      </c>
      <c r="G11" s="1">
        <f t="shared" ref="G11:G21" ca="1" si="3">RANDBETWEEN(100, 120)/100</f>
        <v>1.02</v>
      </c>
      <c r="H11" s="39">
        <f t="shared" ref="H11:H21" ca="1" si="4">F11*G11</f>
        <v>36307.542600000001</v>
      </c>
      <c r="J11" s="30">
        <v>2</v>
      </c>
      <c r="K11" s="21">
        <f t="shared" ref="K11:K21" ca="1" si="5">$C$6*E11</f>
        <v>53906.819974668615</v>
      </c>
      <c r="L11" s="21">
        <f t="shared" ref="L11:L21" ca="1" si="6">H11</f>
        <v>36307.542600000001</v>
      </c>
      <c r="M11" s="21">
        <f ca="1">K11-L11</f>
        <v>17599.277374668614</v>
      </c>
    </row>
    <row r="12" spans="2:13" x14ac:dyDescent="0.25">
      <c r="B12" s="37">
        <v>3</v>
      </c>
      <c r="C12" s="43">
        <v>8450</v>
      </c>
      <c r="D12" s="1">
        <f t="shared" ca="1" si="1"/>
        <v>1.2</v>
      </c>
      <c r="E12" s="41">
        <f t="shared" ca="1" si="2"/>
        <v>10140</v>
      </c>
      <c r="F12" s="40">
        <v>35596.629999999997</v>
      </c>
      <c r="G12" s="1">
        <f t="shared" ca="1" si="3"/>
        <v>1.1599999999999999</v>
      </c>
      <c r="H12" s="39">
        <f t="shared" ca="1" si="4"/>
        <v>41292.090799999991</v>
      </c>
      <c r="J12" s="30">
        <v>3</v>
      </c>
      <c r="K12" s="21">
        <f t="shared" ca="1" si="5"/>
        <v>61033.811586850708</v>
      </c>
      <c r="L12" s="21">
        <f t="shared" ca="1" si="6"/>
        <v>41292.090799999991</v>
      </c>
      <c r="M12" s="21">
        <f t="shared" ref="M12:M21" ca="1" si="7">K12-L12</f>
        <v>19741.720786850718</v>
      </c>
    </row>
    <row r="13" spans="2:13" x14ac:dyDescent="0.25">
      <c r="B13" s="37">
        <v>4</v>
      </c>
      <c r="C13" s="43">
        <v>8451</v>
      </c>
      <c r="D13" s="1">
        <f t="shared" ca="1" si="1"/>
        <v>1.01</v>
      </c>
      <c r="E13" s="41">
        <f t="shared" ca="1" si="2"/>
        <v>8535.51</v>
      </c>
      <c r="F13" s="40">
        <v>35597.629999999997</v>
      </c>
      <c r="G13" s="1">
        <f t="shared" ca="1" si="3"/>
        <v>1.03</v>
      </c>
      <c r="H13" s="39">
        <f t="shared" ca="1" si="4"/>
        <v>36665.558899999996</v>
      </c>
      <c r="J13" s="30">
        <v>4</v>
      </c>
      <c r="K13" s="21">
        <f t="shared" ca="1" si="5"/>
        <v>51376.204056970426</v>
      </c>
      <c r="L13" s="21">
        <f t="shared" ca="1" si="6"/>
        <v>36665.558899999996</v>
      </c>
      <c r="M13" s="21">
        <f t="shared" ca="1" si="7"/>
        <v>14710.64515697043</v>
      </c>
    </row>
    <row r="14" spans="2:13" x14ac:dyDescent="0.25">
      <c r="B14" s="37">
        <v>5</v>
      </c>
      <c r="C14" s="43">
        <v>8452</v>
      </c>
      <c r="D14" s="1">
        <f t="shared" ca="1" si="1"/>
        <v>1</v>
      </c>
      <c r="E14" s="41">
        <f t="shared" ca="1" si="2"/>
        <v>8452</v>
      </c>
      <c r="F14" s="40">
        <v>35598.629999999997</v>
      </c>
      <c r="G14" s="1">
        <f t="shared" ca="1" si="3"/>
        <v>1.17</v>
      </c>
      <c r="H14" s="39">
        <f t="shared" ca="1" si="4"/>
        <v>41650.397099999995</v>
      </c>
      <c r="J14" s="30">
        <v>5</v>
      </c>
      <c r="K14" s="21">
        <f t="shared" ca="1" si="5"/>
        <v>50873.547882846367</v>
      </c>
      <c r="L14" s="21">
        <f t="shared" ca="1" si="6"/>
        <v>41650.397099999995</v>
      </c>
      <c r="M14" s="21">
        <f t="shared" ca="1" si="7"/>
        <v>9223.1507828463727</v>
      </c>
    </row>
    <row r="15" spans="2:13" x14ac:dyDescent="0.25">
      <c r="B15" s="37">
        <v>6</v>
      </c>
      <c r="C15" s="43">
        <v>8453</v>
      </c>
      <c r="D15" s="1">
        <f t="shared" ca="1" si="1"/>
        <v>0.83</v>
      </c>
      <c r="E15" s="41">
        <f t="shared" ca="1" si="2"/>
        <v>7015.99</v>
      </c>
      <c r="F15" s="40">
        <v>35599.629999999997</v>
      </c>
      <c r="G15" s="1">
        <f t="shared" ca="1" si="3"/>
        <v>1.1000000000000001</v>
      </c>
      <c r="H15" s="39">
        <f t="shared" ca="1" si="4"/>
        <v>39159.593000000001</v>
      </c>
      <c r="J15" s="30">
        <v>6</v>
      </c>
      <c r="K15" s="21">
        <f t="shared" ca="1" si="5"/>
        <v>42230.040607024523</v>
      </c>
      <c r="L15" s="21">
        <f t="shared" ca="1" si="6"/>
        <v>39159.593000000001</v>
      </c>
      <c r="M15" s="21">
        <f t="shared" ca="1" si="7"/>
        <v>3070.4476070245219</v>
      </c>
    </row>
    <row r="16" spans="2:13" x14ac:dyDescent="0.25">
      <c r="B16" s="37">
        <v>7</v>
      </c>
      <c r="C16" s="43">
        <v>8454</v>
      </c>
      <c r="D16" s="1">
        <f t="shared" ca="1" si="1"/>
        <v>0.8</v>
      </c>
      <c r="E16" s="41">
        <f t="shared" ca="1" si="2"/>
        <v>6763.2000000000007</v>
      </c>
      <c r="F16" s="40">
        <v>35600.629999999997</v>
      </c>
      <c r="G16" s="1">
        <f t="shared" ca="1" si="3"/>
        <v>1.1100000000000001</v>
      </c>
      <c r="H16" s="39">
        <f t="shared" ca="1" si="4"/>
        <v>39516.6993</v>
      </c>
      <c r="J16" s="30">
        <v>7</v>
      </c>
      <c r="K16" s="21">
        <f t="shared" ca="1" si="5"/>
        <v>40708.468887987059</v>
      </c>
      <c r="L16" s="21">
        <f t="shared" ca="1" si="6"/>
        <v>39516.6993</v>
      </c>
      <c r="M16" s="21">
        <f t="shared" ca="1" si="7"/>
        <v>1191.7695879870589</v>
      </c>
    </row>
    <row r="17" spans="2:13" x14ac:dyDescent="0.25">
      <c r="B17" s="37">
        <v>8</v>
      </c>
      <c r="C17" s="43">
        <v>8455</v>
      </c>
      <c r="D17" s="1">
        <f t="shared" ca="1" si="1"/>
        <v>1.02</v>
      </c>
      <c r="E17" s="41">
        <f t="shared" ca="1" si="2"/>
        <v>8624.1</v>
      </c>
      <c r="F17" s="40">
        <v>35601.629999999997</v>
      </c>
      <c r="G17" s="1">
        <f t="shared" ca="1" si="3"/>
        <v>1.1599999999999999</v>
      </c>
      <c r="H17" s="39">
        <f t="shared" ca="1" si="4"/>
        <v>41297.890799999994</v>
      </c>
      <c r="J17" s="30">
        <v>8</v>
      </c>
      <c r="K17" s="21">
        <f t="shared" ca="1" si="5"/>
        <v>51909.437328023589</v>
      </c>
      <c r="L17" s="21">
        <f t="shared" ca="1" si="6"/>
        <v>41297.890799999994</v>
      </c>
      <c r="M17" s="21">
        <f t="shared" ca="1" si="7"/>
        <v>10611.546528023595</v>
      </c>
    </row>
    <row r="18" spans="2:13" x14ac:dyDescent="0.25">
      <c r="B18" s="37">
        <v>9</v>
      </c>
      <c r="C18" s="43">
        <v>8456</v>
      </c>
      <c r="D18" s="1">
        <f t="shared" ca="1" si="1"/>
        <v>0.85</v>
      </c>
      <c r="E18" s="41">
        <f t="shared" ca="1" si="2"/>
        <v>7187.5999999999995</v>
      </c>
      <c r="F18" s="40">
        <v>35602.629999999997</v>
      </c>
      <c r="G18" s="1">
        <f t="shared" ca="1" si="3"/>
        <v>1.1499999999999999</v>
      </c>
      <c r="H18" s="39">
        <f t="shared" ca="1" si="4"/>
        <v>40943.024499999992</v>
      </c>
      <c r="J18" s="30">
        <v>9</v>
      </c>
      <c r="K18" s="21">
        <f t="shared" ca="1" si="5"/>
        <v>43262.98068655307</v>
      </c>
      <c r="L18" s="21">
        <f t="shared" ca="1" si="6"/>
        <v>40943.024499999992</v>
      </c>
      <c r="M18" s="21">
        <f t="shared" ca="1" si="7"/>
        <v>2319.9561865530777</v>
      </c>
    </row>
    <row r="19" spans="2:13" x14ac:dyDescent="0.25">
      <c r="B19" s="37">
        <v>10</v>
      </c>
      <c r="C19" s="43">
        <v>8457</v>
      </c>
      <c r="D19" s="1">
        <f t="shared" ca="1" si="1"/>
        <v>1.1100000000000001</v>
      </c>
      <c r="E19" s="41">
        <f t="shared" ca="1" si="2"/>
        <v>9387.27</v>
      </c>
      <c r="F19" s="40">
        <v>35603.629999999997</v>
      </c>
      <c r="G19" s="1">
        <f t="shared" ca="1" si="3"/>
        <v>1.01</v>
      </c>
      <c r="H19" s="39">
        <f t="shared" ca="1" si="4"/>
        <v>35959.666299999997</v>
      </c>
      <c r="J19" s="30">
        <v>10</v>
      </c>
      <c r="K19" s="21">
        <f t="shared" ca="1" si="5"/>
        <v>56503.044230265885</v>
      </c>
      <c r="L19" s="21">
        <f t="shared" ca="1" si="6"/>
        <v>35959.666299999997</v>
      </c>
      <c r="M19" s="21">
        <f t="shared" ca="1" si="7"/>
        <v>20543.377930265888</v>
      </c>
    </row>
    <row r="20" spans="2:13" x14ac:dyDescent="0.25">
      <c r="B20" s="37">
        <v>11</v>
      </c>
      <c r="C20" s="43">
        <v>8458</v>
      </c>
      <c r="D20" s="1">
        <f t="shared" ca="1" si="1"/>
        <v>0.9</v>
      </c>
      <c r="E20" s="41">
        <f t="shared" ca="1" si="2"/>
        <v>7612.2</v>
      </c>
      <c r="F20" s="40">
        <v>35604.629999999997</v>
      </c>
      <c r="G20" s="1">
        <f t="shared" ca="1" si="3"/>
        <v>1.01</v>
      </c>
      <c r="H20" s="39">
        <f t="shared" ca="1" si="4"/>
        <v>35960.676299999999</v>
      </c>
      <c r="J20" s="30">
        <v>11</v>
      </c>
      <c r="K20" s="21">
        <f t="shared" ca="1" si="5"/>
        <v>45818.696307832834</v>
      </c>
      <c r="L20" s="21">
        <f t="shared" ca="1" si="6"/>
        <v>35960.676299999999</v>
      </c>
      <c r="M20" s="21">
        <f t="shared" ca="1" si="7"/>
        <v>9858.0200078328344</v>
      </c>
    </row>
    <row r="21" spans="2:13" ht="15.75" thickBot="1" x14ac:dyDescent="0.3">
      <c r="B21" s="38">
        <v>12</v>
      </c>
      <c r="C21" s="44">
        <v>8459</v>
      </c>
      <c r="D21" s="35">
        <f t="shared" ca="1" si="1"/>
        <v>1.08</v>
      </c>
      <c r="E21" s="42">
        <f t="shared" ca="1" si="2"/>
        <v>9135.7200000000012</v>
      </c>
      <c r="F21" s="45">
        <v>35605.629999999997</v>
      </c>
      <c r="G21" s="35">
        <f t="shared" ca="1" si="3"/>
        <v>1.02</v>
      </c>
      <c r="H21" s="46">
        <f t="shared" ca="1" si="4"/>
        <v>36317.742599999998</v>
      </c>
      <c r="J21" s="30">
        <v>12</v>
      </c>
      <c r="K21" s="21">
        <f t="shared" ca="1" si="5"/>
        <v>54988.936212053632</v>
      </c>
      <c r="L21" s="21">
        <f t="shared" ca="1" si="6"/>
        <v>36317.742599999998</v>
      </c>
      <c r="M21" s="21">
        <f t="shared" ca="1" si="7"/>
        <v>18671.193612053634</v>
      </c>
    </row>
    <row r="22" spans="2:13" x14ac:dyDescent="0.25">
      <c r="J22" s="1" t="s">
        <v>36</v>
      </c>
      <c r="K22" s="32">
        <f ca="1">SUM(K10:K21)</f>
        <v>609563.39576107671</v>
      </c>
      <c r="L22" s="32">
        <f ca="1">SUM(L10:L21)</f>
        <v>457817.94179999997</v>
      </c>
      <c r="M22" s="32">
        <f ca="1">SUM(M10:M21)</f>
        <v>151745.4539610768</v>
      </c>
    </row>
  </sheetData>
  <mergeCells count="3">
    <mergeCell ref="C8:E8"/>
    <mergeCell ref="F8:H8"/>
    <mergeCell ref="J8:M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Costs structure</vt:lpstr>
      <vt:lpstr>Cash flow</vt:lpstr>
      <vt:lpstr>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Pineda</dc:creator>
  <cp:lastModifiedBy>Alumno</cp:lastModifiedBy>
  <dcterms:created xsi:type="dcterms:W3CDTF">2019-11-17T23:06:48Z</dcterms:created>
  <dcterms:modified xsi:type="dcterms:W3CDTF">2019-11-30T00:34:11Z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d9e87d2a-fdc0-421a-9371-084b7d901413</vt:lpwstr>
  </property>
</Properties>
</file>