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chivos CRIS\Carpeta 2019 C10\Medición del trabajo\Panaderia der Chef\"/>
    </mc:Choice>
  </mc:AlternateContent>
  <bookViews>
    <workbookView xWindow="-255" yWindow="4560" windowWidth="20730" windowHeight="11760" firstSheet="4" activeTab="6"/>
  </bookViews>
  <sheets>
    <sheet name="Times" sheetId="1" r:id="rId1"/>
    <sheet name="Process diagram" sheetId="4" r:id="rId2"/>
    <sheet name="Process diagram analisis" sheetId="7" r:id="rId3"/>
    <sheet name="Suplements" sheetId="2" r:id="rId4"/>
    <sheet name="Man-Machine chart" sheetId="6" r:id="rId5"/>
    <sheet name="Analisis tiempos" sheetId="3" r:id="rId6"/>
    <sheet name="Analisis alternativas tiempos" sheetId="11" r:id="rId7"/>
    <sheet name="CPM Simulation" sheetId="9" r:id="rId8"/>
    <sheet name="Analisis simulation" sheetId="10" r:id="rId9"/>
    <sheet name="Simulation (borrador)" sheetId="8" r:id="rId10"/>
  </sheets>
  <definedNames>
    <definedName name="_xlnm._FilterDatabase" localSheetId="7" hidden="1">'CPM Simulation'!$A$3:$G$117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25" i="3" l="1"/>
  <c r="AT24" i="3"/>
  <c r="AT26" i="3"/>
  <c r="AT23" i="3"/>
  <c r="AP23" i="3" l="1"/>
  <c r="AP24" i="3"/>
  <c r="AP25" i="3"/>
  <c r="AP26" i="3"/>
  <c r="AP22" i="3"/>
  <c r="AQ22" i="3" l="1"/>
  <c r="AQ23" i="3" l="1"/>
  <c r="AQ24" i="3"/>
  <c r="AQ25" i="3"/>
  <c r="AQ26" i="3"/>
  <c r="Q58" i="1" l="1"/>
  <c r="Q59" i="1"/>
  <c r="Q60" i="1"/>
  <c r="Q61" i="1"/>
  <c r="AK16" i="3" s="1"/>
  <c r="Q62" i="1"/>
  <c r="AK17" i="3" s="1"/>
  <c r="Q63" i="1"/>
  <c r="Q64" i="1"/>
  <c r="AK19" i="3" s="1"/>
  <c r="Q65" i="1"/>
  <c r="AK20" i="3" s="1"/>
  <c r="Q57" i="1"/>
  <c r="Q54" i="1"/>
  <c r="Q55" i="1"/>
  <c r="Q53" i="1"/>
  <c r="Q38" i="1"/>
  <c r="Q37" i="1"/>
  <c r="Q36" i="1"/>
  <c r="Q35" i="1"/>
  <c r="Q33" i="1"/>
  <c r="Q32" i="1"/>
  <c r="Q31" i="1"/>
  <c r="Q30" i="1"/>
  <c r="Q29" i="1"/>
  <c r="Q28" i="1"/>
  <c r="Q27" i="1"/>
  <c r="Q26" i="1"/>
  <c r="Q24" i="1"/>
  <c r="Q22" i="1"/>
  <c r="Q19" i="1"/>
  <c r="Q17" i="1"/>
  <c r="Q14" i="1"/>
  <c r="Q15" i="1"/>
  <c r="Q16" i="1"/>
  <c r="Q13" i="1"/>
  <c r="M26" i="1"/>
  <c r="M54" i="1"/>
  <c r="M55" i="1"/>
  <c r="M57" i="1"/>
  <c r="M58" i="1"/>
  <c r="M59" i="1"/>
  <c r="M60" i="1"/>
  <c r="M61" i="1"/>
  <c r="M62" i="1"/>
  <c r="AL17" i="3" s="1"/>
  <c r="M63" i="1"/>
  <c r="M64" i="1"/>
  <c r="M65" i="1"/>
  <c r="AL20" i="3" s="1"/>
  <c r="M53" i="1"/>
  <c r="M38" i="1"/>
  <c r="M37" i="1"/>
  <c r="M33" i="1"/>
  <c r="M36" i="1"/>
  <c r="M35" i="1"/>
  <c r="M30" i="1"/>
  <c r="M31" i="1"/>
  <c r="M32" i="1"/>
  <c r="M29" i="1"/>
  <c r="M28" i="1"/>
  <c r="M27" i="1"/>
  <c r="M24" i="1"/>
  <c r="M22" i="1"/>
  <c r="M19" i="1"/>
  <c r="M17" i="1"/>
  <c r="M14" i="1"/>
  <c r="M15" i="1"/>
  <c r="M16" i="1"/>
  <c r="M13" i="1"/>
  <c r="F5" i="10"/>
  <c r="F6" i="10" s="1"/>
  <c r="M4" i="10" s="1"/>
  <c r="AK8" i="3" l="1"/>
  <c r="AK11" i="3"/>
  <c r="AK15" i="3"/>
  <c r="AK18" i="3"/>
  <c r="AL6" i="3"/>
  <c r="AL8" i="3"/>
  <c r="AL11" i="3"/>
  <c r="AL18" i="3"/>
  <c r="AL13" i="3"/>
  <c r="AL15" i="3"/>
  <c r="AK6" i="3"/>
  <c r="AK10" i="3"/>
  <c r="AL10" i="3"/>
  <c r="AK13" i="3"/>
  <c r="L89" i="9"/>
  <c r="P88" i="9" s="1"/>
  <c r="P52" i="9"/>
  <c r="P32" i="9"/>
  <c r="P12" i="9"/>
  <c r="AO15" i="3" l="1"/>
  <c r="I71" i="4"/>
  <c r="F34" i="1"/>
  <c r="I3" i="8" l="1"/>
  <c r="I19" i="8" l="1"/>
  <c r="J19" i="8" s="1"/>
  <c r="I18" i="8"/>
  <c r="J18" i="8" s="1"/>
  <c r="I17" i="8"/>
  <c r="J17" i="8" s="1"/>
  <c r="I16" i="8"/>
  <c r="J16" i="8" s="1"/>
  <c r="I15" i="8"/>
  <c r="J15" i="8" s="1"/>
  <c r="I24" i="8"/>
  <c r="J24" i="8" s="1"/>
  <c r="L24" i="8" s="1"/>
  <c r="I23" i="8"/>
  <c r="J23" i="8" s="1"/>
  <c r="I22" i="8"/>
  <c r="J22" i="8" s="1"/>
  <c r="I21" i="8"/>
  <c r="J21" i="8" s="1"/>
  <c r="I20" i="8"/>
  <c r="J20" i="8" s="1"/>
  <c r="I14" i="8"/>
  <c r="J14" i="8" s="1"/>
  <c r="I13" i="8"/>
  <c r="J13" i="8" s="1"/>
  <c r="L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P2" i="8"/>
  <c r="Q2" i="8" s="1"/>
  <c r="K3" i="8"/>
  <c r="K42" i="8"/>
  <c r="K41" i="8"/>
  <c r="K38" i="8"/>
  <c r="K34" i="8"/>
  <c r="K33" i="8"/>
  <c r="K30" i="8"/>
  <c r="K29" i="8"/>
  <c r="K25" i="8"/>
  <c r="K24" i="8"/>
  <c r="K14" i="8"/>
  <c r="K13" i="8"/>
  <c r="I4" i="8"/>
  <c r="J4" i="8" s="1"/>
  <c r="I5" i="8"/>
  <c r="J5" i="8" s="1"/>
  <c r="I6" i="8"/>
  <c r="J6" i="8" s="1"/>
  <c r="I25" i="8"/>
  <c r="J25" i="8" s="1"/>
  <c r="I26" i="8"/>
  <c r="J26" i="8" s="1"/>
  <c r="I27" i="8"/>
  <c r="J27" i="8" s="1"/>
  <c r="I28" i="8"/>
  <c r="J28" i="8" s="1"/>
  <c r="I29" i="8"/>
  <c r="J29" i="8" s="1"/>
  <c r="L29" i="8" s="1"/>
  <c r="I30" i="8"/>
  <c r="J30" i="8" s="1"/>
  <c r="I31" i="8"/>
  <c r="J31" i="8" s="1"/>
  <c r="I32" i="8"/>
  <c r="J32" i="8" s="1"/>
  <c r="I33" i="8"/>
  <c r="J33" i="8" s="1"/>
  <c r="L33" i="8" s="1"/>
  <c r="I34" i="8"/>
  <c r="J34" i="8" s="1"/>
  <c r="I35" i="8"/>
  <c r="J35" i="8" s="1"/>
  <c r="I36" i="8"/>
  <c r="J36" i="8" s="1"/>
  <c r="I37" i="8"/>
  <c r="J37" i="8" s="1"/>
  <c r="I38" i="8"/>
  <c r="J38" i="8" s="1"/>
  <c r="L38" i="8" s="1"/>
  <c r="R18" i="8" s="1"/>
  <c r="I39" i="8"/>
  <c r="J39" i="8" s="1"/>
  <c r="I40" i="8"/>
  <c r="J40" i="8" s="1"/>
  <c r="I41" i="8"/>
  <c r="J41" i="8" s="1"/>
  <c r="L41" i="8" s="1"/>
  <c r="R19" i="8" s="1"/>
  <c r="I42" i="8"/>
  <c r="J42" i="8" s="1"/>
  <c r="L42" i="8" s="1"/>
  <c r="R20" i="8" s="1"/>
  <c r="J3" i="8"/>
  <c r="M42" i="8" l="1"/>
  <c r="M41" i="8"/>
  <c r="M13" i="8"/>
  <c r="M33" i="8"/>
  <c r="M29" i="8"/>
  <c r="M38" i="8"/>
  <c r="M24" i="8"/>
  <c r="P13" i="8"/>
  <c r="P9" i="8"/>
  <c r="P5" i="8"/>
  <c r="Q5" i="8" s="1"/>
  <c r="L3" i="8"/>
  <c r="L34" i="8"/>
  <c r="R16" i="8" s="1"/>
  <c r="L30" i="8"/>
  <c r="R14" i="8" s="1"/>
  <c r="L25" i="8"/>
  <c r="L14" i="8"/>
  <c r="M34" i="8" l="1"/>
  <c r="M30" i="8"/>
  <c r="M25" i="8"/>
  <c r="P11" i="8"/>
  <c r="M14" i="8"/>
  <c r="P7" i="8"/>
  <c r="R7" i="8" s="1"/>
  <c r="M3" i="8"/>
  <c r="P3" i="8"/>
  <c r="I72" i="4"/>
  <c r="I70" i="4"/>
  <c r="I69" i="4"/>
  <c r="I68" i="4"/>
  <c r="Q11" i="8" l="1"/>
  <c r="R11" i="8"/>
  <c r="Q7" i="8"/>
  <c r="P4" i="8"/>
  <c r="Q3" i="8"/>
  <c r="P6" i="8" l="1"/>
  <c r="P8" i="8" s="1"/>
  <c r="P10" i="8" s="1"/>
  <c r="P12" i="8" s="1"/>
  <c r="P21" i="8" s="1"/>
  <c r="R6" i="8"/>
  <c r="R10" i="8" s="1"/>
  <c r="R15" i="8" s="1"/>
  <c r="R17" i="8" s="1"/>
  <c r="R21" i="8" s="1"/>
  <c r="Q6" i="8"/>
  <c r="Q10" i="8" s="1"/>
  <c r="Q21" i="8" s="1"/>
  <c r="Q55" i="6"/>
  <c r="Q34" i="1" l="1"/>
  <c r="AK9" i="3" s="1"/>
  <c r="Q39" i="1"/>
  <c r="AK12" i="3" s="1"/>
  <c r="Q23" i="1"/>
  <c r="AK7" i="3" s="1"/>
  <c r="Q56" i="1"/>
  <c r="AK14" i="3" s="1"/>
  <c r="E17" i="2" l="1"/>
  <c r="E18" i="2" s="1"/>
  <c r="F13" i="2" l="1"/>
  <c r="F22" i="2" s="1"/>
  <c r="G13" i="2"/>
  <c r="F21" i="2" s="1"/>
  <c r="Q10" i="6" l="1"/>
  <c r="Q10" i="4"/>
  <c r="Q50" i="1"/>
  <c r="Q50" i="4"/>
  <c r="Q10" i="1"/>
  <c r="T26" i="1" s="1"/>
  <c r="T59" i="1" l="1"/>
  <c r="N64" i="6" s="1"/>
  <c r="T56" i="1"/>
  <c r="N61" i="6" s="1"/>
  <c r="AJ14" i="3" s="1"/>
  <c r="T64" i="1"/>
  <c r="N69" i="6" s="1"/>
  <c r="AJ19" i="3" s="1"/>
  <c r="T61" i="1"/>
  <c r="P66" i="6" s="1"/>
  <c r="AJ16" i="3" s="1"/>
  <c r="T57" i="1"/>
  <c r="N62" i="6" s="1"/>
  <c r="T65" i="1"/>
  <c r="N70" i="6" s="1"/>
  <c r="AJ20" i="3" s="1"/>
  <c r="T53" i="1"/>
  <c r="N58" i="6" s="1"/>
  <c r="T58" i="1"/>
  <c r="N63" i="6" s="1"/>
  <c r="T54" i="1"/>
  <c r="N59" i="6" s="1"/>
  <c r="T62" i="1"/>
  <c r="T60" i="1"/>
  <c r="N65" i="6" s="1"/>
  <c r="T55" i="1"/>
  <c r="N60" i="6" s="1"/>
  <c r="T63" i="1"/>
  <c r="N68" i="6" s="1"/>
  <c r="T27" i="1"/>
  <c r="N27" i="6" s="1"/>
  <c r="T29" i="1"/>
  <c r="N29" i="6" s="1"/>
  <c r="T39" i="1"/>
  <c r="P39" i="6" s="1"/>
  <c r="AJ12" i="3" s="1"/>
  <c r="T23" i="1"/>
  <c r="P23" i="6" s="1"/>
  <c r="AJ7" i="3" s="1"/>
  <c r="T30" i="1"/>
  <c r="N30" i="6" s="1"/>
  <c r="T13" i="1"/>
  <c r="N13" i="6" s="1"/>
  <c r="T24" i="1"/>
  <c r="N24" i="6" s="1"/>
  <c r="T31" i="1"/>
  <c r="N31" i="6" s="1"/>
  <c r="T14" i="1"/>
  <c r="N14" i="6" s="1"/>
  <c r="N26" i="6"/>
  <c r="T32" i="1"/>
  <c r="N32" i="6" s="1"/>
  <c r="T15" i="1"/>
  <c r="N15" i="6" s="1"/>
  <c r="T33" i="1"/>
  <c r="N33" i="6" s="1"/>
  <c r="T16" i="1"/>
  <c r="N16" i="6" s="1"/>
  <c r="T36" i="1"/>
  <c r="N36" i="6" s="1"/>
  <c r="T34" i="1"/>
  <c r="P34" i="6" s="1"/>
  <c r="AJ9" i="3" s="1"/>
  <c r="T17" i="1"/>
  <c r="N17" i="6" s="1"/>
  <c r="T38" i="1"/>
  <c r="N38" i="6" s="1"/>
  <c r="T35" i="1"/>
  <c r="N35" i="6" s="1"/>
  <c r="T19" i="1"/>
  <c r="N19" i="6" s="1"/>
  <c r="T28" i="1"/>
  <c r="N28" i="6" s="1"/>
  <c r="T37" i="1"/>
  <c r="N37" i="6" s="1"/>
  <c r="T22" i="1"/>
  <c r="N22" i="6" s="1"/>
  <c r="E50" i="9" l="1"/>
  <c r="F50" i="9" s="1"/>
  <c r="E52" i="9"/>
  <c r="F52" i="9" s="1"/>
  <c r="E49" i="9"/>
  <c r="F49" i="9" s="1"/>
  <c r="E47" i="9"/>
  <c r="F47" i="9" s="1"/>
  <c r="E45" i="9"/>
  <c r="F45" i="9" s="1"/>
  <c r="E51" i="9"/>
  <c r="F51" i="9" s="1"/>
  <c r="E46" i="9"/>
  <c r="F46" i="9" s="1"/>
  <c r="E53" i="9"/>
  <c r="F53" i="9" s="1"/>
  <c r="E48" i="9"/>
  <c r="F48" i="9" s="1"/>
  <c r="E44" i="9"/>
  <c r="F44" i="9" s="1"/>
  <c r="E23" i="9"/>
  <c r="F23" i="9" s="1"/>
  <c r="E21" i="9"/>
  <c r="F21" i="9" s="1"/>
  <c r="E19" i="9"/>
  <c r="F19" i="9" s="1"/>
  <c r="E17" i="9"/>
  <c r="F17" i="9" s="1"/>
  <c r="E15" i="9"/>
  <c r="F15" i="9" s="1"/>
  <c r="E22" i="9"/>
  <c r="F22" i="9" s="1"/>
  <c r="E18" i="9"/>
  <c r="F18" i="9" s="1"/>
  <c r="E14" i="9"/>
  <c r="F14" i="9" s="1"/>
  <c r="E20" i="9"/>
  <c r="F20" i="9" s="1"/>
  <c r="E16" i="9"/>
  <c r="F16" i="9" s="1"/>
  <c r="D23" i="9"/>
  <c r="E116" i="9"/>
  <c r="F116" i="9" s="1"/>
  <c r="E108" i="9"/>
  <c r="F108" i="9" s="1"/>
  <c r="E100" i="9"/>
  <c r="F100" i="9" s="1"/>
  <c r="E92" i="9"/>
  <c r="F92" i="9" s="1"/>
  <c r="E84" i="9"/>
  <c r="F84" i="9" s="1"/>
  <c r="E104" i="9"/>
  <c r="F104" i="9" s="1"/>
  <c r="E88" i="9"/>
  <c r="F88" i="9" s="1"/>
  <c r="E112" i="9"/>
  <c r="F112" i="9" s="1"/>
  <c r="E96" i="9"/>
  <c r="F96" i="9" s="1"/>
  <c r="E80" i="9"/>
  <c r="F80" i="9" s="1"/>
  <c r="E73" i="9"/>
  <c r="F73" i="9" s="1"/>
  <c r="E71" i="9"/>
  <c r="F71" i="9" s="1"/>
  <c r="E69" i="9"/>
  <c r="F69" i="9" s="1"/>
  <c r="E67" i="9"/>
  <c r="F67" i="9" s="1"/>
  <c r="E65" i="9"/>
  <c r="F65" i="9" s="1"/>
  <c r="E70" i="9"/>
  <c r="F70" i="9" s="1"/>
  <c r="E66" i="9"/>
  <c r="F66" i="9" s="1"/>
  <c r="E72" i="9"/>
  <c r="F72" i="9" s="1"/>
  <c r="E68" i="9"/>
  <c r="F68" i="9" s="1"/>
  <c r="E64" i="9"/>
  <c r="F64" i="9" s="1"/>
  <c r="N67" i="6"/>
  <c r="AJ17" i="3" s="1"/>
  <c r="D82" i="9" s="1"/>
  <c r="D117" i="9"/>
  <c r="E117" i="9"/>
  <c r="F117" i="9" s="1"/>
  <c r="E114" i="9"/>
  <c r="F114" i="9" s="1"/>
  <c r="E109" i="9"/>
  <c r="F109" i="9" s="1"/>
  <c r="E101" i="9"/>
  <c r="F101" i="9" s="1"/>
  <c r="E93" i="9"/>
  <c r="F93" i="9" s="1"/>
  <c r="E85" i="9"/>
  <c r="F85" i="9" s="1"/>
  <c r="E77" i="9"/>
  <c r="F77" i="9" s="1"/>
  <c r="E113" i="9"/>
  <c r="F113" i="9" s="1"/>
  <c r="E97" i="9"/>
  <c r="F97" i="9" s="1"/>
  <c r="E81" i="9"/>
  <c r="F81" i="9" s="1"/>
  <c r="E105" i="9"/>
  <c r="F105" i="9" s="1"/>
  <c r="E89" i="9"/>
  <c r="F89" i="9" s="1"/>
  <c r="D75" i="9"/>
  <c r="E75" i="9"/>
  <c r="F75" i="9" s="1"/>
  <c r="D53" i="9"/>
  <c r="D44" i="9"/>
  <c r="D48" i="9"/>
  <c r="D52" i="9"/>
  <c r="D47" i="9"/>
  <c r="D51" i="9"/>
  <c r="D46" i="9"/>
  <c r="D50" i="9"/>
  <c r="D45" i="9"/>
  <c r="D49" i="9"/>
  <c r="D73" i="9"/>
  <c r="D71" i="9"/>
  <c r="D69" i="9"/>
  <c r="D67" i="9"/>
  <c r="D65" i="9"/>
  <c r="D72" i="9"/>
  <c r="D70" i="9"/>
  <c r="D68" i="9"/>
  <c r="D66" i="9"/>
  <c r="D64" i="9"/>
  <c r="D21" i="9"/>
  <c r="D19" i="9"/>
  <c r="D17" i="9"/>
  <c r="D15" i="9"/>
  <c r="D22" i="9"/>
  <c r="D20" i="9"/>
  <c r="D18" i="9"/>
  <c r="D16" i="9"/>
  <c r="D14" i="9"/>
  <c r="D80" i="9"/>
  <c r="D84" i="9"/>
  <c r="D88" i="9"/>
  <c r="D92" i="9"/>
  <c r="D96" i="9"/>
  <c r="D100" i="9"/>
  <c r="D104" i="9"/>
  <c r="D108" i="9"/>
  <c r="D112" i="9"/>
  <c r="D116" i="9"/>
  <c r="AJ11" i="3"/>
  <c r="AJ10" i="3"/>
  <c r="AJ8" i="3"/>
  <c r="P71" i="6"/>
  <c r="AJ6" i="3"/>
  <c r="AJ18" i="3"/>
  <c r="AJ13" i="3"/>
  <c r="E74" i="9" s="1"/>
  <c r="F74" i="9" s="1"/>
  <c r="AJ15" i="3"/>
  <c r="T92" i="9" l="1"/>
  <c r="N71" i="6"/>
  <c r="D106" i="9"/>
  <c r="D90" i="9"/>
  <c r="D114" i="9"/>
  <c r="D98" i="9"/>
  <c r="D76" i="9"/>
  <c r="E76" i="9"/>
  <c r="F76" i="9" s="1"/>
  <c r="E115" i="9"/>
  <c r="F115" i="9" s="1"/>
  <c r="E107" i="9"/>
  <c r="F107" i="9" s="1"/>
  <c r="E99" i="9"/>
  <c r="F99" i="9" s="1"/>
  <c r="E91" i="9"/>
  <c r="F91" i="9" s="1"/>
  <c r="E83" i="9"/>
  <c r="F83" i="9" s="1"/>
  <c r="E111" i="9"/>
  <c r="F111" i="9" s="1"/>
  <c r="E95" i="9"/>
  <c r="F95" i="9" s="1"/>
  <c r="E79" i="9"/>
  <c r="F79" i="9" s="1"/>
  <c r="E103" i="9"/>
  <c r="F103" i="9" s="1"/>
  <c r="E87" i="9"/>
  <c r="F87" i="9" s="1"/>
  <c r="E43" i="9"/>
  <c r="F43" i="9" s="1"/>
  <c r="E41" i="9"/>
  <c r="F41" i="9" s="1"/>
  <c r="E39" i="9"/>
  <c r="F39" i="9" s="1"/>
  <c r="E37" i="9"/>
  <c r="F37" i="9" s="1"/>
  <c r="E35" i="9"/>
  <c r="F35" i="9" s="1"/>
  <c r="E42" i="9"/>
  <c r="F42" i="9" s="1"/>
  <c r="E38" i="9"/>
  <c r="F38" i="9" s="1"/>
  <c r="E34" i="9"/>
  <c r="F34" i="9" s="1"/>
  <c r="E40" i="9"/>
  <c r="F40" i="9" s="1"/>
  <c r="E36" i="9"/>
  <c r="F36" i="9" s="1"/>
  <c r="E110" i="9"/>
  <c r="F110" i="9" s="1"/>
  <c r="E102" i="9"/>
  <c r="F102" i="9" s="1"/>
  <c r="E94" i="9"/>
  <c r="F94" i="9" s="1"/>
  <c r="E86" i="9"/>
  <c r="F86" i="9" s="1"/>
  <c r="E78" i="9"/>
  <c r="F78" i="9" s="1"/>
  <c r="E106" i="9"/>
  <c r="F106" i="9" s="1"/>
  <c r="E90" i="9"/>
  <c r="F90" i="9" s="1"/>
  <c r="E98" i="9"/>
  <c r="F98" i="9" s="1"/>
  <c r="E82" i="9"/>
  <c r="F82" i="9" s="1"/>
  <c r="E13" i="9"/>
  <c r="F13" i="9" s="1"/>
  <c r="E11" i="9"/>
  <c r="F11" i="9" s="1"/>
  <c r="E9" i="9"/>
  <c r="F9" i="9" s="1"/>
  <c r="E7" i="9"/>
  <c r="F7" i="9" s="1"/>
  <c r="E5" i="9"/>
  <c r="F5" i="9" s="1"/>
  <c r="D4" i="9"/>
  <c r="E12" i="9"/>
  <c r="F12" i="9" s="1"/>
  <c r="E8" i="9"/>
  <c r="F8" i="9" s="1"/>
  <c r="E4" i="9"/>
  <c r="F4" i="9" s="1"/>
  <c r="E10" i="9"/>
  <c r="F10" i="9" s="1"/>
  <c r="E6" i="9"/>
  <c r="F6" i="9" s="1"/>
  <c r="E33" i="9"/>
  <c r="F33" i="9" s="1"/>
  <c r="E31" i="9"/>
  <c r="F31" i="9" s="1"/>
  <c r="E29" i="9"/>
  <c r="F29" i="9" s="1"/>
  <c r="E27" i="9"/>
  <c r="F27" i="9" s="1"/>
  <c r="E25" i="9"/>
  <c r="F25" i="9" s="1"/>
  <c r="E30" i="9"/>
  <c r="F30" i="9" s="1"/>
  <c r="E26" i="9"/>
  <c r="F26" i="9" s="1"/>
  <c r="E32" i="9"/>
  <c r="F32" i="9" s="1"/>
  <c r="E28" i="9"/>
  <c r="F28" i="9" s="1"/>
  <c r="E24" i="9"/>
  <c r="F24" i="9" s="1"/>
  <c r="E63" i="9"/>
  <c r="F63" i="9" s="1"/>
  <c r="E61" i="9"/>
  <c r="F61" i="9" s="1"/>
  <c r="E59" i="9"/>
  <c r="F59" i="9" s="1"/>
  <c r="E57" i="9"/>
  <c r="F57" i="9" s="1"/>
  <c r="E55" i="9"/>
  <c r="F55" i="9" s="1"/>
  <c r="E62" i="9"/>
  <c r="F62" i="9" s="1"/>
  <c r="E58" i="9"/>
  <c r="F58" i="9" s="1"/>
  <c r="E54" i="9"/>
  <c r="F54" i="9" s="1"/>
  <c r="E60" i="9"/>
  <c r="F60" i="9" s="1"/>
  <c r="E56" i="9"/>
  <c r="F56" i="9" s="1"/>
  <c r="D78" i="9"/>
  <c r="D110" i="9"/>
  <c r="D102" i="9"/>
  <c r="D94" i="9"/>
  <c r="D86" i="9"/>
  <c r="AS56" i="9"/>
  <c r="EE83" i="9"/>
  <c r="DU83" i="9"/>
  <c r="DK83" i="9"/>
  <c r="DA83" i="9"/>
  <c r="CQ83" i="9"/>
  <c r="T65" i="9"/>
  <c r="AB19" i="9"/>
  <c r="T45" i="9"/>
  <c r="X62" i="9"/>
  <c r="BV81" i="9"/>
  <c r="CA26" i="9"/>
  <c r="CE75" i="9"/>
  <c r="BS4" i="9"/>
  <c r="CE26" i="9"/>
  <c r="AS36" i="9"/>
  <c r="AO59" i="9"/>
  <c r="AJ22" i="9"/>
  <c r="AF45" i="9"/>
  <c r="DZ83" i="9"/>
  <c r="DP83" i="9"/>
  <c r="DF83" i="9"/>
  <c r="CV83" i="9"/>
  <c r="T25" i="9"/>
  <c r="X42" i="9"/>
  <c r="AB59" i="9"/>
  <c r="X22" i="9"/>
  <c r="AB39" i="9"/>
  <c r="EI83" i="9"/>
  <c r="BW75" i="9"/>
  <c r="BW6" i="9"/>
  <c r="BY84" i="9"/>
  <c r="CA75" i="9"/>
  <c r="AJ42" i="9"/>
  <c r="AF65" i="9"/>
  <c r="AO39" i="9"/>
  <c r="D74" i="9"/>
  <c r="AO14" i="3"/>
  <c r="AO16" i="3" s="1"/>
  <c r="AO17" i="3" s="1"/>
  <c r="AJ62" i="9"/>
  <c r="D13" i="9"/>
  <c r="D11" i="9"/>
  <c r="D9" i="9"/>
  <c r="D7" i="9"/>
  <c r="D5" i="9"/>
  <c r="D12" i="9"/>
  <c r="D10" i="9"/>
  <c r="D8" i="9"/>
  <c r="D6" i="9"/>
  <c r="D43" i="9"/>
  <c r="D41" i="9"/>
  <c r="D39" i="9"/>
  <c r="D37" i="9"/>
  <c r="D35" i="9"/>
  <c r="D42" i="9"/>
  <c r="D40" i="9"/>
  <c r="D38" i="9"/>
  <c r="D36" i="9"/>
  <c r="D34" i="9"/>
  <c r="D87" i="9"/>
  <c r="D91" i="9"/>
  <c r="D95" i="9"/>
  <c r="D99" i="9"/>
  <c r="D103" i="9"/>
  <c r="D107" i="9"/>
  <c r="D111" i="9"/>
  <c r="D115" i="9"/>
  <c r="D79" i="9"/>
  <c r="D83" i="9"/>
  <c r="D85" i="9"/>
  <c r="D89" i="9"/>
  <c r="D93" i="9"/>
  <c r="D97" i="9"/>
  <c r="D101" i="9"/>
  <c r="D105" i="9"/>
  <c r="D109" i="9"/>
  <c r="D113" i="9"/>
  <c r="D77" i="9"/>
  <c r="D81" i="9"/>
  <c r="D33" i="9"/>
  <c r="D31" i="9"/>
  <c r="D29" i="9"/>
  <c r="D27" i="9"/>
  <c r="D25" i="9"/>
  <c r="D32" i="9"/>
  <c r="D30" i="9"/>
  <c r="D28" i="9"/>
  <c r="D26" i="9"/>
  <c r="D24" i="9"/>
  <c r="D63" i="9"/>
  <c r="D61" i="9"/>
  <c r="D59" i="9"/>
  <c r="D57" i="9"/>
  <c r="D55" i="9"/>
  <c r="D62" i="9"/>
  <c r="D60" i="9"/>
  <c r="D58" i="9"/>
  <c r="D56" i="9"/>
  <c r="D54" i="9"/>
  <c r="CQ89" i="9" l="1"/>
  <c r="DA89" i="9"/>
  <c r="CL89" i="9"/>
  <c r="DF89" i="9"/>
  <c r="DZ89" i="9"/>
  <c r="DK89" i="9"/>
  <c r="DU89" i="9"/>
  <c r="CV89" i="9"/>
  <c r="DP89" i="9"/>
  <c r="BY89" i="9"/>
  <c r="BW13" i="9"/>
  <c r="BU89" i="9"/>
  <c r="CA53" i="9"/>
  <c r="AC53" i="9"/>
  <c r="AG33" i="9"/>
  <c r="BQ89" i="9"/>
  <c r="CA33" i="9"/>
  <c r="CE53" i="9"/>
  <c r="BS13" i="9"/>
  <c r="CE33" i="9"/>
  <c r="AC33" i="9"/>
  <c r="AK33" i="9"/>
  <c r="AG13" i="9"/>
  <c r="AG53" i="9"/>
  <c r="AO53" i="9"/>
  <c r="CQ86" i="9"/>
  <c r="DU86" i="9"/>
  <c r="DK86" i="9"/>
  <c r="DA86" i="9"/>
  <c r="CQ92" i="9"/>
  <c r="DU92" i="9"/>
  <c r="DK92" i="9"/>
  <c r="DA92" i="9"/>
  <c r="BK33" i="9"/>
  <c r="BO53" i="9"/>
  <c r="BO13" i="9"/>
  <c r="BO33" i="9"/>
  <c r="BS53" i="9"/>
  <c r="Y13" i="9"/>
  <c r="Q13" i="9"/>
  <c r="R12" i="9" s="1"/>
  <c r="S24" i="9" s="1"/>
  <c r="U13" i="9"/>
  <c r="Y33" i="9"/>
  <c r="BW53" i="9"/>
  <c r="AK53" i="9"/>
  <c r="AO33" i="9"/>
  <c r="CL86" i="9"/>
  <c r="DZ86" i="9"/>
  <c r="DP86" i="9"/>
  <c r="DF86" i="9"/>
  <c r="CV86" i="9"/>
  <c r="CL92" i="9"/>
  <c r="DZ92" i="9"/>
  <c r="DP92" i="9"/>
  <c r="DF92" i="9"/>
  <c r="CV92" i="9"/>
  <c r="BG13" i="9"/>
  <c r="BS33" i="9"/>
  <c r="BK53" i="9"/>
  <c r="BK13" i="9"/>
  <c r="U33" i="9"/>
  <c r="Y53" i="9"/>
  <c r="Q33" i="9"/>
  <c r="R32" i="9" s="1"/>
  <c r="U53" i="9"/>
  <c r="Q89" i="9"/>
  <c r="R88" i="9" s="1"/>
  <c r="Q53" i="9"/>
  <c r="R52" i="9" s="1"/>
  <c r="BP88" i="9" l="1"/>
  <c r="BR88" i="9" s="1"/>
  <c r="BU80" i="9" s="1"/>
  <c r="BW80" i="9" s="1"/>
  <c r="S91" i="9"/>
  <c r="U91" i="9" s="1"/>
  <c r="BX88" i="9" s="1"/>
  <c r="T32" i="9"/>
  <c r="V32" i="9" s="1"/>
  <c r="W41" i="9" s="1"/>
  <c r="Y41" i="9" s="1"/>
  <c r="S44" i="9"/>
  <c r="U44" i="9" s="1"/>
  <c r="S64" i="9"/>
  <c r="U64" i="9" s="1"/>
  <c r="BF12" i="9" s="1"/>
  <c r="T52" i="9"/>
  <c r="V52" i="9" s="1"/>
  <c r="X52" i="9" s="1"/>
  <c r="Z52" i="9" s="1"/>
  <c r="U24" i="9"/>
  <c r="T12" i="9"/>
  <c r="V12" i="9" s="1"/>
  <c r="BT88" i="9" l="1"/>
  <c r="BV88" i="9" s="1"/>
  <c r="BX83" i="9" s="1"/>
  <c r="BZ83" i="9" s="1"/>
  <c r="BZ88" i="9"/>
  <c r="X32" i="9"/>
  <c r="Z32" i="9" s="1"/>
  <c r="AA38" i="9" s="1"/>
  <c r="AC38" i="9" s="1"/>
  <c r="W61" i="9"/>
  <c r="Y61" i="9" s="1"/>
  <c r="X12" i="9"/>
  <c r="Z12" i="9" s="1"/>
  <c r="W21" i="9"/>
  <c r="Y21" i="9" s="1"/>
  <c r="AA58" i="9"/>
  <c r="AC58" i="9" s="1"/>
  <c r="AB52" i="9"/>
  <c r="AD52" i="9" s="1"/>
  <c r="AB32" i="9" l="1"/>
  <c r="AD32" i="9" s="1"/>
  <c r="AF32" i="9" s="1"/>
  <c r="AH32" i="9" s="1"/>
  <c r="AI41" i="9" s="1"/>
  <c r="AK41" i="9" s="1"/>
  <c r="AF52" i="9"/>
  <c r="AH52" i="9" s="1"/>
  <c r="AJ52" i="9" s="1"/>
  <c r="AL52" i="9" s="1"/>
  <c r="AE64" i="9"/>
  <c r="AG64" i="9" s="1"/>
  <c r="AA18" i="9"/>
  <c r="AC18" i="9" s="1"/>
  <c r="AF12" i="9"/>
  <c r="CK91" i="9"/>
  <c r="CM91" i="9" s="1"/>
  <c r="CK88" i="9"/>
  <c r="CM88" i="9" s="1"/>
  <c r="CK85" i="9"/>
  <c r="CM85" i="9" s="1"/>
  <c r="CP82" i="9" s="1"/>
  <c r="AE44" i="9" l="1"/>
  <c r="AG44" i="9" s="1"/>
  <c r="AI61" i="9"/>
  <c r="AK61" i="9" s="1"/>
  <c r="AJ32" i="9"/>
  <c r="AL32" i="9" s="1"/>
  <c r="AN32" i="9" s="1"/>
  <c r="AP32" i="9" s="1"/>
  <c r="BJ32" i="9" s="1"/>
  <c r="BL32" i="9" s="1"/>
  <c r="BN32" i="9" s="1"/>
  <c r="BP32" i="9" s="1"/>
  <c r="BR32" i="9" s="1"/>
  <c r="BT32" i="9" s="1"/>
  <c r="BZ32" i="9" s="1"/>
  <c r="AN52" i="9"/>
  <c r="AP52" i="9" s="1"/>
  <c r="AN58" i="9"/>
  <c r="AP58" i="9" s="1"/>
  <c r="AH12" i="9"/>
  <c r="CR82" i="9"/>
  <c r="CP85" i="9"/>
  <c r="AN38" i="9" l="1"/>
  <c r="AP38" i="9" s="1"/>
  <c r="BJ52" i="9"/>
  <c r="BL52" i="9" s="1"/>
  <c r="BN52" i="9" s="1"/>
  <c r="BP52" i="9" s="1"/>
  <c r="BR52" i="9" s="1"/>
  <c r="BT52" i="9" s="1"/>
  <c r="BV52" i="9" s="1"/>
  <c r="BX52" i="9" s="1"/>
  <c r="AR55" i="9"/>
  <c r="AT55" i="9" s="1"/>
  <c r="CB32" i="9"/>
  <c r="AI21" i="9"/>
  <c r="AK21" i="9" s="1"/>
  <c r="AR35" i="9"/>
  <c r="AT35" i="9" s="1"/>
  <c r="CR85" i="9"/>
  <c r="CU82" i="9" s="1"/>
  <c r="CP88" i="9"/>
  <c r="BH12" i="9"/>
  <c r="BV74" i="9" l="1"/>
  <c r="BX74" i="9" s="1"/>
  <c r="BZ52" i="9"/>
  <c r="CB52" i="9" s="1"/>
  <c r="CD32" i="9"/>
  <c r="CF32" i="9" s="1"/>
  <c r="CH33" i="9" s="1"/>
  <c r="BZ25" i="9"/>
  <c r="CB25" i="9" s="1"/>
  <c r="CU85" i="9"/>
  <c r="CW82" i="9"/>
  <c r="CR88" i="9"/>
  <c r="CP91" i="9"/>
  <c r="CR91" i="9" s="1"/>
  <c r="BJ12" i="9"/>
  <c r="BL12" i="9" s="1"/>
  <c r="BN12" i="9" s="1"/>
  <c r="BP12" i="9" s="1"/>
  <c r="BR12" i="9" s="1"/>
  <c r="BT12" i="9" s="1"/>
  <c r="CD25" i="9" l="1"/>
  <c r="CF25" i="9" s="1"/>
  <c r="CF33" i="9"/>
  <c r="CD33" i="9" s="1"/>
  <c r="AT56" i="9" s="1"/>
  <c r="AR56" i="9" s="1"/>
  <c r="I6" i="10"/>
  <c r="J6" i="10" s="1"/>
  <c r="BZ74" i="9"/>
  <c r="CB74" i="9" s="1"/>
  <c r="CD52" i="9"/>
  <c r="CF52" i="9" s="1"/>
  <c r="CW85" i="9"/>
  <c r="CZ82" i="9" s="1"/>
  <c r="CU88" i="9"/>
  <c r="BV12" i="9"/>
  <c r="BX12" i="9" s="1"/>
  <c r="CD13" i="9" s="1"/>
  <c r="BR3" i="9"/>
  <c r="BT3" i="9" s="1"/>
  <c r="CB33" i="9" l="1"/>
  <c r="BZ33" i="9" s="1"/>
  <c r="BT33" i="9" s="1"/>
  <c r="BR33" i="9" s="1"/>
  <c r="BX13" i="9"/>
  <c r="BV13" i="9" s="1"/>
  <c r="BT13" i="9" s="1"/>
  <c r="BR13" i="9" s="1"/>
  <c r="I5" i="10"/>
  <c r="J5" i="10" s="1"/>
  <c r="CD74" i="9"/>
  <c r="CF74" i="9" s="1"/>
  <c r="CH53" i="9"/>
  <c r="CW88" i="9"/>
  <c r="CU91" i="9"/>
  <c r="CW91" i="9" s="1"/>
  <c r="CZ85" i="9"/>
  <c r="DB82" i="9"/>
  <c r="BV5" i="9"/>
  <c r="BX5" i="9" s="1"/>
  <c r="AP59" i="9" l="1"/>
  <c r="AN59" i="9" s="1"/>
  <c r="AP39" i="9"/>
  <c r="AN39" i="9" s="1"/>
  <c r="CF53" i="9"/>
  <c r="CD53" i="9" s="1"/>
  <c r="AK22" i="9" s="1"/>
  <c r="AI22" i="9" s="1"/>
  <c r="I7" i="10"/>
  <c r="J7" i="10" s="1"/>
  <c r="AK62" i="9"/>
  <c r="AI62" i="9" s="1"/>
  <c r="BP13" i="9"/>
  <c r="BN13" i="9" s="1"/>
  <c r="AC19" i="9"/>
  <c r="AA19" i="9" s="1"/>
  <c r="BP33" i="9"/>
  <c r="BN33" i="9" s="1"/>
  <c r="DB85" i="9"/>
  <c r="DE82" i="9" s="1"/>
  <c r="CZ88" i="9"/>
  <c r="CB53" i="9" l="1"/>
  <c r="BZ53" i="9" s="1"/>
  <c r="AT36" i="9" s="1"/>
  <c r="AR36" i="9" s="1"/>
  <c r="Y42" i="9"/>
  <c r="W42" i="9" s="1"/>
  <c r="BL33" i="9"/>
  <c r="BJ33" i="9" s="1"/>
  <c r="AC59" i="9"/>
  <c r="AA59" i="9" s="1"/>
  <c r="BL13" i="9"/>
  <c r="BJ13" i="9" s="1"/>
  <c r="DB88" i="9"/>
  <c r="CZ91" i="9"/>
  <c r="DB91" i="9" s="1"/>
  <c r="DG82" i="9"/>
  <c r="DE85" i="9"/>
  <c r="BX53" i="9" l="1"/>
  <c r="BV53" i="9" s="1"/>
  <c r="AG65" i="9" s="1"/>
  <c r="AE65" i="9" s="1"/>
  <c r="Y62" i="9"/>
  <c r="W62" i="9" s="1"/>
  <c r="BH13" i="9"/>
  <c r="BF13" i="9" s="1"/>
  <c r="AP33" i="9"/>
  <c r="AN33" i="9" s="1"/>
  <c r="AL33" i="9" s="1"/>
  <c r="AJ33" i="9" s="1"/>
  <c r="AH33" i="9" s="1"/>
  <c r="AF33" i="9" s="1"/>
  <c r="AD33" i="9" s="1"/>
  <c r="AB33" i="9" s="1"/>
  <c r="Z33" i="9" s="1"/>
  <c r="X33" i="9" s="1"/>
  <c r="V33" i="9" s="1"/>
  <c r="T33" i="9" s="1"/>
  <c r="R33" i="9" s="1"/>
  <c r="P33" i="9" s="1"/>
  <c r="U25" i="9"/>
  <c r="S25" i="9" s="1"/>
  <c r="DG85" i="9"/>
  <c r="DJ82" i="9" s="1"/>
  <c r="DE88" i="9"/>
  <c r="BT53" i="9" l="1"/>
  <c r="BR53" i="9" s="1"/>
  <c r="AC39" i="9" s="1"/>
  <c r="AA39" i="9" s="1"/>
  <c r="U65" i="9"/>
  <c r="S65" i="9" s="1"/>
  <c r="AH13" i="9"/>
  <c r="AF13" i="9" s="1"/>
  <c r="Z13" i="9" s="1"/>
  <c r="X13" i="9" s="1"/>
  <c r="V13" i="9" s="1"/>
  <c r="T13" i="9" s="1"/>
  <c r="R13" i="9" s="1"/>
  <c r="P13" i="9" s="1"/>
  <c r="DE91" i="9"/>
  <c r="DG91" i="9" s="1"/>
  <c r="DG88" i="9"/>
  <c r="DL82" i="9"/>
  <c r="DJ85" i="9"/>
  <c r="BP53" i="9" l="1"/>
  <c r="BN53" i="9" s="1"/>
  <c r="BL53" i="9" s="1"/>
  <c r="BJ53" i="9" s="1"/>
  <c r="DJ88" i="9"/>
  <c r="DL85" i="9"/>
  <c r="DO82" i="9" s="1"/>
  <c r="Y22" i="9" l="1"/>
  <c r="W22" i="9" s="1"/>
  <c r="U45" i="9"/>
  <c r="S45" i="9" s="1"/>
  <c r="AP53" i="9"/>
  <c r="AN53" i="9" s="1"/>
  <c r="AL53" i="9" s="1"/>
  <c r="AJ53" i="9" s="1"/>
  <c r="AH53" i="9" s="1"/>
  <c r="AF53" i="9" s="1"/>
  <c r="AD53" i="9" s="1"/>
  <c r="AB53" i="9" s="1"/>
  <c r="Z53" i="9" s="1"/>
  <c r="X53" i="9" s="1"/>
  <c r="V53" i="9" s="1"/>
  <c r="T53" i="9" s="1"/>
  <c r="R53" i="9" s="1"/>
  <c r="P53" i="9" s="1"/>
  <c r="DQ82" i="9"/>
  <c r="DO85" i="9"/>
  <c r="DJ91" i="9"/>
  <c r="DL91" i="9" s="1"/>
  <c r="DL88" i="9"/>
  <c r="DQ85" i="9" l="1"/>
  <c r="DT82" i="9" s="1"/>
  <c r="DO88" i="9"/>
  <c r="DO91" i="9" l="1"/>
  <c r="DQ91" i="9" s="1"/>
  <c r="DQ88" i="9"/>
  <c r="DV82" i="9"/>
  <c r="DT85" i="9"/>
  <c r="DT88" i="9" l="1"/>
  <c r="DV85" i="9"/>
  <c r="DY82" i="9" s="1"/>
  <c r="EA82" i="9" l="1"/>
  <c r="DY85" i="9"/>
  <c r="DT91" i="9"/>
  <c r="DV91" i="9" s="1"/>
  <c r="DV88" i="9"/>
  <c r="EA85" i="9" l="1"/>
  <c r="ED82" i="9" s="1"/>
  <c r="DY88" i="9"/>
  <c r="DY91" i="9" l="1"/>
  <c r="EA91" i="9" s="1"/>
  <c r="EA88" i="9"/>
  <c r="EF82" i="9"/>
  <c r="EH82" i="9" s="1"/>
  <c r="EJ82" i="9" l="1"/>
  <c r="EL83" i="9" s="1"/>
  <c r="EJ83" i="9" s="1"/>
  <c r="EL85" i="9" l="1"/>
  <c r="I8" i="10" s="1"/>
  <c r="J8" i="10" s="1"/>
  <c r="J9" i="10" s="1"/>
  <c r="M5" i="10" s="1"/>
  <c r="M6" i="10" s="1"/>
  <c r="EH83" i="9"/>
  <c r="EF83" i="9" s="1"/>
  <c r="ED83" i="9" s="1"/>
  <c r="EA89" i="9" l="1"/>
  <c r="DY89" i="9" s="1"/>
  <c r="EA83" i="9"/>
  <c r="DY83" i="9" s="1"/>
  <c r="EA92" i="9"/>
  <c r="DY92" i="9" s="1"/>
  <c r="EA86" i="9"/>
  <c r="DY86" i="9" s="1"/>
  <c r="CF75" i="9" s="1"/>
  <c r="CD75" i="9" s="1"/>
  <c r="DV89" i="9" l="1"/>
  <c r="DT89" i="9" s="1"/>
  <c r="DV83" i="9"/>
  <c r="DT83" i="9" s="1"/>
  <c r="DV92" i="9"/>
  <c r="DT92" i="9" s="1"/>
  <c r="DV86" i="9"/>
  <c r="DT86" i="9" s="1"/>
  <c r="CF26" i="9" s="1"/>
  <c r="CD26" i="9" s="1"/>
  <c r="DQ89" i="9" l="1"/>
  <c r="DO89" i="9" s="1"/>
  <c r="DQ83" i="9"/>
  <c r="DO83" i="9" s="1"/>
  <c r="DQ92" i="9"/>
  <c r="DO92" i="9" s="1"/>
  <c r="DQ86" i="9"/>
  <c r="DO86" i="9" s="1"/>
  <c r="BX6" i="9" s="1"/>
  <c r="BV6" i="9" s="1"/>
  <c r="DL89" i="9" l="1"/>
  <c r="DJ89" i="9" s="1"/>
  <c r="DL83" i="9"/>
  <c r="DJ83" i="9" s="1"/>
  <c r="DL92" i="9"/>
  <c r="DJ92" i="9" s="1"/>
  <c r="DL86" i="9"/>
  <c r="DJ86" i="9" s="1"/>
  <c r="CB75" i="9" s="1"/>
  <c r="BZ75" i="9" s="1"/>
  <c r="DG89" i="9" l="1"/>
  <c r="DE89" i="9" s="1"/>
  <c r="DG83" i="9"/>
  <c r="DE83" i="9" s="1"/>
  <c r="DG92" i="9"/>
  <c r="DE92" i="9" s="1"/>
  <c r="DG86" i="9"/>
  <c r="DE86" i="9" s="1"/>
  <c r="CB26" i="9" s="1"/>
  <c r="BZ26" i="9" s="1"/>
  <c r="DB89" i="9" l="1"/>
  <c r="CZ89" i="9" s="1"/>
  <c r="DB83" i="9"/>
  <c r="CZ83" i="9" s="1"/>
  <c r="DB92" i="9"/>
  <c r="CZ92" i="9" s="1"/>
  <c r="DB86" i="9"/>
  <c r="CZ86" i="9" s="1"/>
  <c r="BT4" i="9" s="1"/>
  <c r="BR4" i="9" s="1"/>
  <c r="CW89" i="9" l="1"/>
  <c r="CU89" i="9" s="1"/>
  <c r="CW83" i="9"/>
  <c r="CU83" i="9" s="1"/>
  <c r="CW92" i="9"/>
  <c r="CU92" i="9" s="1"/>
  <c r="CW86" i="9"/>
  <c r="CU86" i="9" s="1"/>
  <c r="BZ84" i="9" s="1"/>
  <c r="BX84" i="9" s="1"/>
  <c r="CR86" i="9" l="1"/>
  <c r="CP86" i="9" s="1"/>
  <c r="BX75" i="9" s="1"/>
  <c r="BV75" i="9" s="1"/>
  <c r="CR89" i="9"/>
  <c r="CP89" i="9" s="1"/>
  <c r="CR83" i="9"/>
  <c r="CP83" i="9"/>
  <c r="CR92" i="9"/>
  <c r="CP92" i="9" s="1"/>
  <c r="CM92" i="9" l="1"/>
  <c r="CK92" i="9" s="1"/>
  <c r="CM86" i="9"/>
  <c r="CK86" i="9" s="1"/>
  <c r="CM89" i="9"/>
  <c r="CK89" i="9" s="1"/>
  <c r="BZ89" i="9" l="1"/>
  <c r="BX89" i="9" s="1"/>
  <c r="BW81" i="9"/>
  <c r="BU81" i="9" s="1"/>
  <c r="BV89" i="9" l="1"/>
  <c r="BT89" i="9" s="1"/>
  <c r="U92" i="9"/>
  <c r="S92" i="9" s="1"/>
  <c r="R89" i="9" s="1"/>
  <c r="P89" i="9" s="1"/>
  <c r="AK42" i="9" l="1"/>
  <c r="AI42" i="9" s="1"/>
  <c r="BR89" i="9"/>
  <c r="BP89" i="9" s="1"/>
</calcChain>
</file>

<file path=xl/sharedStrings.xml><?xml version="1.0" encoding="utf-8"?>
<sst xmlns="http://schemas.openxmlformats.org/spreadsheetml/2006/main" count="1477" uniqueCount="548">
  <si>
    <t>Time study sheet</t>
  </si>
  <si>
    <t>Operation Description:</t>
  </si>
  <si>
    <t>Acepted quality</t>
  </si>
  <si>
    <t>Security conditions</t>
  </si>
  <si>
    <t>Months in the post:</t>
  </si>
  <si>
    <t>Start Time:</t>
  </si>
  <si>
    <t>End Time:</t>
  </si>
  <si>
    <t>Employee's age:</t>
  </si>
  <si>
    <t>Engineer:</t>
  </si>
  <si>
    <t>Approved by:</t>
  </si>
  <si>
    <t>#</t>
  </si>
  <si>
    <t>Activity</t>
  </si>
  <si>
    <t>Supplements</t>
  </si>
  <si>
    <t>Supplement for personal needs</t>
  </si>
  <si>
    <t>Fatigue supplement</t>
  </si>
  <si>
    <t xml:space="preserve">
Supplement for standing up</t>
  </si>
  <si>
    <t>Abnormal posture supplement</t>
  </si>
  <si>
    <t>Supplement for monotony</t>
  </si>
  <si>
    <t>Supplement for use of force (2 kilograms)</t>
  </si>
  <si>
    <t>TOTAL</t>
  </si>
  <si>
    <t>Cristian Martìnez Colìn</t>
  </si>
  <si>
    <t>Hiram Fernando Martìnez Santiago</t>
  </si>
  <si>
    <t>Cut bread of dough, knead balls,smash with roller, put on tray</t>
  </si>
  <si>
    <t>Normal Time</t>
  </si>
  <si>
    <t xml:space="preserve">Clean the table </t>
  </si>
  <si>
    <t>Sugar water</t>
  </si>
  <si>
    <t xml:space="preserve">Weigh ingredients </t>
  </si>
  <si>
    <t xml:space="preserve">Measure yeast </t>
  </si>
  <si>
    <t xml:space="preserve">Mix ingredients </t>
  </si>
  <si>
    <t xml:space="preserve">Add water </t>
  </si>
  <si>
    <t xml:space="preserve">Mix by hand </t>
  </si>
  <si>
    <t xml:space="preserve">Measure butter </t>
  </si>
  <si>
    <t xml:space="preserve">Knead on table </t>
  </si>
  <si>
    <t xml:space="preserve">Dough rest </t>
  </si>
  <si>
    <t xml:space="preserve">Place flour on the table </t>
  </si>
  <si>
    <t xml:space="preserve">Place dough on the table </t>
  </si>
  <si>
    <t xml:space="preserve">Knead balls </t>
  </si>
  <si>
    <t>Brigida Colín García</t>
  </si>
  <si>
    <t>Standard time</t>
  </si>
  <si>
    <t>Page:</t>
  </si>
  <si>
    <t>Supplement Percentage:</t>
  </si>
  <si>
    <t xml:space="preserve">Operation number:  </t>
  </si>
  <si>
    <t>3 months</t>
  </si>
  <si>
    <t>OK</t>
  </si>
  <si>
    <t>Invoice:</t>
  </si>
  <si>
    <t>1 of 2</t>
  </si>
  <si>
    <t>Name of the employe:</t>
  </si>
  <si>
    <t>Cut and knead balls</t>
  </si>
  <si>
    <t>52 years old</t>
  </si>
  <si>
    <t>Last check</t>
  </si>
  <si>
    <t>To mix ingredients</t>
  </si>
  <si>
    <t>Knead ingredients</t>
  </si>
  <si>
    <t>Make balls</t>
  </si>
  <si>
    <t>Flatten with roller</t>
  </si>
  <si>
    <t>Flatten with press</t>
  </si>
  <si>
    <t>To put cover on conchita</t>
  </si>
  <si>
    <t>Conchita rest</t>
  </si>
  <si>
    <t>Bring wood</t>
  </si>
  <si>
    <t>To cach fire the oven</t>
  </si>
  <si>
    <t>Warm the oven</t>
  </si>
  <si>
    <t>Check temperature</t>
  </si>
  <si>
    <t>Clean oven</t>
  </si>
  <si>
    <t>Insert bol in oven</t>
  </si>
  <si>
    <t>Bake</t>
  </si>
  <si>
    <t>Check the conchitas</t>
  </si>
  <si>
    <t>Take out the bol</t>
  </si>
  <si>
    <t>Cooling of bol</t>
  </si>
  <si>
    <t>Time (minutes)</t>
  </si>
  <si>
    <t>Man</t>
  </si>
  <si>
    <t>Woman</t>
  </si>
  <si>
    <t>Make figures</t>
  </si>
  <si>
    <t>Available time in a work day</t>
  </si>
  <si>
    <t>Seconds</t>
  </si>
  <si>
    <t>Minutes</t>
  </si>
  <si>
    <t>Hours</t>
  </si>
  <si>
    <t>Percent</t>
  </si>
  <si>
    <t>Women</t>
  </si>
  <si>
    <t>Men</t>
  </si>
  <si>
    <t>Date:</t>
  </si>
  <si>
    <t>Time (seconds)</t>
  </si>
  <si>
    <t>Cycles</t>
  </si>
  <si>
    <t xml:space="preserve">  01 - 27</t>
  </si>
  <si>
    <t xml:space="preserve">Clean the oven </t>
  </si>
  <si>
    <t>NOTES:</t>
  </si>
  <si>
    <t>We can separete the activities of bake and knead, it could improve the capacity of make "conchitas" .</t>
  </si>
  <si>
    <t>2 of 2</t>
  </si>
  <si>
    <t>Process diagram</t>
  </si>
  <si>
    <t>Kind of process</t>
  </si>
  <si>
    <t>Quantity</t>
  </si>
  <si>
    <t>Time</t>
  </si>
  <si>
    <t>Distance (m)</t>
  </si>
  <si>
    <t>Resume:</t>
  </si>
  <si>
    <t>No.</t>
  </si>
  <si>
    <t>28-39</t>
  </si>
  <si>
    <t>Operator</t>
  </si>
  <si>
    <t>Machine</t>
  </si>
  <si>
    <t>Mix ingredients &amp; add water</t>
  </si>
  <si>
    <t>Mix by hand/Measure butter &amp; mix ingredients</t>
  </si>
  <si>
    <t>Place flour on the table &amp; place dough on the table</t>
  </si>
  <si>
    <t>Mix ingredients</t>
  </si>
  <si>
    <t>Carry trays</t>
  </si>
  <si>
    <t>28-40</t>
  </si>
  <si>
    <t>Turn on the oven</t>
  </si>
  <si>
    <t>Heat the oven</t>
  </si>
  <si>
    <t>Insert trays in oven</t>
  </si>
  <si>
    <t>To put in  trays</t>
  </si>
  <si>
    <t>To bake</t>
  </si>
  <si>
    <t>28 - 40</t>
  </si>
  <si>
    <t>To put on  trays</t>
  </si>
  <si>
    <t>Leisure</t>
  </si>
  <si>
    <t>Op. T (m)</t>
  </si>
  <si>
    <t>Ma. T (m)</t>
  </si>
  <si>
    <t>TOTAL TIME</t>
  </si>
  <si>
    <t>Bring firewood</t>
  </si>
  <si>
    <t>Clean the oven</t>
  </si>
  <si>
    <t>Cut balls</t>
  </si>
  <si>
    <t xml:space="preserve">Conchita´s cooling </t>
  </si>
  <si>
    <t>Time (m)</t>
  </si>
  <si>
    <t>Process</t>
  </si>
  <si>
    <t>Dough</t>
  </si>
  <si>
    <t>Before</t>
  </si>
  <si>
    <t>After</t>
  </si>
  <si>
    <t>Baker 1</t>
  </si>
  <si>
    <t>Baker 2</t>
  </si>
  <si>
    <t>Baker 3</t>
  </si>
  <si>
    <t>Oven</t>
  </si>
  <si>
    <t>Take out the trays</t>
  </si>
  <si>
    <t>Conchitas cooling</t>
  </si>
  <si>
    <t>Cooling</t>
  </si>
  <si>
    <t>Tur on the oven</t>
  </si>
  <si>
    <t>To move trays</t>
  </si>
  <si>
    <t>Prepare oven</t>
  </si>
  <si>
    <t>Operations</t>
  </si>
  <si>
    <t>Meaning</t>
  </si>
  <si>
    <t>Nomenclature</t>
  </si>
  <si>
    <t>Operation</t>
  </si>
  <si>
    <t>Inspection</t>
  </si>
  <si>
    <t>Transport</t>
  </si>
  <si>
    <t>Delay</t>
  </si>
  <si>
    <t>Storage</t>
  </si>
  <si>
    <t>Repetitions</t>
  </si>
  <si>
    <t>Aleatorio</t>
  </si>
  <si>
    <t>Diración aleatoria</t>
  </si>
  <si>
    <t>Estimación</t>
  </si>
  <si>
    <t>Simulación</t>
  </si>
  <si>
    <t>Diferencia</t>
  </si>
  <si>
    <t>INICIO R1</t>
  </si>
  <si>
    <t>INICIO F1</t>
  </si>
  <si>
    <t>DURACIÓN F1</t>
  </si>
  <si>
    <t>DURACIÓN R1</t>
  </si>
  <si>
    <t>INICIO F2</t>
  </si>
  <si>
    <t>DURACIÓN F2</t>
  </si>
  <si>
    <t>INICIO R2</t>
  </si>
  <si>
    <t>DURACIÓN R2</t>
  </si>
  <si>
    <t>INICIO F3</t>
  </si>
  <si>
    <t>DURACIÓN F3</t>
  </si>
  <si>
    <t>INICIO R3</t>
  </si>
  <si>
    <t>DURACIÓN R3</t>
  </si>
  <si>
    <t>DURACIÓN TOTAL (hrs)</t>
  </si>
  <si>
    <t>Baker 1&amp;2</t>
  </si>
  <si>
    <t>Prepare the oven</t>
  </si>
  <si>
    <t>Prepare the oven INICIO</t>
  </si>
  <si>
    <t>Prepare the oven DURACIÓN</t>
  </si>
  <si>
    <t>To bake INICIO</t>
  </si>
  <si>
    <t>To bake DURACIÓN</t>
  </si>
  <si>
    <t>Man-Machine chart</t>
  </si>
  <si>
    <t>Heat</t>
  </si>
  <si>
    <t>Check</t>
  </si>
  <si>
    <t>01 to 10</t>
  </si>
  <si>
    <t>23 to 26</t>
  </si>
  <si>
    <t>28 to 30</t>
  </si>
  <si>
    <t>32 to 35</t>
  </si>
  <si>
    <t>Phase 1</t>
  </si>
  <si>
    <t>Delay 1</t>
  </si>
  <si>
    <t>Phase 2</t>
  </si>
  <si>
    <t>Phase 3</t>
  </si>
  <si>
    <t>Delay 2</t>
  </si>
  <si>
    <t>P1</t>
  </si>
  <si>
    <t>P2</t>
  </si>
  <si>
    <t>P3</t>
  </si>
  <si>
    <t>D1</t>
  </si>
  <si>
    <t>D2</t>
  </si>
  <si>
    <t>Batch 1 P1</t>
  </si>
  <si>
    <t>Batch 1 D1</t>
  </si>
  <si>
    <t>Batch 1 P2</t>
  </si>
  <si>
    <t>Batch 1 D2</t>
  </si>
  <si>
    <t>Batch 1 P3</t>
  </si>
  <si>
    <t>Batch 3 P1</t>
  </si>
  <si>
    <t>Batch 5 P1</t>
  </si>
  <si>
    <t>Batch 7 P1</t>
  </si>
  <si>
    <t>Batch 3 P2</t>
  </si>
  <si>
    <t>Batch 5 P2</t>
  </si>
  <si>
    <t>Batch 3 P3</t>
  </si>
  <si>
    <t>Batch 2 P1</t>
  </si>
  <si>
    <t>Batch 6 P1</t>
  </si>
  <si>
    <t>Batch 8 P1</t>
  </si>
  <si>
    <t>Batch 2 P2</t>
  </si>
  <si>
    <t>Batch 4 P2</t>
  </si>
  <si>
    <t>Batch 6 P2</t>
  </si>
  <si>
    <t>Batch 4 P3</t>
  </si>
  <si>
    <t>To bake Batch 1</t>
  </si>
  <si>
    <t>To bake Batch 2</t>
  </si>
  <si>
    <t>To bake Batch 3</t>
  </si>
  <si>
    <t>To bake Batch 4</t>
  </si>
  <si>
    <t>To bake Batch 5</t>
  </si>
  <si>
    <t>To bake Batch 6</t>
  </si>
  <si>
    <t>To bake Batch 7</t>
  </si>
  <si>
    <t>To bake Batch 8</t>
  </si>
  <si>
    <t>Batch 7 D2</t>
  </si>
  <si>
    <t>Batch 8 D2</t>
  </si>
  <si>
    <t>Duration (min)</t>
  </si>
  <si>
    <t>12 to 17</t>
  </si>
  <si>
    <t>Dough rest (sugary cover)</t>
  </si>
  <si>
    <t>18 to 21</t>
  </si>
  <si>
    <t>Check 1</t>
  </si>
  <si>
    <t>Check 2</t>
  </si>
  <si>
    <t>35 and 38</t>
  </si>
  <si>
    <t>Available time</t>
  </si>
  <si>
    <t>Productive time</t>
  </si>
  <si>
    <t>Batch quantity</t>
  </si>
  <si>
    <t>Batch 4 P1</t>
  </si>
  <si>
    <t>Batch 5P1</t>
  </si>
  <si>
    <t>Batch 6P1</t>
  </si>
  <si>
    <t>Batch 9 P1</t>
  </si>
  <si>
    <t>Batch 10 P1</t>
  </si>
  <si>
    <t>Batch 2 D1</t>
  </si>
  <si>
    <t>Batch 3 D1</t>
  </si>
  <si>
    <t>Batch 5 D1</t>
  </si>
  <si>
    <t>Batch 6 D1</t>
  </si>
  <si>
    <t>Batch 7 D1</t>
  </si>
  <si>
    <t>Batch 4 D1</t>
  </si>
  <si>
    <t>Batch 8 D1</t>
  </si>
  <si>
    <t>Batch 9 D1</t>
  </si>
  <si>
    <t>Batch 10 D1</t>
  </si>
  <si>
    <t>Sugary cover</t>
  </si>
  <si>
    <t>Make sugary cover</t>
  </si>
  <si>
    <t>SC</t>
  </si>
  <si>
    <t>Batch 1 SC</t>
  </si>
  <si>
    <t>Batch 2 SC</t>
  </si>
  <si>
    <t>Batch 3 SC</t>
  </si>
  <si>
    <t>Batch 4 SC</t>
  </si>
  <si>
    <t>Batch 1&amp;2 SC</t>
  </si>
  <si>
    <t>Batch 3&amp;4 SC</t>
  </si>
  <si>
    <t>Batch 5&amp;6 SC</t>
  </si>
  <si>
    <t>Batch 7&amp;8 SC</t>
  </si>
  <si>
    <t>Batch 7 P2</t>
  </si>
  <si>
    <t>Batch 8 P2</t>
  </si>
  <si>
    <t>Batch 9 P2</t>
  </si>
  <si>
    <t>Batch 10 P2</t>
  </si>
  <si>
    <t>Batch 2 D2</t>
  </si>
  <si>
    <t>Batch 3 D2</t>
  </si>
  <si>
    <t>Batch 4 D2</t>
  </si>
  <si>
    <t>Batch 5 D2</t>
  </si>
  <si>
    <t>Batch 6 D2</t>
  </si>
  <si>
    <t>Batch 9 D2</t>
  </si>
  <si>
    <t>Batch 2 P3</t>
  </si>
  <si>
    <t>Batch 5 P3</t>
  </si>
  <si>
    <t>Batch 8 P3</t>
  </si>
  <si>
    <t>Batch 6 P3</t>
  </si>
  <si>
    <t>Batch 9 P3</t>
  </si>
  <si>
    <t>Batch 7 P3</t>
  </si>
  <si>
    <t>Batch 10 P3</t>
  </si>
  <si>
    <t>To bake Batch 9</t>
  </si>
  <si>
    <t>Cooling Batch 1</t>
  </si>
  <si>
    <t>Batch 5 SC</t>
  </si>
  <si>
    <t>Batch 6 SC</t>
  </si>
  <si>
    <t>Batch 7 SC</t>
  </si>
  <si>
    <t>Batch 8 SC</t>
  </si>
  <si>
    <t>Batch 9 SC</t>
  </si>
  <si>
    <t>Batch 10 SC</t>
  </si>
  <si>
    <t>Batch 10 D2</t>
  </si>
  <si>
    <t>To move trays 1</t>
  </si>
  <si>
    <t>To move trays 2</t>
  </si>
  <si>
    <t>To move trays 3</t>
  </si>
  <si>
    <t>To move trays 4</t>
  </si>
  <si>
    <t>To move trays 5</t>
  </si>
  <si>
    <t>To move trays 6</t>
  </si>
  <si>
    <t>To move trays 7</t>
  </si>
  <si>
    <t>To move trays 8</t>
  </si>
  <si>
    <t>To move trays 9</t>
  </si>
  <si>
    <t>To move trays 10</t>
  </si>
  <si>
    <t>To bake batch 1</t>
  </si>
  <si>
    <t>To bake batch 2</t>
  </si>
  <si>
    <t>To bake batch 3</t>
  </si>
  <si>
    <t>To bake batch 4</t>
  </si>
  <si>
    <t>To bake batch 5</t>
  </si>
  <si>
    <t>To bake batch 6</t>
  </si>
  <si>
    <t>To bake batch 7</t>
  </si>
  <si>
    <t>To bake batch 8</t>
  </si>
  <si>
    <t>To bake batch 9</t>
  </si>
  <si>
    <t>To bake batch 10</t>
  </si>
  <si>
    <t xml:space="preserve">Check </t>
  </si>
  <si>
    <t xml:space="preserve">Last check </t>
  </si>
  <si>
    <t>Check Batch 1</t>
  </si>
  <si>
    <t xml:space="preserve">Last check Batch 3 &amp; Check Batch 4 </t>
  </si>
  <si>
    <t xml:space="preserve">Last check Batch 4 &amp; Check Batch 5 </t>
  </si>
  <si>
    <t>Last check Batch 5 &amp; Check Batch 6</t>
  </si>
  <si>
    <t xml:space="preserve">Last check Batch 6 &amp; Check Batch 7 </t>
  </si>
  <si>
    <t xml:space="preserve">Last check Batch 7 &amp; Check Batch 8 </t>
  </si>
  <si>
    <t xml:space="preserve">Last check Batch 8 &amp; Check Batch 9 </t>
  </si>
  <si>
    <t>Last check Batch 10</t>
  </si>
  <si>
    <t>Cooling Batch 10</t>
  </si>
  <si>
    <t>Cooling Batch 9</t>
  </si>
  <si>
    <t>Cooling Batch 8</t>
  </si>
  <si>
    <t>Cooling Batch 7</t>
  </si>
  <si>
    <t>Cooling Batch 6</t>
  </si>
  <si>
    <t>Cooling Batch 5</t>
  </si>
  <si>
    <t>Cooling Batch 4</t>
  </si>
  <si>
    <t>Cooling Batch 3</t>
  </si>
  <si>
    <t>Cooling Batch 2</t>
  </si>
  <si>
    <t>Baker 4</t>
  </si>
  <si>
    <t>Leter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</si>
  <si>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</si>
  <si>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</si>
  <si>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</si>
  <si>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</si>
  <si>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</si>
  <si>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</si>
  <si>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</si>
  <si>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</si>
  <si>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</si>
  <si>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</si>
  <si>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</si>
  <si>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</si>
  <si>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</si>
  <si>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</si>
  <si>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</si>
  <si>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</si>
  <si>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</si>
  <si>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</si>
  <si>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</si>
  <si>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</si>
  <si>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</si>
  <si>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</si>
  <si>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</si>
  <si>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</si>
  <si>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</si>
  <si>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</si>
  <si>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</si>
  <si>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</si>
  <si>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</si>
  <si>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</si>
  <si>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</si>
  <si>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</si>
  <si>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</si>
  <si>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</si>
  <si>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</si>
  <si>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</si>
  <si>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</si>
  <si>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</si>
  <si>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</si>
  <si>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</si>
  <si>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</si>
  <si>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AÑ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</si>
  <si>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</si>
  <si>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</si>
  <si>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</si>
  <si>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</si>
  <si>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</si>
  <si>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</si>
  <si>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</si>
  <si>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</si>
  <si>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</si>
  <si>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</si>
  <si>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</si>
  <si>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</si>
  <si>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</si>
  <si>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</si>
  <si>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</si>
  <si>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</si>
  <si>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</si>
  <si>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</si>
  <si>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</si>
  <si>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</si>
  <si>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</si>
  <si>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AAJ</t>
  </si>
  <si>
    <t>AAK</t>
  </si>
  <si>
    <t>AAL</t>
  </si>
  <si>
    <t>AAM</t>
  </si>
  <si>
    <t>AAN</t>
  </si>
  <si>
    <t>AAÑ</t>
  </si>
  <si>
    <t>AAO</t>
  </si>
  <si>
    <t>AAP</t>
  </si>
  <si>
    <t>AAQ</t>
  </si>
  <si>
    <t>AAR</t>
  </si>
  <si>
    <t>AAS</t>
  </si>
  <si>
    <t>AAT</t>
  </si>
  <si>
    <t>AAU</t>
  </si>
  <si>
    <t>AAV</t>
  </si>
  <si>
    <t>AAW</t>
  </si>
  <si>
    <t>AAX</t>
  </si>
  <si>
    <t>AAY</t>
  </si>
  <si>
    <t>AAZ</t>
  </si>
  <si>
    <t>ABA</t>
  </si>
  <si>
    <t>ABB</t>
  </si>
  <si>
    <t>ABC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</si>
  <si>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</si>
  <si>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</si>
  <si>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</si>
  <si>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</si>
  <si>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</si>
  <si>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</si>
  <si>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</si>
  <si>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</si>
  <si>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</si>
  <si>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</si>
  <si>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</si>
  <si>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ABÑ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</si>
  <si>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</si>
  <si>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</si>
  <si>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</si>
  <si>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</si>
  <si>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</si>
  <si>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</si>
  <si>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</si>
  <si>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</si>
  <si>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</si>
  <si>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</si>
  <si>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</si>
  <si>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</si>
  <si>
    <t>ACA</t>
  </si>
  <si>
    <t>ACB</t>
  </si>
  <si>
    <t>ACC</t>
  </si>
  <si>
    <t>ACD</t>
  </si>
  <si>
    <t>ACE</t>
  </si>
  <si>
    <t>ACF</t>
  </si>
  <si>
    <t>Simulated time (min)</t>
  </si>
  <si>
    <t>Random</t>
  </si>
  <si>
    <t>-</t>
  </si>
  <si>
    <t>AD, N</t>
  </si>
  <si>
    <t>AG, P</t>
  </si>
  <si>
    <t>AJ, S</t>
  </si>
  <si>
    <t>AA, L</t>
  </si>
  <si>
    <t>AE, Ñ</t>
  </si>
  <si>
    <t>AH, Q</t>
  </si>
  <si>
    <t>AAR, AAG</t>
  </si>
  <si>
    <t>AAQ, AAF</t>
  </si>
  <si>
    <t>AAU, AAV</t>
  </si>
  <si>
    <t>AAZ, AAY</t>
  </si>
  <si>
    <t>AAJ, ABA, ABC</t>
  </si>
  <si>
    <t>ABD, ABC</t>
  </si>
  <si>
    <t>ABG, ABH</t>
  </si>
  <si>
    <t>ABK, ABL</t>
  </si>
  <si>
    <t>ABÑ, ABO</t>
  </si>
  <si>
    <t>ABR, ABS</t>
  </si>
  <si>
    <t>ABV, ABW</t>
  </si>
  <si>
    <t>ABZ, ACA</t>
  </si>
  <si>
    <t>AAK, ABG, ABE</t>
  </si>
  <si>
    <t>AAL, ABI, ABK</t>
  </si>
  <si>
    <t>AAM, ABM, ABÑ</t>
  </si>
  <si>
    <t>AAN, ABP, ABR</t>
  </si>
  <si>
    <t>AAÑ, ABT, ABV</t>
  </si>
  <si>
    <t>AAO, ABX, ABZ</t>
  </si>
  <si>
    <t xml:space="preserve">Precedence </t>
  </si>
  <si>
    <t>START</t>
  </si>
  <si>
    <t>Dough rest  (sugary cover)</t>
  </si>
  <si>
    <t>Batch 1 SCR</t>
  </si>
  <si>
    <t>SCR</t>
  </si>
  <si>
    <t>Sugary cover rest</t>
  </si>
  <si>
    <t>Batch 2 SCR</t>
  </si>
  <si>
    <t>Batch 3 SCR</t>
  </si>
  <si>
    <t>Batch 4 SCR</t>
  </si>
  <si>
    <t>Batch 5 SCR</t>
  </si>
  <si>
    <t>Batch 6 SCR</t>
  </si>
  <si>
    <t>Batch 7 SCR</t>
  </si>
  <si>
    <t>Batch 8 SCR</t>
  </si>
  <si>
    <t>Batch 9 SCR</t>
  </si>
  <si>
    <t>Batch 6  D2</t>
  </si>
  <si>
    <t>Batch 9  D2</t>
  </si>
  <si>
    <t>Batch 1 SRC</t>
  </si>
  <si>
    <t>Batch 2 SRC</t>
  </si>
  <si>
    <t>Batch 3 SRC</t>
  </si>
  <si>
    <t>Batch 4 SRC</t>
  </si>
  <si>
    <t>Batch 5 SRC</t>
  </si>
  <si>
    <t>Batch 6 SRC</t>
  </si>
  <si>
    <t>Batch 7 SRC</t>
  </si>
  <si>
    <t>Batch 8 SRC</t>
  </si>
  <si>
    <t>Batch 9 SRC</t>
  </si>
  <si>
    <t>Batch 10 SRC</t>
  </si>
  <si>
    <t>Y, K</t>
  </si>
  <si>
    <t>AC, M</t>
  </si>
  <si>
    <t>AF, O</t>
  </si>
  <si>
    <t>AI, R</t>
  </si>
  <si>
    <t>AL, AP, AG</t>
  </si>
  <si>
    <t>AAP, AD, AN</t>
  </si>
  <si>
    <t>AW, AE, AÑ</t>
  </si>
  <si>
    <t>AK, AF, AO</t>
  </si>
  <si>
    <t>AM, AH, AQ</t>
  </si>
  <si>
    <t>AY, AI, AR</t>
  </si>
  <si>
    <t>AZ, AJ, AS</t>
  </si>
  <si>
    <t>AAA, AK, AT</t>
  </si>
  <si>
    <t>AAB, AL, AU</t>
  </si>
  <si>
    <t>AAC, AM, AV</t>
  </si>
  <si>
    <t>END</t>
  </si>
  <si>
    <t>hrs</t>
  </si>
  <si>
    <t>AAU, AAS</t>
  </si>
  <si>
    <t xml:space="preserve">Last check Batch 1 &amp; Check Batch 3 </t>
  </si>
  <si>
    <t xml:space="preserve">Last check Batch 3 &amp; Check Batch 2 </t>
  </si>
  <si>
    <t>ANB</t>
  </si>
  <si>
    <t>AAU, AAI, AAS</t>
  </si>
  <si>
    <t>AAY, AAW, AAH</t>
  </si>
  <si>
    <t>REAL</t>
  </si>
  <si>
    <t>Batch 1</t>
  </si>
  <si>
    <t>Batch 3</t>
  </si>
  <si>
    <t>Batch 2</t>
  </si>
  <si>
    <t>Batch 4</t>
  </si>
  <si>
    <t>Batch 5</t>
  </si>
  <si>
    <t>Batch 6</t>
  </si>
  <si>
    <t>Batch 7</t>
  </si>
  <si>
    <t>Batch 8</t>
  </si>
  <si>
    <t>Batch 9</t>
  </si>
  <si>
    <t>Unproductive time</t>
  </si>
  <si>
    <t xml:space="preserve">Last check Batch 9 </t>
  </si>
  <si>
    <t>Last check Batch 9</t>
  </si>
  <si>
    <t>XXXXXXXX</t>
  </si>
  <si>
    <t>General average</t>
  </si>
  <si>
    <t>Productive time (hours)</t>
  </si>
  <si>
    <t>Diference</t>
  </si>
  <si>
    <t>Desv.Est.</t>
  </si>
  <si>
    <t>Desv.Est</t>
  </si>
  <si>
    <t>N/A</t>
  </si>
  <si>
    <t>Average (min)</t>
  </si>
  <si>
    <t>Fixed value</t>
  </si>
  <si>
    <t>After (simulation)</t>
  </si>
  <si>
    <t>After (calculated)</t>
  </si>
  <si>
    <t>Comparison</t>
  </si>
  <si>
    <t>Productivity</t>
  </si>
  <si>
    <t>Productivity analysis</t>
  </si>
  <si>
    <t>Bakers</t>
  </si>
  <si>
    <t>Batches</t>
  </si>
  <si>
    <t>Check Batch 2</t>
  </si>
  <si>
    <t>Check Batch 3</t>
  </si>
  <si>
    <t>Check Batch 4</t>
  </si>
  <si>
    <t>Last Check Batch 2</t>
  </si>
  <si>
    <t>Unit cost</t>
  </si>
  <si>
    <t>Anually sells</t>
  </si>
  <si>
    <t>After (1 Baker)</t>
  </si>
  <si>
    <t>After (2 Baker)</t>
  </si>
  <si>
    <t>After (3 Bakers)</t>
  </si>
  <si>
    <t>Estandar</t>
  </si>
  <si>
    <t>Valoración del desempeño</t>
  </si>
  <si>
    <t>Timepo</t>
  </si>
  <si>
    <t>Batch 1&amp;2 SCR</t>
  </si>
  <si>
    <t>Batch 3&amp;4 SCR</t>
  </si>
  <si>
    <t>Batch 5&amp;6 SCR</t>
  </si>
  <si>
    <t>Batch 7&amp;8 SCR</t>
  </si>
  <si>
    <t>Batch 7 P4</t>
  </si>
  <si>
    <t>Batch 8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</si>
</sst>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4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1"/>
      <name val="Arial"/>
      <family val="2"/>
    </font>
    <font>
      <sz val="8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5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0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6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Border="1" applyAlignment="1">
      <alignment horizontal="left" vertical="center"/>
    </xf>
    <xf numFmtId="0" fontId="0" fillId="5" borderId="11" xfId="0" applyFill="1" applyBorder="1"/>
    <xf numFmtId="0" fontId="0" fillId="5" borderId="0" xfId="0" applyFill="1" applyBorder="1"/>
    <xf numFmtId="0" fontId="0" fillId="4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0" fontId="6" fillId="3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0" borderId="1" xfId="1" applyNumberFormat="1" applyFont="1" applyBorder="1"/>
    <xf numFmtId="0" fontId="0" fillId="6" borderId="1" xfId="0" applyFill="1" applyBorder="1"/>
    <xf numFmtId="0" fontId="7" fillId="0" borderId="1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8" fontId="0" fillId="0" borderId="16" xfId="0" applyNumberFormat="1" applyBorder="1"/>
    <xf numFmtId="18" fontId="0" fillId="0" borderId="17" xfId="0" applyNumberFormat="1" applyBorder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2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1" xfId="0" applyFont="1" applyFill="1" applyBorder="1" applyAlignment="1">
      <alignment vertical="center"/>
    </xf>
    <xf numFmtId="0" fontId="13" fillId="5" borderId="19" xfId="0" applyFont="1" applyFill="1" applyBorder="1" applyAlignment="1">
      <alignment vertical="center"/>
    </xf>
    <xf numFmtId="0" fontId="0" fillId="5" borderId="24" xfId="0" applyFont="1" applyFill="1" applyBorder="1" applyAlignment="1">
      <alignment vertical="center"/>
    </xf>
    <xf numFmtId="0" fontId="0" fillId="0" borderId="0" xfId="0" applyFill="1"/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vertical="center" wrapText="1"/>
    </xf>
    <xf numFmtId="18" fontId="0" fillId="0" borderId="38" xfId="0" applyNumberFormat="1" applyBorder="1"/>
    <xf numFmtId="0" fontId="0" fillId="0" borderId="22" xfId="0" applyBorder="1"/>
    <xf numFmtId="0" fontId="0" fillId="0" borderId="24" xfId="0" applyBorder="1"/>
    <xf numFmtId="18" fontId="0" fillId="0" borderId="39" xfId="0" applyNumberFormat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16" fontId="0" fillId="0" borderId="1" xfId="2" applyNumberFormat="1" applyFont="1" applyBorder="1" applyAlignment="1">
      <alignment horizontal="center" vertical="center"/>
    </xf>
    <xf numFmtId="16" fontId="0" fillId="0" borderId="0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2" fontId="12" fillId="0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20" fontId="0" fillId="0" borderId="0" xfId="0" applyNumberFormat="1"/>
    <xf numFmtId="0" fontId="0" fillId="0" borderId="22" xfId="0" applyFill="1" applyBorder="1"/>
    <xf numFmtId="0" fontId="0" fillId="9" borderId="21" xfId="0" applyFill="1" applyBorder="1"/>
    <xf numFmtId="0" fontId="0" fillId="0" borderId="27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0" fillId="5" borderId="23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6" borderId="1" xfId="0" applyNumberFormat="1" applyFill="1" applyBorder="1"/>
    <xf numFmtId="2" fontId="0" fillId="9" borderId="1" xfId="0" applyNumberFormat="1" applyFill="1" applyBorder="1"/>
    <xf numFmtId="2" fontId="0" fillId="10" borderId="1" xfId="0" applyNumberFormat="1" applyFill="1" applyBorder="1"/>
    <xf numFmtId="2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18" fillId="7" borderId="1" xfId="0" applyFont="1" applyFill="1" applyBorder="1" applyAlignment="1">
      <alignment horizontal="right"/>
    </xf>
    <xf numFmtId="2" fontId="18" fillId="10" borderId="1" xfId="0" applyNumberFormat="1" applyFont="1" applyFill="1" applyBorder="1"/>
    <xf numFmtId="0" fontId="0" fillId="11" borderId="1" xfId="0" applyFill="1" applyBorder="1" applyAlignment="1"/>
    <xf numFmtId="0" fontId="0" fillId="11" borderId="1" xfId="0" applyFill="1" applyBorder="1"/>
    <xf numFmtId="2" fontId="18" fillId="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9" fillId="9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6" borderId="4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24" xfId="0" applyFill="1" applyBorder="1" applyAlignment="1">
      <alignment vertical="center"/>
    </xf>
    <xf numFmtId="18" fontId="0" fillId="0" borderId="49" xfId="0" applyNumberFormat="1" applyFill="1" applyBorder="1"/>
    <xf numFmtId="0" fontId="0" fillId="0" borderId="52" xfId="0" applyFill="1" applyBorder="1"/>
    <xf numFmtId="0" fontId="0" fillId="0" borderId="49" xfId="0" applyFill="1" applyBorder="1"/>
    <xf numFmtId="0" fontId="0" fillId="0" borderId="55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37" xfId="0" applyFill="1" applyBorder="1"/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Fill="1" applyBorder="1" applyAlignment="1">
      <alignment vertical="center" wrapText="1"/>
    </xf>
    <xf numFmtId="0" fontId="0" fillId="0" borderId="21" xfId="0" applyFill="1" applyBorder="1" applyAlignment="1">
      <alignment wrapText="1"/>
    </xf>
    <xf numFmtId="0" fontId="0" fillId="0" borderId="3" xfId="0" applyBorder="1"/>
    <xf numFmtId="0" fontId="0" fillId="0" borderId="25" xfId="0" applyBorder="1"/>
    <xf numFmtId="0" fontId="0" fillId="0" borderId="28" xfId="0" applyFill="1" applyBorder="1"/>
    <xf numFmtId="0" fontId="0" fillId="0" borderId="1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9" fontId="0" fillId="0" borderId="52" xfId="1" applyFont="1" applyFill="1" applyBorder="1"/>
    <xf numFmtId="0" fontId="0" fillId="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9" fontId="0" fillId="0" borderId="1" xfId="1" applyFont="1" applyBorder="1"/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2" fontId="0" fillId="13" borderId="24" xfId="0" applyNumberFormat="1" applyFill="1" applyBorder="1" applyAlignment="1">
      <alignment horizontal="center" vertical="center"/>
    </xf>
    <xf numFmtId="2" fontId="0" fillId="13" borderId="20" xfId="0" applyNumberForma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12" xfId="0" applyFill="1" applyBorder="1" applyAlignment="1">
      <alignment vertical="center"/>
    </xf>
    <xf numFmtId="0" fontId="0" fillId="0" borderId="21" xfId="0" applyFill="1" applyBorder="1"/>
    <xf numFmtId="0" fontId="0" fillId="0" borderId="21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15" borderId="22" xfId="0" applyFill="1" applyBorder="1" applyAlignment="1">
      <alignment horizontal="center" vertical="center" wrapText="1"/>
    </xf>
    <xf numFmtId="0" fontId="0" fillId="0" borderId="47" xfId="0" applyFill="1" applyBorder="1"/>
    <xf numFmtId="0" fontId="0" fillId="0" borderId="56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10" borderId="19" xfId="0" applyFill="1" applyBorder="1" applyAlignment="1">
      <alignment horizontal="center" vertical="center"/>
    </xf>
    <xf numFmtId="0" fontId="0" fillId="10" borderId="59" xfId="0" applyFill="1" applyBorder="1" applyAlignment="1">
      <alignment vertical="center"/>
    </xf>
    <xf numFmtId="0" fontId="0" fillId="6" borderId="59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9" borderId="40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" fontId="0" fillId="13" borderId="27" xfId="0" applyNumberFormat="1" applyFill="1" applyBorder="1" applyAlignment="1">
      <alignment horizontal="center" vertical="center"/>
    </xf>
    <xf numFmtId="2" fontId="0" fillId="13" borderId="23" xfId="0" applyNumberFormat="1" applyFill="1" applyBorder="1" applyAlignment="1">
      <alignment horizontal="center" vertical="center"/>
    </xf>
    <xf numFmtId="2" fontId="0" fillId="10" borderId="24" xfId="0" applyNumberForma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2" xfId="0" applyBorder="1"/>
    <xf numFmtId="0" fontId="0" fillId="12" borderId="12" xfId="0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18" fontId="0" fillId="0" borderId="34" xfId="0" applyNumberFormat="1" applyBorder="1"/>
    <xf numFmtId="0" fontId="0" fillId="0" borderId="6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9" fontId="0" fillId="2" borderId="1" xfId="1" applyFont="1" applyFill="1" applyBorder="1"/>
    <xf numFmtId="9" fontId="0" fillId="0" borderId="1" xfId="0" applyNumberFormat="1" applyBorder="1"/>
    <xf numFmtId="9" fontId="0" fillId="0" borderId="13" xfId="0" applyNumberFormat="1" applyBorder="1"/>
    <xf numFmtId="43" fontId="0" fillId="0" borderId="1" xfId="2" applyFont="1" applyBorder="1"/>
    <xf numFmtId="0" fontId="0" fillId="6" borderId="1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0" fillId="0" borderId="22" xfId="0" applyFill="1" applyBorder="1" applyAlignment="1">
      <alignment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/>
    </xf>
    <xf numFmtId="0" fontId="0" fillId="6" borderId="61" xfId="0" applyFill="1" applyBorder="1"/>
    <xf numFmtId="0" fontId="0" fillId="15" borderId="12" xfId="0" applyFill="1" applyBorder="1" applyAlignment="1">
      <alignment horizontal="center" vertical="center" wrapText="1"/>
    </xf>
    <xf numFmtId="0" fontId="0" fillId="6" borderId="12" xfId="0" applyFill="1" applyBorder="1"/>
    <xf numFmtId="0" fontId="0" fillId="0" borderId="12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18" fontId="0" fillId="0" borderId="15" xfId="0" applyNumberFormat="1" applyBorder="1"/>
    <xf numFmtId="0" fontId="0" fillId="0" borderId="24" xfId="0" applyFill="1" applyBorder="1"/>
    <xf numFmtId="0" fontId="0" fillId="0" borderId="26" xfId="0" applyBorder="1"/>
    <xf numFmtId="18" fontId="0" fillId="0" borderId="12" xfId="0" applyNumberFormat="1" applyBorder="1"/>
    <xf numFmtId="18" fontId="0" fillId="0" borderId="65" xfId="0" applyNumberFormat="1" applyBorder="1"/>
    <xf numFmtId="44" fontId="0" fillId="0" borderId="1" xfId="3" applyFont="1" applyBorder="1"/>
    <xf numFmtId="0" fontId="0" fillId="0" borderId="0" xfId="0" applyFill="1" applyBorder="1" applyAlignment="1">
      <alignment horizont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2" xfId="0" applyBorder="1" applyAlignment="1">
      <alignment vertical="center"/>
    </xf>
    <xf numFmtId="0" fontId="0" fillId="12" borderId="22" xfId="0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6" borderId="4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" fontId="0" fillId="0" borderId="7" xfId="0" applyNumberFormat="1" applyBorder="1" applyAlignment="1">
      <alignment horizontal="center" vertical="center"/>
    </xf>
    <xf numFmtId="18" fontId="0" fillId="0" borderId="10" xfId="0" applyNumberFormat="1" applyBorder="1" applyAlignment="1">
      <alignment horizontal="center" vertical="center"/>
    </xf>
    <xf numFmtId="0" fontId="0" fillId="4" borderId="6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0" fontId="0" fillId="6" borderId="48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  <xf numFmtId="0" fontId="0" fillId="6" borderId="51" xfId="0" applyFill="1" applyBorder="1" applyAlignment="1">
      <alignment vertical="center" wrapText="1"/>
    </xf>
    <xf numFmtId="0" fontId="0" fillId="6" borderId="69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9" xfId="0" applyFill="1" applyBorder="1" applyAlignment="1">
      <alignment vertical="center" wrapText="1"/>
    </xf>
    <xf numFmtId="0" fontId="0" fillId="0" borderId="69" xfId="0" applyFill="1" applyBorder="1" applyAlignment="1">
      <alignment horizontal="center" vertical="center" wrapText="1"/>
    </xf>
    <xf numFmtId="0" fontId="0" fillId="0" borderId="69" xfId="0" applyFill="1" applyBorder="1"/>
    <xf numFmtId="0" fontId="0" fillId="0" borderId="69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12" borderId="21" xfId="0" applyFill="1" applyBorder="1" applyAlignment="1">
      <alignment horizontal="center" vertical="center" wrapText="1"/>
    </xf>
    <xf numFmtId="0" fontId="0" fillId="0" borderId="65" xfId="0" applyBorder="1"/>
    <xf numFmtId="0" fontId="0" fillId="0" borderId="32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19" fillId="16" borderId="1" xfId="0" applyFont="1" applyFill="1" applyBorder="1"/>
    <xf numFmtId="0" fontId="19" fillId="16" borderId="1" xfId="0" applyFont="1" applyFill="1" applyBorder="1" applyAlignment="1">
      <alignment horizontal="left" vertical="center"/>
    </xf>
    <xf numFmtId="2" fontId="19" fillId="16" borderId="1" xfId="0" applyNumberFormat="1" applyFont="1" applyFill="1" applyBorder="1"/>
    <xf numFmtId="43" fontId="19" fillId="16" borderId="1" xfId="2" applyFont="1" applyFill="1" applyBorder="1"/>
    <xf numFmtId="0" fontId="0" fillId="16" borderId="1" xfId="0" applyFill="1" applyBorder="1"/>
    <xf numFmtId="0" fontId="19" fillId="16" borderId="1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top" wrapText="1"/>
    </xf>
    <xf numFmtId="2" fontId="0" fillId="0" borderId="14" xfId="0" applyNumberFormat="1" applyBorder="1" applyAlignment="1">
      <alignment horizontal="center" vertical="top" wrapText="1"/>
    </xf>
    <xf numFmtId="0" fontId="0" fillId="5" borderId="1" xfId="0" applyFill="1" applyBorder="1" applyAlignment="1">
      <alignment horizontal="left" vertical="center"/>
    </xf>
    <xf numFmtId="15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8" fontId="8" fillId="0" borderId="1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2" fontId="17" fillId="5" borderId="1" xfId="0" applyNumberFormat="1" applyFont="1" applyFill="1" applyBorder="1" applyAlignment="1">
      <alignment horizontal="center"/>
    </xf>
    <xf numFmtId="0" fontId="17" fillId="5" borderId="22" xfId="0" applyFont="1" applyFill="1" applyBorder="1" applyAlignment="1">
      <alignment horizontal="center"/>
    </xf>
    <xf numFmtId="2" fontId="17" fillId="5" borderId="24" xfId="0" applyNumberFormat="1" applyFont="1" applyFill="1" applyBorder="1" applyAlignment="1">
      <alignment horizontal="center"/>
    </xf>
    <xf numFmtId="0" fontId="17" fillId="5" borderId="27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3" fillId="5" borderId="18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1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6" fillId="5" borderId="6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12" fillId="0" borderId="6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2" fontId="0" fillId="5" borderId="24" xfId="0" applyNumberFormat="1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2" fontId="17" fillId="0" borderId="1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2" fontId="17" fillId="0" borderId="6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18" fontId="8" fillId="0" borderId="3" xfId="0" applyNumberFormat="1" applyFont="1" applyFill="1" applyBorder="1" applyAlignment="1">
      <alignment horizontal="center"/>
    </xf>
    <xf numFmtId="18" fontId="8" fillId="0" borderId="12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2" fontId="17" fillId="0" borderId="5" xfId="0" applyNumberFormat="1" applyFont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1" borderId="44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69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4" borderId="6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2" fontId="0" fillId="6" borderId="39" xfId="0" applyNumberFormat="1" applyFill="1" applyBorder="1" applyAlignment="1">
      <alignment horizontal="center" vertical="center"/>
    </xf>
    <xf numFmtId="2" fontId="0" fillId="6" borderId="58" xfId="0" applyNumberFormat="1" applyFill="1" applyBorder="1" applyAlignment="1">
      <alignment horizontal="center" vertical="center"/>
    </xf>
    <xf numFmtId="2" fontId="0" fillId="10" borderId="39" xfId="0" applyNumberFormat="1" applyFill="1" applyBorder="1" applyAlignment="1">
      <alignment horizontal="right" vertical="center"/>
    </xf>
    <xf numFmtId="2" fontId="0" fillId="10" borderId="58" xfId="0" applyNumberFormat="1" applyFill="1" applyBorder="1" applyAlignment="1">
      <alignment horizontal="right" vertical="center"/>
    </xf>
    <xf numFmtId="0" fontId="6" fillId="0" borderId="14" xfId="0" applyFont="1" applyBorder="1" applyAlignment="1">
      <alignment horizontal="center" vertical="center" textRotation="180"/>
    </xf>
    <xf numFmtId="0" fontId="6" fillId="0" borderId="28" xfId="0" applyFont="1" applyBorder="1" applyAlignment="1">
      <alignment horizontal="center" vertical="center" textRotation="180"/>
    </xf>
    <xf numFmtId="0" fontId="6" fillId="0" borderId="13" xfId="0" applyFont="1" applyBorder="1" applyAlignment="1">
      <alignment horizontal="center" vertical="center" textRotation="180"/>
    </xf>
    <xf numFmtId="0" fontId="0" fillId="11" borderId="47" xfId="0" applyFill="1" applyBorder="1" applyAlignment="1">
      <alignment horizontal="center" vertical="center" textRotation="90"/>
    </xf>
    <xf numFmtId="0" fontId="0" fillId="11" borderId="56" xfId="0" applyFill="1" applyBorder="1" applyAlignment="1">
      <alignment horizontal="center" vertical="center" textRotation="90"/>
    </xf>
    <xf numFmtId="0" fontId="0" fillId="11" borderId="57" xfId="0" applyFill="1" applyBorder="1" applyAlignment="1">
      <alignment horizontal="center" vertical="center" textRotation="90"/>
    </xf>
    <xf numFmtId="0" fontId="0" fillId="6" borderId="34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9" borderId="14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 wrapText="1"/>
    </xf>
    <xf numFmtId="0" fontId="0" fillId="6" borderId="41" xfId="0" applyFill="1" applyBorder="1" applyAlignment="1">
      <alignment horizontal="center" vertical="center" wrapText="1"/>
    </xf>
    <xf numFmtId="0" fontId="0" fillId="6" borderId="36" xfId="0" applyFill="1" applyBorder="1" applyAlignment="1">
      <alignment horizontal="center" vertical="center" wrapText="1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'Process diagram analisis'!$C$18:$D$22</c:f>
              <c:strCache>
                <c:ptCount val="5"/>
                <c:pt idx="0">
                  <c:v>Delay</c:v>
                </c:pt>
                <c:pt idx="1">
                  <c:v>Operation</c:v>
                </c:pt>
                <c:pt idx="2">
                  <c:v>Storage</c:v>
                </c:pt>
                <c:pt idx="3">
                  <c:v>Transport</c:v>
                </c:pt>
                <c:pt idx="4">
                  <c:v>Inspection</c:v>
                </c:pt>
              </c:strCache>
            </c:strRef>
          </c:cat>
          <c:val>
            <c:numRef>
              <c:f>'Process diagram analisis'!$G$18:$G$22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A19-4D17-B1EA-0BC419F4C023}"/>
            </c:ext>
          </c:extLst>
        </c:ser>
        <c:ser>
          <c:idx val="0"/>
          <c:order val="1"/>
          <c:invertIfNegative val="0"/>
          <c:cat>
            <c:strRef>
              <c:f>'Process diagram analisis'!$C$18:$D$22</c:f>
              <c:strCache>
                <c:ptCount val="5"/>
                <c:pt idx="0">
                  <c:v>Delay</c:v>
                </c:pt>
                <c:pt idx="1">
                  <c:v>Operation</c:v>
                </c:pt>
                <c:pt idx="2">
                  <c:v>Storage</c:v>
                </c:pt>
                <c:pt idx="3">
                  <c:v>Transport</c:v>
                </c:pt>
                <c:pt idx="4">
                  <c:v>Inspection</c:v>
                </c:pt>
              </c:strCache>
            </c:strRef>
          </c:cat>
          <c:val>
            <c:numRef>
              <c:f>'Process diagram analisis'!$F$18:$F$22</c:f>
              <c:numCache>
                <c:formatCode>0.00</c:formatCode>
                <c:ptCount val="5"/>
                <c:pt idx="0">
                  <c:v>333.09</c:v>
                </c:pt>
                <c:pt idx="1">
                  <c:v>140.69552291666665</c:v>
                </c:pt>
                <c:pt idx="2">
                  <c:v>12.684374999999999</c:v>
                </c:pt>
                <c:pt idx="3">
                  <c:v>10.179296875</c:v>
                </c:pt>
                <c:pt idx="4">
                  <c:v>1.1515625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D17-B1EA-0BC419F4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18560"/>
        <c:axId val="340420096"/>
        <c:axId val="0"/>
      </c:bar3DChart>
      <c:catAx>
        <c:axId val="3404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420096"/>
        <c:crosses val="autoZero"/>
        <c:auto val="1"/>
        <c:lblAlgn val="ctr"/>
        <c:lblOffset val="100"/>
        <c:noMultiLvlLbl val="0"/>
      </c:catAx>
      <c:valAx>
        <c:axId val="3404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41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tiempos'!$AQ$21</c:f>
              <c:strCache>
                <c:ptCount val="1"/>
                <c:pt idx="0">
                  <c:v>Productivity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'Analisis tiempos'!$AQ$23:$AQ$26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2-47EB-A7B0-ACF8B1CC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45862912"/>
        <c:axId val="345864448"/>
      </c:lineChart>
      <c:catAx>
        <c:axId val="3458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4448"/>
        <c:crosses val="autoZero"/>
        <c:auto val="1"/>
        <c:lblAlgn val="ctr"/>
        <c:lblOffset val="100"/>
        <c:noMultiLvlLbl val="0"/>
      </c:catAx>
      <c:valAx>
        <c:axId val="34586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tiempos'!$AR$21</c:f>
              <c:strCache>
                <c:ptCount val="1"/>
                <c:pt idx="0">
                  <c:v>Unit cost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'Analisis tiempos'!$AR$23:$AR$26</c:f>
              <c:numCache>
                <c:formatCode>General</c:formatCode>
                <c:ptCount val="4"/>
                <c:pt idx="0">
                  <c:v>5.74</c:v>
                </c:pt>
                <c:pt idx="1">
                  <c:v>4.95</c:v>
                </c:pt>
                <c:pt idx="2">
                  <c:v>4.21</c:v>
                </c:pt>
                <c:pt idx="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1-4831-AAB0-B9612A4D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0928"/>
        <c:axId val="345982464"/>
      </c:lineChart>
      <c:catAx>
        <c:axId val="3459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2464"/>
        <c:crosses val="autoZero"/>
        <c:auto val="1"/>
        <c:lblAlgn val="ctr"/>
        <c:lblOffset val="100"/>
        <c:noMultiLvlLbl val="0"/>
      </c:catAx>
      <c:valAx>
        <c:axId val="3459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Anually sells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'Analisis tiempos'!$AS$23:$AS$26</c:f>
              <c:numCache>
                <c:formatCode>_("$"* #,##0.00_);_("$"* \(#,##0.00\);_("$"* "-"??_);_(@_)</c:formatCode>
                <c:ptCount val="4"/>
                <c:pt idx="0">
                  <c:v>200594</c:v>
                </c:pt>
                <c:pt idx="1">
                  <c:v>346096</c:v>
                </c:pt>
                <c:pt idx="2">
                  <c:v>589152</c:v>
                </c:pt>
                <c:pt idx="3">
                  <c:v>685876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7-452C-B0C2-65BCACE3B2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006656"/>
        <c:axId val="346008192"/>
      </c:lineChart>
      <c:catAx>
        <c:axId val="34600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008192"/>
        <c:crosses val="autoZero"/>
        <c:auto val="1"/>
        <c:lblAlgn val="ctr"/>
        <c:lblOffset val="100"/>
        <c:noMultiLvlLbl val="0"/>
      </c:catAx>
      <c:valAx>
        <c:axId val="3460081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600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95252</xdr:colOff>
      <xdr:row>0</xdr:row>
      <xdr:rowOff>43960</xdr:rowOff>
    </xdr:from>
    <xdr:to>
      <xdr:col>1</xdr:col>
      <xdr:colOff>579785</xdr:colOff>
      <xdr:row>1</xdr:row>
      <xdr:rowOff>315055</xdr:rowOff>
    </xdr:to>
    <xdr:pic>
      <xdr:nvPicPr>
        <xdr:cNvPr id="2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25365" cy="56417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95252</xdr:colOff>
      <xdr:row>40</xdr:row>
      <xdr:rowOff>43960</xdr:rowOff>
    </xdr:from>
    <xdr:ext cx="721179" cy="570452"/>
    <xdr:pic>
      <xdr:nvPicPr>
        <xdr:cNvPr id="4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21179" cy="57045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95252</xdr:colOff>
      <xdr:row>40</xdr:row>
      <xdr:rowOff>43960</xdr:rowOff>
    </xdr:from>
    <xdr:ext cx="711574" cy="562448"/>
    <xdr:pic>
      <xdr:nvPicPr>
        <xdr:cNvPr id="5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11574" cy="56244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95252</xdr:colOff>
      <xdr:row>0</xdr:row>
      <xdr:rowOff>43960</xdr:rowOff>
    </xdr:from>
    <xdr:to>
      <xdr:col>1</xdr:col>
      <xdr:colOff>571502</xdr:colOff>
      <xdr:row>1</xdr:row>
      <xdr:rowOff>315055</xdr:rowOff>
    </xdr:to>
    <xdr:pic>
      <xdr:nvPicPr>
        <xdr:cNvPr id="2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14375" cy="5663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95252</xdr:colOff>
      <xdr:row>40</xdr:row>
      <xdr:rowOff>43960</xdr:rowOff>
    </xdr:from>
    <xdr:ext cx="721179" cy="570452"/>
    <xdr:pic>
      <xdr:nvPicPr>
        <xdr:cNvPr id="3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902210"/>
          <a:ext cx="721179" cy="57045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95252</xdr:colOff>
      <xdr:row>40</xdr:row>
      <xdr:rowOff>43960</xdr:rowOff>
    </xdr:from>
    <xdr:ext cx="711574" cy="562448"/>
    <xdr:pic>
      <xdr:nvPicPr>
        <xdr:cNvPr id="4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902210"/>
          <a:ext cx="711574" cy="562448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5</xdr:col>
      <xdr:colOff>58616</xdr:colOff>
      <xdr:row>11</xdr:row>
      <xdr:rowOff>36635</xdr:rowOff>
    </xdr:from>
    <xdr:to>
      <xdr:col>5</xdr:col>
      <xdr:colOff>212481</xdr:colOff>
      <xdr:row>11</xdr:row>
      <xdr:rowOff>168519</xdr:rowOff>
    </xdr:to>
    <xdr:sp macro="" textlink="">
      <xdr:nvSpPr>
        <xdr:cNvPr id="5" name="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11</xdr:row>
      <xdr:rowOff>29310</xdr:rowOff>
    </xdr:from>
    <xdr:to>
      <xdr:col>6</xdr:col>
      <xdr:colOff>219807</xdr:colOff>
      <xdr:row>11</xdr:row>
      <xdr:rowOff>183174</xdr:rowOff>
    </xdr:to>
    <xdr:sp macro="" textlink="">
      <xdr:nvSpPr>
        <xdr:cNvPr id="6" name="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11</xdr:row>
      <xdr:rowOff>43962</xdr:rowOff>
    </xdr:from>
    <xdr:to>
      <xdr:col>7</xdr:col>
      <xdr:colOff>183173</xdr:colOff>
      <xdr:row>11</xdr:row>
      <xdr:rowOff>153866</xdr:rowOff>
    </xdr:to>
    <xdr:sp macro="" textlink="">
      <xdr:nvSpPr>
        <xdr:cNvPr id="7" name="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11</xdr:row>
      <xdr:rowOff>36635</xdr:rowOff>
    </xdr:from>
    <xdr:to>
      <xdr:col>8</xdr:col>
      <xdr:colOff>168519</xdr:colOff>
      <xdr:row>11</xdr:row>
      <xdr:rowOff>168519</xdr:rowOff>
    </xdr:to>
    <xdr:sp macro="" textlink="">
      <xdr:nvSpPr>
        <xdr:cNvPr id="8" name="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11</xdr:row>
      <xdr:rowOff>51289</xdr:rowOff>
    </xdr:from>
    <xdr:to>
      <xdr:col>9</xdr:col>
      <xdr:colOff>205153</xdr:colOff>
      <xdr:row>11</xdr:row>
      <xdr:rowOff>168519</xdr:rowOff>
    </xdr:to>
    <xdr:sp macro="" textlink="">
      <xdr:nvSpPr>
        <xdr:cNvPr id="9" name="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12</xdr:row>
      <xdr:rowOff>36635</xdr:rowOff>
    </xdr:from>
    <xdr:to>
      <xdr:col>5</xdr:col>
      <xdr:colOff>212481</xdr:colOff>
      <xdr:row>12</xdr:row>
      <xdr:rowOff>168519</xdr:rowOff>
    </xdr:to>
    <xdr:sp macro="" textlink="">
      <xdr:nvSpPr>
        <xdr:cNvPr id="10" name="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12</xdr:row>
      <xdr:rowOff>29310</xdr:rowOff>
    </xdr:from>
    <xdr:to>
      <xdr:col>6</xdr:col>
      <xdr:colOff>219807</xdr:colOff>
      <xdr:row>12</xdr:row>
      <xdr:rowOff>183174</xdr:rowOff>
    </xdr:to>
    <xdr:sp macro="" textlink="">
      <xdr:nvSpPr>
        <xdr:cNvPr id="11" name="1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12</xdr:row>
      <xdr:rowOff>43962</xdr:rowOff>
    </xdr:from>
    <xdr:to>
      <xdr:col>7</xdr:col>
      <xdr:colOff>183173</xdr:colOff>
      <xdr:row>12</xdr:row>
      <xdr:rowOff>153866</xdr:rowOff>
    </xdr:to>
    <xdr:sp macro="" textlink="">
      <xdr:nvSpPr>
        <xdr:cNvPr id="12" name="1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12</xdr:row>
      <xdr:rowOff>36635</xdr:rowOff>
    </xdr:from>
    <xdr:to>
      <xdr:col>8</xdr:col>
      <xdr:colOff>168519</xdr:colOff>
      <xdr:row>12</xdr:row>
      <xdr:rowOff>168519</xdr:rowOff>
    </xdr:to>
    <xdr:sp macro="" textlink="">
      <xdr:nvSpPr>
        <xdr:cNvPr id="13" name="1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12</xdr:row>
      <xdr:rowOff>51289</xdr:rowOff>
    </xdr:from>
    <xdr:to>
      <xdr:col>9</xdr:col>
      <xdr:colOff>205153</xdr:colOff>
      <xdr:row>12</xdr:row>
      <xdr:rowOff>168519</xdr:rowOff>
    </xdr:to>
    <xdr:sp macro="" textlink="">
      <xdr:nvSpPr>
        <xdr:cNvPr id="14" name="1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13</xdr:row>
      <xdr:rowOff>36635</xdr:rowOff>
    </xdr:from>
    <xdr:to>
      <xdr:col>5</xdr:col>
      <xdr:colOff>212481</xdr:colOff>
      <xdr:row>13</xdr:row>
      <xdr:rowOff>168519</xdr:rowOff>
    </xdr:to>
    <xdr:sp macro="" textlink="">
      <xdr:nvSpPr>
        <xdr:cNvPr id="15" name="1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13</xdr:row>
      <xdr:rowOff>29310</xdr:rowOff>
    </xdr:from>
    <xdr:to>
      <xdr:col>6</xdr:col>
      <xdr:colOff>219807</xdr:colOff>
      <xdr:row>13</xdr:row>
      <xdr:rowOff>183174</xdr:rowOff>
    </xdr:to>
    <xdr:sp macro="" textlink="">
      <xdr:nvSpPr>
        <xdr:cNvPr id="16" name="1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13</xdr:row>
      <xdr:rowOff>43962</xdr:rowOff>
    </xdr:from>
    <xdr:to>
      <xdr:col>7</xdr:col>
      <xdr:colOff>183173</xdr:colOff>
      <xdr:row>13</xdr:row>
      <xdr:rowOff>153866</xdr:rowOff>
    </xdr:to>
    <xdr:sp macro="" textlink="">
      <xdr:nvSpPr>
        <xdr:cNvPr id="17" name="1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13</xdr:row>
      <xdr:rowOff>36635</xdr:rowOff>
    </xdr:from>
    <xdr:to>
      <xdr:col>8</xdr:col>
      <xdr:colOff>168519</xdr:colOff>
      <xdr:row>13</xdr:row>
      <xdr:rowOff>168519</xdr:rowOff>
    </xdr:to>
    <xdr:sp macro="" textlink="">
      <xdr:nvSpPr>
        <xdr:cNvPr id="18" name="1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13</xdr:row>
      <xdr:rowOff>51289</xdr:rowOff>
    </xdr:from>
    <xdr:to>
      <xdr:col>9</xdr:col>
      <xdr:colOff>205153</xdr:colOff>
      <xdr:row>13</xdr:row>
      <xdr:rowOff>168519</xdr:rowOff>
    </xdr:to>
    <xdr:sp macro="" textlink="">
      <xdr:nvSpPr>
        <xdr:cNvPr id="19" name="1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14</xdr:row>
      <xdr:rowOff>36635</xdr:rowOff>
    </xdr:from>
    <xdr:to>
      <xdr:col>5</xdr:col>
      <xdr:colOff>212481</xdr:colOff>
      <xdr:row>14</xdr:row>
      <xdr:rowOff>168519</xdr:rowOff>
    </xdr:to>
    <xdr:sp macro="" textlink="">
      <xdr:nvSpPr>
        <xdr:cNvPr id="20" name="1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14</xdr:row>
      <xdr:rowOff>29310</xdr:rowOff>
    </xdr:from>
    <xdr:to>
      <xdr:col>6</xdr:col>
      <xdr:colOff>219807</xdr:colOff>
      <xdr:row>14</xdr:row>
      <xdr:rowOff>183174</xdr:rowOff>
    </xdr:to>
    <xdr:sp macro="" textlink="">
      <xdr:nvSpPr>
        <xdr:cNvPr id="21" name="2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14</xdr:row>
      <xdr:rowOff>43962</xdr:rowOff>
    </xdr:from>
    <xdr:to>
      <xdr:col>7</xdr:col>
      <xdr:colOff>183173</xdr:colOff>
      <xdr:row>14</xdr:row>
      <xdr:rowOff>153866</xdr:rowOff>
    </xdr:to>
    <xdr:sp macro="" textlink="">
      <xdr:nvSpPr>
        <xdr:cNvPr id="22" name="2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14</xdr:row>
      <xdr:rowOff>36635</xdr:rowOff>
    </xdr:from>
    <xdr:to>
      <xdr:col>8</xdr:col>
      <xdr:colOff>168519</xdr:colOff>
      <xdr:row>14</xdr:row>
      <xdr:rowOff>168519</xdr:rowOff>
    </xdr:to>
    <xdr:sp macro="" textlink="">
      <xdr:nvSpPr>
        <xdr:cNvPr id="23" name="2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14</xdr:row>
      <xdr:rowOff>51289</xdr:rowOff>
    </xdr:from>
    <xdr:to>
      <xdr:col>9</xdr:col>
      <xdr:colOff>205153</xdr:colOff>
      <xdr:row>14</xdr:row>
      <xdr:rowOff>168519</xdr:rowOff>
    </xdr:to>
    <xdr:sp macro="" textlink="">
      <xdr:nvSpPr>
        <xdr:cNvPr id="24" name="2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15</xdr:row>
      <xdr:rowOff>36635</xdr:rowOff>
    </xdr:from>
    <xdr:to>
      <xdr:col>5</xdr:col>
      <xdr:colOff>212481</xdr:colOff>
      <xdr:row>15</xdr:row>
      <xdr:rowOff>168519</xdr:rowOff>
    </xdr:to>
    <xdr:sp macro="" textlink="">
      <xdr:nvSpPr>
        <xdr:cNvPr id="25" name="2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15</xdr:row>
      <xdr:rowOff>29310</xdr:rowOff>
    </xdr:from>
    <xdr:to>
      <xdr:col>6</xdr:col>
      <xdr:colOff>219807</xdr:colOff>
      <xdr:row>15</xdr:row>
      <xdr:rowOff>183174</xdr:rowOff>
    </xdr:to>
    <xdr:sp macro="" textlink="">
      <xdr:nvSpPr>
        <xdr:cNvPr id="26" name="2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15</xdr:row>
      <xdr:rowOff>43962</xdr:rowOff>
    </xdr:from>
    <xdr:to>
      <xdr:col>7</xdr:col>
      <xdr:colOff>183173</xdr:colOff>
      <xdr:row>15</xdr:row>
      <xdr:rowOff>153866</xdr:rowOff>
    </xdr:to>
    <xdr:sp macro="" textlink="">
      <xdr:nvSpPr>
        <xdr:cNvPr id="27" name="2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15</xdr:row>
      <xdr:rowOff>36635</xdr:rowOff>
    </xdr:from>
    <xdr:to>
      <xdr:col>8</xdr:col>
      <xdr:colOff>168519</xdr:colOff>
      <xdr:row>15</xdr:row>
      <xdr:rowOff>168519</xdr:rowOff>
    </xdr:to>
    <xdr:sp macro="" textlink="">
      <xdr:nvSpPr>
        <xdr:cNvPr id="28" name="2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15</xdr:row>
      <xdr:rowOff>51289</xdr:rowOff>
    </xdr:from>
    <xdr:to>
      <xdr:col>9</xdr:col>
      <xdr:colOff>205153</xdr:colOff>
      <xdr:row>15</xdr:row>
      <xdr:rowOff>168519</xdr:rowOff>
    </xdr:to>
    <xdr:sp macro="" textlink="">
      <xdr:nvSpPr>
        <xdr:cNvPr id="29" name="2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16</xdr:row>
      <xdr:rowOff>36635</xdr:rowOff>
    </xdr:from>
    <xdr:to>
      <xdr:col>5</xdr:col>
      <xdr:colOff>212481</xdr:colOff>
      <xdr:row>16</xdr:row>
      <xdr:rowOff>168519</xdr:rowOff>
    </xdr:to>
    <xdr:sp macro="" textlink="">
      <xdr:nvSpPr>
        <xdr:cNvPr id="30" name="2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16</xdr:row>
      <xdr:rowOff>29310</xdr:rowOff>
    </xdr:from>
    <xdr:to>
      <xdr:col>6</xdr:col>
      <xdr:colOff>219807</xdr:colOff>
      <xdr:row>16</xdr:row>
      <xdr:rowOff>183174</xdr:rowOff>
    </xdr:to>
    <xdr:sp macro="" textlink="">
      <xdr:nvSpPr>
        <xdr:cNvPr id="31" name="3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16</xdr:row>
      <xdr:rowOff>43962</xdr:rowOff>
    </xdr:from>
    <xdr:to>
      <xdr:col>7</xdr:col>
      <xdr:colOff>183173</xdr:colOff>
      <xdr:row>16</xdr:row>
      <xdr:rowOff>153866</xdr:rowOff>
    </xdr:to>
    <xdr:sp macro="" textlink="">
      <xdr:nvSpPr>
        <xdr:cNvPr id="32" name="3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16</xdr:row>
      <xdr:rowOff>36635</xdr:rowOff>
    </xdr:from>
    <xdr:to>
      <xdr:col>8</xdr:col>
      <xdr:colOff>168519</xdr:colOff>
      <xdr:row>16</xdr:row>
      <xdr:rowOff>168519</xdr:rowOff>
    </xdr:to>
    <xdr:sp macro="" textlink="">
      <xdr:nvSpPr>
        <xdr:cNvPr id="33" name="3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16</xdr:row>
      <xdr:rowOff>51289</xdr:rowOff>
    </xdr:from>
    <xdr:to>
      <xdr:col>9</xdr:col>
      <xdr:colOff>205153</xdr:colOff>
      <xdr:row>16</xdr:row>
      <xdr:rowOff>168519</xdr:rowOff>
    </xdr:to>
    <xdr:sp macro="" textlink="">
      <xdr:nvSpPr>
        <xdr:cNvPr id="34" name="3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17</xdr:row>
      <xdr:rowOff>36635</xdr:rowOff>
    </xdr:from>
    <xdr:to>
      <xdr:col>5</xdr:col>
      <xdr:colOff>212481</xdr:colOff>
      <xdr:row>17</xdr:row>
      <xdr:rowOff>168519</xdr:rowOff>
    </xdr:to>
    <xdr:sp macro="" textlink="">
      <xdr:nvSpPr>
        <xdr:cNvPr id="35" name="3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17</xdr:row>
      <xdr:rowOff>29310</xdr:rowOff>
    </xdr:from>
    <xdr:to>
      <xdr:col>6</xdr:col>
      <xdr:colOff>219807</xdr:colOff>
      <xdr:row>17</xdr:row>
      <xdr:rowOff>183174</xdr:rowOff>
    </xdr:to>
    <xdr:sp macro="" textlink="">
      <xdr:nvSpPr>
        <xdr:cNvPr id="36" name="3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17</xdr:row>
      <xdr:rowOff>43962</xdr:rowOff>
    </xdr:from>
    <xdr:to>
      <xdr:col>7</xdr:col>
      <xdr:colOff>183173</xdr:colOff>
      <xdr:row>17</xdr:row>
      <xdr:rowOff>153866</xdr:rowOff>
    </xdr:to>
    <xdr:sp macro="" textlink="">
      <xdr:nvSpPr>
        <xdr:cNvPr id="37" name="3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17</xdr:row>
      <xdr:rowOff>36635</xdr:rowOff>
    </xdr:from>
    <xdr:to>
      <xdr:col>8</xdr:col>
      <xdr:colOff>168519</xdr:colOff>
      <xdr:row>17</xdr:row>
      <xdr:rowOff>168519</xdr:rowOff>
    </xdr:to>
    <xdr:sp macro="" textlink="">
      <xdr:nvSpPr>
        <xdr:cNvPr id="38" name="3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17</xdr:row>
      <xdr:rowOff>51289</xdr:rowOff>
    </xdr:from>
    <xdr:to>
      <xdr:col>9</xdr:col>
      <xdr:colOff>205153</xdr:colOff>
      <xdr:row>17</xdr:row>
      <xdr:rowOff>168519</xdr:rowOff>
    </xdr:to>
    <xdr:sp macro="" textlink="">
      <xdr:nvSpPr>
        <xdr:cNvPr id="39" name="3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18</xdr:row>
      <xdr:rowOff>36635</xdr:rowOff>
    </xdr:from>
    <xdr:to>
      <xdr:col>5</xdr:col>
      <xdr:colOff>212481</xdr:colOff>
      <xdr:row>18</xdr:row>
      <xdr:rowOff>168519</xdr:rowOff>
    </xdr:to>
    <xdr:sp macro="" textlink="">
      <xdr:nvSpPr>
        <xdr:cNvPr id="40" name="3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18</xdr:row>
      <xdr:rowOff>29310</xdr:rowOff>
    </xdr:from>
    <xdr:to>
      <xdr:col>6</xdr:col>
      <xdr:colOff>219807</xdr:colOff>
      <xdr:row>18</xdr:row>
      <xdr:rowOff>183174</xdr:rowOff>
    </xdr:to>
    <xdr:sp macro="" textlink="">
      <xdr:nvSpPr>
        <xdr:cNvPr id="41" name="4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18</xdr:row>
      <xdr:rowOff>43962</xdr:rowOff>
    </xdr:from>
    <xdr:to>
      <xdr:col>7</xdr:col>
      <xdr:colOff>183173</xdr:colOff>
      <xdr:row>18</xdr:row>
      <xdr:rowOff>153866</xdr:rowOff>
    </xdr:to>
    <xdr:sp macro="" textlink="">
      <xdr:nvSpPr>
        <xdr:cNvPr id="42" name="4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18</xdr:row>
      <xdr:rowOff>36635</xdr:rowOff>
    </xdr:from>
    <xdr:to>
      <xdr:col>8</xdr:col>
      <xdr:colOff>168519</xdr:colOff>
      <xdr:row>18</xdr:row>
      <xdr:rowOff>168519</xdr:rowOff>
    </xdr:to>
    <xdr:sp macro="" textlink="">
      <xdr:nvSpPr>
        <xdr:cNvPr id="43" name="4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18</xdr:row>
      <xdr:rowOff>51289</xdr:rowOff>
    </xdr:from>
    <xdr:to>
      <xdr:col>9</xdr:col>
      <xdr:colOff>205153</xdr:colOff>
      <xdr:row>18</xdr:row>
      <xdr:rowOff>168519</xdr:rowOff>
    </xdr:to>
    <xdr:sp macro="" textlink="">
      <xdr:nvSpPr>
        <xdr:cNvPr id="44" name="4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19</xdr:row>
      <xdr:rowOff>36635</xdr:rowOff>
    </xdr:from>
    <xdr:to>
      <xdr:col>5</xdr:col>
      <xdr:colOff>212481</xdr:colOff>
      <xdr:row>19</xdr:row>
      <xdr:rowOff>168519</xdr:rowOff>
    </xdr:to>
    <xdr:sp macro="" textlink="">
      <xdr:nvSpPr>
        <xdr:cNvPr id="45" name="4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19</xdr:row>
      <xdr:rowOff>29310</xdr:rowOff>
    </xdr:from>
    <xdr:to>
      <xdr:col>6</xdr:col>
      <xdr:colOff>219807</xdr:colOff>
      <xdr:row>19</xdr:row>
      <xdr:rowOff>183174</xdr:rowOff>
    </xdr:to>
    <xdr:sp macro="" textlink="">
      <xdr:nvSpPr>
        <xdr:cNvPr id="46" name="4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19</xdr:row>
      <xdr:rowOff>43962</xdr:rowOff>
    </xdr:from>
    <xdr:to>
      <xdr:col>7</xdr:col>
      <xdr:colOff>183173</xdr:colOff>
      <xdr:row>19</xdr:row>
      <xdr:rowOff>153866</xdr:rowOff>
    </xdr:to>
    <xdr:sp macro="" textlink="">
      <xdr:nvSpPr>
        <xdr:cNvPr id="47" name="4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19</xdr:row>
      <xdr:rowOff>36635</xdr:rowOff>
    </xdr:from>
    <xdr:to>
      <xdr:col>8</xdr:col>
      <xdr:colOff>168519</xdr:colOff>
      <xdr:row>19</xdr:row>
      <xdr:rowOff>168519</xdr:rowOff>
    </xdr:to>
    <xdr:sp macro="" textlink="">
      <xdr:nvSpPr>
        <xdr:cNvPr id="48" name="4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19</xdr:row>
      <xdr:rowOff>51289</xdr:rowOff>
    </xdr:from>
    <xdr:to>
      <xdr:col>9</xdr:col>
      <xdr:colOff>205153</xdr:colOff>
      <xdr:row>19</xdr:row>
      <xdr:rowOff>168519</xdr:rowOff>
    </xdr:to>
    <xdr:sp macro="" textlink="">
      <xdr:nvSpPr>
        <xdr:cNvPr id="49" name="4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20</xdr:row>
      <xdr:rowOff>36635</xdr:rowOff>
    </xdr:from>
    <xdr:to>
      <xdr:col>5</xdr:col>
      <xdr:colOff>212481</xdr:colOff>
      <xdr:row>20</xdr:row>
      <xdr:rowOff>168519</xdr:rowOff>
    </xdr:to>
    <xdr:sp macro="" textlink="">
      <xdr:nvSpPr>
        <xdr:cNvPr id="50" name="4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20</xdr:row>
      <xdr:rowOff>29310</xdr:rowOff>
    </xdr:from>
    <xdr:to>
      <xdr:col>6</xdr:col>
      <xdr:colOff>219807</xdr:colOff>
      <xdr:row>20</xdr:row>
      <xdr:rowOff>183174</xdr:rowOff>
    </xdr:to>
    <xdr:sp macro="" textlink="">
      <xdr:nvSpPr>
        <xdr:cNvPr id="51" name="5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20</xdr:row>
      <xdr:rowOff>43962</xdr:rowOff>
    </xdr:from>
    <xdr:to>
      <xdr:col>7</xdr:col>
      <xdr:colOff>183173</xdr:colOff>
      <xdr:row>20</xdr:row>
      <xdr:rowOff>153866</xdr:rowOff>
    </xdr:to>
    <xdr:sp macro="" textlink="">
      <xdr:nvSpPr>
        <xdr:cNvPr id="52" name="5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20</xdr:row>
      <xdr:rowOff>36635</xdr:rowOff>
    </xdr:from>
    <xdr:to>
      <xdr:col>8</xdr:col>
      <xdr:colOff>168519</xdr:colOff>
      <xdr:row>20</xdr:row>
      <xdr:rowOff>168519</xdr:rowOff>
    </xdr:to>
    <xdr:sp macro="" textlink="">
      <xdr:nvSpPr>
        <xdr:cNvPr id="53" name="5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20</xdr:row>
      <xdr:rowOff>51289</xdr:rowOff>
    </xdr:from>
    <xdr:to>
      <xdr:col>9</xdr:col>
      <xdr:colOff>205153</xdr:colOff>
      <xdr:row>20</xdr:row>
      <xdr:rowOff>168519</xdr:rowOff>
    </xdr:to>
    <xdr:sp macro="" textlink="">
      <xdr:nvSpPr>
        <xdr:cNvPr id="54" name="5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21</xdr:row>
      <xdr:rowOff>36635</xdr:rowOff>
    </xdr:from>
    <xdr:to>
      <xdr:col>5</xdr:col>
      <xdr:colOff>212481</xdr:colOff>
      <xdr:row>21</xdr:row>
      <xdr:rowOff>168519</xdr:rowOff>
    </xdr:to>
    <xdr:sp macro="" textlink="">
      <xdr:nvSpPr>
        <xdr:cNvPr id="55" name="5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21</xdr:row>
      <xdr:rowOff>29310</xdr:rowOff>
    </xdr:from>
    <xdr:to>
      <xdr:col>6</xdr:col>
      <xdr:colOff>219807</xdr:colOff>
      <xdr:row>21</xdr:row>
      <xdr:rowOff>183174</xdr:rowOff>
    </xdr:to>
    <xdr:sp macro="" textlink="">
      <xdr:nvSpPr>
        <xdr:cNvPr id="56" name="5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21</xdr:row>
      <xdr:rowOff>43962</xdr:rowOff>
    </xdr:from>
    <xdr:to>
      <xdr:col>7</xdr:col>
      <xdr:colOff>183173</xdr:colOff>
      <xdr:row>21</xdr:row>
      <xdr:rowOff>153866</xdr:rowOff>
    </xdr:to>
    <xdr:sp macro="" textlink="">
      <xdr:nvSpPr>
        <xdr:cNvPr id="57" name="5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21</xdr:row>
      <xdr:rowOff>36635</xdr:rowOff>
    </xdr:from>
    <xdr:to>
      <xdr:col>8</xdr:col>
      <xdr:colOff>168519</xdr:colOff>
      <xdr:row>21</xdr:row>
      <xdr:rowOff>168519</xdr:rowOff>
    </xdr:to>
    <xdr:sp macro="" textlink="">
      <xdr:nvSpPr>
        <xdr:cNvPr id="58" name="5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21</xdr:row>
      <xdr:rowOff>51289</xdr:rowOff>
    </xdr:from>
    <xdr:to>
      <xdr:col>9</xdr:col>
      <xdr:colOff>205153</xdr:colOff>
      <xdr:row>21</xdr:row>
      <xdr:rowOff>168519</xdr:rowOff>
    </xdr:to>
    <xdr:sp macro="" textlink="">
      <xdr:nvSpPr>
        <xdr:cNvPr id="59" name="5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22</xdr:row>
      <xdr:rowOff>36635</xdr:rowOff>
    </xdr:from>
    <xdr:to>
      <xdr:col>5</xdr:col>
      <xdr:colOff>212481</xdr:colOff>
      <xdr:row>22</xdr:row>
      <xdr:rowOff>168519</xdr:rowOff>
    </xdr:to>
    <xdr:sp macro="" textlink="">
      <xdr:nvSpPr>
        <xdr:cNvPr id="60" name="5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22</xdr:row>
      <xdr:rowOff>29310</xdr:rowOff>
    </xdr:from>
    <xdr:to>
      <xdr:col>6</xdr:col>
      <xdr:colOff>219807</xdr:colOff>
      <xdr:row>22</xdr:row>
      <xdr:rowOff>183174</xdr:rowOff>
    </xdr:to>
    <xdr:sp macro="" textlink="">
      <xdr:nvSpPr>
        <xdr:cNvPr id="61" name="6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22</xdr:row>
      <xdr:rowOff>43962</xdr:rowOff>
    </xdr:from>
    <xdr:to>
      <xdr:col>7</xdr:col>
      <xdr:colOff>183173</xdr:colOff>
      <xdr:row>22</xdr:row>
      <xdr:rowOff>153866</xdr:rowOff>
    </xdr:to>
    <xdr:sp macro="" textlink="">
      <xdr:nvSpPr>
        <xdr:cNvPr id="62" name="6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22</xdr:row>
      <xdr:rowOff>36635</xdr:rowOff>
    </xdr:from>
    <xdr:to>
      <xdr:col>8</xdr:col>
      <xdr:colOff>168519</xdr:colOff>
      <xdr:row>22</xdr:row>
      <xdr:rowOff>168519</xdr:rowOff>
    </xdr:to>
    <xdr:sp macro="" textlink="">
      <xdr:nvSpPr>
        <xdr:cNvPr id="63" name="6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22</xdr:row>
      <xdr:rowOff>51289</xdr:rowOff>
    </xdr:from>
    <xdr:to>
      <xdr:col>9</xdr:col>
      <xdr:colOff>205153</xdr:colOff>
      <xdr:row>22</xdr:row>
      <xdr:rowOff>168519</xdr:rowOff>
    </xdr:to>
    <xdr:sp macro="" textlink="">
      <xdr:nvSpPr>
        <xdr:cNvPr id="64" name="6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23</xdr:row>
      <xdr:rowOff>36635</xdr:rowOff>
    </xdr:from>
    <xdr:to>
      <xdr:col>5</xdr:col>
      <xdr:colOff>212481</xdr:colOff>
      <xdr:row>23</xdr:row>
      <xdr:rowOff>168519</xdr:rowOff>
    </xdr:to>
    <xdr:sp macro="" textlink="">
      <xdr:nvSpPr>
        <xdr:cNvPr id="65" name="6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23</xdr:row>
      <xdr:rowOff>29310</xdr:rowOff>
    </xdr:from>
    <xdr:to>
      <xdr:col>6</xdr:col>
      <xdr:colOff>219807</xdr:colOff>
      <xdr:row>23</xdr:row>
      <xdr:rowOff>183174</xdr:rowOff>
    </xdr:to>
    <xdr:sp macro="" textlink="">
      <xdr:nvSpPr>
        <xdr:cNvPr id="66" name="6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23</xdr:row>
      <xdr:rowOff>43962</xdr:rowOff>
    </xdr:from>
    <xdr:to>
      <xdr:col>7</xdr:col>
      <xdr:colOff>183173</xdr:colOff>
      <xdr:row>23</xdr:row>
      <xdr:rowOff>153866</xdr:rowOff>
    </xdr:to>
    <xdr:sp macro="" textlink="">
      <xdr:nvSpPr>
        <xdr:cNvPr id="67" name="6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23</xdr:row>
      <xdr:rowOff>36635</xdr:rowOff>
    </xdr:from>
    <xdr:to>
      <xdr:col>8</xdr:col>
      <xdr:colOff>168519</xdr:colOff>
      <xdr:row>23</xdr:row>
      <xdr:rowOff>168519</xdr:rowOff>
    </xdr:to>
    <xdr:sp macro="" textlink="">
      <xdr:nvSpPr>
        <xdr:cNvPr id="68" name="6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23</xdr:row>
      <xdr:rowOff>51289</xdr:rowOff>
    </xdr:from>
    <xdr:to>
      <xdr:col>9</xdr:col>
      <xdr:colOff>205153</xdr:colOff>
      <xdr:row>23</xdr:row>
      <xdr:rowOff>168519</xdr:rowOff>
    </xdr:to>
    <xdr:sp macro="" textlink="">
      <xdr:nvSpPr>
        <xdr:cNvPr id="69" name="6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24</xdr:row>
      <xdr:rowOff>36635</xdr:rowOff>
    </xdr:from>
    <xdr:to>
      <xdr:col>5</xdr:col>
      <xdr:colOff>212481</xdr:colOff>
      <xdr:row>24</xdr:row>
      <xdr:rowOff>168519</xdr:rowOff>
    </xdr:to>
    <xdr:sp macro="" textlink="">
      <xdr:nvSpPr>
        <xdr:cNvPr id="70" name="6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24</xdr:row>
      <xdr:rowOff>29310</xdr:rowOff>
    </xdr:from>
    <xdr:to>
      <xdr:col>6</xdr:col>
      <xdr:colOff>219807</xdr:colOff>
      <xdr:row>24</xdr:row>
      <xdr:rowOff>183174</xdr:rowOff>
    </xdr:to>
    <xdr:sp macro="" textlink="">
      <xdr:nvSpPr>
        <xdr:cNvPr id="71" name="7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24</xdr:row>
      <xdr:rowOff>43962</xdr:rowOff>
    </xdr:from>
    <xdr:to>
      <xdr:col>7</xdr:col>
      <xdr:colOff>183173</xdr:colOff>
      <xdr:row>24</xdr:row>
      <xdr:rowOff>153866</xdr:rowOff>
    </xdr:to>
    <xdr:sp macro="" textlink="">
      <xdr:nvSpPr>
        <xdr:cNvPr id="72" name="7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24</xdr:row>
      <xdr:rowOff>36635</xdr:rowOff>
    </xdr:from>
    <xdr:to>
      <xdr:col>8</xdr:col>
      <xdr:colOff>168519</xdr:colOff>
      <xdr:row>24</xdr:row>
      <xdr:rowOff>168519</xdr:rowOff>
    </xdr:to>
    <xdr:sp macro="" textlink="">
      <xdr:nvSpPr>
        <xdr:cNvPr id="73" name="7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24</xdr:row>
      <xdr:rowOff>51289</xdr:rowOff>
    </xdr:from>
    <xdr:to>
      <xdr:col>9</xdr:col>
      <xdr:colOff>205153</xdr:colOff>
      <xdr:row>24</xdr:row>
      <xdr:rowOff>168519</xdr:rowOff>
    </xdr:to>
    <xdr:sp macro="" textlink="">
      <xdr:nvSpPr>
        <xdr:cNvPr id="74" name="7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25</xdr:row>
      <xdr:rowOff>36635</xdr:rowOff>
    </xdr:from>
    <xdr:to>
      <xdr:col>5</xdr:col>
      <xdr:colOff>212481</xdr:colOff>
      <xdr:row>25</xdr:row>
      <xdr:rowOff>168519</xdr:rowOff>
    </xdr:to>
    <xdr:sp macro="" textlink="">
      <xdr:nvSpPr>
        <xdr:cNvPr id="75" name="7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25</xdr:row>
      <xdr:rowOff>29310</xdr:rowOff>
    </xdr:from>
    <xdr:to>
      <xdr:col>6</xdr:col>
      <xdr:colOff>219807</xdr:colOff>
      <xdr:row>25</xdr:row>
      <xdr:rowOff>183174</xdr:rowOff>
    </xdr:to>
    <xdr:sp macro="" textlink="">
      <xdr:nvSpPr>
        <xdr:cNvPr id="76" name="7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25</xdr:row>
      <xdr:rowOff>43962</xdr:rowOff>
    </xdr:from>
    <xdr:to>
      <xdr:col>7</xdr:col>
      <xdr:colOff>183173</xdr:colOff>
      <xdr:row>25</xdr:row>
      <xdr:rowOff>153866</xdr:rowOff>
    </xdr:to>
    <xdr:sp macro="" textlink="">
      <xdr:nvSpPr>
        <xdr:cNvPr id="77" name="7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25</xdr:row>
      <xdr:rowOff>36635</xdr:rowOff>
    </xdr:from>
    <xdr:to>
      <xdr:col>8</xdr:col>
      <xdr:colOff>168519</xdr:colOff>
      <xdr:row>25</xdr:row>
      <xdr:rowOff>168519</xdr:rowOff>
    </xdr:to>
    <xdr:sp macro="" textlink="">
      <xdr:nvSpPr>
        <xdr:cNvPr id="78" name="7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25</xdr:row>
      <xdr:rowOff>51289</xdr:rowOff>
    </xdr:from>
    <xdr:to>
      <xdr:col>9</xdr:col>
      <xdr:colOff>205153</xdr:colOff>
      <xdr:row>25</xdr:row>
      <xdr:rowOff>168519</xdr:rowOff>
    </xdr:to>
    <xdr:sp macro="" textlink="">
      <xdr:nvSpPr>
        <xdr:cNvPr id="79" name="7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26</xdr:row>
      <xdr:rowOff>36635</xdr:rowOff>
    </xdr:from>
    <xdr:to>
      <xdr:col>5</xdr:col>
      <xdr:colOff>212481</xdr:colOff>
      <xdr:row>26</xdr:row>
      <xdr:rowOff>168519</xdr:rowOff>
    </xdr:to>
    <xdr:sp macro="" textlink="">
      <xdr:nvSpPr>
        <xdr:cNvPr id="80" name="7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26</xdr:row>
      <xdr:rowOff>29310</xdr:rowOff>
    </xdr:from>
    <xdr:to>
      <xdr:col>6</xdr:col>
      <xdr:colOff>219807</xdr:colOff>
      <xdr:row>26</xdr:row>
      <xdr:rowOff>183174</xdr:rowOff>
    </xdr:to>
    <xdr:sp macro="" textlink="">
      <xdr:nvSpPr>
        <xdr:cNvPr id="81" name="8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26</xdr:row>
      <xdr:rowOff>43962</xdr:rowOff>
    </xdr:from>
    <xdr:to>
      <xdr:col>7</xdr:col>
      <xdr:colOff>183173</xdr:colOff>
      <xdr:row>26</xdr:row>
      <xdr:rowOff>153866</xdr:rowOff>
    </xdr:to>
    <xdr:sp macro="" textlink="">
      <xdr:nvSpPr>
        <xdr:cNvPr id="82" name="8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26</xdr:row>
      <xdr:rowOff>36635</xdr:rowOff>
    </xdr:from>
    <xdr:to>
      <xdr:col>8</xdr:col>
      <xdr:colOff>168519</xdr:colOff>
      <xdr:row>26</xdr:row>
      <xdr:rowOff>168519</xdr:rowOff>
    </xdr:to>
    <xdr:sp macro="" textlink="">
      <xdr:nvSpPr>
        <xdr:cNvPr id="83" name="8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26</xdr:row>
      <xdr:rowOff>51289</xdr:rowOff>
    </xdr:from>
    <xdr:to>
      <xdr:col>9</xdr:col>
      <xdr:colOff>205153</xdr:colOff>
      <xdr:row>26</xdr:row>
      <xdr:rowOff>168519</xdr:rowOff>
    </xdr:to>
    <xdr:sp macro="" textlink="">
      <xdr:nvSpPr>
        <xdr:cNvPr id="84" name="8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27</xdr:row>
      <xdr:rowOff>36635</xdr:rowOff>
    </xdr:from>
    <xdr:to>
      <xdr:col>5</xdr:col>
      <xdr:colOff>212481</xdr:colOff>
      <xdr:row>27</xdr:row>
      <xdr:rowOff>168519</xdr:rowOff>
    </xdr:to>
    <xdr:sp macro="" textlink="">
      <xdr:nvSpPr>
        <xdr:cNvPr id="85" name="8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27</xdr:row>
      <xdr:rowOff>29310</xdr:rowOff>
    </xdr:from>
    <xdr:to>
      <xdr:col>6</xdr:col>
      <xdr:colOff>219807</xdr:colOff>
      <xdr:row>27</xdr:row>
      <xdr:rowOff>183174</xdr:rowOff>
    </xdr:to>
    <xdr:sp macro="" textlink="">
      <xdr:nvSpPr>
        <xdr:cNvPr id="86" name="8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27</xdr:row>
      <xdr:rowOff>43962</xdr:rowOff>
    </xdr:from>
    <xdr:to>
      <xdr:col>7</xdr:col>
      <xdr:colOff>183173</xdr:colOff>
      <xdr:row>27</xdr:row>
      <xdr:rowOff>153866</xdr:rowOff>
    </xdr:to>
    <xdr:sp macro="" textlink="">
      <xdr:nvSpPr>
        <xdr:cNvPr id="87" name="8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27</xdr:row>
      <xdr:rowOff>36635</xdr:rowOff>
    </xdr:from>
    <xdr:to>
      <xdr:col>8</xdr:col>
      <xdr:colOff>168519</xdr:colOff>
      <xdr:row>27</xdr:row>
      <xdr:rowOff>168519</xdr:rowOff>
    </xdr:to>
    <xdr:sp macro="" textlink="">
      <xdr:nvSpPr>
        <xdr:cNvPr id="88" name="8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27</xdr:row>
      <xdr:rowOff>51289</xdr:rowOff>
    </xdr:from>
    <xdr:to>
      <xdr:col>9</xdr:col>
      <xdr:colOff>205153</xdr:colOff>
      <xdr:row>27</xdr:row>
      <xdr:rowOff>168519</xdr:rowOff>
    </xdr:to>
    <xdr:sp macro="" textlink="">
      <xdr:nvSpPr>
        <xdr:cNvPr id="89" name="8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28</xdr:row>
      <xdr:rowOff>36635</xdr:rowOff>
    </xdr:from>
    <xdr:to>
      <xdr:col>5</xdr:col>
      <xdr:colOff>212481</xdr:colOff>
      <xdr:row>28</xdr:row>
      <xdr:rowOff>168519</xdr:rowOff>
    </xdr:to>
    <xdr:sp macro="" textlink="">
      <xdr:nvSpPr>
        <xdr:cNvPr id="90" name="8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28</xdr:row>
      <xdr:rowOff>29310</xdr:rowOff>
    </xdr:from>
    <xdr:to>
      <xdr:col>6</xdr:col>
      <xdr:colOff>219807</xdr:colOff>
      <xdr:row>28</xdr:row>
      <xdr:rowOff>183174</xdr:rowOff>
    </xdr:to>
    <xdr:sp macro="" textlink="">
      <xdr:nvSpPr>
        <xdr:cNvPr id="91" name="9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28</xdr:row>
      <xdr:rowOff>43962</xdr:rowOff>
    </xdr:from>
    <xdr:to>
      <xdr:col>7</xdr:col>
      <xdr:colOff>183173</xdr:colOff>
      <xdr:row>28</xdr:row>
      <xdr:rowOff>153866</xdr:rowOff>
    </xdr:to>
    <xdr:sp macro="" textlink="">
      <xdr:nvSpPr>
        <xdr:cNvPr id="92" name="9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28</xdr:row>
      <xdr:rowOff>36635</xdr:rowOff>
    </xdr:from>
    <xdr:to>
      <xdr:col>8</xdr:col>
      <xdr:colOff>168519</xdr:colOff>
      <xdr:row>28</xdr:row>
      <xdr:rowOff>168519</xdr:rowOff>
    </xdr:to>
    <xdr:sp macro="" textlink="">
      <xdr:nvSpPr>
        <xdr:cNvPr id="93" name="9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28</xdr:row>
      <xdr:rowOff>51289</xdr:rowOff>
    </xdr:from>
    <xdr:to>
      <xdr:col>9</xdr:col>
      <xdr:colOff>205153</xdr:colOff>
      <xdr:row>28</xdr:row>
      <xdr:rowOff>168519</xdr:rowOff>
    </xdr:to>
    <xdr:sp macro="" textlink="">
      <xdr:nvSpPr>
        <xdr:cNvPr id="94" name="9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29</xdr:row>
      <xdr:rowOff>36635</xdr:rowOff>
    </xdr:from>
    <xdr:to>
      <xdr:col>5</xdr:col>
      <xdr:colOff>212481</xdr:colOff>
      <xdr:row>29</xdr:row>
      <xdr:rowOff>168519</xdr:rowOff>
    </xdr:to>
    <xdr:sp macro="" textlink="">
      <xdr:nvSpPr>
        <xdr:cNvPr id="95" name="9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29</xdr:row>
      <xdr:rowOff>29310</xdr:rowOff>
    </xdr:from>
    <xdr:to>
      <xdr:col>6</xdr:col>
      <xdr:colOff>219807</xdr:colOff>
      <xdr:row>29</xdr:row>
      <xdr:rowOff>183174</xdr:rowOff>
    </xdr:to>
    <xdr:sp macro="" textlink="">
      <xdr:nvSpPr>
        <xdr:cNvPr id="96" name="9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29</xdr:row>
      <xdr:rowOff>43962</xdr:rowOff>
    </xdr:from>
    <xdr:to>
      <xdr:col>7</xdr:col>
      <xdr:colOff>183173</xdr:colOff>
      <xdr:row>29</xdr:row>
      <xdr:rowOff>153866</xdr:rowOff>
    </xdr:to>
    <xdr:sp macro="" textlink="">
      <xdr:nvSpPr>
        <xdr:cNvPr id="97" name="9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29</xdr:row>
      <xdr:rowOff>36635</xdr:rowOff>
    </xdr:from>
    <xdr:to>
      <xdr:col>8</xdr:col>
      <xdr:colOff>168519</xdr:colOff>
      <xdr:row>29</xdr:row>
      <xdr:rowOff>168519</xdr:rowOff>
    </xdr:to>
    <xdr:sp macro="" textlink="">
      <xdr:nvSpPr>
        <xdr:cNvPr id="98" name="9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29</xdr:row>
      <xdr:rowOff>51289</xdr:rowOff>
    </xdr:from>
    <xdr:to>
      <xdr:col>9</xdr:col>
      <xdr:colOff>205153</xdr:colOff>
      <xdr:row>29</xdr:row>
      <xdr:rowOff>168519</xdr:rowOff>
    </xdr:to>
    <xdr:sp macro="" textlink="">
      <xdr:nvSpPr>
        <xdr:cNvPr id="99" name="9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30</xdr:row>
      <xdr:rowOff>36635</xdr:rowOff>
    </xdr:from>
    <xdr:to>
      <xdr:col>5</xdr:col>
      <xdr:colOff>212481</xdr:colOff>
      <xdr:row>30</xdr:row>
      <xdr:rowOff>168519</xdr:rowOff>
    </xdr:to>
    <xdr:sp macro="" textlink="">
      <xdr:nvSpPr>
        <xdr:cNvPr id="100" name="9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30</xdr:row>
      <xdr:rowOff>29310</xdr:rowOff>
    </xdr:from>
    <xdr:to>
      <xdr:col>6</xdr:col>
      <xdr:colOff>219807</xdr:colOff>
      <xdr:row>30</xdr:row>
      <xdr:rowOff>183174</xdr:rowOff>
    </xdr:to>
    <xdr:sp macro="" textlink="">
      <xdr:nvSpPr>
        <xdr:cNvPr id="101" name="10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30</xdr:row>
      <xdr:rowOff>43962</xdr:rowOff>
    </xdr:from>
    <xdr:to>
      <xdr:col>7</xdr:col>
      <xdr:colOff>183173</xdr:colOff>
      <xdr:row>30</xdr:row>
      <xdr:rowOff>153866</xdr:rowOff>
    </xdr:to>
    <xdr:sp macro="" textlink="">
      <xdr:nvSpPr>
        <xdr:cNvPr id="102" name="10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30</xdr:row>
      <xdr:rowOff>36635</xdr:rowOff>
    </xdr:from>
    <xdr:to>
      <xdr:col>8</xdr:col>
      <xdr:colOff>168519</xdr:colOff>
      <xdr:row>30</xdr:row>
      <xdr:rowOff>168519</xdr:rowOff>
    </xdr:to>
    <xdr:sp macro="" textlink="">
      <xdr:nvSpPr>
        <xdr:cNvPr id="103" name="10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30</xdr:row>
      <xdr:rowOff>51289</xdr:rowOff>
    </xdr:from>
    <xdr:to>
      <xdr:col>9</xdr:col>
      <xdr:colOff>205153</xdr:colOff>
      <xdr:row>30</xdr:row>
      <xdr:rowOff>168519</xdr:rowOff>
    </xdr:to>
    <xdr:sp macro="" textlink="">
      <xdr:nvSpPr>
        <xdr:cNvPr id="104" name="10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31</xdr:row>
      <xdr:rowOff>36635</xdr:rowOff>
    </xdr:from>
    <xdr:to>
      <xdr:col>5</xdr:col>
      <xdr:colOff>212481</xdr:colOff>
      <xdr:row>31</xdr:row>
      <xdr:rowOff>168519</xdr:rowOff>
    </xdr:to>
    <xdr:sp macro="" textlink="">
      <xdr:nvSpPr>
        <xdr:cNvPr id="105" name="10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31</xdr:row>
      <xdr:rowOff>29310</xdr:rowOff>
    </xdr:from>
    <xdr:to>
      <xdr:col>6</xdr:col>
      <xdr:colOff>219807</xdr:colOff>
      <xdr:row>31</xdr:row>
      <xdr:rowOff>183174</xdr:rowOff>
    </xdr:to>
    <xdr:sp macro="" textlink="">
      <xdr:nvSpPr>
        <xdr:cNvPr id="106" name="10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31</xdr:row>
      <xdr:rowOff>43962</xdr:rowOff>
    </xdr:from>
    <xdr:to>
      <xdr:col>7</xdr:col>
      <xdr:colOff>183173</xdr:colOff>
      <xdr:row>31</xdr:row>
      <xdr:rowOff>153866</xdr:rowOff>
    </xdr:to>
    <xdr:sp macro="" textlink="">
      <xdr:nvSpPr>
        <xdr:cNvPr id="107" name="10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31</xdr:row>
      <xdr:rowOff>36635</xdr:rowOff>
    </xdr:from>
    <xdr:to>
      <xdr:col>8</xdr:col>
      <xdr:colOff>168519</xdr:colOff>
      <xdr:row>31</xdr:row>
      <xdr:rowOff>168519</xdr:rowOff>
    </xdr:to>
    <xdr:sp macro="" textlink="">
      <xdr:nvSpPr>
        <xdr:cNvPr id="108" name="10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31</xdr:row>
      <xdr:rowOff>51289</xdr:rowOff>
    </xdr:from>
    <xdr:to>
      <xdr:col>9</xdr:col>
      <xdr:colOff>205153</xdr:colOff>
      <xdr:row>31</xdr:row>
      <xdr:rowOff>168519</xdr:rowOff>
    </xdr:to>
    <xdr:sp macro="" textlink="">
      <xdr:nvSpPr>
        <xdr:cNvPr id="109" name="10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32</xdr:row>
      <xdr:rowOff>36635</xdr:rowOff>
    </xdr:from>
    <xdr:to>
      <xdr:col>5</xdr:col>
      <xdr:colOff>212481</xdr:colOff>
      <xdr:row>32</xdr:row>
      <xdr:rowOff>168519</xdr:rowOff>
    </xdr:to>
    <xdr:sp macro="" textlink="">
      <xdr:nvSpPr>
        <xdr:cNvPr id="110" name="10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32</xdr:row>
      <xdr:rowOff>29310</xdr:rowOff>
    </xdr:from>
    <xdr:to>
      <xdr:col>6</xdr:col>
      <xdr:colOff>219807</xdr:colOff>
      <xdr:row>32</xdr:row>
      <xdr:rowOff>183174</xdr:rowOff>
    </xdr:to>
    <xdr:sp macro="" textlink="">
      <xdr:nvSpPr>
        <xdr:cNvPr id="111" name="11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32</xdr:row>
      <xdr:rowOff>43962</xdr:rowOff>
    </xdr:from>
    <xdr:to>
      <xdr:col>7</xdr:col>
      <xdr:colOff>183173</xdr:colOff>
      <xdr:row>32</xdr:row>
      <xdr:rowOff>153866</xdr:rowOff>
    </xdr:to>
    <xdr:sp macro="" textlink="">
      <xdr:nvSpPr>
        <xdr:cNvPr id="112" name="11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32</xdr:row>
      <xdr:rowOff>36635</xdr:rowOff>
    </xdr:from>
    <xdr:to>
      <xdr:col>8</xdr:col>
      <xdr:colOff>168519</xdr:colOff>
      <xdr:row>32</xdr:row>
      <xdr:rowOff>168519</xdr:rowOff>
    </xdr:to>
    <xdr:sp macro="" textlink="">
      <xdr:nvSpPr>
        <xdr:cNvPr id="113" name="11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32</xdr:row>
      <xdr:rowOff>51289</xdr:rowOff>
    </xdr:from>
    <xdr:to>
      <xdr:col>9</xdr:col>
      <xdr:colOff>205153</xdr:colOff>
      <xdr:row>32</xdr:row>
      <xdr:rowOff>168519</xdr:rowOff>
    </xdr:to>
    <xdr:sp macro="" textlink="">
      <xdr:nvSpPr>
        <xdr:cNvPr id="114" name="11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33</xdr:row>
      <xdr:rowOff>36635</xdr:rowOff>
    </xdr:from>
    <xdr:to>
      <xdr:col>5</xdr:col>
      <xdr:colOff>212481</xdr:colOff>
      <xdr:row>33</xdr:row>
      <xdr:rowOff>168519</xdr:rowOff>
    </xdr:to>
    <xdr:sp macro="" textlink="">
      <xdr:nvSpPr>
        <xdr:cNvPr id="115" name="11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33</xdr:row>
      <xdr:rowOff>29310</xdr:rowOff>
    </xdr:from>
    <xdr:to>
      <xdr:col>6</xdr:col>
      <xdr:colOff>219807</xdr:colOff>
      <xdr:row>33</xdr:row>
      <xdr:rowOff>183174</xdr:rowOff>
    </xdr:to>
    <xdr:sp macro="" textlink="">
      <xdr:nvSpPr>
        <xdr:cNvPr id="116" name="11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33</xdr:row>
      <xdr:rowOff>43962</xdr:rowOff>
    </xdr:from>
    <xdr:to>
      <xdr:col>7</xdr:col>
      <xdr:colOff>183173</xdr:colOff>
      <xdr:row>33</xdr:row>
      <xdr:rowOff>153866</xdr:rowOff>
    </xdr:to>
    <xdr:sp macro="" textlink="">
      <xdr:nvSpPr>
        <xdr:cNvPr id="117" name="11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33</xdr:row>
      <xdr:rowOff>36635</xdr:rowOff>
    </xdr:from>
    <xdr:to>
      <xdr:col>8</xdr:col>
      <xdr:colOff>168519</xdr:colOff>
      <xdr:row>33</xdr:row>
      <xdr:rowOff>168519</xdr:rowOff>
    </xdr:to>
    <xdr:sp macro="" textlink="">
      <xdr:nvSpPr>
        <xdr:cNvPr id="118" name="11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33</xdr:row>
      <xdr:rowOff>51289</xdr:rowOff>
    </xdr:from>
    <xdr:to>
      <xdr:col>9</xdr:col>
      <xdr:colOff>205153</xdr:colOff>
      <xdr:row>33</xdr:row>
      <xdr:rowOff>168519</xdr:rowOff>
    </xdr:to>
    <xdr:sp macro="" textlink="">
      <xdr:nvSpPr>
        <xdr:cNvPr id="119" name="11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34</xdr:row>
      <xdr:rowOff>36635</xdr:rowOff>
    </xdr:from>
    <xdr:to>
      <xdr:col>5</xdr:col>
      <xdr:colOff>212481</xdr:colOff>
      <xdr:row>34</xdr:row>
      <xdr:rowOff>168519</xdr:rowOff>
    </xdr:to>
    <xdr:sp macro="" textlink="">
      <xdr:nvSpPr>
        <xdr:cNvPr id="120" name="11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34</xdr:row>
      <xdr:rowOff>29310</xdr:rowOff>
    </xdr:from>
    <xdr:to>
      <xdr:col>6</xdr:col>
      <xdr:colOff>219807</xdr:colOff>
      <xdr:row>34</xdr:row>
      <xdr:rowOff>183174</xdr:rowOff>
    </xdr:to>
    <xdr:sp macro="" textlink="">
      <xdr:nvSpPr>
        <xdr:cNvPr id="121" name="12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34</xdr:row>
      <xdr:rowOff>43962</xdr:rowOff>
    </xdr:from>
    <xdr:to>
      <xdr:col>7</xdr:col>
      <xdr:colOff>183173</xdr:colOff>
      <xdr:row>34</xdr:row>
      <xdr:rowOff>153866</xdr:rowOff>
    </xdr:to>
    <xdr:sp macro="" textlink="">
      <xdr:nvSpPr>
        <xdr:cNvPr id="122" name="12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34</xdr:row>
      <xdr:rowOff>36635</xdr:rowOff>
    </xdr:from>
    <xdr:to>
      <xdr:col>8</xdr:col>
      <xdr:colOff>168519</xdr:colOff>
      <xdr:row>34</xdr:row>
      <xdr:rowOff>168519</xdr:rowOff>
    </xdr:to>
    <xdr:sp macro="" textlink="">
      <xdr:nvSpPr>
        <xdr:cNvPr id="123" name="12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34</xdr:row>
      <xdr:rowOff>51289</xdr:rowOff>
    </xdr:from>
    <xdr:to>
      <xdr:col>9</xdr:col>
      <xdr:colOff>205153</xdr:colOff>
      <xdr:row>34</xdr:row>
      <xdr:rowOff>168519</xdr:rowOff>
    </xdr:to>
    <xdr:sp macro="" textlink="">
      <xdr:nvSpPr>
        <xdr:cNvPr id="124" name="12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35</xdr:row>
      <xdr:rowOff>36635</xdr:rowOff>
    </xdr:from>
    <xdr:to>
      <xdr:col>5</xdr:col>
      <xdr:colOff>212481</xdr:colOff>
      <xdr:row>35</xdr:row>
      <xdr:rowOff>168519</xdr:rowOff>
    </xdr:to>
    <xdr:sp macro="" textlink="">
      <xdr:nvSpPr>
        <xdr:cNvPr id="125" name="12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35</xdr:row>
      <xdr:rowOff>29310</xdr:rowOff>
    </xdr:from>
    <xdr:to>
      <xdr:col>6</xdr:col>
      <xdr:colOff>219807</xdr:colOff>
      <xdr:row>35</xdr:row>
      <xdr:rowOff>183174</xdr:rowOff>
    </xdr:to>
    <xdr:sp macro="" textlink="">
      <xdr:nvSpPr>
        <xdr:cNvPr id="126" name="12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35</xdr:row>
      <xdr:rowOff>43962</xdr:rowOff>
    </xdr:from>
    <xdr:to>
      <xdr:col>7</xdr:col>
      <xdr:colOff>183173</xdr:colOff>
      <xdr:row>35</xdr:row>
      <xdr:rowOff>153866</xdr:rowOff>
    </xdr:to>
    <xdr:sp macro="" textlink="">
      <xdr:nvSpPr>
        <xdr:cNvPr id="127" name="12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35</xdr:row>
      <xdr:rowOff>36635</xdr:rowOff>
    </xdr:from>
    <xdr:to>
      <xdr:col>8</xdr:col>
      <xdr:colOff>168519</xdr:colOff>
      <xdr:row>35</xdr:row>
      <xdr:rowOff>168519</xdr:rowOff>
    </xdr:to>
    <xdr:sp macro="" textlink="">
      <xdr:nvSpPr>
        <xdr:cNvPr id="128" name="12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35</xdr:row>
      <xdr:rowOff>51289</xdr:rowOff>
    </xdr:from>
    <xdr:to>
      <xdr:col>9</xdr:col>
      <xdr:colOff>205153</xdr:colOff>
      <xdr:row>35</xdr:row>
      <xdr:rowOff>168519</xdr:rowOff>
    </xdr:to>
    <xdr:sp macro="" textlink="">
      <xdr:nvSpPr>
        <xdr:cNvPr id="129" name="12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36</xdr:row>
      <xdr:rowOff>36635</xdr:rowOff>
    </xdr:from>
    <xdr:to>
      <xdr:col>5</xdr:col>
      <xdr:colOff>212481</xdr:colOff>
      <xdr:row>36</xdr:row>
      <xdr:rowOff>168519</xdr:rowOff>
    </xdr:to>
    <xdr:sp macro="" textlink="">
      <xdr:nvSpPr>
        <xdr:cNvPr id="130" name="12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36</xdr:row>
      <xdr:rowOff>29310</xdr:rowOff>
    </xdr:from>
    <xdr:to>
      <xdr:col>6</xdr:col>
      <xdr:colOff>219807</xdr:colOff>
      <xdr:row>36</xdr:row>
      <xdr:rowOff>183174</xdr:rowOff>
    </xdr:to>
    <xdr:sp macro="" textlink="">
      <xdr:nvSpPr>
        <xdr:cNvPr id="131" name="13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36</xdr:row>
      <xdr:rowOff>43962</xdr:rowOff>
    </xdr:from>
    <xdr:to>
      <xdr:col>7</xdr:col>
      <xdr:colOff>183173</xdr:colOff>
      <xdr:row>36</xdr:row>
      <xdr:rowOff>153866</xdr:rowOff>
    </xdr:to>
    <xdr:sp macro="" textlink="">
      <xdr:nvSpPr>
        <xdr:cNvPr id="132" name="13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36</xdr:row>
      <xdr:rowOff>36635</xdr:rowOff>
    </xdr:from>
    <xdr:to>
      <xdr:col>8</xdr:col>
      <xdr:colOff>168519</xdr:colOff>
      <xdr:row>36</xdr:row>
      <xdr:rowOff>168519</xdr:rowOff>
    </xdr:to>
    <xdr:sp macro="" textlink="">
      <xdr:nvSpPr>
        <xdr:cNvPr id="133" name="13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36</xdr:row>
      <xdr:rowOff>51289</xdr:rowOff>
    </xdr:from>
    <xdr:to>
      <xdr:col>9</xdr:col>
      <xdr:colOff>205153</xdr:colOff>
      <xdr:row>36</xdr:row>
      <xdr:rowOff>168519</xdr:rowOff>
    </xdr:to>
    <xdr:sp macro="" textlink="">
      <xdr:nvSpPr>
        <xdr:cNvPr id="134" name="13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37</xdr:row>
      <xdr:rowOff>36635</xdr:rowOff>
    </xdr:from>
    <xdr:to>
      <xdr:col>5</xdr:col>
      <xdr:colOff>212481</xdr:colOff>
      <xdr:row>37</xdr:row>
      <xdr:rowOff>168519</xdr:rowOff>
    </xdr:to>
    <xdr:sp macro="" textlink="">
      <xdr:nvSpPr>
        <xdr:cNvPr id="135" name="13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37</xdr:row>
      <xdr:rowOff>29310</xdr:rowOff>
    </xdr:from>
    <xdr:to>
      <xdr:col>6</xdr:col>
      <xdr:colOff>219807</xdr:colOff>
      <xdr:row>37</xdr:row>
      <xdr:rowOff>183174</xdr:rowOff>
    </xdr:to>
    <xdr:sp macro="" textlink="">
      <xdr:nvSpPr>
        <xdr:cNvPr id="136" name="13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37</xdr:row>
      <xdr:rowOff>43962</xdr:rowOff>
    </xdr:from>
    <xdr:to>
      <xdr:col>7</xdr:col>
      <xdr:colOff>183173</xdr:colOff>
      <xdr:row>37</xdr:row>
      <xdr:rowOff>153866</xdr:rowOff>
    </xdr:to>
    <xdr:sp macro="" textlink="">
      <xdr:nvSpPr>
        <xdr:cNvPr id="137" name="13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37</xdr:row>
      <xdr:rowOff>36635</xdr:rowOff>
    </xdr:from>
    <xdr:to>
      <xdr:col>8</xdr:col>
      <xdr:colOff>168519</xdr:colOff>
      <xdr:row>37</xdr:row>
      <xdr:rowOff>168519</xdr:rowOff>
    </xdr:to>
    <xdr:sp macro="" textlink="">
      <xdr:nvSpPr>
        <xdr:cNvPr id="138" name="13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37</xdr:row>
      <xdr:rowOff>51289</xdr:rowOff>
    </xdr:from>
    <xdr:to>
      <xdr:col>9</xdr:col>
      <xdr:colOff>205153</xdr:colOff>
      <xdr:row>37</xdr:row>
      <xdr:rowOff>168519</xdr:rowOff>
    </xdr:to>
    <xdr:sp macro="" textlink="">
      <xdr:nvSpPr>
        <xdr:cNvPr id="139" name="13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38</xdr:row>
      <xdr:rowOff>36635</xdr:rowOff>
    </xdr:from>
    <xdr:to>
      <xdr:col>5</xdr:col>
      <xdr:colOff>212481</xdr:colOff>
      <xdr:row>38</xdr:row>
      <xdr:rowOff>168519</xdr:rowOff>
    </xdr:to>
    <xdr:sp macro="" textlink="">
      <xdr:nvSpPr>
        <xdr:cNvPr id="140" name="139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38</xdr:row>
      <xdr:rowOff>29310</xdr:rowOff>
    </xdr:from>
    <xdr:to>
      <xdr:col>6</xdr:col>
      <xdr:colOff>219807</xdr:colOff>
      <xdr:row>38</xdr:row>
      <xdr:rowOff>183174</xdr:rowOff>
    </xdr:to>
    <xdr:sp macro="" textlink="">
      <xdr:nvSpPr>
        <xdr:cNvPr id="141" name="140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38</xdr:row>
      <xdr:rowOff>43962</xdr:rowOff>
    </xdr:from>
    <xdr:to>
      <xdr:col>7</xdr:col>
      <xdr:colOff>183173</xdr:colOff>
      <xdr:row>38</xdr:row>
      <xdr:rowOff>153866</xdr:rowOff>
    </xdr:to>
    <xdr:sp macro="" textlink="">
      <xdr:nvSpPr>
        <xdr:cNvPr id="142" name="141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38</xdr:row>
      <xdr:rowOff>36635</xdr:rowOff>
    </xdr:from>
    <xdr:to>
      <xdr:col>8</xdr:col>
      <xdr:colOff>168519</xdr:colOff>
      <xdr:row>38</xdr:row>
      <xdr:rowOff>168519</xdr:rowOff>
    </xdr:to>
    <xdr:sp macro="" textlink="">
      <xdr:nvSpPr>
        <xdr:cNvPr id="143" name="142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38</xdr:row>
      <xdr:rowOff>51289</xdr:rowOff>
    </xdr:from>
    <xdr:to>
      <xdr:col>9</xdr:col>
      <xdr:colOff>205153</xdr:colOff>
      <xdr:row>38</xdr:row>
      <xdr:rowOff>168519</xdr:rowOff>
    </xdr:to>
    <xdr:sp macro="" textlink="">
      <xdr:nvSpPr>
        <xdr:cNvPr id="144" name="143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51</xdr:row>
      <xdr:rowOff>36635</xdr:rowOff>
    </xdr:from>
    <xdr:to>
      <xdr:col>5</xdr:col>
      <xdr:colOff>212481</xdr:colOff>
      <xdr:row>51</xdr:row>
      <xdr:rowOff>168519</xdr:rowOff>
    </xdr:to>
    <xdr:sp macro="" textlink="">
      <xdr:nvSpPr>
        <xdr:cNvPr id="145" name="144 Elipse"/>
        <xdr:cNvSpPr/>
      </xdr:nvSpPr>
      <xdr:spPr>
        <a:xfrm>
          <a:off x="1853712" y="2395904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51</xdr:row>
      <xdr:rowOff>29310</xdr:rowOff>
    </xdr:from>
    <xdr:to>
      <xdr:col>6</xdr:col>
      <xdr:colOff>219807</xdr:colOff>
      <xdr:row>51</xdr:row>
      <xdr:rowOff>183174</xdr:rowOff>
    </xdr:to>
    <xdr:sp macro="" textlink="">
      <xdr:nvSpPr>
        <xdr:cNvPr id="146" name="145 Flecha derecha"/>
        <xdr:cNvSpPr/>
      </xdr:nvSpPr>
      <xdr:spPr>
        <a:xfrm>
          <a:off x="2080847" y="2388579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51</xdr:row>
      <xdr:rowOff>43962</xdr:rowOff>
    </xdr:from>
    <xdr:to>
      <xdr:col>7</xdr:col>
      <xdr:colOff>183173</xdr:colOff>
      <xdr:row>51</xdr:row>
      <xdr:rowOff>153866</xdr:rowOff>
    </xdr:to>
    <xdr:sp macro="" textlink="">
      <xdr:nvSpPr>
        <xdr:cNvPr id="147" name="146 Rectángulo"/>
        <xdr:cNvSpPr/>
      </xdr:nvSpPr>
      <xdr:spPr>
        <a:xfrm>
          <a:off x="2307981" y="2403231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51</xdr:row>
      <xdr:rowOff>36635</xdr:rowOff>
    </xdr:from>
    <xdr:to>
      <xdr:col>8</xdr:col>
      <xdr:colOff>168519</xdr:colOff>
      <xdr:row>51</xdr:row>
      <xdr:rowOff>168519</xdr:rowOff>
    </xdr:to>
    <xdr:sp macro="" textlink="">
      <xdr:nvSpPr>
        <xdr:cNvPr id="148" name="147 Retraso"/>
        <xdr:cNvSpPr/>
      </xdr:nvSpPr>
      <xdr:spPr>
        <a:xfrm>
          <a:off x="2549769" y="2395904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51</xdr:row>
      <xdr:rowOff>51289</xdr:rowOff>
    </xdr:from>
    <xdr:to>
      <xdr:col>9</xdr:col>
      <xdr:colOff>205153</xdr:colOff>
      <xdr:row>51</xdr:row>
      <xdr:rowOff>168519</xdr:rowOff>
    </xdr:to>
    <xdr:sp macro="" textlink="">
      <xdr:nvSpPr>
        <xdr:cNvPr id="149" name="148 Combinar"/>
        <xdr:cNvSpPr/>
      </xdr:nvSpPr>
      <xdr:spPr>
        <a:xfrm>
          <a:off x="2747596" y="2410558"/>
          <a:ext cx="168519" cy="11723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52</xdr:row>
      <xdr:rowOff>36635</xdr:rowOff>
    </xdr:from>
    <xdr:to>
      <xdr:col>5</xdr:col>
      <xdr:colOff>212481</xdr:colOff>
      <xdr:row>52</xdr:row>
      <xdr:rowOff>168519</xdr:rowOff>
    </xdr:to>
    <xdr:sp macro="" textlink="">
      <xdr:nvSpPr>
        <xdr:cNvPr id="150" name="149 Elipse"/>
        <xdr:cNvSpPr/>
      </xdr:nvSpPr>
      <xdr:spPr>
        <a:xfrm>
          <a:off x="1853712" y="11276135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52</xdr:row>
      <xdr:rowOff>29310</xdr:rowOff>
    </xdr:from>
    <xdr:to>
      <xdr:col>6</xdr:col>
      <xdr:colOff>219807</xdr:colOff>
      <xdr:row>52</xdr:row>
      <xdr:rowOff>183174</xdr:rowOff>
    </xdr:to>
    <xdr:sp macro="" textlink="">
      <xdr:nvSpPr>
        <xdr:cNvPr id="151" name="150 Flecha derecha"/>
        <xdr:cNvSpPr/>
      </xdr:nvSpPr>
      <xdr:spPr>
        <a:xfrm>
          <a:off x="2080847" y="112688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52</xdr:row>
      <xdr:rowOff>43962</xdr:rowOff>
    </xdr:from>
    <xdr:to>
      <xdr:col>7</xdr:col>
      <xdr:colOff>183173</xdr:colOff>
      <xdr:row>52</xdr:row>
      <xdr:rowOff>153866</xdr:rowOff>
    </xdr:to>
    <xdr:sp macro="" textlink="">
      <xdr:nvSpPr>
        <xdr:cNvPr id="152" name="151 Rectángulo"/>
        <xdr:cNvSpPr/>
      </xdr:nvSpPr>
      <xdr:spPr>
        <a:xfrm>
          <a:off x="2307981" y="112834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52</xdr:row>
      <xdr:rowOff>36635</xdr:rowOff>
    </xdr:from>
    <xdr:to>
      <xdr:col>8</xdr:col>
      <xdr:colOff>168519</xdr:colOff>
      <xdr:row>52</xdr:row>
      <xdr:rowOff>168519</xdr:rowOff>
    </xdr:to>
    <xdr:sp macro="" textlink="">
      <xdr:nvSpPr>
        <xdr:cNvPr id="153" name="152 Retraso"/>
        <xdr:cNvSpPr/>
      </xdr:nvSpPr>
      <xdr:spPr>
        <a:xfrm>
          <a:off x="2549769" y="112761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52</xdr:row>
      <xdr:rowOff>51289</xdr:rowOff>
    </xdr:from>
    <xdr:to>
      <xdr:col>9</xdr:col>
      <xdr:colOff>205153</xdr:colOff>
      <xdr:row>52</xdr:row>
      <xdr:rowOff>168519</xdr:rowOff>
    </xdr:to>
    <xdr:sp macro="" textlink="">
      <xdr:nvSpPr>
        <xdr:cNvPr id="154" name="153 Combinar"/>
        <xdr:cNvSpPr/>
      </xdr:nvSpPr>
      <xdr:spPr>
        <a:xfrm>
          <a:off x="2747596" y="112907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53</xdr:row>
      <xdr:rowOff>36635</xdr:rowOff>
    </xdr:from>
    <xdr:to>
      <xdr:col>5</xdr:col>
      <xdr:colOff>212481</xdr:colOff>
      <xdr:row>53</xdr:row>
      <xdr:rowOff>168519</xdr:rowOff>
    </xdr:to>
    <xdr:sp macro="" textlink="">
      <xdr:nvSpPr>
        <xdr:cNvPr id="155" name="15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53</xdr:row>
      <xdr:rowOff>29310</xdr:rowOff>
    </xdr:from>
    <xdr:to>
      <xdr:col>6</xdr:col>
      <xdr:colOff>219807</xdr:colOff>
      <xdr:row>53</xdr:row>
      <xdr:rowOff>183174</xdr:rowOff>
    </xdr:to>
    <xdr:sp macro="" textlink="">
      <xdr:nvSpPr>
        <xdr:cNvPr id="156" name="15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53</xdr:row>
      <xdr:rowOff>43962</xdr:rowOff>
    </xdr:from>
    <xdr:to>
      <xdr:col>7</xdr:col>
      <xdr:colOff>183173</xdr:colOff>
      <xdr:row>53</xdr:row>
      <xdr:rowOff>153866</xdr:rowOff>
    </xdr:to>
    <xdr:sp macro="" textlink="">
      <xdr:nvSpPr>
        <xdr:cNvPr id="157" name="15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53</xdr:row>
      <xdr:rowOff>36635</xdr:rowOff>
    </xdr:from>
    <xdr:to>
      <xdr:col>8</xdr:col>
      <xdr:colOff>168519</xdr:colOff>
      <xdr:row>53</xdr:row>
      <xdr:rowOff>168519</xdr:rowOff>
    </xdr:to>
    <xdr:sp macro="" textlink="">
      <xdr:nvSpPr>
        <xdr:cNvPr id="158" name="15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53</xdr:row>
      <xdr:rowOff>51289</xdr:rowOff>
    </xdr:from>
    <xdr:to>
      <xdr:col>9</xdr:col>
      <xdr:colOff>205153</xdr:colOff>
      <xdr:row>53</xdr:row>
      <xdr:rowOff>168519</xdr:rowOff>
    </xdr:to>
    <xdr:sp macro="" textlink="">
      <xdr:nvSpPr>
        <xdr:cNvPr id="159" name="15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54</xdr:row>
      <xdr:rowOff>36635</xdr:rowOff>
    </xdr:from>
    <xdr:to>
      <xdr:col>5</xdr:col>
      <xdr:colOff>212481</xdr:colOff>
      <xdr:row>54</xdr:row>
      <xdr:rowOff>168519</xdr:rowOff>
    </xdr:to>
    <xdr:sp macro="" textlink="">
      <xdr:nvSpPr>
        <xdr:cNvPr id="160" name="159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54</xdr:row>
      <xdr:rowOff>29310</xdr:rowOff>
    </xdr:from>
    <xdr:to>
      <xdr:col>6</xdr:col>
      <xdr:colOff>219807</xdr:colOff>
      <xdr:row>54</xdr:row>
      <xdr:rowOff>183174</xdr:rowOff>
    </xdr:to>
    <xdr:sp macro="" textlink="">
      <xdr:nvSpPr>
        <xdr:cNvPr id="161" name="160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54</xdr:row>
      <xdr:rowOff>43962</xdr:rowOff>
    </xdr:from>
    <xdr:to>
      <xdr:col>7</xdr:col>
      <xdr:colOff>183173</xdr:colOff>
      <xdr:row>54</xdr:row>
      <xdr:rowOff>153866</xdr:rowOff>
    </xdr:to>
    <xdr:sp macro="" textlink="">
      <xdr:nvSpPr>
        <xdr:cNvPr id="162" name="161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54</xdr:row>
      <xdr:rowOff>36635</xdr:rowOff>
    </xdr:from>
    <xdr:to>
      <xdr:col>8</xdr:col>
      <xdr:colOff>168519</xdr:colOff>
      <xdr:row>54</xdr:row>
      <xdr:rowOff>168519</xdr:rowOff>
    </xdr:to>
    <xdr:sp macro="" textlink="">
      <xdr:nvSpPr>
        <xdr:cNvPr id="163" name="162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54</xdr:row>
      <xdr:rowOff>51289</xdr:rowOff>
    </xdr:from>
    <xdr:to>
      <xdr:col>9</xdr:col>
      <xdr:colOff>205153</xdr:colOff>
      <xdr:row>54</xdr:row>
      <xdr:rowOff>168519</xdr:rowOff>
    </xdr:to>
    <xdr:sp macro="" textlink="">
      <xdr:nvSpPr>
        <xdr:cNvPr id="164" name="163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55</xdr:row>
      <xdr:rowOff>36635</xdr:rowOff>
    </xdr:from>
    <xdr:to>
      <xdr:col>5</xdr:col>
      <xdr:colOff>212481</xdr:colOff>
      <xdr:row>55</xdr:row>
      <xdr:rowOff>168519</xdr:rowOff>
    </xdr:to>
    <xdr:sp macro="" textlink="">
      <xdr:nvSpPr>
        <xdr:cNvPr id="165" name="16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55</xdr:row>
      <xdr:rowOff>29310</xdr:rowOff>
    </xdr:from>
    <xdr:to>
      <xdr:col>6</xdr:col>
      <xdr:colOff>219807</xdr:colOff>
      <xdr:row>55</xdr:row>
      <xdr:rowOff>183174</xdr:rowOff>
    </xdr:to>
    <xdr:sp macro="" textlink="">
      <xdr:nvSpPr>
        <xdr:cNvPr id="166" name="16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55</xdr:row>
      <xdr:rowOff>43962</xdr:rowOff>
    </xdr:from>
    <xdr:to>
      <xdr:col>7</xdr:col>
      <xdr:colOff>183173</xdr:colOff>
      <xdr:row>55</xdr:row>
      <xdr:rowOff>153866</xdr:rowOff>
    </xdr:to>
    <xdr:sp macro="" textlink="">
      <xdr:nvSpPr>
        <xdr:cNvPr id="167" name="16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55</xdr:row>
      <xdr:rowOff>36635</xdr:rowOff>
    </xdr:from>
    <xdr:to>
      <xdr:col>8</xdr:col>
      <xdr:colOff>168519</xdr:colOff>
      <xdr:row>55</xdr:row>
      <xdr:rowOff>168519</xdr:rowOff>
    </xdr:to>
    <xdr:sp macro="" textlink="">
      <xdr:nvSpPr>
        <xdr:cNvPr id="168" name="16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55</xdr:row>
      <xdr:rowOff>51289</xdr:rowOff>
    </xdr:from>
    <xdr:to>
      <xdr:col>9</xdr:col>
      <xdr:colOff>205153</xdr:colOff>
      <xdr:row>55</xdr:row>
      <xdr:rowOff>168519</xdr:rowOff>
    </xdr:to>
    <xdr:sp macro="" textlink="">
      <xdr:nvSpPr>
        <xdr:cNvPr id="169" name="16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56</xdr:row>
      <xdr:rowOff>36635</xdr:rowOff>
    </xdr:from>
    <xdr:to>
      <xdr:col>5</xdr:col>
      <xdr:colOff>212481</xdr:colOff>
      <xdr:row>56</xdr:row>
      <xdr:rowOff>168519</xdr:rowOff>
    </xdr:to>
    <xdr:sp macro="" textlink="">
      <xdr:nvSpPr>
        <xdr:cNvPr id="170" name="169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56</xdr:row>
      <xdr:rowOff>29310</xdr:rowOff>
    </xdr:from>
    <xdr:to>
      <xdr:col>6</xdr:col>
      <xdr:colOff>219807</xdr:colOff>
      <xdr:row>56</xdr:row>
      <xdr:rowOff>183174</xdr:rowOff>
    </xdr:to>
    <xdr:sp macro="" textlink="">
      <xdr:nvSpPr>
        <xdr:cNvPr id="171" name="170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56</xdr:row>
      <xdr:rowOff>43962</xdr:rowOff>
    </xdr:from>
    <xdr:to>
      <xdr:col>7</xdr:col>
      <xdr:colOff>183173</xdr:colOff>
      <xdr:row>56</xdr:row>
      <xdr:rowOff>153866</xdr:rowOff>
    </xdr:to>
    <xdr:sp macro="" textlink="">
      <xdr:nvSpPr>
        <xdr:cNvPr id="172" name="171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56</xdr:row>
      <xdr:rowOff>36635</xdr:rowOff>
    </xdr:from>
    <xdr:to>
      <xdr:col>8</xdr:col>
      <xdr:colOff>168519</xdr:colOff>
      <xdr:row>56</xdr:row>
      <xdr:rowOff>168519</xdr:rowOff>
    </xdr:to>
    <xdr:sp macro="" textlink="">
      <xdr:nvSpPr>
        <xdr:cNvPr id="173" name="172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56</xdr:row>
      <xdr:rowOff>51289</xdr:rowOff>
    </xdr:from>
    <xdr:to>
      <xdr:col>9</xdr:col>
      <xdr:colOff>205153</xdr:colOff>
      <xdr:row>56</xdr:row>
      <xdr:rowOff>168519</xdr:rowOff>
    </xdr:to>
    <xdr:sp macro="" textlink="">
      <xdr:nvSpPr>
        <xdr:cNvPr id="174" name="173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57</xdr:row>
      <xdr:rowOff>36635</xdr:rowOff>
    </xdr:from>
    <xdr:to>
      <xdr:col>5</xdr:col>
      <xdr:colOff>212481</xdr:colOff>
      <xdr:row>57</xdr:row>
      <xdr:rowOff>168519</xdr:rowOff>
    </xdr:to>
    <xdr:sp macro="" textlink="">
      <xdr:nvSpPr>
        <xdr:cNvPr id="175" name="17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57</xdr:row>
      <xdr:rowOff>29310</xdr:rowOff>
    </xdr:from>
    <xdr:to>
      <xdr:col>6</xdr:col>
      <xdr:colOff>219807</xdr:colOff>
      <xdr:row>57</xdr:row>
      <xdr:rowOff>183174</xdr:rowOff>
    </xdr:to>
    <xdr:sp macro="" textlink="">
      <xdr:nvSpPr>
        <xdr:cNvPr id="176" name="17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57</xdr:row>
      <xdr:rowOff>43962</xdr:rowOff>
    </xdr:from>
    <xdr:to>
      <xdr:col>7</xdr:col>
      <xdr:colOff>183173</xdr:colOff>
      <xdr:row>57</xdr:row>
      <xdr:rowOff>153866</xdr:rowOff>
    </xdr:to>
    <xdr:sp macro="" textlink="">
      <xdr:nvSpPr>
        <xdr:cNvPr id="177" name="17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57</xdr:row>
      <xdr:rowOff>36635</xdr:rowOff>
    </xdr:from>
    <xdr:to>
      <xdr:col>8</xdr:col>
      <xdr:colOff>168519</xdr:colOff>
      <xdr:row>57</xdr:row>
      <xdr:rowOff>168519</xdr:rowOff>
    </xdr:to>
    <xdr:sp macro="" textlink="">
      <xdr:nvSpPr>
        <xdr:cNvPr id="178" name="17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57</xdr:row>
      <xdr:rowOff>51289</xdr:rowOff>
    </xdr:from>
    <xdr:to>
      <xdr:col>9</xdr:col>
      <xdr:colOff>205153</xdr:colOff>
      <xdr:row>57</xdr:row>
      <xdr:rowOff>168519</xdr:rowOff>
    </xdr:to>
    <xdr:sp macro="" textlink="">
      <xdr:nvSpPr>
        <xdr:cNvPr id="179" name="17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59</xdr:row>
      <xdr:rowOff>36635</xdr:rowOff>
    </xdr:from>
    <xdr:to>
      <xdr:col>5</xdr:col>
      <xdr:colOff>212481</xdr:colOff>
      <xdr:row>59</xdr:row>
      <xdr:rowOff>168519</xdr:rowOff>
    </xdr:to>
    <xdr:sp macro="" textlink="">
      <xdr:nvSpPr>
        <xdr:cNvPr id="180" name="179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59</xdr:row>
      <xdr:rowOff>29310</xdr:rowOff>
    </xdr:from>
    <xdr:to>
      <xdr:col>6</xdr:col>
      <xdr:colOff>219807</xdr:colOff>
      <xdr:row>59</xdr:row>
      <xdr:rowOff>183174</xdr:rowOff>
    </xdr:to>
    <xdr:sp macro="" textlink="">
      <xdr:nvSpPr>
        <xdr:cNvPr id="181" name="180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59</xdr:row>
      <xdr:rowOff>43962</xdr:rowOff>
    </xdr:from>
    <xdr:to>
      <xdr:col>7</xdr:col>
      <xdr:colOff>183173</xdr:colOff>
      <xdr:row>59</xdr:row>
      <xdr:rowOff>153866</xdr:rowOff>
    </xdr:to>
    <xdr:sp macro="" textlink="">
      <xdr:nvSpPr>
        <xdr:cNvPr id="182" name="181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59</xdr:row>
      <xdr:rowOff>36635</xdr:rowOff>
    </xdr:from>
    <xdr:to>
      <xdr:col>8</xdr:col>
      <xdr:colOff>168519</xdr:colOff>
      <xdr:row>59</xdr:row>
      <xdr:rowOff>168519</xdr:rowOff>
    </xdr:to>
    <xdr:sp macro="" textlink="">
      <xdr:nvSpPr>
        <xdr:cNvPr id="183" name="182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59</xdr:row>
      <xdr:rowOff>51289</xdr:rowOff>
    </xdr:from>
    <xdr:to>
      <xdr:col>9</xdr:col>
      <xdr:colOff>205153</xdr:colOff>
      <xdr:row>59</xdr:row>
      <xdr:rowOff>168519</xdr:rowOff>
    </xdr:to>
    <xdr:sp macro="" textlink="">
      <xdr:nvSpPr>
        <xdr:cNvPr id="184" name="183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60</xdr:row>
      <xdr:rowOff>36635</xdr:rowOff>
    </xdr:from>
    <xdr:to>
      <xdr:col>5</xdr:col>
      <xdr:colOff>212481</xdr:colOff>
      <xdr:row>60</xdr:row>
      <xdr:rowOff>168519</xdr:rowOff>
    </xdr:to>
    <xdr:sp macro="" textlink="">
      <xdr:nvSpPr>
        <xdr:cNvPr id="185" name="18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60</xdr:row>
      <xdr:rowOff>29310</xdr:rowOff>
    </xdr:from>
    <xdr:to>
      <xdr:col>6</xdr:col>
      <xdr:colOff>219807</xdr:colOff>
      <xdr:row>60</xdr:row>
      <xdr:rowOff>183174</xdr:rowOff>
    </xdr:to>
    <xdr:sp macro="" textlink="">
      <xdr:nvSpPr>
        <xdr:cNvPr id="186" name="18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60</xdr:row>
      <xdr:rowOff>43962</xdr:rowOff>
    </xdr:from>
    <xdr:to>
      <xdr:col>7</xdr:col>
      <xdr:colOff>183173</xdr:colOff>
      <xdr:row>60</xdr:row>
      <xdr:rowOff>153866</xdr:rowOff>
    </xdr:to>
    <xdr:sp macro="" textlink="">
      <xdr:nvSpPr>
        <xdr:cNvPr id="187" name="18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60</xdr:row>
      <xdr:rowOff>36635</xdr:rowOff>
    </xdr:from>
    <xdr:to>
      <xdr:col>8</xdr:col>
      <xdr:colOff>168519</xdr:colOff>
      <xdr:row>60</xdr:row>
      <xdr:rowOff>168519</xdr:rowOff>
    </xdr:to>
    <xdr:sp macro="" textlink="">
      <xdr:nvSpPr>
        <xdr:cNvPr id="188" name="18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60</xdr:row>
      <xdr:rowOff>51289</xdr:rowOff>
    </xdr:from>
    <xdr:to>
      <xdr:col>9</xdr:col>
      <xdr:colOff>205153</xdr:colOff>
      <xdr:row>60</xdr:row>
      <xdr:rowOff>168519</xdr:rowOff>
    </xdr:to>
    <xdr:sp macro="" textlink="">
      <xdr:nvSpPr>
        <xdr:cNvPr id="189" name="18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61</xdr:row>
      <xdr:rowOff>36635</xdr:rowOff>
    </xdr:from>
    <xdr:to>
      <xdr:col>5</xdr:col>
      <xdr:colOff>212481</xdr:colOff>
      <xdr:row>61</xdr:row>
      <xdr:rowOff>168519</xdr:rowOff>
    </xdr:to>
    <xdr:sp macro="" textlink="">
      <xdr:nvSpPr>
        <xdr:cNvPr id="190" name="189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61</xdr:row>
      <xdr:rowOff>29310</xdr:rowOff>
    </xdr:from>
    <xdr:to>
      <xdr:col>6</xdr:col>
      <xdr:colOff>219807</xdr:colOff>
      <xdr:row>61</xdr:row>
      <xdr:rowOff>183174</xdr:rowOff>
    </xdr:to>
    <xdr:sp macro="" textlink="">
      <xdr:nvSpPr>
        <xdr:cNvPr id="191" name="190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61</xdr:row>
      <xdr:rowOff>43962</xdr:rowOff>
    </xdr:from>
    <xdr:to>
      <xdr:col>7</xdr:col>
      <xdr:colOff>183173</xdr:colOff>
      <xdr:row>61</xdr:row>
      <xdr:rowOff>153866</xdr:rowOff>
    </xdr:to>
    <xdr:sp macro="" textlink="">
      <xdr:nvSpPr>
        <xdr:cNvPr id="192" name="191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61</xdr:row>
      <xdr:rowOff>36635</xdr:rowOff>
    </xdr:from>
    <xdr:to>
      <xdr:col>8</xdr:col>
      <xdr:colOff>168519</xdr:colOff>
      <xdr:row>61</xdr:row>
      <xdr:rowOff>168519</xdr:rowOff>
    </xdr:to>
    <xdr:sp macro="" textlink="">
      <xdr:nvSpPr>
        <xdr:cNvPr id="193" name="192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61</xdr:row>
      <xdr:rowOff>51289</xdr:rowOff>
    </xdr:from>
    <xdr:to>
      <xdr:col>9</xdr:col>
      <xdr:colOff>205153</xdr:colOff>
      <xdr:row>61</xdr:row>
      <xdr:rowOff>168519</xdr:rowOff>
    </xdr:to>
    <xdr:sp macro="" textlink="">
      <xdr:nvSpPr>
        <xdr:cNvPr id="194" name="193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62</xdr:row>
      <xdr:rowOff>36635</xdr:rowOff>
    </xdr:from>
    <xdr:to>
      <xdr:col>5</xdr:col>
      <xdr:colOff>212481</xdr:colOff>
      <xdr:row>62</xdr:row>
      <xdr:rowOff>168519</xdr:rowOff>
    </xdr:to>
    <xdr:sp macro="" textlink="">
      <xdr:nvSpPr>
        <xdr:cNvPr id="195" name="19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62</xdr:row>
      <xdr:rowOff>29310</xdr:rowOff>
    </xdr:from>
    <xdr:to>
      <xdr:col>6</xdr:col>
      <xdr:colOff>219807</xdr:colOff>
      <xdr:row>62</xdr:row>
      <xdr:rowOff>183174</xdr:rowOff>
    </xdr:to>
    <xdr:sp macro="" textlink="">
      <xdr:nvSpPr>
        <xdr:cNvPr id="196" name="19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62</xdr:row>
      <xdr:rowOff>43962</xdr:rowOff>
    </xdr:from>
    <xdr:to>
      <xdr:col>7</xdr:col>
      <xdr:colOff>183173</xdr:colOff>
      <xdr:row>62</xdr:row>
      <xdr:rowOff>153866</xdr:rowOff>
    </xdr:to>
    <xdr:sp macro="" textlink="">
      <xdr:nvSpPr>
        <xdr:cNvPr id="197" name="19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62</xdr:row>
      <xdr:rowOff>36635</xdr:rowOff>
    </xdr:from>
    <xdr:to>
      <xdr:col>8</xdr:col>
      <xdr:colOff>168519</xdr:colOff>
      <xdr:row>62</xdr:row>
      <xdr:rowOff>168519</xdr:rowOff>
    </xdr:to>
    <xdr:sp macro="" textlink="">
      <xdr:nvSpPr>
        <xdr:cNvPr id="198" name="19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62</xdr:row>
      <xdr:rowOff>51289</xdr:rowOff>
    </xdr:from>
    <xdr:to>
      <xdr:col>9</xdr:col>
      <xdr:colOff>205153</xdr:colOff>
      <xdr:row>62</xdr:row>
      <xdr:rowOff>168519</xdr:rowOff>
    </xdr:to>
    <xdr:sp macro="" textlink="">
      <xdr:nvSpPr>
        <xdr:cNvPr id="199" name="19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63</xdr:row>
      <xdr:rowOff>36635</xdr:rowOff>
    </xdr:from>
    <xdr:to>
      <xdr:col>5</xdr:col>
      <xdr:colOff>212481</xdr:colOff>
      <xdr:row>63</xdr:row>
      <xdr:rowOff>168519</xdr:rowOff>
    </xdr:to>
    <xdr:sp macro="" textlink="">
      <xdr:nvSpPr>
        <xdr:cNvPr id="200" name="199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63</xdr:row>
      <xdr:rowOff>29310</xdr:rowOff>
    </xdr:from>
    <xdr:to>
      <xdr:col>6</xdr:col>
      <xdr:colOff>219807</xdr:colOff>
      <xdr:row>63</xdr:row>
      <xdr:rowOff>183174</xdr:rowOff>
    </xdr:to>
    <xdr:sp macro="" textlink="">
      <xdr:nvSpPr>
        <xdr:cNvPr id="201" name="200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63</xdr:row>
      <xdr:rowOff>43962</xdr:rowOff>
    </xdr:from>
    <xdr:to>
      <xdr:col>7</xdr:col>
      <xdr:colOff>183173</xdr:colOff>
      <xdr:row>63</xdr:row>
      <xdr:rowOff>153866</xdr:rowOff>
    </xdr:to>
    <xdr:sp macro="" textlink="">
      <xdr:nvSpPr>
        <xdr:cNvPr id="202" name="201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63</xdr:row>
      <xdr:rowOff>36635</xdr:rowOff>
    </xdr:from>
    <xdr:to>
      <xdr:col>8</xdr:col>
      <xdr:colOff>168519</xdr:colOff>
      <xdr:row>63</xdr:row>
      <xdr:rowOff>168519</xdr:rowOff>
    </xdr:to>
    <xdr:sp macro="" textlink="">
      <xdr:nvSpPr>
        <xdr:cNvPr id="203" name="202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63</xdr:row>
      <xdr:rowOff>51289</xdr:rowOff>
    </xdr:from>
    <xdr:to>
      <xdr:col>9</xdr:col>
      <xdr:colOff>205153</xdr:colOff>
      <xdr:row>63</xdr:row>
      <xdr:rowOff>168519</xdr:rowOff>
    </xdr:to>
    <xdr:sp macro="" textlink="">
      <xdr:nvSpPr>
        <xdr:cNvPr id="204" name="203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64</xdr:row>
      <xdr:rowOff>36635</xdr:rowOff>
    </xdr:from>
    <xdr:to>
      <xdr:col>5</xdr:col>
      <xdr:colOff>212481</xdr:colOff>
      <xdr:row>64</xdr:row>
      <xdr:rowOff>168519</xdr:rowOff>
    </xdr:to>
    <xdr:sp macro="" textlink="">
      <xdr:nvSpPr>
        <xdr:cNvPr id="205" name="204 Elipse"/>
        <xdr:cNvSpPr/>
      </xdr:nvSpPr>
      <xdr:spPr>
        <a:xfrm>
          <a:off x="1853712" y="11466635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64</xdr:row>
      <xdr:rowOff>29310</xdr:rowOff>
    </xdr:from>
    <xdr:to>
      <xdr:col>6</xdr:col>
      <xdr:colOff>219807</xdr:colOff>
      <xdr:row>64</xdr:row>
      <xdr:rowOff>183174</xdr:rowOff>
    </xdr:to>
    <xdr:sp macro="" textlink="">
      <xdr:nvSpPr>
        <xdr:cNvPr id="206" name="205 Flecha derecha"/>
        <xdr:cNvSpPr/>
      </xdr:nvSpPr>
      <xdr:spPr>
        <a:xfrm>
          <a:off x="2080847" y="11459310"/>
          <a:ext cx="175845" cy="153864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64</xdr:row>
      <xdr:rowOff>43962</xdr:rowOff>
    </xdr:from>
    <xdr:to>
      <xdr:col>7</xdr:col>
      <xdr:colOff>183173</xdr:colOff>
      <xdr:row>64</xdr:row>
      <xdr:rowOff>153866</xdr:rowOff>
    </xdr:to>
    <xdr:sp macro="" textlink="">
      <xdr:nvSpPr>
        <xdr:cNvPr id="207" name="206 Rectángulo"/>
        <xdr:cNvSpPr/>
      </xdr:nvSpPr>
      <xdr:spPr>
        <a:xfrm>
          <a:off x="2307981" y="11473962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64</xdr:row>
      <xdr:rowOff>36635</xdr:rowOff>
    </xdr:from>
    <xdr:to>
      <xdr:col>8</xdr:col>
      <xdr:colOff>168519</xdr:colOff>
      <xdr:row>64</xdr:row>
      <xdr:rowOff>168519</xdr:rowOff>
    </xdr:to>
    <xdr:sp macro="" textlink="">
      <xdr:nvSpPr>
        <xdr:cNvPr id="208" name="207 Retraso"/>
        <xdr:cNvSpPr/>
      </xdr:nvSpPr>
      <xdr:spPr>
        <a:xfrm>
          <a:off x="2549769" y="11466635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64</xdr:row>
      <xdr:rowOff>51289</xdr:rowOff>
    </xdr:from>
    <xdr:to>
      <xdr:col>9</xdr:col>
      <xdr:colOff>205153</xdr:colOff>
      <xdr:row>64</xdr:row>
      <xdr:rowOff>168519</xdr:rowOff>
    </xdr:to>
    <xdr:sp macro="" textlink="">
      <xdr:nvSpPr>
        <xdr:cNvPr id="209" name="208 Combinar"/>
        <xdr:cNvSpPr/>
      </xdr:nvSpPr>
      <xdr:spPr>
        <a:xfrm>
          <a:off x="2747596" y="11481289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14</xdr:row>
      <xdr:rowOff>36635</xdr:rowOff>
    </xdr:from>
    <xdr:to>
      <xdr:col>5</xdr:col>
      <xdr:colOff>212481</xdr:colOff>
      <xdr:row>14</xdr:row>
      <xdr:rowOff>168519</xdr:rowOff>
    </xdr:to>
    <xdr:sp macro="" textlink="">
      <xdr:nvSpPr>
        <xdr:cNvPr id="210" name="209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15</xdr:row>
      <xdr:rowOff>36635</xdr:rowOff>
    </xdr:from>
    <xdr:to>
      <xdr:col>5</xdr:col>
      <xdr:colOff>212481</xdr:colOff>
      <xdr:row>15</xdr:row>
      <xdr:rowOff>168519</xdr:rowOff>
    </xdr:to>
    <xdr:sp macro="" textlink="">
      <xdr:nvSpPr>
        <xdr:cNvPr id="211" name="210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16</xdr:row>
      <xdr:rowOff>36635</xdr:rowOff>
    </xdr:from>
    <xdr:to>
      <xdr:col>5</xdr:col>
      <xdr:colOff>212481</xdr:colOff>
      <xdr:row>16</xdr:row>
      <xdr:rowOff>168519</xdr:rowOff>
    </xdr:to>
    <xdr:sp macro="" textlink="">
      <xdr:nvSpPr>
        <xdr:cNvPr id="212" name="211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17</xdr:row>
      <xdr:rowOff>36635</xdr:rowOff>
    </xdr:from>
    <xdr:to>
      <xdr:col>5</xdr:col>
      <xdr:colOff>212481</xdr:colOff>
      <xdr:row>17</xdr:row>
      <xdr:rowOff>168519</xdr:rowOff>
    </xdr:to>
    <xdr:sp macro="" textlink="">
      <xdr:nvSpPr>
        <xdr:cNvPr id="213" name="212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18</xdr:row>
      <xdr:rowOff>36635</xdr:rowOff>
    </xdr:from>
    <xdr:to>
      <xdr:col>5</xdr:col>
      <xdr:colOff>212481</xdr:colOff>
      <xdr:row>18</xdr:row>
      <xdr:rowOff>168519</xdr:rowOff>
    </xdr:to>
    <xdr:sp macro="" textlink="">
      <xdr:nvSpPr>
        <xdr:cNvPr id="214" name="213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19</xdr:row>
      <xdr:rowOff>36635</xdr:rowOff>
    </xdr:from>
    <xdr:to>
      <xdr:col>5</xdr:col>
      <xdr:colOff>212481</xdr:colOff>
      <xdr:row>19</xdr:row>
      <xdr:rowOff>168519</xdr:rowOff>
    </xdr:to>
    <xdr:sp macro="" textlink="">
      <xdr:nvSpPr>
        <xdr:cNvPr id="215" name="214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20</xdr:row>
      <xdr:rowOff>36635</xdr:rowOff>
    </xdr:from>
    <xdr:to>
      <xdr:col>5</xdr:col>
      <xdr:colOff>212481</xdr:colOff>
      <xdr:row>20</xdr:row>
      <xdr:rowOff>168519</xdr:rowOff>
    </xdr:to>
    <xdr:sp macro="" textlink="">
      <xdr:nvSpPr>
        <xdr:cNvPr id="216" name="215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21</xdr:row>
      <xdr:rowOff>36635</xdr:rowOff>
    </xdr:from>
    <xdr:to>
      <xdr:col>5</xdr:col>
      <xdr:colOff>212481</xdr:colOff>
      <xdr:row>21</xdr:row>
      <xdr:rowOff>168519</xdr:rowOff>
    </xdr:to>
    <xdr:sp macro="" textlink="">
      <xdr:nvSpPr>
        <xdr:cNvPr id="217" name="216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22</xdr:row>
      <xdr:rowOff>36635</xdr:rowOff>
    </xdr:from>
    <xdr:to>
      <xdr:col>5</xdr:col>
      <xdr:colOff>212481</xdr:colOff>
      <xdr:row>22</xdr:row>
      <xdr:rowOff>168519</xdr:rowOff>
    </xdr:to>
    <xdr:sp macro="" textlink="">
      <xdr:nvSpPr>
        <xdr:cNvPr id="218" name="217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23</xdr:row>
      <xdr:rowOff>36635</xdr:rowOff>
    </xdr:from>
    <xdr:to>
      <xdr:col>5</xdr:col>
      <xdr:colOff>212481</xdr:colOff>
      <xdr:row>23</xdr:row>
      <xdr:rowOff>168519</xdr:rowOff>
    </xdr:to>
    <xdr:sp macro="" textlink="">
      <xdr:nvSpPr>
        <xdr:cNvPr id="219" name="218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24</xdr:row>
      <xdr:rowOff>36635</xdr:rowOff>
    </xdr:from>
    <xdr:to>
      <xdr:col>5</xdr:col>
      <xdr:colOff>212481</xdr:colOff>
      <xdr:row>24</xdr:row>
      <xdr:rowOff>168519</xdr:rowOff>
    </xdr:to>
    <xdr:sp macro="" textlink="">
      <xdr:nvSpPr>
        <xdr:cNvPr id="220" name="219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25</xdr:row>
      <xdr:rowOff>36635</xdr:rowOff>
    </xdr:from>
    <xdr:to>
      <xdr:col>5</xdr:col>
      <xdr:colOff>212481</xdr:colOff>
      <xdr:row>25</xdr:row>
      <xdr:rowOff>168519</xdr:rowOff>
    </xdr:to>
    <xdr:sp macro="" textlink="">
      <xdr:nvSpPr>
        <xdr:cNvPr id="221" name="220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26</xdr:row>
      <xdr:rowOff>36635</xdr:rowOff>
    </xdr:from>
    <xdr:to>
      <xdr:col>5</xdr:col>
      <xdr:colOff>212481</xdr:colOff>
      <xdr:row>26</xdr:row>
      <xdr:rowOff>168519</xdr:rowOff>
    </xdr:to>
    <xdr:sp macro="" textlink="">
      <xdr:nvSpPr>
        <xdr:cNvPr id="222" name="221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27</xdr:row>
      <xdr:rowOff>36635</xdr:rowOff>
    </xdr:from>
    <xdr:to>
      <xdr:col>5</xdr:col>
      <xdr:colOff>212481</xdr:colOff>
      <xdr:row>27</xdr:row>
      <xdr:rowOff>168519</xdr:rowOff>
    </xdr:to>
    <xdr:sp macro="" textlink="">
      <xdr:nvSpPr>
        <xdr:cNvPr id="223" name="222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28</xdr:row>
      <xdr:rowOff>36635</xdr:rowOff>
    </xdr:from>
    <xdr:to>
      <xdr:col>5</xdr:col>
      <xdr:colOff>212481</xdr:colOff>
      <xdr:row>28</xdr:row>
      <xdr:rowOff>168519</xdr:rowOff>
    </xdr:to>
    <xdr:sp macro="" textlink="">
      <xdr:nvSpPr>
        <xdr:cNvPr id="224" name="223 Elipse"/>
        <xdr:cNvSpPr/>
      </xdr:nvSpPr>
      <xdr:spPr>
        <a:xfrm>
          <a:off x="1855942" y="2786461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141442</xdr:colOff>
      <xdr:row>67</xdr:row>
      <xdr:rowOff>36635</xdr:rowOff>
    </xdr:from>
    <xdr:to>
      <xdr:col>6</xdr:col>
      <xdr:colOff>55111</xdr:colOff>
      <xdr:row>67</xdr:row>
      <xdr:rowOff>168519</xdr:rowOff>
    </xdr:to>
    <xdr:sp macro="" textlink="">
      <xdr:nvSpPr>
        <xdr:cNvPr id="225" name="224 Elipse"/>
        <xdr:cNvSpPr/>
      </xdr:nvSpPr>
      <xdr:spPr>
        <a:xfrm>
          <a:off x="1938768" y="13910005"/>
          <a:ext cx="153865" cy="1318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126789</xdr:colOff>
      <xdr:row>68</xdr:row>
      <xdr:rowOff>21028</xdr:rowOff>
    </xdr:from>
    <xdr:to>
      <xdr:col>6</xdr:col>
      <xdr:colOff>62438</xdr:colOff>
      <xdr:row>68</xdr:row>
      <xdr:rowOff>174892</xdr:rowOff>
    </xdr:to>
    <xdr:sp macro="" textlink="">
      <xdr:nvSpPr>
        <xdr:cNvPr id="226" name="225 Flecha derecha"/>
        <xdr:cNvSpPr/>
      </xdr:nvSpPr>
      <xdr:spPr>
        <a:xfrm>
          <a:off x="1924115" y="14084898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159920</xdr:colOff>
      <xdr:row>69</xdr:row>
      <xdr:rowOff>43962</xdr:rowOff>
    </xdr:from>
    <xdr:to>
      <xdr:col>6</xdr:col>
      <xdr:colOff>58935</xdr:colOff>
      <xdr:row>69</xdr:row>
      <xdr:rowOff>153866</xdr:rowOff>
    </xdr:to>
    <xdr:sp macro="" textlink="">
      <xdr:nvSpPr>
        <xdr:cNvPr id="227" name="226 Rectángulo"/>
        <xdr:cNvSpPr/>
      </xdr:nvSpPr>
      <xdr:spPr>
        <a:xfrm>
          <a:off x="1957246" y="14298332"/>
          <a:ext cx="139211" cy="1099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141441</xdr:colOff>
      <xdr:row>70</xdr:row>
      <xdr:rowOff>20070</xdr:rowOff>
    </xdr:from>
    <xdr:to>
      <xdr:col>6</xdr:col>
      <xdr:colOff>11149</xdr:colOff>
      <xdr:row>70</xdr:row>
      <xdr:rowOff>151954</xdr:rowOff>
    </xdr:to>
    <xdr:sp macro="" textlink="">
      <xdr:nvSpPr>
        <xdr:cNvPr id="228" name="227 Retraso"/>
        <xdr:cNvSpPr/>
      </xdr:nvSpPr>
      <xdr:spPr>
        <a:xfrm>
          <a:off x="1938767" y="14464940"/>
          <a:ext cx="109904" cy="131884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152591</xdr:colOff>
      <xdr:row>71</xdr:row>
      <xdr:rowOff>43007</xdr:rowOff>
    </xdr:from>
    <xdr:to>
      <xdr:col>6</xdr:col>
      <xdr:colOff>80914</xdr:colOff>
      <xdr:row>71</xdr:row>
      <xdr:rowOff>160237</xdr:rowOff>
    </xdr:to>
    <xdr:sp macro="" textlink="">
      <xdr:nvSpPr>
        <xdr:cNvPr id="229" name="228 Combinar"/>
        <xdr:cNvSpPr/>
      </xdr:nvSpPr>
      <xdr:spPr>
        <a:xfrm>
          <a:off x="1949917" y="14678377"/>
          <a:ext cx="168519" cy="117230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58616</xdr:colOff>
      <xdr:row>58</xdr:row>
      <xdr:rowOff>36635</xdr:rowOff>
    </xdr:from>
    <xdr:to>
      <xdr:col>5</xdr:col>
      <xdr:colOff>212481</xdr:colOff>
      <xdr:row>58</xdr:row>
      <xdr:rowOff>168519</xdr:rowOff>
    </xdr:to>
    <xdr:sp macro="" textlink="">
      <xdr:nvSpPr>
        <xdr:cNvPr id="235" name="234 Elipse"/>
        <xdr:cNvSpPr/>
      </xdr:nvSpPr>
      <xdr:spPr>
        <a:xfrm>
          <a:off x="1868366" y="12378314"/>
          <a:ext cx="153865" cy="13188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43962</xdr:colOff>
      <xdr:row>58</xdr:row>
      <xdr:rowOff>29310</xdr:rowOff>
    </xdr:from>
    <xdr:to>
      <xdr:col>6</xdr:col>
      <xdr:colOff>219807</xdr:colOff>
      <xdr:row>58</xdr:row>
      <xdr:rowOff>183174</xdr:rowOff>
    </xdr:to>
    <xdr:sp macro="" textlink="">
      <xdr:nvSpPr>
        <xdr:cNvPr id="236" name="235 Flecha derecha"/>
        <xdr:cNvSpPr/>
      </xdr:nvSpPr>
      <xdr:spPr>
        <a:xfrm>
          <a:off x="2098641" y="12370989"/>
          <a:ext cx="175845" cy="1538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43962</xdr:colOff>
      <xdr:row>58</xdr:row>
      <xdr:rowOff>43962</xdr:rowOff>
    </xdr:from>
    <xdr:to>
      <xdr:col>7</xdr:col>
      <xdr:colOff>183173</xdr:colOff>
      <xdr:row>58</xdr:row>
      <xdr:rowOff>153866</xdr:rowOff>
    </xdr:to>
    <xdr:sp macro="" textlink="">
      <xdr:nvSpPr>
        <xdr:cNvPr id="237" name="236 Rectángulo"/>
        <xdr:cNvSpPr/>
      </xdr:nvSpPr>
      <xdr:spPr>
        <a:xfrm>
          <a:off x="2329962" y="12385641"/>
          <a:ext cx="139211" cy="1099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58615</xdr:colOff>
      <xdr:row>58</xdr:row>
      <xdr:rowOff>36635</xdr:rowOff>
    </xdr:from>
    <xdr:to>
      <xdr:col>8</xdr:col>
      <xdr:colOff>168519</xdr:colOff>
      <xdr:row>58</xdr:row>
      <xdr:rowOff>168519</xdr:rowOff>
    </xdr:to>
    <xdr:sp macro="" textlink="">
      <xdr:nvSpPr>
        <xdr:cNvPr id="238" name="237 Retraso"/>
        <xdr:cNvSpPr/>
      </xdr:nvSpPr>
      <xdr:spPr>
        <a:xfrm>
          <a:off x="2575936" y="12378314"/>
          <a:ext cx="109904" cy="131884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36634</xdr:colOff>
      <xdr:row>58</xdr:row>
      <xdr:rowOff>51289</xdr:rowOff>
    </xdr:from>
    <xdr:to>
      <xdr:col>9</xdr:col>
      <xdr:colOff>205153</xdr:colOff>
      <xdr:row>58</xdr:row>
      <xdr:rowOff>168519</xdr:rowOff>
    </xdr:to>
    <xdr:sp macro="" textlink="">
      <xdr:nvSpPr>
        <xdr:cNvPr id="239" name="238 Combinar"/>
        <xdr:cNvSpPr/>
      </xdr:nvSpPr>
      <xdr:spPr>
        <a:xfrm>
          <a:off x="2771670" y="12392968"/>
          <a:ext cx="168519" cy="117230"/>
        </a:xfrm>
        <a:prstGeom prst="flowChartMerg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683559</xdr:colOff>
      <xdr:row>8</xdr:row>
      <xdr:rowOff>40341</xdr:rowOff>
    </xdr:from>
    <xdr:to>
      <xdr:col>13</xdr:col>
      <xdr:colOff>683559</xdr:colOff>
      <xdr:row>22</xdr:row>
      <xdr:rowOff>82923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156883</xdr:colOff>
      <xdr:row>8</xdr:row>
      <xdr:rowOff>33617</xdr:rowOff>
    </xdr:from>
    <xdr:to>
      <xdr:col>1</xdr:col>
      <xdr:colOff>280147</xdr:colOff>
      <xdr:row>8</xdr:row>
      <xdr:rowOff>168089</xdr:rowOff>
    </xdr:to>
    <xdr:sp macro="" textlink="">
      <xdr:nvSpPr>
        <xdr:cNvPr id="16" name="15 Elipse"/>
        <xdr:cNvSpPr/>
      </xdr:nvSpPr>
      <xdr:spPr>
        <a:xfrm>
          <a:off x="918883" y="1580029"/>
          <a:ext cx="123264" cy="1344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104378</xdr:colOff>
      <xdr:row>9</xdr:row>
      <xdr:rowOff>9822</xdr:rowOff>
    </xdr:from>
    <xdr:to>
      <xdr:col>1</xdr:col>
      <xdr:colOff>291354</xdr:colOff>
      <xdr:row>9</xdr:row>
      <xdr:rowOff>168088</xdr:rowOff>
    </xdr:to>
    <xdr:sp macro="" textlink="">
      <xdr:nvSpPr>
        <xdr:cNvPr id="17" name="16 Flecha derecha"/>
        <xdr:cNvSpPr/>
      </xdr:nvSpPr>
      <xdr:spPr>
        <a:xfrm>
          <a:off x="866378" y="1746734"/>
          <a:ext cx="186976" cy="1582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92684</xdr:colOff>
      <xdr:row>10</xdr:row>
      <xdr:rowOff>55168</xdr:rowOff>
    </xdr:from>
    <xdr:to>
      <xdr:col>1</xdr:col>
      <xdr:colOff>280147</xdr:colOff>
      <xdr:row>10</xdr:row>
      <xdr:rowOff>156882</xdr:rowOff>
    </xdr:to>
    <xdr:sp macro="" textlink="">
      <xdr:nvSpPr>
        <xdr:cNvPr id="18" name="17 Rectángulo"/>
        <xdr:cNvSpPr/>
      </xdr:nvSpPr>
      <xdr:spPr>
        <a:xfrm>
          <a:off x="854684" y="1993786"/>
          <a:ext cx="187463" cy="1017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119030</xdr:colOff>
      <xdr:row>11</xdr:row>
      <xdr:rowOff>20070</xdr:rowOff>
    </xdr:from>
    <xdr:to>
      <xdr:col>1</xdr:col>
      <xdr:colOff>291354</xdr:colOff>
      <xdr:row>11</xdr:row>
      <xdr:rowOff>156882</xdr:rowOff>
    </xdr:to>
    <xdr:sp macro="" textlink="">
      <xdr:nvSpPr>
        <xdr:cNvPr id="19" name="18 Retraso"/>
        <xdr:cNvSpPr/>
      </xdr:nvSpPr>
      <xdr:spPr>
        <a:xfrm>
          <a:off x="881030" y="2126776"/>
          <a:ext cx="172324" cy="136812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29327</xdr:colOff>
      <xdr:row>12</xdr:row>
      <xdr:rowOff>54213</xdr:rowOff>
    </xdr:from>
    <xdr:to>
      <xdr:col>1</xdr:col>
      <xdr:colOff>336177</xdr:colOff>
      <xdr:row>12</xdr:row>
      <xdr:rowOff>156882</xdr:rowOff>
    </xdr:to>
    <xdr:sp macro="" textlink="">
      <xdr:nvSpPr>
        <xdr:cNvPr id="20" name="19 Combinar"/>
        <xdr:cNvSpPr/>
      </xdr:nvSpPr>
      <xdr:spPr>
        <a:xfrm>
          <a:off x="791327" y="2373831"/>
          <a:ext cx="306850" cy="102669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95252</xdr:colOff>
      <xdr:row>0</xdr:row>
      <xdr:rowOff>43960</xdr:rowOff>
    </xdr:from>
    <xdr:to>
      <xdr:col>1</xdr:col>
      <xdr:colOff>571502</xdr:colOff>
      <xdr:row>1</xdr:row>
      <xdr:rowOff>315055</xdr:rowOff>
    </xdr:to>
    <xdr:pic>
      <xdr:nvPicPr>
        <xdr:cNvPr id="2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14375" cy="5663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95252</xdr:colOff>
      <xdr:row>45</xdr:row>
      <xdr:rowOff>43960</xdr:rowOff>
    </xdr:from>
    <xdr:ext cx="721179" cy="570452"/>
    <xdr:pic>
      <xdr:nvPicPr>
        <xdr:cNvPr id="245" name="Imagen 1" descr="E:\Archivos CRIS\Carpeta 2019 C10\Medición del trabajo\Panaderia der Chef\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43960"/>
          <a:ext cx="721179" cy="57045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137393</xdr:colOff>
      <xdr:row>27</xdr:row>
      <xdr:rowOff>167016</xdr:rowOff>
    </xdr:from>
    <xdr:to>
      <xdr:col>39</xdr:col>
      <xdr:colOff>473570</xdr:colOff>
      <xdr:row>42</xdr:row>
      <xdr:rowOff>52716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789771</xdr:colOff>
      <xdr:row>27</xdr:row>
      <xdr:rowOff>83216</xdr:rowOff>
    </xdr:from>
    <xdr:to>
      <xdr:col>46</xdr:col>
      <xdr:colOff>520830</xdr:colOff>
      <xdr:row>41</xdr:row>
      <xdr:rowOff>159416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72985</xdr:colOff>
      <xdr:row>27</xdr:row>
      <xdr:rowOff>53439</xdr:rowOff>
    </xdr:from>
    <xdr:to>
      <xdr:col>53</xdr:col>
      <xdr:colOff>74221</xdr:colOff>
      <xdr:row>41</xdr:row>
      <xdr:rowOff>129639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11</xdr:row>
      <xdr:rowOff>171450</xdr:rowOff>
    </xdr:from>
    <xdr:to>
      <xdr:col>14</xdr:col>
      <xdr:colOff>180975</xdr:colOff>
      <xdr:row>11</xdr:row>
      <xdr:rowOff>180975</xdr:rowOff>
    </xdr:to>
    <xdr:cxnSp macro="">
      <xdr:nvCxnSpPr>
        <xdr:cNvPr id="3" name="2 Conector recto de flecha"/>
        <xdr:cNvCxnSpPr/>
      </xdr:nvCxnSpPr>
      <xdr:spPr>
        <a:xfrm>
          <a:off x="9477375" y="228600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11</xdr:row>
      <xdr:rowOff>168088</xdr:rowOff>
    </xdr:from>
    <xdr:to>
      <xdr:col>18</xdr:col>
      <xdr:colOff>336177</xdr:colOff>
      <xdr:row>11</xdr:row>
      <xdr:rowOff>180975</xdr:rowOff>
    </xdr:to>
    <xdr:cxnSp macro="">
      <xdr:nvCxnSpPr>
        <xdr:cNvPr id="4" name="3 Conector recto de flecha"/>
        <xdr:cNvCxnSpPr/>
      </xdr:nvCxnSpPr>
      <xdr:spPr>
        <a:xfrm flipV="1">
          <a:off x="10837769" y="2286000"/>
          <a:ext cx="345702" cy="1288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11</xdr:row>
      <xdr:rowOff>171450</xdr:rowOff>
    </xdr:from>
    <xdr:to>
      <xdr:col>22</xdr:col>
      <xdr:colOff>381000</xdr:colOff>
      <xdr:row>11</xdr:row>
      <xdr:rowOff>179294</xdr:rowOff>
    </xdr:to>
    <xdr:cxnSp macro="">
      <xdr:nvCxnSpPr>
        <xdr:cNvPr id="5" name="4 Conector recto de flecha"/>
        <xdr:cNvCxnSpPr/>
      </xdr:nvCxnSpPr>
      <xdr:spPr>
        <a:xfrm>
          <a:off x="12399869" y="2289362"/>
          <a:ext cx="352425" cy="784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11</xdr:row>
      <xdr:rowOff>180976</xdr:rowOff>
    </xdr:from>
    <xdr:to>
      <xdr:col>30</xdr:col>
      <xdr:colOff>329045</xdr:colOff>
      <xdr:row>12</xdr:row>
      <xdr:rowOff>0</xdr:rowOff>
    </xdr:to>
    <xdr:cxnSp macro="">
      <xdr:nvCxnSpPr>
        <xdr:cNvPr id="6" name="5 Conector recto de flecha"/>
        <xdr:cNvCxnSpPr/>
      </xdr:nvCxnSpPr>
      <xdr:spPr>
        <a:xfrm>
          <a:off x="16402050" y="2363067"/>
          <a:ext cx="1903268" cy="952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249382</xdr:colOff>
      <xdr:row>12</xdr:row>
      <xdr:rowOff>184439</xdr:rowOff>
    </xdr:from>
    <xdr:to>
      <xdr:col>17</xdr:col>
      <xdr:colOff>309253</xdr:colOff>
      <xdr:row>23</xdr:row>
      <xdr:rowOff>179372</xdr:rowOff>
    </xdr:to>
    <xdr:cxnSp macro="">
      <xdr:nvCxnSpPr>
        <xdr:cNvPr id="10" name="9 Conector angular"/>
        <xdr:cNvCxnSpPr/>
      </xdr:nvCxnSpPr>
      <xdr:spPr>
        <a:xfrm rot="16200000" flipH="1">
          <a:off x="9997350" y="3373152"/>
          <a:ext cx="2228979" cy="492826"/>
        </a:xfrm>
        <a:prstGeom prst="bentConnector3">
          <a:avLst>
            <a:gd name="adj1" fmla="val 10003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121227</xdr:colOff>
      <xdr:row>25</xdr:row>
      <xdr:rowOff>0</xdr:rowOff>
    </xdr:from>
    <xdr:to>
      <xdr:col>69</xdr:col>
      <xdr:colOff>138545</xdr:colOff>
      <xdr:row>30</xdr:row>
      <xdr:rowOff>121227</xdr:rowOff>
    </xdr:to>
    <xdr:cxnSp macro="">
      <xdr:nvCxnSpPr>
        <xdr:cNvPr id="18" name="17 Conector recto de flecha"/>
        <xdr:cNvCxnSpPr/>
      </xdr:nvCxnSpPr>
      <xdr:spPr>
        <a:xfrm flipH="1">
          <a:off x="31345909" y="4953000"/>
          <a:ext cx="17318" cy="10910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193557</xdr:colOff>
      <xdr:row>12</xdr:row>
      <xdr:rowOff>201708</xdr:rowOff>
    </xdr:from>
    <xdr:to>
      <xdr:col>21</xdr:col>
      <xdr:colOff>335770</xdr:colOff>
      <xdr:row>20</xdr:row>
      <xdr:rowOff>112671</xdr:rowOff>
    </xdr:to>
    <xdr:cxnSp macro="">
      <xdr:nvCxnSpPr>
        <xdr:cNvPr id="19" name="18 Conector angular"/>
        <xdr:cNvCxnSpPr/>
      </xdr:nvCxnSpPr>
      <xdr:spPr>
        <a:xfrm rot="16200000" flipH="1">
          <a:off x="11133046" y="3030173"/>
          <a:ext cx="1538872" cy="523213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281167</xdr:colOff>
      <xdr:row>13</xdr:row>
      <xdr:rowOff>5096</xdr:rowOff>
    </xdr:from>
    <xdr:to>
      <xdr:col>25</xdr:col>
      <xdr:colOff>260999</xdr:colOff>
      <xdr:row>17</xdr:row>
      <xdr:rowOff>153010</xdr:rowOff>
    </xdr:to>
    <xdr:cxnSp macro="">
      <xdr:nvCxnSpPr>
        <xdr:cNvPr id="22" name="21 Conector angular"/>
        <xdr:cNvCxnSpPr/>
      </xdr:nvCxnSpPr>
      <xdr:spPr>
        <a:xfrm rot="16200000" flipH="1">
          <a:off x="12986604" y="2834069"/>
          <a:ext cx="961868" cy="360832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20169</xdr:colOff>
      <xdr:row>11</xdr:row>
      <xdr:rowOff>145677</xdr:rowOff>
    </xdr:from>
    <xdr:to>
      <xdr:col>57</xdr:col>
      <xdr:colOff>44824</xdr:colOff>
      <xdr:row>12</xdr:row>
      <xdr:rowOff>5043</xdr:rowOff>
    </xdr:to>
    <xdr:cxnSp macro="">
      <xdr:nvCxnSpPr>
        <xdr:cNvPr id="29" name="28 Conector recto de flecha"/>
        <xdr:cNvCxnSpPr/>
      </xdr:nvCxnSpPr>
      <xdr:spPr>
        <a:xfrm flipV="1">
          <a:off x="19563228" y="2297206"/>
          <a:ext cx="8485096" cy="4986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31</xdr:row>
      <xdr:rowOff>171450</xdr:rowOff>
    </xdr:from>
    <xdr:to>
      <xdr:col>14</xdr:col>
      <xdr:colOff>180975</xdr:colOff>
      <xdr:row>31</xdr:row>
      <xdr:rowOff>180975</xdr:rowOff>
    </xdr:to>
    <xdr:cxnSp macro="">
      <xdr:nvCxnSpPr>
        <xdr:cNvPr id="30" name="29 Conector recto de flecha"/>
        <xdr:cNvCxnSpPr/>
      </xdr:nvCxnSpPr>
      <xdr:spPr>
        <a:xfrm>
          <a:off x="9493827" y="2301586"/>
          <a:ext cx="19483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31</xdr:row>
      <xdr:rowOff>180975</xdr:rowOff>
    </xdr:from>
    <xdr:to>
      <xdr:col>18</xdr:col>
      <xdr:colOff>353786</xdr:colOff>
      <xdr:row>32</xdr:row>
      <xdr:rowOff>13607</xdr:rowOff>
    </xdr:to>
    <xdr:cxnSp macro="">
      <xdr:nvCxnSpPr>
        <xdr:cNvPr id="31" name="30 Conector recto de flecha"/>
        <xdr:cNvCxnSpPr/>
      </xdr:nvCxnSpPr>
      <xdr:spPr>
        <a:xfrm>
          <a:off x="10862582" y="6263368"/>
          <a:ext cx="363311" cy="2313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31</xdr:row>
      <xdr:rowOff>171450</xdr:rowOff>
    </xdr:from>
    <xdr:to>
      <xdr:col>22</xdr:col>
      <xdr:colOff>367393</xdr:colOff>
      <xdr:row>31</xdr:row>
      <xdr:rowOff>176893</xdr:rowOff>
    </xdr:to>
    <xdr:cxnSp macro="">
      <xdr:nvCxnSpPr>
        <xdr:cNvPr id="32" name="31 Conector recto de flecha"/>
        <xdr:cNvCxnSpPr/>
      </xdr:nvCxnSpPr>
      <xdr:spPr>
        <a:xfrm>
          <a:off x="12424682" y="6253843"/>
          <a:ext cx="338818" cy="544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31</xdr:row>
      <xdr:rowOff>176893</xdr:rowOff>
    </xdr:from>
    <xdr:to>
      <xdr:col>26</xdr:col>
      <xdr:colOff>340179</xdr:colOff>
      <xdr:row>31</xdr:row>
      <xdr:rowOff>180975</xdr:rowOff>
    </xdr:to>
    <xdr:cxnSp macro="">
      <xdr:nvCxnSpPr>
        <xdr:cNvPr id="33" name="32 Conector recto de flecha"/>
        <xdr:cNvCxnSpPr/>
      </xdr:nvCxnSpPr>
      <xdr:spPr>
        <a:xfrm flipV="1">
          <a:off x="13939157" y="6259286"/>
          <a:ext cx="321129" cy="408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35299</xdr:colOff>
      <xdr:row>43</xdr:row>
      <xdr:rowOff>180976</xdr:rowOff>
    </xdr:from>
    <xdr:to>
      <xdr:col>21</xdr:col>
      <xdr:colOff>214593</xdr:colOff>
      <xdr:row>44</xdr:row>
      <xdr:rowOff>1</xdr:rowOff>
    </xdr:to>
    <xdr:cxnSp macro="">
      <xdr:nvCxnSpPr>
        <xdr:cNvPr id="34" name="33 Conector recto de flecha"/>
        <xdr:cNvCxnSpPr/>
      </xdr:nvCxnSpPr>
      <xdr:spPr>
        <a:xfrm>
          <a:off x="12123390" y="4735658"/>
          <a:ext cx="17929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422566</xdr:colOff>
      <xdr:row>32</xdr:row>
      <xdr:rowOff>201755</xdr:rowOff>
    </xdr:from>
    <xdr:to>
      <xdr:col>18</xdr:col>
      <xdr:colOff>35877</xdr:colOff>
      <xdr:row>43</xdr:row>
      <xdr:rowOff>128651</xdr:rowOff>
    </xdr:to>
    <xdr:cxnSp macro="">
      <xdr:nvCxnSpPr>
        <xdr:cNvPr id="35" name="34 Conector angular"/>
        <xdr:cNvCxnSpPr/>
      </xdr:nvCxnSpPr>
      <xdr:spPr>
        <a:xfrm rot="16200000" flipH="1">
          <a:off x="10215069" y="7346433"/>
          <a:ext cx="2126305" cy="479221"/>
        </a:xfrm>
        <a:prstGeom prst="bentConnector3">
          <a:avLst>
            <a:gd name="adj1" fmla="val 10100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310856</xdr:colOff>
      <xdr:row>33</xdr:row>
      <xdr:rowOff>32312</xdr:rowOff>
    </xdr:from>
    <xdr:to>
      <xdr:col>25</xdr:col>
      <xdr:colOff>290689</xdr:colOff>
      <xdr:row>37</xdr:row>
      <xdr:rowOff>180226</xdr:rowOff>
    </xdr:to>
    <xdr:cxnSp macro="">
      <xdr:nvCxnSpPr>
        <xdr:cNvPr id="41" name="40 Conector angular"/>
        <xdr:cNvCxnSpPr/>
      </xdr:nvCxnSpPr>
      <xdr:spPr>
        <a:xfrm rot="16200000" flipH="1">
          <a:off x="14219907" y="6818489"/>
          <a:ext cx="944550" cy="430105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31</xdr:row>
      <xdr:rowOff>171450</xdr:rowOff>
    </xdr:from>
    <xdr:to>
      <xdr:col>14</xdr:col>
      <xdr:colOff>180975</xdr:colOff>
      <xdr:row>31</xdr:row>
      <xdr:rowOff>180975</xdr:rowOff>
    </xdr:to>
    <xdr:cxnSp macro="">
      <xdr:nvCxnSpPr>
        <xdr:cNvPr id="45" name="44 Conector recto de flecha"/>
        <xdr:cNvCxnSpPr/>
      </xdr:nvCxnSpPr>
      <xdr:spPr>
        <a:xfrm>
          <a:off x="9493827" y="2301586"/>
          <a:ext cx="19483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35299</xdr:colOff>
      <xdr:row>43</xdr:row>
      <xdr:rowOff>180976</xdr:rowOff>
    </xdr:from>
    <xdr:to>
      <xdr:col>21</xdr:col>
      <xdr:colOff>214593</xdr:colOff>
      <xdr:row>44</xdr:row>
      <xdr:rowOff>1</xdr:rowOff>
    </xdr:to>
    <xdr:cxnSp macro="">
      <xdr:nvCxnSpPr>
        <xdr:cNvPr id="49" name="48 Conector recto de flecha"/>
        <xdr:cNvCxnSpPr/>
      </xdr:nvCxnSpPr>
      <xdr:spPr>
        <a:xfrm>
          <a:off x="12123390" y="4735658"/>
          <a:ext cx="17929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280150</xdr:colOff>
      <xdr:row>33</xdr:row>
      <xdr:rowOff>11209</xdr:rowOff>
    </xdr:from>
    <xdr:to>
      <xdr:col>22</xdr:col>
      <xdr:colOff>6726</xdr:colOff>
      <xdr:row>40</xdr:row>
      <xdr:rowOff>129991</xdr:rowOff>
    </xdr:to>
    <xdr:cxnSp macro="">
      <xdr:nvCxnSpPr>
        <xdr:cNvPr id="55" name="54 Conector angular"/>
        <xdr:cNvCxnSpPr/>
      </xdr:nvCxnSpPr>
      <xdr:spPr>
        <a:xfrm rot="16200000" flipH="1">
          <a:off x="12198116" y="6987380"/>
          <a:ext cx="1521554" cy="627121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6737</xdr:colOff>
      <xdr:row>11</xdr:row>
      <xdr:rowOff>176071</xdr:rowOff>
    </xdr:from>
    <xdr:to>
      <xdr:col>60</xdr:col>
      <xdr:colOff>291353</xdr:colOff>
      <xdr:row>12</xdr:row>
      <xdr:rowOff>0</xdr:rowOff>
    </xdr:to>
    <xdr:cxnSp macro="">
      <xdr:nvCxnSpPr>
        <xdr:cNvPr id="65" name="64 Conector recto de flecha"/>
        <xdr:cNvCxnSpPr/>
      </xdr:nvCxnSpPr>
      <xdr:spPr>
        <a:xfrm>
          <a:off x="20065266" y="2293983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33618</xdr:colOff>
      <xdr:row>11</xdr:row>
      <xdr:rowOff>168088</xdr:rowOff>
    </xdr:from>
    <xdr:to>
      <xdr:col>64</xdr:col>
      <xdr:colOff>324971</xdr:colOff>
      <xdr:row>11</xdr:row>
      <xdr:rowOff>179294</xdr:rowOff>
    </xdr:to>
    <xdr:cxnSp macro="">
      <xdr:nvCxnSpPr>
        <xdr:cNvPr id="66" name="65 Conector recto de flecha"/>
        <xdr:cNvCxnSpPr/>
      </xdr:nvCxnSpPr>
      <xdr:spPr>
        <a:xfrm flipV="1">
          <a:off x="21705794" y="2286000"/>
          <a:ext cx="291353" cy="11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24667</xdr:colOff>
      <xdr:row>11</xdr:row>
      <xdr:rowOff>171589</xdr:rowOff>
    </xdr:from>
    <xdr:to>
      <xdr:col>68</xdr:col>
      <xdr:colOff>369795</xdr:colOff>
      <xdr:row>11</xdr:row>
      <xdr:rowOff>179294</xdr:rowOff>
    </xdr:to>
    <xdr:cxnSp macro="">
      <xdr:nvCxnSpPr>
        <xdr:cNvPr id="67" name="66 Conector recto de flecha"/>
        <xdr:cNvCxnSpPr/>
      </xdr:nvCxnSpPr>
      <xdr:spPr>
        <a:xfrm>
          <a:off x="23321696" y="2289501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4496</xdr:colOff>
      <xdr:row>12</xdr:row>
      <xdr:rowOff>3501</xdr:rowOff>
    </xdr:from>
    <xdr:to>
      <xdr:col>72</xdr:col>
      <xdr:colOff>349624</xdr:colOff>
      <xdr:row>12</xdr:row>
      <xdr:rowOff>11206</xdr:rowOff>
    </xdr:to>
    <xdr:cxnSp macro="">
      <xdr:nvCxnSpPr>
        <xdr:cNvPr id="79" name="78 Conector recto de flecha"/>
        <xdr:cNvCxnSpPr/>
      </xdr:nvCxnSpPr>
      <xdr:spPr>
        <a:xfrm>
          <a:off x="24998096" y="2308551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11</xdr:row>
      <xdr:rowOff>184476</xdr:rowOff>
    </xdr:from>
    <xdr:to>
      <xdr:col>81</xdr:col>
      <xdr:colOff>0</xdr:colOff>
      <xdr:row>12</xdr:row>
      <xdr:rowOff>13607</xdr:rowOff>
    </xdr:to>
    <xdr:cxnSp macro="">
      <xdr:nvCxnSpPr>
        <xdr:cNvPr id="80" name="79 Conector recto de flecha"/>
        <xdr:cNvCxnSpPr/>
      </xdr:nvCxnSpPr>
      <xdr:spPr>
        <a:xfrm>
          <a:off x="35864760" y="2348012"/>
          <a:ext cx="2058347" cy="1963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20169</xdr:colOff>
      <xdr:row>32</xdr:row>
      <xdr:rowOff>5043</xdr:rowOff>
    </xdr:from>
    <xdr:to>
      <xdr:col>30</xdr:col>
      <xdr:colOff>367393</xdr:colOff>
      <xdr:row>32</xdr:row>
      <xdr:rowOff>13607</xdr:rowOff>
    </xdr:to>
    <xdr:cxnSp macro="">
      <xdr:nvCxnSpPr>
        <xdr:cNvPr id="92" name="91 Conector recto de flecha"/>
        <xdr:cNvCxnSpPr/>
      </xdr:nvCxnSpPr>
      <xdr:spPr>
        <a:xfrm>
          <a:off x="15491490" y="6277936"/>
          <a:ext cx="347224" cy="85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11219</xdr:colOff>
      <xdr:row>31</xdr:row>
      <xdr:rowOff>145676</xdr:rowOff>
    </xdr:from>
    <xdr:to>
      <xdr:col>34</xdr:col>
      <xdr:colOff>336176</xdr:colOff>
      <xdr:row>31</xdr:row>
      <xdr:rowOff>158141</xdr:rowOff>
    </xdr:to>
    <xdr:cxnSp macro="">
      <xdr:nvCxnSpPr>
        <xdr:cNvPr id="93" name="92 Conector recto de flecha"/>
        <xdr:cNvCxnSpPr/>
      </xdr:nvCxnSpPr>
      <xdr:spPr>
        <a:xfrm flipV="1">
          <a:off x="18530540" y="2268390"/>
          <a:ext cx="324957" cy="124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6737</xdr:colOff>
      <xdr:row>31</xdr:row>
      <xdr:rowOff>176071</xdr:rowOff>
    </xdr:from>
    <xdr:to>
      <xdr:col>38</xdr:col>
      <xdr:colOff>291353</xdr:colOff>
      <xdr:row>32</xdr:row>
      <xdr:rowOff>0</xdr:rowOff>
    </xdr:to>
    <xdr:cxnSp macro="">
      <xdr:nvCxnSpPr>
        <xdr:cNvPr id="94" name="93 Conector recto de flecha"/>
        <xdr:cNvCxnSpPr/>
      </xdr:nvCxnSpPr>
      <xdr:spPr>
        <a:xfrm>
          <a:off x="20104487" y="2298785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33618</xdr:colOff>
      <xdr:row>31</xdr:row>
      <xdr:rowOff>155864</xdr:rowOff>
    </xdr:from>
    <xdr:to>
      <xdr:col>60</xdr:col>
      <xdr:colOff>294409</xdr:colOff>
      <xdr:row>31</xdr:row>
      <xdr:rowOff>179294</xdr:rowOff>
    </xdr:to>
    <xdr:cxnSp macro="">
      <xdr:nvCxnSpPr>
        <xdr:cNvPr id="95" name="94 Conector recto de flecha"/>
        <xdr:cNvCxnSpPr/>
      </xdr:nvCxnSpPr>
      <xdr:spPr>
        <a:xfrm flipV="1">
          <a:off x="21231073" y="6286500"/>
          <a:ext cx="6720472" cy="234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34636</xdr:colOff>
      <xdr:row>31</xdr:row>
      <xdr:rowOff>173182</xdr:rowOff>
    </xdr:from>
    <xdr:to>
      <xdr:col>64</xdr:col>
      <xdr:colOff>329045</xdr:colOff>
      <xdr:row>31</xdr:row>
      <xdr:rowOff>173182</xdr:rowOff>
    </xdr:to>
    <xdr:cxnSp macro="">
      <xdr:nvCxnSpPr>
        <xdr:cNvPr id="96" name="95 Conector recto de flecha"/>
        <xdr:cNvCxnSpPr/>
      </xdr:nvCxnSpPr>
      <xdr:spPr>
        <a:xfrm>
          <a:off x="29267727" y="6303818"/>
          <a:ext cx="294409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4496</xdr:colOff>
      <xdr:row>32</xdr:row>
      <xdr:rowOff>3501</xdr:rowOff>
    </xdr:from>
    <xdr:to>
      <xdr:col>68</xdr:col>
      <xdr:colOff>349624</xdr:colOff>
      <xdr:row>32</xdr:row>
      <xdr:rowOff>11206</xdr:rowOff>
    </xdr:to>
    <xdr:cxnSp macro="">
      <xdr:nvCxnSpPr>
        <xdr:cNvPr id="97" name="96 Conector recto de flecha"/>
        <xdr:cNvCxnSpPr/>
      </xdr:nvCxnSpPr>
      <xdr:spPr>
        <a:xfrm>
          <a:off x="25028032" y="2316715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23546</xdr:colOff>
      <xdr:row>31</xdr:row>
      <xdr:rowOff>184476</xdr:rowOff>
    </xdr:from>
    <xdr:to>
      <xdr:col>76</xdr:col>
      <xdr:colOff>367393</xdr:colOff>
      <xdr:row>32</xdr:row>
      <xdr:rowOff>27215</xdr:rowOff>
    </xdr:to>
    <xdr:cxnSp macro="">
      <xdr:nvCxnSpPr>
        <xdr:cNvPr id="98" name="97 Conector recto de flecha"/>
        <xdr:cNvCxnSpPr/>
      </xdr:nvCxnSpPr>
      <xdr:spPr>
        <a:xfrm>
          <a:off x="34068617" y="6321297"/>
          <a:ext cx="2139990" cy="3323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23546</xdr:colOff>
      <xdr:row>31</xdr:row>
      <xdr:rowOff>184476</xdr:rowOff>
    </xdr:from>
    <xdr:to>
      <xdr:col>80</xdr:col>
      <xdr:colOff>368674</xdr:colOff>
      <xdr:row>32</xdr:row>
      <xdr:rowOff>1681</xdr:rowOff>
    </xdr:to>
    <xdr:cxnSp macro="">
      <xdr:nvCxnSpPr>
        <xdr:cNvPr id="105" name="104 Conector recto de flecha"/>
        <xdr:cNvCxnSpPr/>
      </xdr:nvCxnSpPr>
      <xdr:spPr>
        <a:xfrm>
          <a:off x="25305617" y="626686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106" name="105 Conector recto de flecha"/>
        <xdr:cNvCxnSpPr/>
      </xdr:nvCxnSpPr>
      <xdr:spPr>
        <a:xfrm>
          <a:off x="9481457" y="6253843"/>
          <a:ext cx="19730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51</xdr:row>
      <xdr:rowOff>171450</xdr:rowOff>
    </xdr:from>
    <xdr:to>
      <xdr:col>22</xdr:col>
      <xdr:colOff>367393</xdr:colOff>
      <xdr:row>51</xdr:row>
      <xdr:rowOff>176893</xdr:rowOff>
    </xdr:to>
    <xdr:cxnSp macro="">
      <xdr:nvCxnSpPr>
        <xdr:cNvPr id="108" name="107 Conector recto de flecha"/>
        <xdr:cNvCxnSpPr/>
      </xdr:nvCxnSpPr>
      <xdr:spPr>
        <a:xfrm>
          <a:off x="12424682" y="6253843"/>
          <a:ext cx="338818" cy="544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51</xdr:row>
      <xdr:rowOff>176893</xdr:rowOff>
    </xdr:from>
    <xdr:to>
      <xdr:col>26</xdr:col>
      <xdr:colOff>340179</xdr:colOff>
      <xdr:row>51</xdr:row>
      <xdr:rowOff>180975</xdr:rowOff>
    </xdr:to>
    <xdr:cxnSp macro="">
      <xdr:nvCxnSpPr>
        <xdr:cNvPr id="109" name="108 Conector recto de flecha"/>
        <xdr:cNvCxnSpPr/>
      </xdr:nvCxnSpPr>
      <xdr:spPr>
        <a:xfrm flipV="1">
          <a:off x="13939157" y="6259286"/>
          <a:ext cx="321129" cy="408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33767</xdr:colOff>
      <xdr:row>53</xdr:row>
      <xdr:rowOff>66949</xdr:rowOff>
    </xdr:from>
    <xdr:to>
      <xdr:col>26</xdr:col>
      <xdr:colOff>13599</xdr:colOff>
      <xdr:row>58</xdr:row>
      <xdr:rowOff>24363</xdr:rowOff>
    </xdr:to>
    <xdr:cxnSp macro="">
      <xdr:nvCxnSpPr>
        <xdr:cNvPr id="115" name="114 Conector angular"/>
        <xdr:cNvCxnSpPr/>
      </xdr:nvCxnSpPr>
      <xdr:spPr>
        <a:xfrm rot="16200000" flipH="1">
          <a:off x="14496998" y="10836309"/>
          <a:ext cx="961869" cy="447422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116" name="115 Conector recto de flecha"/>
        <xdr:cNvCxnSpPr/>
      </xdr:nvCxnSpPr>
      <xdr:spPr>
        <a:xfrm>
          <a:off x="9481457" y="6253843"/>
          <a:ext cx="19730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20169</xdr:colOff>
      <xdr:row>52</xdr:row>
      <xdr:rowOff>5043</xdr:rowOff>
    </xdr:from>
    <xdr:to>
      <xdr:col>31</xdr:col>
      <xdr:colOff>0</xdr:colOff>
      <xdr:row>52</xdr:row>
      <xdr:rowOff>13607</xdr:rowOff>
    </xdr:to>
    <xdr:cxnSp macro="">
      <xdr:nvCxnSpPr>
        <xdr:cNvPr id="122" name="121 Conector recto de flecha"/>
        <xdr:cNvCxnSpPr/>
      </xdr:nvCxnSpPr>
      <xdr:spPr>
        <a:xfrm>
          <a:off x="16906633" y="10278436"/>
          <a:ext cx="347224" cy="85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11219</xdr:colOff>
      <xdr:row>51</xdr:row>
      <xdr:rowOff>145676</xdr:rowOff>
    </xdr:from>
    <xdr:to>
      <xdr:col>34</xdr:col>
      <xdr:colOff>336176</xdr:colOff>
      <xdr:row>51</xdr:row>
      <xdr:rowOff>158141</xdr:rowOff>
    </xdr:to>
    <xdr:cxnSp macro="">
      <xdr:nvCxnSpPr>
        <xdr:cNvPr id="123" name="122 Conector recto de flecha"/>
        <xdr:cNvCxnSpPr/>
      </xdr:nvCxnSpPr>
      <xdr:spPr>
        <a:xfrm flipV="1">
          <a:off x="17088183" y="6228069"/>
          <a:ext cx="324957" cy="124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6737</xdr:colOff>
      <xdr:row>51</xdr:row>
      <xdr:rowOff>176071</xdr:rowOff>
    </xdr:from>
    <xdr:to>
      <xdr:col>38</xdr:col>
      <xdr:colOff>291353</xdr:colOff>
      <xdr:row>52</xdr:row>
      <xdr:rowOff>0</xdr:rowOff>
    </xdr:to>
    <xdr:cxnSp macro="">
      <xdr:nvCxnSpPr>
        <xdr:cNvPr id="124" name="123 Conector recto de flecha"/>
        <xdr:cNvCxnSpPr/>
      </xdr:nvCxnSpPr>
      <xdr:spPr>
        <a:xfrm>
          <a:off x="18784594" y="6258464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33618</xdr:colOff>
      <xdr:row>51</xdr:row>
      <xdr:rowOff>179294</xdr:rowOff>
    </xdr:from>
    <xdr:to>
      <xdr:col>60</xdr:col>
      <xdr:colOff>329046</xdr:colOff>
      <xdr:row>52</xdr:row>
      <xdr:rowOff>0</xdr:rowOff>
    </xdr:to>
    <xdr:cxnSp macro="">
      <xdr:nvCxnSpPr>
        <xdr:cNvPr id="125" name="124 Conector recto de flecha"/>
        <xdr:cNvCxnSpPr/>
      </xdr:nvCxnSpPr>
      <xdr:spPr>
        <a:xfrm>
          <a:off x="21231073" y="10293112"/>
          <a:ext cx="6755109" cy="11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52</xdr:row>
      <xdr:rowOff>0</xdr:rowOff>
    </xdr:from>
    <xdr:to>
      <xdr:col>64</xdr:col>
      <xdr:colOff>299358</xdr:colOff>
      <xdr:row>52</xdr:row>
      <xdr:rowOff>34637</xdr:rowOff>
    </xdr:to>
    <xdr:cxnSp macro="">
      <xdr:nvCxnSpPr>
        <xdr:cNvPr id="126" name="125 Conector recto de flecha"/>
        <xdr:cNvCxnSpPr/>
      </xdr:nvCxnSpPr>
      <xdr:spPr>
        <a:xfrm flipV="1">
          <a:off x="29233091" y="10304318"/>
          <a:ext cx="299358" cy="346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4496</xdr:colOff>
      <xdr:row>52</xdr:row>
      <xdr:rowOff>3501</xdr:rowOff>
    </xdr:from>
    <xdr:to>
      <xdr:col>68</xdr:col>
      <xdr:colOff>349624</xdr:colOff>
      <xdr:row>52</xdr:row>
      <xdr:rowOff>11206</xdr:rowOff>
    </xdr:to>
    <xdr:cxnSp macro="">
      <xdr:nvCxnSpPr>
        <xdr:cNvPr id="127" name="126 Conector recto de flecha"/>
        <xdr:cNvCxnSpPr/>
      </xdr:nvCxnSpPr>
      <xdr:spPr>
        <a:xfrm>
          <a:off x="23599282" y="6276394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23546</xdr:colOff>
      <xdr:row>51</xdr:row>
      <xdr:rowOff>184476</xdr:rowOff>
    </xdr:from>
    <xdr:to>
      <xdr:col>72</xdr:col>
      <xdr:colOff>368674</xdr:colOff>
      <xdr:row>52</xdr:row>
      <xdr:rowOff>1681</xdr:rowOff>
    </xdr:to>
    <xdr:cxnSp macro="">
      <xdr:nvCxnSpPr>
        <xdr:cNvPr id="128" name="127 Conector recto de flecha"/>
        <xdr:cNvCxnSpPr/>
      </xdr:nvCxnSpPr>
      <xdr:spPr>
        <a:xfrm>
          <a:off x="25332832" y="626686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51</xdr:row>
      <xdr:rowOff>184476</xdr:rowOff>
    </xdr:from>
    <xdr:to>
      <xdr:col>76</xdr:col>
      <xdr:colOff>368674</xdr:colOff>
      <xdr:row>52</xdr:row>
      <xdr:rowOff>1681</xdr:rowOff>
    </xdr:to>
    <xdr:cxnSp macro="">
      <xdr:nvCxnSpPr>
        <xdr:cNvPr id="129" name="128 Conector recto de flecha"/>
        <xdr:cNvCxnSpPr/>
      </xdr:nvCxnSpPr>
      <xdr:spPr>
        <a:xfrm>
          <a:off x="27047332" y="626686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51</xdr:row>
      <xdr:rowOff>184476</xdr:rowOff>
    </xdr:from>
    <xdr:to>
      <xdr:col>76</xdr:col>
      <xdr:colOff>368674</xdr:colOff>
      <xdr:row>52</xdr:row>
      <xdr:rowOff>1681</xdr:rowOff>
    </xdr:to>
    <xdr:cxnSp macro="">
      <xdr:nvCxnSpPr>
        <xdr:cNvPr id="130" name="129 Conector recto de flecha"/>
        <xdr:cNvCxnSpPr/>
      </xdr:nvCxnSpPr>
      <xdr:spPr>
        <a:xfrm>
          <a:off x="27047332" y="626686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23546</xdr:colOff>
      <xdr:row>51</xdr:row>
      <xdr:rowOff>184476</xdr:rowOff>
    </xdr:from>
    <xdr:to>
      <xdr:col>80</xdr:col>
      <xdr:colOff>368674</xdr:colOff>
      <xdr:row>52</xdr:row>
      <xdr:rowOff>1681</xdr:rowOff>
    </xdr:to>
    <xdr:cxnSp macro="">
      <xdr:nvCxnSpPr>
        <xdr:cNvPr id="131" name="130 Conector recto de flecha"/>
        <xdr:cNvCxnSpPr/>
      </xdr:nvCxnSpPr>
      <xdr:spPr>
        <a:xfrm>
          <a:off x="28816260" y="626686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132" name="131 Conector recto de flecha"/>
        <xdr:cNvCxnSpPr/>
      </xdr:nvCxnSpPr>
      <xdr:spPr>
        <a:xfrm>
          <a:off x="9481457" y="6253843"/>
          <a:ext cx="19730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17689</xdr:colOff>
      <xdr:row>51</xdr:row>
      <xdr:rowOff>180975</xdr:rowOff>
    </xdr:from>
    <xdr:to>
      <xdr:col>18</xdr:col>
      <xdr:colOff>381000</xdr:colOff>
      <xdr:row>52</xdr:row>
      <xdr:rowOff>13607</xdr:rowOff>
    </xdr:to>
    <xdr:cxnSp macro="">
      <xdr:nvCxnSpPr>
        <xdr:cNvPr id="133" name="132 Conector recto de flecha"/>
        <xdr:cNvCxnSpPr/>
      </xdr:nvCxnSpPr>
      <xdr:spPr>
        <a:xfrm>
          <a:off x="10889796" y="10195832"/>
          <a:ext cx="363311" cy="2313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307522</xdr:colOff>
      <xdr:row>53</xdr:row>
      <xdr:rowOff>45891</xdr:rowOff>
    </xdr:from>
    <xdr:to>
      <xdr:col>17</xdr:col>
      <xdr:colOff>381000</xdr:colOff>
      <xdr:row>64</xdr:row>
      <xdr:rowOff>44532</xdr:rowOff>
    </xdr:to>
    <xdr:cxnSp macro="">
      <xdr:nvCxnSpPr>
        <xdr:cNvPr id="137" name="136 Conector angular"/>
        <xdr:cNvCxnSpPr/>
      </xdr:nvCxnSpPr>
      <xdr:spPr>
        <a:xfrm rot="16200000" flipH="1">
          <a:off x="10069099" y="11412495"/>
          <a:ext cx="2215369" cy="506433"/>
        </a:xfrm>
        <a:prstGeom prst="bentConnector3">
          <a:avLst>
            <a:gd name="adj1" fmla="val 10003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332104</xdr:colOff>
      <xdr:row>52</xdr:row>
      <xdr:rowOff>201707</xdr:rowOff>
    </xdr:from>
    <xdr:to>
      <xdr:col>22</xdr:col>
      <xdr:colOff>58680</xdr:colOff>
      <xdr:row>60</xdr:row>
      <xdr:rowOff>112671</xdr:rowOff>
    </xdr:to>
    <xdr:cxnSp macro="">
      <xdr:nvCxnSpPr>
        <xdr:cNvPr id="140" name="139 Conector angular"/>
        <xdr:cNvCxnSpPr/>
      </xdr:nvCxnSpPr>
      <xdr:spPr>
        <a:xfrm rot="16200000" flipH="1">
          <a:off x="12276046" y="10944583"/>
          <a:ext cx="1538873" cy="661758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142" name="141 Conector recto de flecha"/>
        <xdr:cNvCxnSpPr/>
      </xdr:nvCxnSpPr>
      <xdr:spPr>
        <a:xfrm>
          <a:off x="9481457" y="6253843"/>
          <a:ext cx="19730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277091</xdr:colOff>
      <xdr:row>13</xdr:row>
      <xdr:rowOff>34634</xdr:rowOff>
    </xdr:from>
    <xdr:to>
      <xdr:col>33</xdr:col>
      <xdr:colOff>502227</xdr:colOff>
      <xdr:row>21</xdr:row>
      <xdr:rowOff>0</xdr:rowOff>
    </xdr:to>
    <xdr:cxnSp macro="">
      <xdr:nvCxnSpPr>
        <xdr:cNvPr id="164" name="163 Conector angular"/>
        <xdr:cNvCxnSpPr/>
      </xdr:nvCxnSpPr>
      <xdr:spPr>
        <a:xfrm rot="16200000" flipH="1">
          <a:off x="17768454" y="3238499"/>
          <a:ext cx="1575956" cy="225136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117767</xdr:colOff>
      <xdr:row>33</xdr:row>
      <xdr:rowOff>13852</xdr:rowOff>
    </xdr:from>
    <xdr:to>
      <xdr:col>29</xdr:col>
      <xdr:colOff>415639</xdr:colOff>
      <xdr:row>44</xdr:row>
      <xdr:rowOff>86591</xdr:rowOff>
    </xdr:to>
    <xdr:cxnSp macro="">
      <xdr:nvCxnSpPr>
        <xdr:cNvPr id="181" name="180 Conector angular"/>
        <xdr:cNvCxnSpPr/>
      </xdr:nvCxnSpPr>
      <xdr:spPr>
        <a:xfrm rot="16200000" flipH="1">
          <a:off x="15556924" y="7521286"/>
          <a:ext cx="2254829" cy="297872"/>
        </a:xfrm>
        <a:prstGeom prst="bentConnector3">
          <a:avLst>
            <a:gd name="adj1" fmla="val 96851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33</xdr:row>
      <xdr:rowOff>13852</xdr:rowOff>
    </xdr:from>
    <xdr:to>
      <xdr:col>33</xdr:col>
      <xdr:colOff>446809</xdr:colOff>
      <xdr:row>40</xdr:row>
      <xdr:rowOff>169718</xdr:rowOff>
    </xdr:to>
    <xdr:cxnSp macro="">
      <xdr:nvCxnSpPr>
        <xdr:cNvPr id="194" name="193 Conector angular"/>
        <xdr:cNvCxnSpPr/>
      </xdr:nvCxnSpPr>
      <xdr:spPr>
        <a:xfrm rot="16200000" flipH="1">
          <a:off x="17713036" y="7218217"/>
          <a:ext cx="1575956" cy="225136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252845</xdr:colOff>
      <xdr:row>32</xdr:row>
      <xdr:rowOff>148933</xdr:rowOff>
    </xdr:from>
    <xdr:to>
      <xdr:col>38</xdr:col>
      <xdr:colOff>346364</xdr:colOff>
      <xdr:row>37</xdr:row>
      <xdr:rowOff>173181</xdr:rowOff>
    </xdr:to>
    <xdr:cxnSp macro="">
      <xdr:nvCxnSpPr>
        <xdr:cNvPr id="195" name="194 Conector angular"/>
        <xdr:cNvCxnSpPr/>
      </xdr:nvCxnSpPr>
      <xdr:spPr>
        <a:xfrm rot="16200000" flipH="1">
          <a:off x="19883003" y="6721184"/>
          <a:ext cx="1046021" cy="543791"/>
        </a:xfrm>
        <a:prstGeom prst="bentConnector3">
          <a:avLst>
            <a:gd name="adj1" fmla="val 98013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33</xdr:row>
      <xdr:rowOff>103908</xdr:rowOff>
    </xdr:from>
    <xdr:to>
      <xdr:col>43</xdr:col>
      <xdr:colOff>13855</xdr:colOff>
      <xdr:row>35</xdr:row>
      <xdr:rowOff>65808</xdr:rowOff>
    </xdr:to>
    <xdr:cxnSp macro="">
      <xdr:nvCxnSpPr>
        <xdr:cNvPr id="198" name="197 Conector angular"/>
        <xdr:cNvCxnSpPr/>
      </xdr:nvCxnSpPr>
      <xdr:spPr>
        <a:xfrm>
          <a:off x="21838227" y="6632863"/>
          <a:ext cx="602673" cy="360218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53</xdr:row>
      <xdr:rowOff>13852</xdr:rowOff>
    </xdr:from>
    <xdr:to>
      <xdr:col>33</xdr:col>
      <xdr:colOff>446809</xdr:colOff>
      <xdr:row>60</xdr:row>
      <xdr:rowOff>169718</xdr:rowOff>
    </xdr:to>
    <xdr:cxnSp macro="">
      <xdr:nvCxnSpPr>
        <xdr:cNvPr id="212" name="211 Conector angular"/>
        <xdr:cNvCxnSpPr/>
      </xdr:nvCxnSpPr>
      <xdr:spPr>
        <a:xfrm rot="16200000" flipH="1">
          <a:off x="17938172" y="7218217"/>
          <a:ext cx="1575956" cy="225136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53</xdr:row>
      <xdr:rowOff>103908</xdr:rowOff>
    </xdr:from>
    <xdr:to>
      <xdr:col>43</xdr:col>
      <xdr:colOff>13855</xdr:colOff>
      <xdr:row>55</xdr:row>
      <xdr:rowOff>65808</xdr:rowOff>
    </xdr:to>
    <xdr:cxnSp macro="">
      <xdr:nvCxnSpPr>
        <xdr:cNvPr id="213" name="212 Conector angular"/>
        <xdr:cNvCxnSpPr/>
      </xdr:nvCxnSpPr>
      <xdr:spPr>
        <a:xfrm>
          <a:off x="22253863" y="6632863"/>
          <a:ext cx="602674" cy="360218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53</xdr:row>
      <xdr:rowOff>13852</xdr:rowOff>
    </xdr:from>
    <xdr:to>
      <xdr:col>33</xdr:col>
      <xdr:colOff>446809</xdr:colOff>
      <xdr:row>60</xdr:row>
      <xdr:rowOff>169718</xdr:rowOff>
    </xdr:to>
    <xdr:cxnSp macro="">
      <xdr:nvCxnSpPr>
        <xdr:cNvPr id="224" name="223 Conector angular"/>
        <xdr:cNvCxnSpPr/>
      </xdr:nvCxnSpPr>
      <xdr:spPr>
        <a:xfrm rot="16200000" flipH="1">
          <a:off x="17938172" y="7218217"/>
          <a:ext cx="1575956" cy="225136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53</xdr:row>
      <xdr:rowOff>103908</xdr:rowOff>
    </xdr:from>
    <xdr:to>
      <xdr:col>43</xdr:col>
      <xdr:colOff>13855</xdr:colOff>
      <xdr:row>55</xdr:row>
      <xdr:rowOff>65808</xdr:rowOff>
    </xdr:to>
    <xdr:cxnSp macro="">
      <xdr:nvCxnSpPr>
        <xdr:cNvPr id="225" name="224 Conector angular"/>
        <xdr:cNvCxnSpPr/>
      </xdr:nvCxnSpPr>
      <xdr:spPr>
        <a:xfrm>
          <a:off x="22253863" y="6632863"/>
          <a:ext cx="602674" cy="360218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168217</xdr:colOff>
      <xdr:row>53</xdr:row>
      <xdr:rowOff>38703</xdr:rowOff>
    </xdr:from>
    <xdr:to>
      <xdr:col>30</xdr:col>
      <xdr:colOff>2263</xdr:colOff>
      <xdr:row>64</xdr:row>
      <xdr:rowOff>85088</xdr:rowOff>
    </xdr:to>
    <xdr:cxnSp macro="">
      <xdr:nvCxnSpPr>
        <xdr:cNvPr id="226" name="225 Conector angular"/>
        <xdr:cNvCxnSpPr/>
      </xdr:nvCxnSpPr>
      <xdr:spPr>
        <a:xfrm rot="16200000" flipH="1">
          <a:off x="15757591" y="11284982"/>
          <a:ext cx="2199863" cy="297872"/>
        </a:xfrm>
        <a:prstGeom prst="bentConnector3">
          <a:avLst>
            <a:gd name="adj1" fmla="val 96851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240475</xdr:colOff>
      <xdr:row>52</xdr:row>
      <xdr:rowOff>183570</xdr:rowOff>
    </xdr:from>
    <xdr:to>
      <xdr:col>38</xdr:col>
      <xdr:colOff>333994</xdr:colOff>
      <xdr:row>58</xdr:row>
      <xdr:rowOff>17317</xdr:rowOff>
    </xdr:to>
    <xdr:cxnSp macro="">
      <xdr:nvCxnSpPr>
        <xdr:cNvPr id="229" name="228 Conector angular"/>
        <xdr:cNvCxnSpPr/>
      </xdr:nvCxnSpPr>
      <xdr:spPr>
        <a:xfrm rot="16200000" flipH="1">
          <a:off x="20209575" y="10640041"/>
          <a:ext cx="1031176" cy="556162"/>
        </a:xfrm>
        <a:prstGeom prst="bentConnector3">
          <a:avLst>
            <a:gd name="adj1" fmla="val 98013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17318</xdr:colOff>
      <xdr:row>65</xdr:row>
      <xdr:rowOff>34636</xdr:rowOff>
    </xdr:from>
    <xdr:to>
      <xdr:col>53</xdr:col>
      <xdr:colOff>242454</xdr:colOff>
      <xdr:row>70</xdr:row>
      <xdr:rowOff>86591</xdr:rowOff>
    </xdr:to>
    <xdr:cxnSp macro="">
      <xdr:nvCxnSpPr>
        <xdr:cNvPr id="233" name="232 Conector angular"/>
        <xdr:cNvCxnSpPr/>
      </xdr:nvCxnSpPr>
      <xdr:spPr>
        <a:xfrm>
          <a:off x="13057909" y="12971318"/>
          <a:ext cx="12295909" cy="1004455"/>
        </a:xfrm>
        <a:prstGeom prst="bentConnector3">
          <a:avLst>
            <a:gd name="adj1" fmla="val -14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228600</xdr:colOff>
      <xdr:row>12</xdr:row>
      <xdr:rowOff>138547</xdr:rowOff>
    </xdr:from>
    <xdr:to>
      <xdr:col>56</xdr:col>
      <xdr:colOff>294412</xdr:colOff>
      <xdr:row>70</xdr:row>
      <xdr:rowOff>114302</xdr:rowOff>
    </xdr:to>
    <xdr:cxnSp macro="">
      <xdr:nvCxnSpPr>
        <xdr:cNvPr id="238" name="237 Conector angular"/>
        <xdr:cNvCxnSpPr/>
      </xdr:nvCxnSpPr>
      <xdr:spPr>
        <a:xfrm rot="5400000" flipH="1" flipV="1">
          <a:off x="20120265" y="7678882"/>
          <a:ext cx="11544301" cy="1104903"/>
        </a:xfrm>
        <a:prstGeom prst="bentConnector3">
          <a:avLst>
            <a:gd name="adj1" fmla="val 100105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62</xdr:row>
      <xdr:rowOff>31173</xdr:rowOff>
    </xdr:from>
    <xdr:to>
      <xdr:col>55</xdr:col>
      <xdr:colOff>190500</xdr:colOff>
      <xdr:row>69</xdr:row>
      <xdr:rowOff>17318</xdr:rowOff>
    </xdr:to>
    <xdr:cxnSp macro="">
      <xdr:nvCxnSpPr>
        <xdr:cNvPr id="242" name="241 Conector angular"/>
        <xdr:cNvCxnSpPr/>
      </xdr:nvCxnSpPr>
      <xdr:spPr>
        <a:xfrm>
          <a:off x="14647718" y="12361718"/>
          <a:ext cx="11346873" cy="1354282"/>
        </a:xfrm>
        <a:prstGeom prst="bentConnector3">
          <a:avLst>
            <a:gd name="adj1" fmla="val -214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228599</xdr:colOff>
      <xdr:row>13</xdr:row>
      <xdr:rowOff>103910</xdr:rowOff>
    </xdr:from>
    <xdr:to>
      <xdr:col>65</xdr:col>
      <xdr:colOff>207820</xdr:colOff>
      <xdr:row>68</xdr:row>
      <xdr:rowOff>51957</xdr:rowOff>
    </xdr:to>
    <xdr:cxnSp macro="">
      <xdr:nvCxnSpPr>
        <xdr:cNvPr id="245" name="244 Conector angular"/>
        <xdr:cNvCxnSpPr/>
      </xdr:nvCxnSpPr>
      <xdr:spPr>
        <a:xfrm rot="5400000" flipH="1" flipV="1">
          <a:off x="22619278" y="6392141"/>
          <a:ext cx="10927774" cy="3408221"/>
        </a:xfrm>
        <a:prstGeom prst="bentConnector3">
          <a:avLst>
            <a:gd name="adj1" fmla="val 9516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304188</xdr:colOff>
      <xdr:row>59</xdr:row>
      <xdr:rowOff>24041</xdr:rowOff>
    </xdr:from>
    <xdr:to>
      <xdr:col>56</xdr:col>
      <xdr:colOff>207818</xdr:colOff>
      <xdr:row>68</xdr:row>
      <xdr:rowOff>17318</xdr:rowOff>
    </xdr:to>
    <xdr:cxnSp macro="">
      <xdr:nvCxnSpPr>
        <xdr:cNvPr id="253" name="252 Conector angular"/>
        <xdr:cNvCxnSpPr/>
      </xdr:nvCxnSpPr>
      <xdr:spPr>
        <a:xfrm>
          <a:off x="15890552" y="11748450"/>
          <a:ext cx="10467721" cy="1777050"/>
        </a:xfrm>
        <a:prstGeom prst="bentConnector3">
          <a:avLst>
            <a:gd name="adj1" fmla="val 20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145472</xdr:colOff>
      <xdr:row>13</xdr:row>
      <xdr:rowOff>69274</xdr:rowOff>
    </xdr:from>
    <xdr:to>
      <xdr:col>61</xdr:col>
      <xdr:colOff>374071</xdr:colOff>
      <xdr:row>68</xdr:row>
      <xdr:rowOff>173182</xdr:rowOff>
    </xdr:to>
    <xdr:cxnSp macro="">
      <xdr:nvCxnSpPr>
        <xdr:cNvPr id="256" name="255 Conector angular"/>
        <xdr:cNvCxnSpPr/>
      </xdr:nvCxnSpPr>
      <xdr:spPr>
        <a:xfrm rot="5400000" flipH="1" flipV="1">
          <a:off x="21621749" y="6925543"/>
          <a:ext cx="11083635" cy="2428008"/>
        </a:xfrm>
        <a:prstGeom prst="bentConnector3">
          <a:avLst>
            <a:gd name="adj1" fmla="val 9773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60</xdr:row>
      <xdr:rowOff>173182</xdr:rowOff>
    </xdr:from>
    <xdr:to>
      <xdr:col>59</xdr:col>
      <xdr:colOff>0</xdr:colOff>
      <xdr:row>61</xdr:row>
      <xdr:rowOff>17318</xdr:rowOff>
    </xdr:to>
    <xdr:cxnSp macro="">
      <xdr:nvCxnSpPr>
        <xdr:cNvPr id="267" name="266 Conector recto"/>
        <xdr:cNvCxnSpPr/>
      </xdr:nvCxnSpPr>
      <xdr:spPr>
        <a:xfrm>
          <a:off x="19431000" y="12105409"/>
          <a:ext cx="7793182" cy="346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346364</xdr:colOff>
      <xdr:row>12</xdr:row>
      <xdr:rowOff>204359</xdr:rowOff>
    </xdr:from>
    <xdr:to>
      <xdr:col>69</xdr:col>
      <xdr:colOff>273627</xdr:colOff>
      <xdr:row>61</xdr:row>
      <xdr:rowOff>17319</xdr:rowOff>
    </xdr:to>
    <xdr:cxnSp macro="">
      <xdr:nvCxnSpPr>
        <xdr:cNvPr id="271" name="270 Conector angular"/>
        <xdr:cNvCxnSpPr/>
      </xdr:nvCxnSpPr>
      <xdr:spPr>
        <a:xfrm rot="5400000" flipH="1" flipV="1">
          <a:off x="24545061" y="5186798"/>
          <a:ext cx="9615051" cy="4291445"/>
        </a:xfrm>
        <a:prstGeom prst="bentConnector3">
          <a:avLst>
            <a:gd name="adj1" fmla="val 7089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311729</xdr:colOff>
      <xdr:row>13</xdr:row>
      <xdr:rowOff>45030</xdr:rowOff>
    </xdr:from>
    <xdr:to>
      <xdr:col>70</xdr:col>
      <xdr:colOff>96984</xdr:colOff>
      <xdr:row>30</xdr:row>
      <xdr:rowOff>155864</xdr:rowOff>
    </xdr:to>
    <xdr:cxnSp macro="">
      <xdr:nvCxnSpPr>
        <xdr:cNvPr id="281" name="280 Conector angular"/>
        <xdr:cNvCxnSpPr/>
      </xdr:nvCxnSpPr>
      <xdr:spPr>
        <a:xfrm rot="5400000" flipH="1" flipV="1">
          <a:off x="29468621" y="3792684"/>
          <a:ext cx="3505197" cy="1066800"/>
        </a:xfrm>
        <a:prstGeom prst="bentConnector3">
          <a:avLst>
            <a:gd name="adj1" fmla="val 6284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138546</xdr:colOff>
      <xdr:row>42</xdr:row>
      <xdr:rowOff>86591</xdr:rowOff>
    </xdr:from>
    <xdr:to>
      <xdr:col>63</xdr:col>
      <xdr:colOff>346364</xdr:colOff>
      <xdr:row>47</xdr:row>
      <xdr:rowOff>155863</xdr:rowOff>
    </xdr:to>
    <xdr:cxnSp macro="">
      <xdr:nvCxnSpPr>
        <xdr:cNvPr id="286" name="285 Conector angular"/>
        <xdr:cNvCxnSpPr/>
      </xdr:nvCxnSpPr>
      <xdr:spPr>
        <a:xfrm>
          <a:off x="14633864" y="8416636"/>
          <a:ext cx="14512636" cy="1056409"/>
        </a:xfrm>
        <a:prstGeom prst="bentConnector3">
          <a:avLst>
            <a:gd name="adj1" fmla="val -239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329046</xdr:colOff>
      <xdr:row>32</xdr:row>
      <xdr:rowOff>173183</xdr:rowOff>
    </xdr:from>
    <xdr:to>
      <xdr:col>65</xdr:col>
      <xdr:colOff>138547</xdr:colOff>
      <xdr:row>47</xdr:row>
      <xdr:rowOff>155863</xdr:rowOff>
    </xdr:to>
    <xdr:cxnSp macro="">
      <xdr:nvCxnSpPr>
        <xdr:cNvPr id="293" name="292 Conector angular"/>
        <xdr:cNvCxnSpPr/>
      </xdr:nvCxnSpPr>
      <xdr:spPr>
        <a:xfrm rot="5400000" flipH="1" flipV="1">
          <a:off x="27934229" y="7689272"/>
          <a:ext cx="2978726" cy="588820"/>
        </a:xfrm>
        <a:prstGeom prst="bentConnector3">
          <a:avLst>
            <a:gd name="adj1" fmla="val 8837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273628</xdr:colOff>
      <xdr:row>19</xdr:row>
      <xdr:rowOff>13854</xdr:rowOff>
    </xdr:from>
    <xdr:to>
      <xdr:col>69</xdr:col>
      <xdr:colOff>138545</xdr:colOff>
      <xdr:row>25</xdr:row>
      <xdr:rowOff>17318</xdr:rowOff>
    </xdr:to>
    <xdr:cxnSp macro="">
      <xdr:nvCxnSpPr>
        <xdr:cNvPr id="301" name="300 Conector angular"/>
        <xdr:cNvCxnSpPr/>
      </xdr:nvCxnSpPr>
      <xdr:spPr>
        <a:xfrm>
          <a:off x="16275628" y="3728604"/>
          <a:ext cx="15145738" cy="1200893"/>
        </a:xfrm>
        <a:prstGeom prst="bentConnector3">
          <a:avLst>
            <a:gd name="adj1" fmla="val 1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259773</xdr:colOff>
      <xdr:row>26</xdr:row>
      <xdr:rowOff>103909</xdr:rowOff>
    </xdr:from>
    <xdr:to>
      <xdr:col>51</xdr:col>
      <xdr:colOff>34637</xdr:colOff>
      <xdr:row>41</xdr:row>
      <xdr:rowOff>155864</xdr:rowOff>
    </xdr:to>
    <xdr:cxnSp macro="">
      <xdr:nvCxnSpPr>
        <xdr:cNvPr id="322" name="321 Conector angular"/>
        <xdr:cNvCxnSpPr/>
      </xdr:nvCxnSpPr>
      <xdr:spPr>
        <a:xfrm>
          <a:off x="14755091" y="5247409"/>
          <a:ext cx="9698182" cy="3048000"/>
        </a:xfrm>
        <a:prstGeom prst="bentConnector3">
          <a:avLst>
            <a:gd name="adj1" fmla="val 10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258535</xdr:colOff>
      <xdr:row>21</xdr:row>
      <xdr:rowOff>190500</xdr:rowOff>
    </xdr:from>
    <xdr:to>
      <xdr:col>24</xdr:col>
      <xdr:colOff>258535</xdr:colOff>
      <xdr:row>26</xdr:row>
      <xdr:rowOff>108857</xdr:rowOff>
    </xdr:to>
    <xdr:cxnSp macro="">
      <xdr:nvCxnSpPr>
        <xdr:cNvPr id="330" name="329 Conector recto"/>
        <xdr:cNvCxnSpPr/>
      </xdr:nvCxnSpPr>
      <xdr:spPr>
        <a:xfrm flipV="1">
          <a:off x="14790964" y="4299857"/>
          <a:ext cx="0" cy="91167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187037</xdr:colOff>
      <xdr:row>39</xdr:row>
      <xdr:rowOff>13855</xdr:rowOff>
    </xdr:from>
    <xdr:to>
      <xdr:col>69</xdr:col>
      <xdr:colOff>69273</xdr:colOff>
      <xdr:row>46</xdr:row>
      <xdr:rowOff>103909</xdr:rowOff>
    </xdr:to>
    <xdr:cxnSp macro="">
      <xdr:nvCxnSpPr>
        <xdr:cNvPr id="333" name="332 Conector angular"/>
        <xdr:cNvCxnSpPr/>
      </xdr:nvCxnSpPr>
      <xdr:spPr>
        <a:xfrm>
          <a:off x="16137082" y="7755082"/>
          <a:ext cx="15156873" cy="1475509"/>
        </a:xfrm>
        <a:prstGeom prst="bentConnector3">
          <a:avLst>
            <a:gd name="adj1" fmla="val 18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51954</xdr:colOff>
      <xdr:row>46</xdr:row>
      <xdr:rowOff>138545</xdr:rowOff>
    </xdr:from>
    <xdr:to>
      <xdr:col>69</xdr:col>
      <xdr:colOff>69273</xdr:colOff>
      <xdr:row>50</xdr:row>
      <xdr:rowOff>138545</xdr:rowOff>
    </xdr:to>
    <xdr:cxnSp macro="">
      <xdr:nvCxnSpPr>
        <xdr:cNvPr id="341" name="340 Conector recto de flecha"/>
        <xdr:cNvCxnSpPr/>
      </xdr:nvCxnSpPr>
      <xdr:spPr>
        <a:xfrm flipH="1">
          <a:off x="31276636" y="9265227"/>
          <a:ext cx="17319" cy="7793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153885</xdr:colOff>
      <xdr:row>24</xdr:row>
      <xdr:rowOff>166254</xdr:rowOff>
    </xdr:from>
    <xdr:to>
      <xdr:col>61</xdr:col>
      <xdr:colOff>217715</xdr:colOff>
      <xdr:row>28</xdr:row>
      <xdr:rowOff>122464</xdr:rowOff>
    </xdr:to>
    <xdr:cxnSp macro="">
      <xdr:nvCxnSpPr>
        <xdr:cNvPr id="344" name="343 Conector angular"/>
        <xdr:cNvCxnSpPr/>
      </xdr:nvCxnSpPr>
      <xdr:spPr>
        <a:xfrm>
          <a:off x="13216742" y="4874325"/>
          <a:ext cx="15045294" cy="745425"/>
        </a:xfrm>
        <a:prstGeom prst="bentConnector3">
          <a:avLst>
            <a:gd name="adj1" fmla="val 348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199160</xdr:colOff>
      <xdr:row>28</xdr:row>
      <xdr:rowOff>136071</xdr:rowOff>
    </xdr:from>
    <xdr:to>
      <xdr:col>61</xdr:col>
      <xdr:colOff>217715</xdr:colOff>
      <xdr:row>30</xdr:row>
      <xdr:rowOff>189263</xdr:rowOff>
    </xdr:to>
    <xdr:cxnSp macro="">
      <xdr:nvCxnSpPr>
        <xdr:cNvPr id="347" name="346 Conector recto de flecha"/>
        <xdr:cNvCxnSpPr/>
      </xdr:nvCxnSpPr>
      <xdr:spPr>
        <a:xfrm flipH="1">
          <a:off x="28243481" y="5633357"/>
          <a:ext cx="18555" cy="43419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329044</xdr:colOff>
      <xdr:row>41</xdr:row>
      <xdr:rowOff>138546</xdr:rowOff>
    </xdr:from>
    <xdr:to>
      <xdr:col>65</xdr:col>
      <xdr:colOff>207818</xdr:colOff>
      <xdr:row>50</xdr:row>
      <xdr:rowOff>155864</xdr:rowOff>
    </xdr:to>
    <xdr:cxnSp macro="">
      <xdr:nvCxnSpPr>
        <xdr:cNvPr id="353" name="352 Conector angular"/>
        <xdr:cNvCxnSpPr/>
      </xdr:nvCxnSpPr>
      <xdr:spPr>
        <a:xfrm>
          <a:off x="24401317" y="8278091"/>
          <a:ext cx="5385956" cy="1783773"/>
        </a:xfrm>
        <a:prstGeom prst="bentConnector3">
          <a:avLst>
            <a:gd name="adj1" fmla="val 9983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242454</xdr:colOff>
      <xdr:row>49</xdr:row>
      <xdr:rowOff>17318</xdr:rowOff>
    </xdr:from>
    <xdr:to>
      <xdr:col>61</xdr:col>
      <xdr:colOff>51955</xdr:colOff>
      <xdr:row>50</xdr:row>
      <xdr:rowOff>155864</xdr:rowOff>
    </xdr:to>
    <xdr:cxnSp macro="">
      <xdr:nvCxnSpPr>
        <xdr:cNvPr id="360" name="359 Conector angular"/>
        <xdr:cNvCxnSpPr/>
      </xdr:nvCxnSpPr>
      <xdr:spPr>
        <a:xfrm>
          <a:off x="13283045" y="9732818"/>
          <a:ext cx="14772410" cy="329046"/>
        </a:xfrm>
        <a:prstGeom prst="bentConnector3">
          <a:avLst>
            <a:gd name="adj1" fmla="val 10005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207818</xdr:colOff>
      <xdr:row>44</xdr:row>
      <xdr:rowOff>190500</xdr:rowOff>
    </xdr:from>
    <xdr:to>
      <xdr:col>20</xdr:col>
      <xdr:colOff>225136</xdr:colOff>
      <xdr:row>49</xdr:row>
      <xdr:rowOff>0</xdr:rowOff>
    </xdr:to>
    <xdr:cxnSp macro="">
      <xdr:nvCxnSpPr>
        <xdr:cNvPr id="366" name="365 Conector recto"/>
        <xdr:cNvCxnSpPr/>
      </xdr:nvCxnSpPr>
      <xdr:spPr>
        <a:xfrm flipV="1">
          <a:off x="13248409" y="8918864"/>
          <a:ext cx="17318" cy="7966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353785</xdr:colOff>
      <xdr:row>12</xdr:row>
      <xdr:rowOff>178630</xdr:rowOff>
    </xdr:from>
    <xdr:to>
      <xdr:col>73</xdr:col>
      <xdr:colOff>197183</xdr:colOff>
      <xdr:row>30</xdr:row>
      <xdr:rowOff>136072</xdr:rowOff>
    </xdr:to>
    <xdr:cxnSp macro="">
      <xdr:nvCxnSpPr>
        <xdr:cNvPr id="374" name="373 Conector angular"/>
        <xdr:cNvCxnSpPr/>
      </xdr:nvCxnSpPr>
      <xdr:spPr>
        <a:xfrm rot="5400000" flipH="1" flipV="1">
          <a:off x="30844799" y="3719080"/>
          <a:ext cx="3522514" cy="1068041"/>
        </a:xfrm>
        <a:prstGeom prst="bentConnector3">
          <a:avLst>
            <a:gd name="adj1" fmla="val 9008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342900</xdr:colOff>
      <xdr:row>21</xdr:row>
      <xdr:rowOff>34637</xdr:rowOff>
    </xdr:from>
    <xdr:to>
      <xdr:col>72</xdr:col>
      <xdr:colOff>69272</xdr:colOff>
      <xdr:row>57</xdr:row>
      <xdr:rowOff>187037</xdr:rowOff>
    </xdr:to>
    <xdr:cxnSp macro="">
      <xdr:nvCxnSpPr>
        <xdr:cNvPr id="377" name="376 Conector angular"/>
        <xdr:cNvCxnSpPr/>
      </xdr:nvCxnSpPr>
      <xdr:spPr>
        <a:xfrm flipV="1">
          <a:off x="21176673" y="4173682"/>
          <a:ext cx="11346872" cy="7339446"/>
        </a:xfrm>
        <a:prstGeom prst="bentConnector3">
          <a:avLst>
            <a:gd name="adj1" fmla="val 48626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69273</xdr:colOff>
      <xdr:row>12</xdr:row>
      <xdr:rowOff>196322</xdr:rowOff>
    </xdr:from>
    <xdr:to>
      <xdr:col>74</xdr:col>
      <xdr:colOff>15342</xdr:colOff>
      <xdr:row>21</xdr:row>
      <xdr:rowOff>0</xdr:rowOff>
    </xdr:to>
    <xdr:cxnSp macro="">
      <xdr:nvCxnSpPr>
        <xdr:cNvPr id="382" name="381 Conector angular"/>
        <xdr:cNvCxnSpPr/>
      </xdr:nvCxnSpPr>
      <xdr:spPr>
        <a:xfrm rot="5400000" flipH="1" flipV="1">
          <a:off x="32109832" y="2930672"/>
          <a:ext cx="1622087" cy="794660"/>
        </a:xfrm>
        <a:prstGeom prst="bentConnector3">
          <a:avLst>
            <a:gd name="adj1" fmla="val 6387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340179</xdr:colOff>
      <xdr:row>35</xdr:row>
      <xdr:rowOff>190500</xdr:rowOff>
    </xdr:from>
    <xdr:to>
      <xdr:col>67</xdr:col>
      <xdr:colOff>353786</xdr:colOff>
      <xdr:row>50</xdr:row>
      <xdr:rowOff>190500</xdr:rowOff>
    </xdr:to>
    <xdr:cxnSp macro="">
      <xdr:nvCxnSpPr>
        <xdr:cNvPr id="416" name="415 Conector recto"/>
        <xdr:cNvCxnSpPr/>
      </xdr:nvCxnSpPr>
      <xdr:spPr>
        <a:xfrm flipV="1">
          <a:off x="30765750" y="7062107"/>
          <a:ext cx="13607" cy="2952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367393</xdr:colOff>
      <xdr:row>36</xdr:row>
      <xdr:rowOff>0</xdr:rowOff>
    </xdr:from>
    <xdr:to>
      <xdr:col>77</xdr:col>
      <xdr:colOff>163286</xdr:colOff>
      <xdr:row>36</xdr:row>
      <xdr:rowOff>27215</xdr:rowOff>
    </xdr:to>
    <xdr:cxnSp macro="">
      <xdr:nvCxnSpPr>
        <xdr:cNvPr id="417" name="416 Conector recto"/>
        <xdr:cNvCxnSpPr/>
      </xdr:nvCxnSpPr>
      <xdr:spPr>
        <a:xfrm flipH="1" flipV="1">
          <a:off x="30792964" y="7075714"/>
          <a:ext cx="3973286" cy="272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134834</xdr:colOff>
      <xdr:row>33</xdr:row>
      <xdr:rowOff>50718</xdr:rowOff>
    </xdr:from>
    <xdr:to>
      <xdr:col>77</xdr:col>
      <xdr:colOff>134834</xdr:colOff>
      <xdr:row>35</xdr:row>
      <xdr:rowOff>204107</xdr:rowOff>
    </xdr:to>
    <xdr:cxnSp macro="">
      <xdr:nvCxnSpPr>
        <xdr:cNvPr id="421" name="420 Conector recto de flecha"/>
        <xdr:cNvCxnSpPr/>
      </xdr:nvCxnSpPr>
      <xdr:spPr>
        <a:xfrm flipV="1">
          <a:off x="34649970" y="6579673"/>
          <a:ext cx="0" cy="5517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356754</xdr:colOff>
      <xdr:row>38</xdr:row>
      <xdr:rowOff>96982</xdr:rowOff>
    </xdr:from>
    <xdr:to>
      <xdr:col>77</xdr:col>
      <xdr:colOff>363682</xdr:colOff>
      <xdr:row>44</xdr:row>
      <xdr:rowOff>69272</xdr:rowOff>
    </xdr:to>
    <xdr:cxnSp macro="">
      <xdr:nvCxnSpPr>
        <xdr:cNvPr id="422" name="421 Conector angular"/>
        <xdr:cNvCxnSpPr/>
      </xdr:nvCxnSpPr>
      <xdr:spPr>
        <a:xfrm>
          <a:off x="21190527" y="7630391"/>
          <a:ext cx="13688291" cy="1167245"/>
        </a:xfrm>
        <a:prstGeom prst="bentConnector3">
          <a:avLst>
            <a:gd name="adj1" fmla="val 2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356507</xdr:colOff>
      <xdr:row>33</xdr:row>
      <xdr:rowOff>29937</xdr:rowOff>
    </xdr:from>
    <xdr:to>
      <xdr:col>77</xdr:col>
      <xdr:colOff>363682</xdr:colOff>
      <xdr:row>44</xdr:row>
      <xdr:rowOff>121227</xdr:rowOff>
    </xdr:to>
    <xdr:cxnSp macro="">
      <xdr:nvCxnSpPr>
        <xdr:cNvPr id="425" name="424 Conector recto de flecha"/>
        <xdr:cNvCxnSpPr/>
      </xdr:nvCxnSpPr>
      <xdr:spPr>
        <a:xfrm flipH="1" flipV="1">
          <a:off x="34871643" y="6558892"/>
          <a:ext cx="7175" cy="229069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242455</xdr:colOff>
      <xdr:row>33</xdr:row>
      <xdr:rowOff>13857</xdr:rowOff>
    </xdr:from>
    <xdr:to>
      <xdr:col>81</xdr:col>
      <xdr:colOff>83129</xdr:colOff>
      <xdr:row>46</xdr:row>
      <xdr:rowOff>138545</xdr:rowOff>
    </xdr:to>
    <xdr:cxnSp macro="">
      <xdr:nvCxnSpPr>
        <xdr:cNvPr id="429" name="428 Conector angular"/>
        <xdr:cNvCxnSpPr/>
      </xdr:nvCxnSpPr>
      <xdr:spPr>
        <a:xfrm flipV="1">
          <a:off x="32263773" y="6542812"/>
          <a:ext cx="3979720" cy="2722415"/>
        </a:xfrm>
        <a:prstGeom prst="bentConnector3">
          <a:avLst>
            <a:gd name="adj1" fmla="val 9960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247403</xdr:colOff>
      <xdr:row>46</xdr:row>
      <xdr:rowOff>134835</xdr:rowOff>
    </xdr:from>
    <xdr:to>
      <xdr:col>71</xdr:col>
      <xdr:colOff>259773</xdr:colOff>
      <xdr:row>51</xdr:row>
      <xdr:rowOff>17318</xdr:rowOff>
    </xdr:to>
    <xdr:cxnSp macro="">
      <xdr:nvCxnSpPr>
        <xdr:cNvPr id="436" name="435 Conector recto"/>
        <xdr:cNvCxnSpPr/>
      </xdr:nvCxnSpPr>
      <xdr:spPr>
        <a:xfrm flipH="1" flipV="1">
          <a:off x="32268721" y="9261517"/>
          <a:ext cx="12370" cy="8696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121228</xdr:colOff>
      <xdr:row>38</xdr:row>
      <xdr:rowOff>2</xdr:rowOff>
    </xdr:from>
    <xdr:to>
      <xdr:col>60</xdr:col>
      <xdr:colOff>155864</xdr:colOff>
      <xdr:row>55</xdr:row>
      <xdr:rowOff>69273</xdr:rowOff>
    </xdr:to>
    <xdr:cxnSp macro="">
      <xdr:nvCxnSpPr>
        <xdr:cNvPr id="438" name="437 Conector recto"/>
        <xdr:cNvCxnSpPr/>
      </xdr:nvCxnSpPr>
      <xdr:spPr>
        <a:xfrm flipH="1" flipV="1">
          <a:off x="27778364" y="7602684"/>
          <a:ext cx="34636" cy="344631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103909</xdr:colOff>
      <xdr:row>37</xdr:row>
      <xdr:rowOff>173183</xdr:rowOff>
    </xdr:from>
    <xdr:to>
      <xdr:col>81</xdr:col>
      <xdr:colOff>277091</xdr:colOff>
      <xdr:row>38</xdr:row>
      <xdr:rowOff>17318</xdr:rowOff>
    </xdr:to>
    <xdr:cxnSp macro="">
      <xdr:nvCxnSpPr>
        <xdr:cNvPr id="440" name="439 Conector recto"/>
        <xdr:cNvCxnSpPr/>
      </xdr:nvCxnSpPr>
      <xdr:spPr>
        <a:xfrm flipV="1">
          <a:off x="27761045" y="7585365"/>
          <a:ext cx="8676410" cy="346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277091</xdr:colOff>
      <xdr:row>32</xdr:row>
      <xdr:rowOff>182339</xdr:rowOff>
    </xdr:from>
    <xdr:to>
      <xdr:col>81</xdr:col>
      <xdr:colOff>301089</xdr:colOff>
      <xdr:row>38</xdr:row>
      <xdr:rowOff>0</xdr:rowOff>
    </xdr:to>
    <xdr:cxnSp macro="">
      <xdr:nvCxnSpPr>
        <xdr:cNvPr id="444" name="443 Conector recto de flecha"/>
        <xdr:cNvCxnSpPr/>
      </xdr:nvCxnSpPr>
      <xdr:spPr>
        <a:xfrm flipV="1">
          <a:off x="36437455" y="6503475"/>
          <a:ext cx="23998" cy="102993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285732</xdr:colOff>
      <xdr:row>12</xdr:row>
      <xdr:rowOff>130125</xdr:rowOff>
    </xdr:from>
    <xdr:to>
      <xdr:col>59</xdr:col>
      <xdr:colOff>306762</xdr:colOff>
      <xdr:row>40</xdr:row>
      <xdr:rowOff>84045</xdr:rowOff>
    </xdr:to>
    <xdr:cxnSp macro="">
      <xdr:nvCxnSpPr>
        <xdr:cNvPr id="446" name="445 Conector recto"/>
        <xdr:cNvCxnSpPr/>
      </xdr:nvCxnSpPr>
      <xdr:spPr>
        <a:xfrm flipH="1" flipV="1">
          <a:off x="27740144" y="2460949"/>
          <a:ext cx="21030" cy="550083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285750</xdr:colOff>
      <xdr:row>40</xdr:row>
      <xdr:rowOff>71438</xdr:rowOff>
    </xdr:from>
    <xdr:to>
      <xdr:col>73</xdr:col>
      <xdr:colOff>214316</xdr:colOff>
      <xdr:row>50</xdr:row>
      <xdr:rowOff>166688</xdr:rowOff>
    </xdr:to>
    <xdr:cxnSp macro="">
      <xdr:nvCxnSpPr>
        <xdr:cNvPr id="448" name="447 Conector angular"/>
        <xdr:cNvCxnSpPr/>
      </xdr:nvCxnSpPr>
      <xdr:spPr>
        <a:xfrm>
          <a:off x="27765375" y="7691438"/>
          <a:ext cx="5595941" cy="2000250"/>
        </a:xfrm>
        <a:prstGeom prst="bentConnector3">
          <a:avLst>
            <a:gd name="adj1" fmla="val 10021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398319</xdr:colOff>
      <xdr:row>52</xdr:row>
      <xdr:rowOff>204356</xdr:rowOff>
    </xdr:from>
    <xdr:to>
      <xdr:col>73</xdr:col>
      <xdr:colOff>204356</xdr:colOff>
      <xdr:row>63</xdr:row>
      <xdr:rowOff>155863</xdr:rowOff>
    </xdr:to>
    <xdr:cxnSp macro="">
      <xdr:nvCxnSpPr>
        <xdr:cNvPr id="455" name="454 Conector angular"/>
        <xdr:cNvCxnSpPr/>
      </xdr:nvCxnSpPr>
      <xdr:spPr>
        <a:xfrm flipV="1">
          <a:off x="17872364" y="10508674"/>
          <a:ext cx="15201901" cy="2185553"/>
        </a:xfrm>
        <a:prstGeom prst="bentConnector3">
          <a:avLst>
            <a:gd name="adj1" fmla="val 10001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167306</xdr:colOff>
      <xdr:row>13</xdr:row>
      <xdr:rowOff>2785</xdr:rowOff>
    </xdr:from>
    <xdr:to>
      <xdr:col>63</xdr:col>
      <xdr:colOff>190500</xdr:colOff>
      <xdr:row>19</xdr:row>
      <xdr:rowOff>155864</xdr:rowOff>
    </xdr:to>
    <xdr:cxnSp macro="">
      <xdr:nvCxnSpPr>
        <xdr:cNvPr id="458" name="457 Conector recto"/>
        <xdr:cNvCxnSpPr/>
      </xdr:nvCxnSpPr>
      <xdr:spPr>
        <a:xfrm flipH="1" flipV="1">
          <a:off x="28967442" y="2531240"/>
          <a:ext cx="23194" cy="136535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381000</xdr:colOff>
      <xdr:row>19</xdr:row>
      <xdr:rowOff>155864</xdr:rowOff>
    </xdr:from>
    <xdr:to>
      <xdr:col>63</xdr:col>
      <xdr:colOff>207819</xdr:colOff>
      <xdr:row>19</xdr:row>
      <xdr:rowOff>155864</xdr:rowOff>
    </xdr:to>
    <xdr:cxnSp macro="">
      <xdr:nvCxnSpPr>
        <xdr:cNvPr id="460" name="459 Conector recto"/>
        <xdr:cNvCxnSpPr/>
      </xdr:nvCxnSpPr>
      <xdr:spPr>
        <a:xfrm flipH="1">
          <a:off x="27605182" y="3896591"/>
          <a:ext cx="1402773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377537</xdr:colOff>
      <xdr:row>19</xdr:row>
      <xdr:rowOff>135082</xdr:rowOff>
    </xdr:from>
    <xdr:to>
      <xdr:col>59</xdr:col>
      <xdr:colOff>398318</xdr:colOff>
      <xdr:row>39</xdr:row>
      <xdr:rowOff>17318</xdr:rowOff>
    </xdr:to>
    <xdr:cxnSp macro="">
      <xdr:nvCxnSpPr>
        <xdr:cNvPr id="463" name="462 Conector recto"/>
        <xdr:cNvCxnSpPr/>
      </xdr:nvCxnSpPr>
      <xdr:spPr>
        <a:xfrm flipH="1" flipV="1">
          <a:off x="27601719" y="3875809"/>
          <a:ext cx="20781" cy="38827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415636</xdr:colOff>
      <xdr:row>39</xdr:row>
      <xdr:rowOff>0</xdr:rowOff>
    </xdr:from>
    <xdr:to>
      <xdr:col>77</xdr:col>
      <xdr:colOff>103909</xdr:colOff>
      <xdr:row>39</xdr:row>
      <xdr:rowOff>17318</xdr:rowOff>
    </xdr:to>
    <xdr:cxnSp macro="">
      <xdr:nvCxnSpPr>
        <xdr:cNvPr id="465" name="464 Conector recto"/>
        <xdr:cNvCxnSpPr/>
      </xdr:nvCxnSpPr>
      <xdr:spPr>
        <a:xfrm>
          <a:off x="27639818" y="7741227"/>
          <a:ext cx="6979227" cy="173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121228</xdr:colOff>
      <xdr:row>39</xdr:row>
      <xdr:rowOff>17319</xdr:rowOff>
    </xdr:from>
    <xdr:to>
      <xdr:col>77</xdr:col>
      <xdr:colOff>121228</xdr:colOff>
      <xdr:row>50</xdr:row>
      <xdr:rowOff>173182</xdr:rowOff>
    </xdr:to>
    <xdr:cxnSp macro="">
      <xdr:nvCxnSpPr>
        <xdr:cNvPr id="468" name="467 Conector recto de flecha"/>
        <xdr:cNvCxnSpPr/>
      </xdr:nvCxnSpPr>
      <xdr:spPr>
        <a:xfrm>
          <a:off x="34636364" y="7758546"/>
          <a:ext cx="0" cy="232063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221672</xdr:colOff>
      <xdr:row>42</xdr:row>
      <xdr:rowOff>187037</xdr:rowOff>
    </xdr:from>
    <xdr:to>
      <xdr:col>78</xdr:col>
      <xdr:colOff>85396</xdr:colOff>
      <xdr:row>43</xdr:row>
      <xdr:rowOff>0</xdr:rowOff>
    </xdr:to>
    <xdr:cxnSp macro="">
      <xdr:nvCxnSpPr>
        <xdr:cNvPr id="476" name="475 Conector recto"/>
        <xdr:cNvCxnSpPr/>
      </xdr:nvCxnSpPr>
      <xdr:spPr>
        <a:xfrm>
          <a:off x="24014465" y="8345692"/>
          <a:ext cx="12712621" cy="100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242454</xdr:colOff>
      <xdr:row>36</xdr:row>
      <xdr:rowOff>0</xdr:rowOff>
    </xdr:from>
    <xdr:to>
      <xdr:col>45</xdr:col>
      <xdr:colOff>242454</xdr:colOff>
      <xdr:row>42</xdr:row>
      <xdr:rowOff>155864</xdr:rowOff>
    </xdr:to>
    <xdr:cxnSp macro="">
      <xdr:nvCxnSpPr>
        <xdr:cNvPr id="479" name="478 Conector recto"/>
        <xdr:cNvCxnSpPr/>
      </xdr:nvCxnSpPr>
      <xdr:spPr>
        <a:xfrm flipV="1">
          <a:off x="22496318" y="7135091"/>
          <a:ext cx="0" cy="13508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65689</xdr:colOff>
      <xdr:row>43</xdr:row>
      <xdr:rowOff>0</xdr:rowOff>
    </xdr:from>
    <xdr:to>
      <xdr:col>78</xdr:col>
      <xdr:colOff>83007</xdr:colOff>
      <xdr:row>51</xdr:row>
      <xdr:rowOff>0</xdr:rowOff>
    </xdr:to>
    <xdr:cxnSp macro="">
      <xdr:nvCxnSpPr>
        <xdr:cNvPr id="481" name="480 Conector recto de flecha"/>
        <xdr:cNvCxnSpPr/>
      </xdr:nvCxnSpPr>
      <xdr:spPr>
        <a:xfrm flipH="1">
          <a:off x="36707379" y="8355724"/>
          <a:ext cx="17318" cy="15437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51955</xdr:colOff>
      <xdr:row>21</xdr:row>
      <xdr:rowOff>34637</xdr:rowOff>
    </xdr:from>
    <xdr:to>
      <xdr:col>66</xdr:col>
      <xdr:colOff>242455</xdr:colOff>
      <xdr:row>41</xdr:row>
      <xdr:rowOff>0</xdr:rowOff>
    </xdr:to>
    <xdr:cxnSp macro="">
      <xdr:nvCxnSpPr>
        <xdr:cNvPr id="482" name="481 Conector angular"/>
        <xdr:cNvCxnSpPr/>
      </xdr:nvCxnSpPr>
      <xdr:spPr>
        <a:xfrm>
          <a:off x="19482955" y="4173682"/>
          <a:ext cx="10771909" cy="3965863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242455</xdr:colOff>
      <xdr:row>41</xdr:row>
      <xdr:rowOff>0</xdr:rowOff>
    </xdr:from>
    <xdr:to>
      <xdr:col>81</xdr:col>
      <xdr:colOff>225136</xdr:colOff>
      <xdr:row>50</xdr:row>
      <xdr:rowOff>155864</xdr:rowOff>
    </xdr:to>
    <xdr:cxnSp macro="">
      <xdr:nvCxnSpPr>
        <xdr:cNvPr id="486" name="485 Conector angular"/>
        <xdr:cNvCxnSpPr/>
      </xdr:nvCxnSpPr>
      <xdr:spPr>
        <a:xfrm>
          <a:off x="30254864" y="8139545"/>
          <a:ext cx="6130636" cy="1922319"/>
        </a:xfrm>
        <a:prstGeom prst="bentConnector3">
          <a:avLst>
            <a:gd name="adj1" fmla="val 1002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329046</xdr:colOff>
      <xdr:row>8</xdr:row>
      <xdr:rowOff>86591</xdr:rowOff>
    </xdr:from>
    <xdr:to>
      <xdr:col>67</xdr:col>
      <xdr:colOff>225136</xdr:colOff>
      <xdr:row>10</xdr:row>
      <xdr:rowOff>173182</xdr:rowOff>
    </xdr:to>
    <xdr:cxnSp macro="">
      <xdr:nvCxnSpPr>
        <xdr:cNvPr id="488" name="487 Conector angular"/>
        <xdr:cNvCxnSpPr/>
      </xdr:nvCxnSpPr>
      <xdr:spPr>
        <a:xfrm>
          <a:off x="24054955" y="1627909"/>
          <a:ext cx="6546272" cy="467591"/>
        </a:xfrm>
        <a:prstGeom prst="bentConnector3">
          <a:avLst>
            <a:gd name="adj1" fmla="val 9973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17318</xdr:colOff>
      <xdr:row>8</xdr:row>
      <xdr:rowOff>86592</xdr:rowOff>
    </xdr:from>
    <xdr:to>
      <xdr:col>50</xdr:col>
      <xdr:colOff>190499</xdr:colOff>
      <xdr:row>45</xdr:row>
      <xdr:rowOff>121230</xdr:rowOff>
    </xdr:to>
    <xdr:cxnSp macro="">
      <xdr:nvCxnSpPr>
        <xdr:cNvPr id="494" name="493 Conector angular"/>
        <xdr:cNvCxnSpPr/>
      </xdr:nvCxnSpPr>
      <xdr:spPr>
        <a:xfrm rot="16200000" flipH="1">
          <a:off x="20461431" y="5256070"/>
          <a:ext cx="7429502" cy="173181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173182</xdr:colOff>
      <xdr:row>45</xdr:row>
      <xdr:rowOff>121226</xdr:rowOff>
    </xdr:from>
    <xdr:to>
      <xdr:col>82</xdr:col>
      <xdr:colOff>51955</xdr:colOff>
      <xdr:row>45</xdr:row>
      <xdr:rowOff>121229</xdr:rowOff>
    </xdr:to>
    <xdr:cxnSp macro="">
      <xdr:nvCxnSpPr>
        <xdr:cNvPr id="498" name="497 Conector angular"/>
        <xdr:cNvCxnSpPr/>
      </xdr:nvCxnSpPr>
      <xdr:spPr>
        <a:xfrm rot="10800000" flipV="1">
          <a:off x="24245455" y="9057408"/>
          <a:ext cx="12399818" cy="3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34637</xdr:colOff>
      <xdr:row>45</xdr:row>
      <xdr:rowOff>121227</xdr:rowOff>
    </xdr:from>
    <xdr:to>
      <xdr:col>82</xdr:col>
      <xdr:colOff>34637</xdr:colOff>
      <xdr:row>50</xdr:row>
      <xdr:rowOff>155864</xdr:rowOff>
    </xdr:to>
    <xdr:cxnSp macro="">
      <xdr:nvCxnSpPr>
        <xdr:cNvPr id="502" name="501 Conector recto de flecha"/>
        <xdr:cNvCxnSpPr/>
      </xdr:nvCxnSpPr>
      <xdr:spPr>
        <a:xfrm>
          <a:off x="36627955" y="9057409"/>
          <a:ext cx="0" cy="100445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173181</xdr:colOff>
      <xdr:row>53</xdr:row>
      <xdr:rowOff>51955</xdr:rowOff>
    </xdr:from>
    <xdr:to>
      <xdr:col>74</xdr:col>
      <xdr:colOff>346363</xdr:colOff>
      <xdr:row>72</xdr:row>
      <xdr:rowOff>173181</xdr:rowOff>
    </xdr:to>
    <xdr:sp macro="" textlink="">
      <xdr:nvSpPr>
        <xdr:cNvPr id="503" name="502 Flecha abajo"/>
        <xdr:cNvSpPr/>
      </xdr:nvSpPr>
      <xdr:spPr>
        <a:xfrm>
          <a:off x="33476045" y="10564091"/>
          <a:ext cx="173182" cy="3879272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84</xdr:col>
      <xdr:colOff>10885</xdr:colOff>
      <xdr:row>51</xdr:row>
      <xdr:rowOff>171450</xdr:rowOff>
    </xdr:from>
    <xdr:to>
      <xdr:col>84</xdr:col>
      <xdr:colOff>385081</xdr:colOff>
      <xdr:row>51</xdr:row>
      <xdr:rowOff>180975</xdr:rowOff>
    </xdr:to>
    <xdr:cxnSp macro="">
      <xdr:nvCxnSpPr>
        <xdr:cNvPr id="507" name="506 Conector recto de flecha"/>
        <xdr:cNvCxnSpPr/>
      </xdr:nvCxnSpPr>
      <xdr:spPr>
        <a:xfrm>
          <a:off x="37801323" y="9886950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10885</xdr:colOff>
      <xdr:row>31</xdr:row>
      <xdr:rowOff>171450</xdr:rowOff>
    </xdr:from>
    <xdr:to>
      <xdr:col>84</xdr:col>
      <xdr:colOff>385081</xdr:colOff>
      <xdr:row>31</xdr:row>
      <xdr:rowOff>180975</xdr:rowOff>
    </xdr:to>
    <xdr:cxnSp macro="">
      <xdr:nvCxnSpPr>
        <xdr:cNvPr id="508" name="507 Conector recto de flecha"/>
        <xdr:cNvCxnSpPr/>
      </xdr:nvCxnSpPr>
      <xdr:spPr>
        <a:xfrm>
          <a:off x="37512171" y="10199914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86591</xdr:colOff>
      <xdr:row>4</xdr:row>
      <xdr:rowOff>51955</xdr:rowOff>
    </xdr:from>
    <xdr:to>
      <xdr:col>70</xdr:col>
      <xdr:colOff>294408</xdr:colOff>
      <xdr:row>10</xdr:row>
      <xdr:rowOff>155863</xdr:rowOff>
    </xdr:to>
    <xdr:sp macro="" textlink="">
      <xdr:nvSpPr>
        <xdr:cNvPr id="511" name="510 Flecha abajo"/>
        <xdr:cNvSpPr/>
      </xdr:nvSpPr>
      <xdr:spPr>
        <a:xfrm flipV="1">
          <a:off x="31744227" y="848591"/>
          <a:ext cx="207817" cy="1264227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78</xdr:col>
      <xdr:colOff>66799</xdr:colOff>
      <xdr:row>25</xdr:row>
      <xdr:rowOff>176892</xdr:rowOff>
    </xdr:from>
    <xdr:to>
      <xdr:col>78</xdr:col>
      <xdr:colOff>340178</xdr:colOff>
      <xdr:row>30</xdr:row>
      <xdr:rowOff>163284</xdr:rowOff>
    </xdr:to>
    <xdr:sp macro="" textlink="">
      <xdr:nvSpPr>
        <xdr:cNvPr id="512" name="511 Flecha abajo"/>
        <xdr:cNvSpPr/>
      </xdr:nvSpPr>
      <xdr:spPr>
        <a:xfrm flipV="1">
          <a:off x="35105192" y="5129892"/>
          <a:ext cx="273379" cy="96610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46</xdr:col>
      <xdr:colOff>34637</xdr:colOff>
      <xdr:row>55</xdr:row>
      <xdr:rowOff>0</xdr:rowOff>
    </xdr:from>
    <xdr:to>
      <xdr:col>60</xdr:col>
      <xdr:colOff>155864</xdr:colOff>
      <xdr:row>55</xdr:row>
      <xdr:rowOff>34637</xdr:rowOff>
    </xdr:to>
    <xdr:cxnSp macro="">
      <xdr:nvCxnSpPr>
        <xdr:cNvPr id="517" name="516 Conector recto"/>
        <xdr:cNvCxnSpPr/>
      </xdr:nvCxnSpPr>
      <xdr:spPr>
        <a:xfrm>
          <a:off x="22721455" y="10979727"/>
          <a:ext cx="5091545" cy="3463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84116</xdr:colOff>
      <xdr:row>53</xdr:row>
      <xdr:rowOff>4949</xdr:rowOff>
    </xdr:from>
    <xdr:to>
      <xdr:col>78</xdr:col>
      <xdr:colOff>257298</xdr:colOff>
      <xdr:row>72</xdr:row>
      <xdr:rowOff>126175</xdr:rowOff>
    </xdr:to>
    <xdr:sp macro="" textlink="">
      <xdr:nvSpPr>
        <xdr:cNvPr id="519" name="518 Flecha abajo"/>
        <xdr:cNvSpPr/>
      </xdr:nvSpPr>
      <xdr:spPr>
        <a:xfrm>
          <a:off x="35122509" y="10482449"/>
          <a:ext cx="173182" cy="384958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74</xdr:col>
      <xdr:colOff>94014</xdr:colOff>
      <xdr:row>6</xdr:row>
      <xdr:rowOff>44822</xdr:rowOff>
    </xdr:from>
    <xdr:to>
      <xdr:col>74</xdr:col>
      <xdr:colOff>268942</xdr:colOff>
      <xdr:row>10</xdr:row>
      <xdr:rowOff>136069</xdr:rowOff>
    </xdr:to>
    <xdr:sp macro="" textlink="">
      <xdr:nvSpPr>
        <xdr:cNvPr id="520" name="519 Flecha abajo"/>
        <xdr:cNvSpPr/>
      </xdr:nvSpPr>
      <xdr:spPr>
        <a:xfrm flipV="1">
          <a:off x="33678043" y="1221440"/>
          <a:ext cx="174928" cy="86445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82</xdr:col>
      <xdr:colOff>55914</xdr:colOff>
      <xdr:row>25</xdr:row>
      <xdr:rowOff>193221</xdr:rowOff>
    </xdr:from>
    <xdr:to>
      <xdr:col>82</xdr:col>
      <xdr:colOff>329293</xdr:colOff>
      <xdr:row>30</xdr:row>
      <xdr:rowOff>179613</xdr:rowOff>
    </xdr:to>
    <xdr:sp macro="" textlink="">
      <xdr:nvSpPr>
        <xdr:cNvPr id="521" name="520 Flecha abajo"/>
        <xdr:cNvSpPr/>
      </xdr:nvSpPr>
      <xdr:spPr>
        <a:xfrm flipV="1">
          <a:off x="36754378" y="5146221"/>
          <a:ext cx="273379" cy="96610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82</xdr:col>
      <xdr:colOff>86838</xdr:colOff>
      <xdr:row>53</xdr:row>
      <xdr:rowOff>21278</xdr:rowOff>
    </xdr:from>
    <xdr:to>
      <xdr:col>82</xdr:col>
      <xdr:colOff>260020</xdr:colOff>
      <xdr:row>72</xdr:row>
      <xdr:rowOff>142504</xdr:rowOff>
    </xdr:to>
    <xdr:sp macro="" textlink="">
      <xdr:nvSpPr>
        <xdr:cNvPr id="522" name="521 Flecha abajo"/>
        <xdr:cNvSpPr/>
      </xdr:nvSpPr>
      <xdr:spPr>
        <a:xfrm>
          <a:off x="36785302" y="10498778"/>
          <a:ext cx="173182" cy="384958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524" name="523 Conector recto de flecha"/>
        <xdr:cNvCxnSpPr/>
      </xdr:nvCxnSpPr>
      <xdr:spPr>
        <a:xfrm>
          <a:off x="11239500" y="9886950"/>
          <a:ext cx="1809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525" name="524 Conector recto de flecha"/>
        <xdr:cNvCxnSpPr/>
      </xdr:nvCxnSpPr>
      <xdr:spPr>
        <a:xfrm>
          <a:off x="11239500" y="9886950"/>
          <a:ext cx="1809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526" name="525 Conector recto de flecha"/>
        <xdr:cNvCxnSpPr/>
      </xdr:nvCxnSpPr>
      <xdr:spPr>
        <a:xfrm>
          <a:off x="11239500" y="9886950"/>
          <a:ext cx="1809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527" name="526 Conector recto de flecha"/>
        <xdr:cNvCxnSpPr/>
      </xdr:nvCxnSpPr>
      <xdr:spPr>
        <a:xfrm>
          <a:off x="11239500" y="9886950"/>
          <a:ext cx="1809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4482</xdr:colOff>
      <xdr:row>87</xdr:row>
      <xdr:rowOff>160243</xdr:rowOff>
    </xdr:from>
    <xdr:to>
      <xdr:col>70</xdr:col>
      <xdr:colOff>347382</xdr:colOff>
      <xdr:row>87</xdr:row>
      <xdr:rowOff>168089</xdr:rowOff>
    </xdr:to>
    <xdr:cxnSp macro="">
      <xdr:nvCxnSpPr>
        <xdr:cNvPr id="528" name="527 Conector recto de flecha"/>
        <xdr:cNvCxnSpPr/>
      </xdr:nvCxnSpPr>
      <xdr:spPr>
        <a:xfrm>
          <a:off x="31930041" y="17181978"/>
          <a:ext cx="342900" cy="784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168089</xdr:colOff>
      <xdr:row>85</xdr:row>
      <xdr:rowOff>56030</xdr:rowOff>
    </xdr:from>
    <xdr:to>
      <xdr:col>67</xdr:col>
      <xdr:colOff>179294</xdr:colOff>
      <xdr:row>86</xdr:row>
      <xdr:rowOff>123265</xdr:rowOff>
    </xdr:to>
    <xdr:cxnSp macro="">
      <xdr:nvCxnSpPr>
        <xdr:cNvPr id="529" name="528 Conector recto de flecha"/>
        <xdr:cNvCxnSpPr/>
      </xdr:nvCxnSpPr>
      <xdr:spPr>
        <a:xfrm flipH="1">
          <a:off x="30804971" y="16685559"/>
          <a:ext cx="11205" cy="25773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337458</xdr:colOff>
      <xdr:row>86</xdr:row>
      <xdr:rowOff>130628</xdr:rowOff>
    </xdr:from>
    <xdr:to>
      <xdr:col>67</xdr:col>
      <xdr:colOff>13607</xdr:colOff>
      <xdr:row>87</xdr:row>
      <xdr:rowOff>27214</xdr:rowOff>
    </xdr:to>
    <xdr:cxnSp macro="">
      <xdr:nvCxnSpPr>
        <xdr:cNvPr id="530" name="529 Conector recto de flecha"/>
        <xdr:cNvCxnSpPr/>
      </xdr:nvCxnSpPr>
      <xdr:spPr>
        <a:xfrm>
          <a:off x="23891422" y="17044307"/>
          <a:ext cx="6629399" cy="10069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88</xdr:row>
      <xdr:rowOff>0</xdr:rowOff>
    </xdr:from>
    <xdr:to>
      <xdr:col>66</xdr:col>
      <xdr:colOff>346364</xdr:colOff>
      <xdr:row>88</xdr:row>
      <xdr:rowOff>17318</xdr:rowOff>
    </xdr:to>
    <xdr:cxnSp macro="">
      <xdr:nvCxnSpPr>
        <xdr:cNvPr id="531" name="530 Conector recto de flecha"/>
        <xdr:cNvCxnSpPr/>
      </xdr:nvCxnSpPr>
      <xdr:spPr>
        <a:xfrm>
          <a:off x="12332277" y="17456727"/>
          <a:ext cx="18113087" cy="173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160316</xdr:colOff>
      <xdr:row>88</xdr:row>
      <xdr:rowOff>189384</xdr:rowOff>
    </xdr:from>
    <xdr:to>
      <xdr:col>17</xdr:col>
      <xdr:colOff>312967</xdr:colOff>
      <xdr:row>91</xdr:row>
      <xdr:rowOff>27213</xdr:rowOff>
    </xdr:to>
    <xdr:cxnSp macro="">
      <xdr:nvCxnSpPr>
        <xdr:cNvPr id="532" name="531 Conector angular"/>
        <xdr:cNvCxnSpPr/>
      </xdr:nvCxnSpPr>
      <xdr:spPr>
        <a:xfrm rot="16200000" flipH="1">
          <a:off x="11979049" y="17639616"/>
          <a:ext cx="436543" cy="152651"/>
        </a:xfrm>
        <a:prstGeom prst="bentConnector3">
          <a:avLst>
            <a:gd name="adj1" fmla="val 87404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412427</xdr:colOff>
      <xdr:row>43</xdr:row>
      <xdr:rowOff>182379</xdr:rowOff>
    </xdr:from>
    <xdr:to>
      <xdr:col>48</xdr:col>
      <xdr:colOff>326572</xdr:colOff>
      <xdr:row>45</xdr:row>
      <xdr:rowOff>108857</xdr:rowOff>
    </xdr:to>
    <xdr:cxnSp macro="">
      <xdr:nvCxnSpPr>
        <xdr:cNvPr id="538" name="537 Conector angular"/>
        <xdr:cNvCxnSpPr/>
      </xdr:nvCxnSpPr>
      <xdr:spPr>
        <a:xfrm>
          <a:off x="18033677" y="8700450"/>
          <a:ext cx="5846859" cy="321086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326572</xdr:colOff>
      <xdr:row>45</xdr:row>
      <xdr:rowOff>86592</xdr:rowOff>
    </xdr:from>
    <xdr:to>
      <xdr:col>49</xdr:col>
      <xdr:colOff>3711</xdr:colOff>
      <xdr:row>86</xdr:row>
      <xdr:rowOff>136071</xdr:rowOff>
    </xdr:to>
    <xdr:cxnSp macro="">
      <xdr:nvCxnSpPr>
        <xdr:cNvPr id="541" name="540 Conector recto"/>
        <xdr:cNvCxnSpPr/>
      </xdr:nvCxnSpPr>
      <xdr:spPr>
        <a:xfrm flipV="1">
          <a:off x="23880536" y="8999271"/>
          <a:ext cx="17318" cy="805047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145676</xdr:colOff>
      <xdr:row>33</xdr:row>
      <xdr:rowOff>11208</xdr:rowOff>
    </xdr:from>
    <xdr:to>
      <xdr:col>63</xdr:col>
      <xdr:colOff>235324</xdr:colOff>
      <xdr:row>42</xdr:row>
      <xdr:rowOff>22413</xdr:rowOff>
    </xdr:to>
    <xdr:cxnSp macro="">
      <xdr:nvCxnSpPr>
        <xdr:cNvPr id="546" name="545 Conector angular"/>
        <xdr:cNvCxnSpPr/>
      </xdr:nvCxnSpPr>
      <xdr:spPr>
        <a:xfrm rot="5400000">
          <a:off x="27549663" y="6549839"/>
          <a:ext cx="1781734" cy="1680883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134473</xdr:colOff>
      <xdr:row>42</xdr:row>
      <xdr:rowOff>33621</xdr:rowOff>
    </xdr:from>
    <xdr:to>
      <xdr:col>67</xdr:col>
      <xdr:colOff>179295</xdr:colOff>
      <xdr:row>85</xdr:row>
      <xdr:rowOff>78442</xdr:rowOff>
    </xdr:to>
    <xdr:cxnSp macro="">
      <xdr:nvCxnSpPr>
        <xdr:cNvPr id="549" name="548 Conector angular"/>
        <xdr:cNvCxnSpPr/>
      </xdr:nvCxnSpPr>
      <xdr:spPr>
        <a:xfrm rot="16200000" flipV="1">
          <a:off x="24994723" y="10886518"/>
          <a:ext cx="8415615" cy="3227292"/>
        </a:xfrm>
        <a:prstGeom prst="bentConnector3">
          <a:avLst>
            <a:gd name="adj1" fmla="val 499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25825</xdr:colOff>
      <xdr:row>41</xdr:row>
      <xdr:rowOff>15892</xdr:rowOff>
    </xdr:from>
    <xdr:to>
      <xdr:col>50</xdr:col>
      <xdr:colOff>11206</xdr:colOff>
      <xdr:row>43</xdr:row>
      <xdr:rowOff>134471</xdr:rowOff>
    </xdr:to>
    <xdr:cxnSp macro="">
      <xdr:nvCxnSpPr>
        <xdr:cNvPr id="559" name="558 Conector angular"/>
        <xdr:cNvCxnSpPr/>
      </xdr:nvCxnSpPr>
      <xdr:spPr>
        <a:xfrm>
          <a:off x="19624913" y="8084127"/>
          <a:ext cx="4669440" cy="510785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336176</xdr:colOff>
      <xdr:row>43</xdr:row>
      <xdr:rowOff>134471</xdr:rowOff>
    </xdr:from>
    <xdr:to>
      <xdr:col>50</xdr:col>
      <xdr:colOff>11206</xdr:colOff>
      <xdr:row>77</xdr:row>
      <xdr:rowOff>33617</xdr:rowOff>
    </xdr:to>
    <xdr:cxnSp macro="">
      <xdr:nvCxnSpPr>
        <xdr:cNvPr id="562" name="561 Conector recto"/>
        <xdr:cNvCxnSpPr/>
      </xdr:nvCxnSpPr>
      <xdr:spPr>
        <a:xfrm>
          <a:off x="24271941" y="8594912"/>
          <a:ext cx="22412" cy="653302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22412</xdr:colOff>
      <xdr:row>77</xdr:row>
      <xdr:rowOff>33617</xdr:rowOff>
    </xdr:from>
    <xdr:to>
      <xdr:col>71</xdr:col>
      <xdr:colOff>145676</xdr:colOff>
      <xdr:row>86</xdr:row>
      <xdr:rowOff>190500</xdr:rowOff>
    </xdr:to>
    <xdr:cxnSp macro="">
      <xdr:nvCxnSpPr>
        <xdr:cNvPr id="564" name="563 Conector angular"/>
        <xdr:cNvCxnSpPr/>
      </xdr:nvCxnSpPr>
      <xdr:spPr>
        <a:xfrm>
          <a:off x="24305559" y="15127941"/>
          <a:ext cx="8135470" cy="1882588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268941</xdr:colOff>
      <xdr:row>73</xdr:row>
      <xdr:rowOff>33617</xdr:rowOff>
    </xdr:from>
    <xdr:to>
      <xdr:col>71</xdr:col>
      <xdr:colOff>336176</xdr:colOff>
      <xdr:row>86</xdr:row>
      <xdr:rowOff>179295</xdr:rowOff>
    </xdr:to>
    <xdr:cxnSp macro="">
      <xdr:nvCxnSpPr>
        <xdr:cNvPr id="566" name="565 Conector angular"/>
        <xdr:cNvCxnSpPr/>
      </xdr:nvCxnSpPr>
      <xdr:spPr>
        <a:xfrm>
          <a:off x="29314588" y="14354735"/>
          <a:ext cx="3316941" cy="2644589"/>
        </a:xfrm>
        <a:prstGeom prst="bentConnector3">
          <a:avLst>
            <a:gd name="adj1" fmla="val 9966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291353</xdr:colOff>
      <xdr:row>53</xdr:row>
      <xdr:rowOff>0</xdr:rowOff>
    </xdr:from>
    <xdr:to>
      <xdr:col>63</xdr:col>
      <xdr:colOff>291353</xdr:colOff>
      <xdr:row>73</xdr:row>
      <xdr:rowOff>33617</xdr:rowOff>
    </xdr:to>
    <xdr:cxnSp macro="">
      <xdr:nvCxnSpPr>
        <xdr:cNvPr id="573" name="572 Conector recto"/>
        <xdr:cNvCxnSpPr/>
      </xdr:nvCxnSpPr>
      <xdr:spPr>
        <a:xfrm flipV="1">
          <a:off x="29337000" y="10410265"/>
          <a:ext cx="0" cy="39444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376314</xdr:colOff>
      <xdr:row>88</xdr:row>
      <xdr:rowOff>19659</xdr:rowOff>
    </xdr:from>
    <xdr:to>
      <xdr:col>74</xdr:col>
      <xdr:colOff>286259</xdr:colOff>
      <xdr:row>88</xdr:row>
      <xdr:rowOff>27505</xdr:rowOff>
    </xdr:to>
    <xdr:cxnSp macro="">
      <xdr:nvCxnSpPr>
        <xdr:cNvPr id="575" name="574 Conector recto de flecha"/>
        <xdr:cNvCxnSpPr/>
      </xdr:nvCxnSpPr>
      <xdr:spPr>
        <a:xfrm>
          <a:off x="33332814" y="17476386"/>
          <a:ext cx="342900" cy="784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302559</xdr:colOff>
      <xdr:row>89</xdr:row>
      <xdr:rowOff>34637</xdr:rowOff>
    </xdr:from>
    <xdr:to>
      <xdr:col>75</xdr:col>
      <xdr:colOff>155864</xdr:colOff>
      <xdr:row>90</xdr:row>
      <xdr:rowOff>182350</xdr:rowOff>
    </xdr:to>
    <xdr:cxnSp macro="">
      <xdr:nvCxnSpPr>
        <xdr:cNvPr id="576" name="575 Conector angular"/>
        <xdr:cNvCxnSpPr/>
      </xdr:nvCxnSpPr>
      <xdr:spPr>
        <a:xfrm flipV="1">
          <a:off x="13429741" y="17699182"/>
          <a:ext cx="20479259" cy="355532"/>
        </a:xfrm>
        <a:prstGeom prst="bentConnector3">
          <a:avLst>
            <a:gd name="adj1" fmla="val 9989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42939</xdr:colOff>
      <xdr:row>87</xdr:row>
      <xdr:rowOff>164699</xdr:rowOff>
    </xdr:from>
    <xdr:to>
      <xdr:col>87</xdr:col>
      <xdr:colOff>403412</xdr:colOff>
      <xdr:row>88</xdr:row>
      <xdr:rowOff>0</xdr:rowOff>
    </xdr:to>
    <xdr:cxnSp macro="">
      <xdr:nvCxnSpPr>
        <xdr:cNvPr id="579" name="578 Conector recto de flecha"/>
        <xdr:cNvCxnSpPr/>
      </xdr:nvCxnSpPr>
      <xdr:spPr>
        <a:xfrm>
          <a:off x="35285439" y="17197640"/>
          <a:ext cx="4069620" cy="258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22412</xdr:colOff>
      <xdr:row>84</xdr:row>
      <xdr:rowOff>168088</xdr:rowOff>
    </xdr:from>
    <xdr:to>
      <xdr:col>88</xdr:col>
      <xdr:colOff>11206</xdr:colOff>
      <xdr:row>87</xdr:row>
      <xdr:rowOff>44825</xdr:rowOff>
    </xdr:to>
    <xdr:cxnSp macro="">
      <xdr:nvCxnSpPr>
        <xdr:cNvPr id="583" name="582 Conector angular"/>
        <xdr:cNvCxnSpPr/>
      </xdr:nvCxnSpPr>
      <xdr:spPr>
        <a:xfrm flipV="1">
          <a:off x="35264912" y="16640735"/>
          <a:ext cx="4112559" cy="470649"/>
        </a:xfrm>
        <a:prstGeom prst="bentConnector3">
          <a:avLst>
            <a:gd name="adj1" fmla="val 6852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22411</xdr:colOff>
      <xdr:row>84</xdr:row>
      <xdr:rowOff>156883</xdr:rowOff>
    </xdr:from>
    <xdr:to>
      <xdr:col>93</xdr:col>
      <xdr:colOff>19050</xdr:colOff>
      <xdr:row>84</xdr:row>
      <xdr:rowOff>170330</xdr:rowOff>
    </xdr:to>
    <xdr:cxnSp macro="">
      <xdr:nvCxnSpPr>
        <xdr:cNvPr id="590" name="589 Conector recto de flecha"/>
        <xdr:cNvCxnSpPr/>
      </xdr:nvCxnSpPr>
      <xdr:spPr>
        <a:xfrm>
          <a:off x="40632529" y="16640736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56029</xdr:colOff>
      <xdr:row>79</xdr:row>
      <xdr:rowOff>44825</xdr:rowOff>
    </xdr:from>
    <xdr:to>
      <xdr:col>72</xdr:col>
      <xdr:colOff>33617</xdr:colOff>
      <xdr:row>86</xdr:row>
      <xdr:rowOff>156881</xdr:rowOff>
    </xdr:to>
    <xdr:sp macro="" textlink="">
      <xdr:nvSpPr>
        <xdr:cNvPr id="602" name="601 Flecha doblada hacia arriba"/>
        <xdr:cNvSpPr/>
      </xdr:nvSpPr>
      <xdr:spPr>
        <a:xfrm rot="16200000" flipV="1">
          <a:off x="31410089" y="15665823"/>
          <a:ext cx="1490380" cy="1221441"/>
        </a:xfrm>
        <a:prstGeom prst="bentUpArrow">
          <a:avLst>
            <a:gd name="adj1" fmla="val 10321"/>
            <a:gd name="adj2" fmla="val 802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73</xdr:col>
      <xdr:colOff>44824</xdr:colOff>
      <xdr:row>82</xdr:row>
      <xdr:rowOff>134469</xdr:rowOff>
    </xdr:from>
    <xdr:to>
      <xdr:col>74</xdr:col>
      <xdr:colOff>336177</xdr:colOff>
      <xdr:row>86</xdr:row>
      <xdr:rowOff>134470</xdr:rowOff>
    </xdr:to>
    <xdr:sp macro="" textlink="">
      <xdr:nvSpPr>
        <xdr:cNvPr id="603" name="602 Flecha doblada hacia arriba"/>
        <xdr:cNvSpPr/>
      </xdr:nvSpPr>
      <xdr:spPr>
        <a:xfrm rot="16200000" flipV="1">
          <a:off x="33163808" y="16242926"/>
          <a:ext cx="784413" cy="728382"/>
        </a:xfrm>
        <a:prstGeom prst="bentUpArrow">
          <a:avLst>
            <a:gd name="adj1" fmla="val 20397"/>
            <a:gd name="adj2" fmla="val 13066"/>
            <a:gd name="adj3" fmla="val 275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74</xdr:col>
      <xdr:colOff>358589</xdr:colOff>
      <xdr:row>80</xdr:row>
      <xdr:rowOff>0</xdr:rowOff>
    </xdr:from>
    <xdr:to>
      <xdr:col>88</xdr:col>
      <xdr:colOff>0</xdr:colOff>
      <xdr:row>84</xdr:row>
      <xdr:rowOff>11206</xdr:rowOff>
    </xdr:to>
    <xdr:cxnSp macro="">
      <xdr:nvCxnSpPr>
        <xdr:cNvPr id="604" name="603 Conector angular"/>
        <xdr:cNvCxnSpPr/>
      </xdr:nvCxnSpPr>
      <xdr:spPr>
        <a:xfrm>
          <a:off x="33942618" y="15677029"/>
          <a:ext cx="5423647" cy="806824"/>
        </a:xfrm>
        <a:prstGeom prst="bentConnector3">
          <a:avLst>
            <a:gd name="adj1" fmla="val 7582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44824</xdr:colOff>
      <xdr:row>88</xdr:row>
      <xdr:rowOff>123265</xdr:rowOff>
    </xdr:from>
    <xdr:to>
      <xdr:col>88</xdr:col>
      <xdr:colOff>11205</xdr:colOff>
      <xdr:row>91</xdr:row>
      <xdr:rowOff>11207</xdr:rowOff>
    </xdr:to>
    <xdr:cxnSp macro="">
      <xdr:nvCxnSpPr>
        <xdr:cNvPr id="607" name="606 Conector angular"/>
        <xdr:cNvCxnSpPr/>
      </xdr:nvCxnSpPr>
      <xdr:spPr>
        <a:xfrm>
          <a:off x="35287324" y="17380324"/>
          <a:ext cx="4090146" cy="481854"/>
        </a:xfrm>
        <a:prstGeom prst="bentConnector3">
          <a:avLst>
            <a:gd name="adj1" fmla="val 6917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81</xdr:row>
      <xdr:rowOff>190500</xdr:rowOff>
    </xdr:from>
    <xdr:to>
      <xdr:col>93</xdr:col>
      <xdr:colOff>22412</xdr:colOff>
      <xdr:row>84</xdr:row>
      <xdr:rowOff>66675</xdr:rowOff>
    </xdr:to>
    <xdr:cxnSp macro="">
      <xdr:nvCxnSpPr>
        <xdr:cNvPr id="614" name="613 Conector angular"/>
        <xdr:cNvCxnSpPr/>
      </xdr:nvCxnSpPr>
      <xdr:spPr>
        <a:xfrm flipV="1">
          <a:off x="40629168" y="16069235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393887</xdr:colOff>
      <xdr:row>85</xdr:row>
      <xdr:rowOff>100854</xdr:rowOff>
    </xdr:from>
    <xdr:to>
      <xdr:col>92</xdr:col>
      <xdr:colOff>403412</xdr:colOff>
      <xdr:row>87</xdr:row>
      <xdr:rowOff>93010</xdr:rowOff>
    </xdr:to>
    <xdr:cxnSp macro="">
      <xdr:nvCxnSpPr>
        <xdr:cNvPr id="627" name="626 Conector angular"/>
        <xdr:cNvCxnSpPr/>
      </xdr:nvCxnSpPr>
      <xdr:spPr>
        <a:xfrm flipV="1">
          <a:off x="40589387" y="16775207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156882</xdr:colOff>
      <xdr:row>85</xdr:row>
      <xdr:rowOff>190503</xdr:rowOff>
    </xdr:from>
    <xdr:to>
      <xdr:col>92</xdr:col>
      <xdr:colOff>381003</xdr:colOff>
      <xdr:row>90</xdr:row>
      <xdr:rowOff>179295</xdr:rowOff>
    </xdr:to>
    <xdr:cxnSp macro="">
      <xdr:nvCxnSpPr>
        <xdr:cNvPr id="629" name="628 Conector angular"/>
        <xdr:cNvCxnSpPr/>
      </xdr:nvCxnSpPr>
      <xdr:spPr>
        <a:xfrm flipV="1">
          <a:off x="40352382" y="16864856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403411</xdr:colOff>
      <xdr:row>78</xdr:row>
      <xdr:rowOff>33617</xdr:rowOff>
    </xdr:from>
    <xdr:to>
      <xdr:col>98</xdr:col>
      <xdr:colOff>33618</xdr:colOff>
      <xdr:row>84</xdr:row>
      <xdr:rowOff>67235</xdr:rowOff>
    </xdr:to>
    <xdr:cxnSp macro="">
      <xdr:nvCxnSpPr>
        <xdr:cNvPr id="642" name="641 Conector angular"/>
        <xdr:cNvCxnSpPr/>
      </xdr:nvCxnSpPr>
      <xdr:spPr>
        <a:xfrm>
          <a:off x="36452735" y="15318441"/>
          <a:ext cx="7093324" cy="1232647"/>
        </a:xfrm>
        <a:prstGeom prst="bentConnector3">
          <a:avLst>
            <a:gd name="adj1" fmla="val 9534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85</xdr:row>
      <xdr:rowOff>100853</xdr:rowOff>
    </xdr:from>
    <xdr:to>
      <xdr:col>92</xdr:col>
      <xdr:colOff>369794</xdr:colOff>
      <xdr:row>90</xdr:row>
      <xdr:rowOff>67236</xdr:rowOff>
    </xdr:to>
    <xdr:cxnSp macro="">
      <xdr:nvCxnSpPr>
        <xdr:cNvPr id="664" name="663 Conector recto de flecha"/>
        <xdr:cNvCxnSpPr/>
      </xdr:nvCxnSpPr>
      <xdr:spPr>
        <a:xfrm>
          <a:off x="40610118" y="16775206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387724</xdr:colOff>
      <xdr:row>84</xdr:row>
      <xdr:rowOff>186018</xdr:rowOff>
    </xdr:from>
    <xdr:to>
      <xdr:col>92</xdr:col>
      <xdr:colOff>392206</xdr:colOff>
      <xdr:row>88</xdr:row>
      <xdr:rowOff>11206</xdr:rowOff>
    </xdr:to>
    <xdr:cxnSp macro="">
      <xdr:nvCxnSpPr>
        <xdr:cNvPr id="665" name="664 Conector recto de flecha"/>
        <xdr:cNvCxnSpPr/>
      </xdr:nvCxnSpPr>
      <xdr:spPr>
        <a:xfrm>
          <a:off x="40583224" y="16669871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33617</xdr:colOff>
      <xdr:row>82</xdr:row>
      <xdr:rowOff>141194</xdr:rowOff>
    </xdr:from>
    <xdr:to>
      <xdr:col>92</xdr:col>
      <xdr:colOff>398929</xdr:colOff>
      <xdr:row>84</xdr:row>
      <xdr:rowOff>156882</xdr:rowOff>
    </xdr:to>
    <xdr:cxnSp macro="">
      <xdr:nvCxnSpPr>
        <xdr:cNvPr id="667" name="666 Conector recto de flecha"/>
        <xdr:cNvCxnSpPr/>
      </xdr:nvCxnSpPr>
      <xdr:spPr>
        <a:xfrm flipV="1">
          <a:off x="40643735" y="16221635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410136</xdr:colOff>
      <xdr:row>85</xdr:row>
      <xdr:rowOff>129988</xdr:rowOff>
    </xdr:from>
    <xdr:to>
      <xdr:col>97</xdr:col>
      <xdr:colOff>365311</xdr:colOff>
      <xdr:row>90</xdr:row>
      <xdr:rowOff>96371</xdr:rowOff>
    </xdr:to>
    <xdr:cxnSp macro="">
      <xdr:nvCxnSpPr>
        <xdr:cNvPr id="669" name="668 Conector recto de flecha"/>
        <xdr:cNvCxnSpPr/>
      </xdr:nvCxnSpPr>
      <xdr:spPr>
        <a:xfrm>
          <a:off x="42678724" y="16804341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13447</xdr:colOff>
      <xdr:row>84</xdr:row>
      <xdr:rowOff>159123</xdr:rowOff>
    </xdr:from>
    <xdr:to>
      <xdr:col>98</xdr:col>
      <xdr:colOff>17929</xdr:colOff>
      <xdr:row>87</xdr:row>
      <xdr:rowOff>174811</xdr:rowOff>
    </xdr:to>
    <xdr:cxnSp macro="">
      <xdr:nvCxnSpPr>
        <xdr:cNvPr id="670" name="669 Conector recto de flecha"/>
        <xdr:cNvCxnSpPr/>
      </xdr:nvCxnSpPr>
      <xdr:spPr>
        <a:xfrm>
          <a:off x="42696653" y="16642976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51547</xdr:colOff>
      <xdr:row>82</xdr:row>
      <xdr:rowOff>69477</xdr:rowOff>
    </xdr:from>
    <xdr:to>
      <xdr:col>98</xdr:col>
      <xdr:colOff>2241</xdr:colOff>
      <xdr:row>84</xdr:row>
      <xdr:rowOff>85165</xdr:rowOff>
    </xdr:to>
    <xdr:cxnSp macro="">
      <xdr:nvCxnSpPr>
        <xdr:cNvPr id="671" name="670 Conector recto de flecha"/>
        <xdr:cNvCxnSpPr/>
      </xdr:nvCxnSpPr>
      <xdr:spPr>
        <a:xfrm flipV="1">
          <a:off x="42734753" y="16149918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40341</xdr:colOff>
      <xdr:row>84</xdr:row>
      <xdr:rowOff>152401</xdr:rowOff>
    </xdr:from>
    <xdr:to>
      <xdr:col>98</xdr:col>
      <xdr:colOff>36980</xdr:colOff>
      <xdr:row>84</xdr:row>
      <xdr:rowOff>165848</xdr:rowOff>
    </xdr:to>
    <xdr:cxnSp macro="">
      <xdr:nvCxnSpPr>
        <xdr:cNvPr id="672" name="671 Conector recto de flecha"/>
        <xdr:cNvCxnSpPr/>
      </xdr:nvCxnSpPr>
      <xdr:spPr>
        <a:xfrm>
          <a:off x="42723547" y="16636254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36980</xdr:colOff>
      <xdr:row>81</xdr:row>
      <xdr:rowOff>186018</xdr:rowOff>
    </xdr:from>
    <xdr:to>
      <xdr:col>98</xdr:col>
      <xdr:colOff>40342</xdr:colOff>
      <xdr:row>84</xdr:row>
      <xdr:rowOff>62193</xdr:rowOff>
    </xdr:to>
    <xdr:cxnSp macro="">
      <xdr:nvCxnSpPr>
        <xdr:cNvPr id="673" name="672 Conector angular"/>
        <xdr:cNvCxnSpPr/>
      </xdr:nvCxnSpPr>
      <xdr:spPr>
        <a:xfrm flipV="1">
          <a:off x="42720186" y="16064753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411817</xdr:colOff>
      <xdr:row>85</xdr:row>
      <xdr:rowOff>96372</xdr:rowOff>
    </xdr:from>
    <xdr:to>
      <xdr:col>98</xdr:col>
      <xdr:colOff>6724</xdr:colOff>
      <xdr:row>87</xdr:row>
      <xdr:rowOff>88528</xdr:rowOff>
    </xdr:to>
    <xdr:cxnSp macro="">
      <xdr:nvCxnSpPr>
        <xdr:cNvPr id="674" name="673 Conector angular"/>
        <xdr:cNvCxnSpPr/>
      </xdr:nvCxnSpPr>
      <xdr:spPr>
        <a:xfrm flipV="1">
          <a:off x="42680405" y="16770725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174812</xdr:colOff>
      <xdr:row>85</xdr:row>
      <xdr:rowOff>186021</xdr:rowOff>
    </xdr:from>
    <xdr:to>
      <xdr:col>97</xdr:col>
      <xdr:colOff>398932</xdr:colOff>
      <xdr:row>90</xdr:row>
      <xdr:rowOff>174813</xdr:rowOff>
    </xdr:to>
    <xdr:cxnSp macro="">
      <xdr:nvCxnSpPr>
        <xdr:cNvPr id="675" name="674 Conector angular"/>
        <xdr:cNvCxnSpPr/>
      </xdr:nvCxnSpPr>
      <xdr:spPr>
        <a:xfrm flipV="1">
          <a:off x="42443400" y="16860374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35859</xdr:colOff>
      <xdr:row>84</xdr:row>
      <xdr:rowOff>170330</xdr:rowOff>
    </xdr:from>
    <xdr:to>
      <xdr:col>103</xdr:col>
      <xdr:colOff>32498</xdr:colOff>
      <xdr:row>84</xdr:row>
      <xdr:rowOff>183777</xdr:rowOff>
    </xdr:to>
    <xdr:cxnSp macro="">
      <xdr:nvCxnSpPr>
        <xdr:cNvPr id="676" name="675 Conector recto de flecha"/>
        <xdr:cNvCxnSpPr/>
      </xdr:nvCxnSpPr>
      <xdr:spPr>
        <a:xfrm>
          <a:off x="44792153" y="16654183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32498</xdr:colOff>
      <xdr:row>82</xdr:row>
      <xdr:rowOff>2241</xdr:rowOff>
    </xdr:from>
    <xdr:to>
      <xdr:col>103</xdr:col>
      <xdr:colOff>35860</xdr:colOff>
      <xdr:row>84</xdr:row>
      <xdr:rowOff>80122</xdr:rowOff>
    </xdr:to>
    <xdr:cxnSp macro="">
      <xdr:nvCxnSpPr>
        <xdr:cNvPr id="677" name="676 Conector angular"/>
        <xdr:cNvCxnSpPr/>
      </xdr:nvCxnSpPr>
      <xdr:spPr>
        <a:xfrm flipV="1">
          <a:off x="44788792" y="16082682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407335</xdr:colOff>
      <xdr:row>85</xdr:row>
      <xdr:rowOff>114301</xdr:rowOff>
    </xdr:from>
    <xdr:to>
      <xdr:col>103</xdr:col>
      <xdr:colOff>2242</xdr:colOff>
      <xdr:row>87</xdr:row>
      <xdr:rowOff>106457</xdr:rowOff>
    </xdr:to>
    <xdr:cxnSp macro="">
      <xdr:nvCxnSpPr>
        <xdr:cNvPr id="678" name="677 Conector angular"/>
        <xdr:cNvCxnSpPr/>
      </xdr:nvCxnSpPr>
      <xdr:spPr>
        <a:xfrm flipV="1">
          <a:off x="44749011" y="16788654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170330</xdr:colOff>
      <xdr:row>86</xdr:row>
      <xdr:rowOff>2244</xdr:rowOff>
    </xdr:from>
    <xdr:to>
      <xdr:col>102</xdr:col>
      <xdr:colOff>394450</xdr:colOff>
      <xdr:row>91</xdr:row>
      <xdr:rowOff>2242</xdr:rowOff>
    </xdr:to>
    <xdr:cxnSp macro="">
      <xdr:nvCxnSpPr>
        <xdr:cNvPr id="679" name="678 Conector angular"/>
        <xdr:cNvCxnSpPr/>
      </xdr:nvCxnSpPr>
      <xdr:spPr>
        <a:xfrm flipV="1">
          <a:off x="44512006" y="16878303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20171</xdr:colOff>
      <xdr:row>84</xdr:row>
      <xdr:rowOff>177053</xdr:rowOff>
    </xdr:from>
    <xdr:to>
      <xdr:col>108</xdr:col>
      <xdr:colOff>16809</xdr:colOff>
      <xdr:row>85</xdr:row>
      <xdr:rowOff>0</xdr:rowOff>
    </xdr:to>
    <xdr:cxnSp macro="">
      <xdr:nvCxnSpPr>
        <xdr:cNvPr id="680" name="679 Conector recto de flecha"/>
        <xdr:cNvCxnSpPr/>
      </xdr:nvCxnSpPr>
      <xdr:spPr>
        <a:xfrm>
          <a:off x="46849553" y="16660906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16810</xdr:colOff>
      <xdr:row>82</xdr:row>
      <xdr:rowOff>8964</xdr:rowOff>
    </xdr:from>
    <xdr:to>
      <xdr:col>108</xdr:col>
      <xdr:colOff>20171</xdr:colOff>
      <xdr:row>84</xdr:row>
      <xdr:rowOff>86845</xdr:rowOff>
    </xdr:to>
    <xdr:cxnSp macro="">
      <xdr:nvCxnSpPr>
        <xdr:cNvPr id="681" name="680 Conector angular"/>
        <xdr:cNvCxnSpPr/>
      </xdr:nvCxnSpPr>
      <xdr:spPr>
        <a:xfrm flipV="1">
          <a:off x="46846192" y="16089405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391646</xdr:colOff>
      <xdr:row>85</xdr:row>
      <xdr:rowOff>121024</xdr:rowOff>
    </xdr:from>
    <xdr:to>
      <xdr:col>107</xdr:col>
      <xdr:colOff>401171</xdr:colOff>
      <xdr:row>87</xdr:row>
      <xdr:rowOff>113180</xdr:rowOff>
    </xdr:to>
    <xdr:cxnSp macro="">
      <xdr:nvCxnSpPr>
        <xdr:cNvPr id="682" name="681 Conector angular"/>
        <xdr:cNvCxnSpPr/>
      </xdr:nvCxnSpPr>
      <xdr:spPr>
        <a:xfrm flipV="1">
          <a:off x="46806411" y="16795377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154641</xdr:colOff>
      <xdr:row>86</xdr:row>
      <xdr:rowOff>8967</xdr:rowOff>
    </xdr:from>
    <xdr:to>
      <xdr:col>107</xdr:col>
      <xdr:colOff>378762</xdr:colOff>
      <xdr:row>91</xdr:row>
      <xdr:rowOff>8965</xdr:rowOff>
    </xdr:to>
    <xdr:cxnSp macro="">
      <xdr:nvCxnSpPr>
        <xdr:cNvPr id="683" name="682 Conector angular"/>
        <xdr:cNvCxnSpPr/>
      </xdr:nvCxnSpPr>
      <xdr:spPr>
        <a:xfrm flipV="1">
          <a:off x="46569406" y="16885026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38099</xdr:colOff>
      <xdr:row>84</xdr:row>
      <xdr:rowOff>138953</xdr:rowOff>
    </xdr:from>
    <xdr:to>
      <xdr:col>113</xdr:col>
      <xdr:colOff>34738</xdr:colOff>
      <xdr:row>84</xdr:row>
      <xdr:rowOff>152400</xdr:rowOff>
    </xdr:to>
    <xdr:cxnSp macro="">
      <xdr:nvCxnSpPr>
        <xdr:cNvPr id="684" name="683 Conector recto de flecha"/>
        <xdr:cNvCxnSpPr/>
      </xdr:nvCxnSpPr>
      <xdr:spPr>
        <a:xfrm>
          <a:off x="48940570" y="16622806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34738</xdr:colOff>
      <xdr:row>81</xdr:row>
      <xdr:rowOff>172570</xdr:rowOff>
    </xdr:from>
    <xdr:to>
      <xdr:col>113</xdr:col>
      <xdr:colOff>38100</xdr:colOff>
      <xdr:row>84</xdr:row>
      <xdr:rowOff>48745</xdr:rowOff>
    </xdr:to>
    <xdr:cxnSp macro="">
      <xdr:nvCxnSpPr>
        <xdr:cNvPr id="685" name="684 Conector angular"/>
        <xdr:cNvCxnSpPr/>
      </xdr:nvCxnSpPr>
      <xdr:spPr>
        <a:xfrm flipV="1">
          <a:off x="48937209" y="16051305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409575</xdr:colOff>
      <xdr:row>85</xdr:row>
      <xdr:rowOff>82924</xdr:rowOff>
    </xdr:from>
    <xdr:to>
      <xdr:col>113</xdr:col>
      <xdr:colOff>4482</xdr:colOff>
      <xdr:row>87</xdr:row>
      <xdr:rowOff>75080</xdr:rowOff>
    </xdr:to>
    <xdr:cxnSp macro="">
      <xdr:nvCxnSpPr>
        <xdr:cNvPr id="686" name="685 Conector angular"/>
        <xdr:cNvCxnSpPr/>
      </xdr:nvCxnSpPr>
      <xdr:spPr>
        <a:xfrm flipV="1">
          <a:off x="48897428" y="16757277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172570</xdr:colOff>
      <xdr:row>85</xdr:row>
      <xdr:rowOff>172573</xdr:rowOff>
    </xdr:from>
    <xdr:to>
      <xdr:col>112</xdr:col>
      <xdr:colOff>396691</xdr:colOff>
      <xdr:row>90</xdr:row>
      <xdr:rowOff>161365</xdr:rowOff>
    </xdr:to>
    <xdr:cxnSp macro="">
      <xdr:nvCxnSpPr>
        <xdr:cNvPr id="687" name="686 Conector angular"/>
        <xdr:cNvCxnSpPr/>
      </xdr:nvCxnSpPr>
      <xdr:spPr>
        <a:xfrm flipV="1">
          <a:off x="48660423" y="16846926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0</xdr:colOff>
      <xdr:row>84</xdr:row>
      <xdr:rowOff>168088</xdr:rowOff>
    </xdr:from>
    <xdr:to>
      <xdr:col>117</xdr:col>
      <xdr:colOff>411257</xdr:colOff>
      <xdr:row>84</xdr:row>
      <xdr:rowOff>181535</xdr:rowOff>
    </xdr:to>
    <xdr:cxnSp macro="">
      <xdr:nvCxnSpPr>
        <xdr:cNvPr id="688" name="687 Conector recto de flecha"/>
        <xdr:cNvCxnSpPr/>
      </xdr:nvCxnSpPr>
      <xdr:spPr>
        <a:xfrm>
          <a:off x="50975559" y="16651941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411257</xdr:colOff>
      <xdr:row>81</xdr:row>
      <xdr:rowOff>201705</xdr:rowOff>
    </xdr:from>
    <xdr:to>
      <xdr:col>118</xdr:col>
      <xdr:colOff>1</xdr:colOff>
      <xdr:row>84</xdr:row>
      <xdr:rowOff>77880</xdr:rowOff>
    </xdr:to>
    <xdr:cxnSp macro="">
      <xdr:nvCxnSpPr>
        <xdr:cNvPr id="689" name="688 Conector angular"/>
        <xdr:cNvCxnSpPr/>
      </xdr:nvCxnSpPr>
      <xdr:spPr>
        <a:xfrm flipV="1">
          <a:off x="50972198" y="16080440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371476</xdr:colOff>
      <xdr:row>85</xdr:row>
      <xdr:rowOff>112059</xdr:rowOff>
    </xdr:from>
    <xdr:to>
      <xdr:col>117</xdr:col>
      <xdr:colOff>381001</xdr:colOff>
      <xdr:row>87</xdr:row>
      <xdr:rowOff>104215</xdr:rowOff>
    </xdr:to>
    <xdr:cxnSp macro="">
      <xdr:nvCxnSpPr>
        <xdr:cNvPr id="690" name="689 Conector angular"/>
        <xdr:cNvCxnSpPr/>
      </xdr:nvCxnSpPr>
      <xdr:spPr>
        <a:xfrm flipV="1">
          <a:off x="50932417" y="16786412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134471</xdr:colOff>
      <xdr:row>86</xdr:row>
      <xdr:rowOff>2</xdr:rowOff>
    </xdr:from>
    <xdr:to>
      <xdr:col>117</xdr:col>
      <xdr:colOff>358592</xdr:colOff>
      <xdr:row>91</xdr:row>
      <xdr:rowOff>0</xdr:rowOff>
    </xdr:to>
    <xdr:cxnSp macro="">
      <xdr:nvCxnSpPr>
        <xdr:cNvPr id="691" name="690 Conector angular"/>
        <xdr:cNvCxnSpPr/>
      </xdr:nvCxnSpPr>
      <xdr:spPr>
        <a:xfrm flipV="1">
          <a:off x="50695412" y="16876061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398930</xdr:colOff>
      <xdr:row>84</xdr:row>
      <xdr:rowOff>174811</xdr:rowOff>
    </xdr:from>
    <xdr:to>
      <xdr:col>122</xdr:col>
      <xdr:colOff>395568</xdr:colOff>
      <xdr:row>84</xdr:row>
      <xdr:rowOff>188258</xdr:rowOff>
    </xdr:to>
    <xdr:cxnSp macro="">
      <xdr:nvCxnSpPr>
        <xdr:cNvPr id="692" name="691 Conector recto de flecha"/>
        <xdr:cNvCxnSpPr/>
      </xdr:nvCxnSpPr>
      <xdr:spPr>
        <a:xfrm>
          <a:off x="53032959" y="16658664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395569</xdr:colOff>
      <xdr:row>82</xdr:row>
      <xdr:rowOff>6722</xdr:rowOff>
    </xdr:from>
    <xdr:to>
      <xdr:col>122</xdr:col>
      <xdr:colOff>398930</xdr:colOff>
      <xdr:row>84</xdr:row>
      <xdr:rowOff>84603</xdr:rowOff>
    </xdr:to>
    <xdr:cxnSp macro="">
      <xdr:nvCxnSpPr>
        <xdr:cNvPr id="693" name="692 Conector angular"/>
        <xdr:cNvCxnSpPr/>
      </xdr:nvCxnSpPr>
      <xdr:spPr>
        <a:xfrm flipV="1">
          <a:off x="53029598" y="16087163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355788</xdr:colOff>
      <xdr:row>85</xdr:row>
      <xdr:rowOff>118782</xdr:rowOff>
    </xdr:from>
    <xdr:to>
      <xdr:col>122</xdr:col>
      <xdr:colOff>365312</xdr:colOff>
      <xdr:row>87</xdr:row>
      <xdr:rowOff>110938</xdr:rowOff>
    </xdr:to>
    <xdr:cxnSp macro="">
      <xdr:nvCxnSpPr>
        <xdr:cNvPr id="694" name="693 Conector angular"/>
        <xdr:cNvCxnSpPr/>
      </xdr:nvCxnSpPr>
      <xdr:spPr>
        <a:xfrm flipV="1">
          <a:off x="52989817" y="16793135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118783</xdr:colOff>
      <xdr:row>86</xdr:row>
      <xdr:rowOff>6725</xdr:rowOff>
    </xdr:from>
    <xdr:to>
      <xdr:col>122</xdr:col>
      <xdr:colOff>342903</xdr:colOff>
      <xdr:row>91</xdr:row>
      <xdr:rowOff>6723</xdr:rowOff>
    </xdr:to>
    <xdr:cxnSp macro="">
      <xdr:nvCxnSpPr>
        <xdr:cNvPr id="695" name="694 Conector angular"/>
        <xdr:cNvCxnSpPr/>
      </xdr:nvCxnSpPr>
      <xdr:spPr>
        <a:xfrm flipV="1">
          <a:off x="52752812" y="16882784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2242</xdr:colOff>
      <xdr:row>84</xdr:row>
      <xdr:rowOff>181534</xdr:rowOff>
    </xdr:from>
    <xdr:to>
      <xdr:col>127</xdr:col>
      <xdr:colOff>413498</xdr:colOff>
      <xdr:row>85</xdr:row>
      <xdr:rowOff>4481</xdr:rowOff>
    </xdr:to>
    <xdr:cxnSp macro="">
      <xdr:nvCxnSpPr>
        <xdr:cNvPr id="696" name="695 Conector recto de flecha"/>
        <xdr:cNvCxnSpPr/>
      </xdr:nvCxnSpPr>
      <xdr:spPr>
        <a:xfrm>
          <a:off x="55123977" y="16665387"/>
          <a:ext cx="825874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413498</xdr:colOff>
      <xdr:row>82</xdr:row>
      <xdr:rowOff>13445</xdr:rowOff>
    </xdr:from>
    <xdr:to>
      <xdr:col>128</xdr:col>
      <xdr:colOff>2242</xdr:colOff>
      <xdr:row>84</xdr:row>
      <xdr:rowOff>91326</xdr:rowOff>
    </xdr:to>
    <xdr:cxnSp macro="">
      <xdr:nvCxnSpPr>
        <xdr:cNvPr id="697" name="696 Conector angular"/>
        <xdr:cNvCxnSpPr/>
      </xdr:nvCxnSpPr>
      <xdr:spPr>
        <a:xfrm flipV="1">
          <a:off x="55120616" y="16093886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373717</xdr:colOff>
      <xdr:row>85</xdr:row>
      <xdr:rowOff>125505</xdr:rowOff>
    </xdr:from>
    <xdr:to>
      <xdr:col>127</xdr:col>
      <xdr:colOff>383242</xdr:colOff>
      <xdr:row>87</xdr:row>
      <xdr:rowOff>117661</xdr:rowOff>
    </xdr:to>
    <xdr:cxnSp macro="">
      <xdr:nvCxnSpPr>
        <xdr:cNvPr id="698" name="697 Conector angular"/>
        <xdr:cNvCxnSpPr/>
      </xdr:nvCxnSpPr>
      <xdr:spPr>
        <a:xfrm flipV="1">
          <a:off x="55080835" y="16799858"/>
          <a:ext cx="838760" cy="395568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136712</xdr:colOff>
      <xdr:row>86</xdr:row>
      <xdr:rowOff>13448</xdr:rowOff>
    </xdr:from>
    <xdr:to>
      <xdr:col>127</xdr:col>
      <xdr:colOff>360833</xdr:colOff>
      <xdr:row>91</xdr:row>
      <xdr:rowOff>13446</xdr:rowOff>
    </xdr:to>
    <xdr:cxnSp macro="">
      <xdr:nvCxnSpPr>
        <xdr:cNvPr id="699" name="698 Conector angular"/>
        <xdr:cNvCxnSpPr/>
      </xdr:nvCxnSpPr>
      <xdr:spPr>
        <a:xfrm flipV="1">
          <a:off x="54843830" y="16889507"/>
          <a:ext cx="1053356" cy="9861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39222</xdr:colOff>
      <xdr:row>81</xdr:row>
      <xdr:rowOff>199462</xdr:rowOff>
    </xdr:from>
    <xdr:to>
      <xdr:col>133</xdr:col>
      <xdr:colOff>42584</xdr:colOff>
      <xdr:row>84</xdr:row>
      <xdr:rowOff>75637</xdr:rowOff>
    </xdr:to>
    <xdr:cxnSp macro="">
      <xdr:nvCxnSpPr>
        <xdr:cNvPr id="701" name="700 Conector angular"/>
        <xdr:cNvCxnSpPr/>
      </xdr:nvCxnSpPr>
      <xdr:spPr>
        <a:xfrm flipV="1">
          <a:off x="57234046" y="16078197"/>
          <a:ext cx="832597" cy="481293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383242</xdr:colOff>
      <xdr:row>85</xdr:row>
      <xdr:rowOff>147918</xdr:rowOff>
    </xdr:from>
    <xdr:to>
      <xdr:col>102</xdr:col>
      <xdr:colOff>338417</xdr:colOff>
      <xdr:row>90</xdr:row>
      <xdr:rowOff>114301</xdr:rowOff>
    </xdr:to>
    <xdr:cxnSp macro="">
      <xdr:nvCxnSpPr>
        <xdr:cNvPr id="704" name="703 Conector recto de flecha"/>
        <xdr:cNvCxnSpPr/>
      </xdr:nvCxnSpPr>
      <xdr:spPr>
        <a:xfrm>
          <a:off x="44724918" y="16822271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401171</xdr:colOff>
      <xdr:row>84</xdr:row>
      <xdr:rowOff>177053</xdr:rowOff>
    </xdr:from>
    <xdr:to>
      <xdr:col>102</xdr:col>
      <xdr:colOff>405652</xdr:colOff>
      <xdr:row>88</xdr:row>
      <xdr:rowOff>2241</xdr:rowOff>
    </xdr:to>
    <xdr:cxnSp macro="">
      <xdr:nvCxnSpPr>
        <xdr:cNvPr id="705" name="704 Conector recto de flecha"/>
        <xdr:cNvCxnSpPr/>
      </xdr:nvCxnSpPr>
      <xdr:spPr>
        <a:xfrm>
          <a:off x="44742847" y="16660906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24653</xdr:colOff>
      <xdr:row>82</xdr:row>
      <xdr:rowOff>87407</xdr:rowOff>
    </xdr:from>
    <xdr:to>
      <xdr:col>102</xdr:col>
      <xdr:colOff>389964</xdr:colOff>
      <xdr:row>84</xdr:row>
      <xdr:rowOff>103095</xdr:rowOff>
    </xdr:to>
    <xdr:cxnSp macro="">
      <xdr:nvCxnSpPr>
        <xdr:cNvPr id="706" name="705 Conector recto de flecha"/>
        <xdr:cNvCxnSpPr/>
      </xdr:nvCxnSpPr>
      <xdr:spPr>
        <a:xfrm flipV="1">
          <a:off x="44780947" y="16167848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389964</xdr:colOff>
      <xdr:row>85</xdr:row>
      <xdr:rowOff>98613</xdr:rowOff>
    </xdr:from>
    <xdr:to>
      <xdr:col>107</xdr:col>
      <xdr:colOff>345140</xdr:colOff>
      <xdr:row>90</xdr:row>
      <xdr:rowOff>64996</xdr:rowOff>
    </xdr:to>
    <xdr:cxnSp macro="">
      <xdr:nvCxnSpPr>
        <xdr:cNvPr id="707" name="706 Conector recto de flecha"/>
        <xdr:cNvCxnSpPr/>
      </xdr:nvCxnSpPr>
      <xdr:spPr>
        <a:xfrm>
          <a:off x="46804729" y="16772966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407893</xdr:colOff>
      <xdr:row>84</xdr:row>
      <xdr:rowOff>127748</xdr:rowOff>
    </xdr:from>
    <xdr:to>
      <xdr:col>107</xdr:col>
      <xdr:colOff>412375</xdr:colOff>
      <xdr:row>87</xdr:row>
      <xdr:rowOff>143436</xdr:rowOff>
    </xdr:to>
    <xdr:cxnSp macro="">
      <xdr:nvCxnSpPr>
        <xdr:cNvPr id="708" name="707 Conector recto de flecha"/>
        <xdr:cNvCxnSpPr/>
      </xdr:nvCxnSpPr>
      <xdr:spPr>
        <a:xfrm>
          <a:off x="46822658" y="16611601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31376</xdr:colOff>
      <xdr:row>82</xdr:row>
      <xdr:rowOff>38102</xdr:rowOff>
    </xdr:from>
    <xdr:to>
      <xdr:col>107</xdr:col>
      <xdr:colOff>396687</xdr:colOff>
      <xdr:row>84</xdr:row>
      <xdr:rowOff>53790</xdr:rowOff>
    </xdr:to>
    <xdr:cxnSp macro="">
      <xdr:nvCxnSpPr>
        <xdr:cNvPr id="709" name="708 Conector recto de flecha"/>
        <xdr:cNvCxnSpPr/>
      </xdr:nvCxnSpPr>
      <xdr:spPr>
        <a:xfrm flipV="1">
          <a:off x="46860758" y="16118543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351864</xdr:colOff>
      <xdr:row>85</xdr:row>
      <xdr:rowOff>138954</xdr:rowOff>
    </xdr:from>
    <xdr:to>
      <xdr:col>112</xdr:col>
      <xdr:colOff>307040</xdr:colOff>
      <xdr:row>90</xdr:row>
      <xdr:rowOff>105337</xdr:rowOff>
    </xdr:to>
    <xdr:cxnSp macro="">
      <xdr:nvCxnSpPr>
        <xdr:cNvPr id="710" name="709 Conector recto de flecha"/>
        <xdr:cNvCxnSpPr/>
      </xdr:nvCxnSpPr>
      <xdr:spPr>
        <a:xfrm>
          <a:off x="48839717" y="16813307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369793</xdr:colOff>
      <xdr:row>84</xdr:row>
      <xdr:rowOff>168089</xdr:rowOff>
    </xdr:from>
    <xdr:to>
      <xdr:col>112</xdr:col>
      <xdr:colOff>374275</xdr:colOff>
      <xdr:row>87</xdr:row>
      <xdr:rowOff>183777</xdr:rowOff>
    </xdr:to>
    <xdr:cxnSp macro="">
      <xdr:nvCxnSpPr>
        <xdr:cNvPr id="711" name="710 Conector recto de flecha"/>
        <xdr:cNvCxnSpPr/>
      </xdr:nvCxnSpPr>
      <xdr:spPr>
        <a:xfrm>
          <a:off x="48857646" y="16651942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407893</xdr:colOff>
      <xdr:row>82</xdr:row>
      <xdr:rowOff>78443</xdr:rowOff>
    </xdr:from>
    <xdr:to>
      <xdr:col>112</xdr:col>
      <xdr:colOff>358587</xdr:colOff>
      <xdr:row>84</xdr:row>
      <xdr:rowOff>94131</xdr:rowOff>
    </xdr:to>
    <xdr:cxnSp macro="">
      <xdr:nvCxnSpPr>
        <xdr:cNvPr id="712" name="711 Conector recto de flecha"/>
        <xdr:cNvCxnSpPr/>
      </xdr:nvCxnSpPr>
      <xdr:spPr>
        <a:xfrm flipV="1">
          <a:off x="48895746" y="16158884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380999</xdr:colOff>
      <xdr:row>85</xdr:row>
      <xdr:rowOff>123266</xdr:rowOff>
    </xdr:from>
    <xdr:to>
      <xdr:col>117</xdr:col>
      <xdr:colOff>336175</xdr:colOff>
      <xdr:row>90</xdr:row>
      <xdr:rowOff>89649</xdr:rowOff>
    </xdr:to>
    <xdr:cxnSp macro="">
      <xdr:nvCxnSpPr>
        <xdr:cNvPr id="713" name="712 Conector recto de flecha"/>
        <xdr:cNvCxnSpPr/>
      </xdr:nvCxnSpPr>
      <xdr:spPr>
        <a:xfrm>
          <a:off x="50941940" y="16797619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398928</xdr:colOff>
      <xdr:row>84</xdr:row>
      <xdr:rowOff>152401</xdr:rowOff>
    </xdr:from>
    <xdr:to>
      <xdr:col>117</xdr:col>
      <xdr:colOff>403410</xdr:colOff>
      <xdr:row>87</xdr:row>
      <xdr:rowOff>168089</xdr:rowOff>
    </xdr:to>
    <xdr:cxnSp macro="">
      <xdr:nvCxnSpPr>
        <xdr:cNvPr id="714" name="713 Conector recto de flecha"/>
        <xdr:cNvCxnSpPr/>
      </xdr:nvCxnSpPr>
      <xdr:spPr>
        <a:xfrm>
          <a:off x="50959869" y="16636254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22410</xdr:colOff>
      <xdr:row>82</xdr:row>
      <xdr:rowOff>62755</xdr:rowOff>
    </xdr:from>
    <xdr:to>
      <xdr:col>117</xdr:col>
      <xdr:colOff>387722</xdr:colOff>
      <xdr:row>84</xdr:row>
      <xdr:rowOff>78443</xdr:rowOff>
    </xdr:to>
    <xdr:cxnSp macro="">
      <xdr:nvCxnSpPr>
        <xdr:cNvPr id="715" name="714 Conector recto de flecha"/>
        <xdr:cNvCxnSpPr/>
      </xdr:nvCxnSpPr>
      <xdr:spPr>
        <a:xfrm flipV="1">
          <a:off x="50997969" y="16143196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398928</xdr:colOff>
      <xdr:row>85</xdr:row>
      <xdr:rowOff>141196</xdr:rowOff>
    </xdr:from>
    <xdr:to>
      <xdr:col>122</xdr:col>
      <xdr:colOff>354103</xdr:colOff>
      <xdr:row>90</xdr:row>
      <xdr:rowOff>107579</xdr:rowOff>
    </xdr:to>
    <xdr:cxnSp macro="">
      <xdr:nvCxnSpPr>
        <xdr:cNvPr id="716" name="715 Conector recto de flecha"/>
        <xdr:cNvCxnSpPr/>
      </xdr:nvCxnSpPr>
      <xdr:spPr>
        <a:xfrm>
          <a:off x="53032957" y="16815549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2239</xdr:colOff>
      <xdr:row>84</xdr:row>
      <xdr:rowOff>170331</xdr:rowOff>
    </xdr:from>
    <xdr:to>
      <xdr:col>123</xdr:col>
      <xdr:colOff>6721</xdr:colOff>
      <xdr:row>87</xdr:row>
      <xdr:rowOff>186019</xdr:rowOff>
    </xdr:to>
    <xdr:cxnSp macro="">
      <xdr:nvCxnSpPr>
        <xdr:cNvPr id="717" name="716 Conector recto de flecha"/>
        <xdr:cNvCxnSpPr/>
      </xdr:nvCxnSpPr>
      <xdr:spPr>
        <a:xfrm>
          <a:off x="53050886" y="16654184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40339</xdr:colOff>
      <xdr:row>82</xdr:row>
      <xdr:rowOff>80685</xdr:rowOff>
    </xdr:from>
    <xdr:to>
      <xdr:col>122</xdr:col>
      <xdr:colOff>405650</xdr:colOff>
      <xdr:row>84</xdr:row>
      <xdr:rowOff>96373</xdr:rowOff>
    </xdr:to>
    <xdr:cxnSp macro="">
      <xdr:nvCxnSpPr>
        <xdr:cNvPr id="718" name="717 Conector recto de flecha"/>
        <xdr:cNvCxnSpPr/>
      </xdr:nvCxnSpPr>
      <xdr:spPr>
        <a:xfrm flipV="1">
          <a:off x="53088986" y="16161126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372034</xdr:colOff>
      <xdr:row>85</xdr:row>
      <xdr:rowOff>170332</xdr:rowOff>
    </xdr:from>
    <xdr:to>
      <xdr:col>127</xdr:col>
      <xdr:colOff>327210</xdr:colOff>
      <xdr:row>90</xdr:row>
      <xdr:rowOff>136715</xdr:rowOff>
    </xdr:to>
    <xdr:cxnSp macro="">
      <xdr:nvCxnSpPr>
        <xdr:cNvPr id="719" name="718 Conector recto de flecha"/>
        <xdr:cNvCxnSpPr/>
      </xdr:nvCxnSpPr>
      <xdr:spPr>
        <a:xfrm>
          <a:off x="55079152" y="16844685"/>
          <a:ext cx="784411" cy="9637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389963</xdr:colOff>
      <xdr:row>85</xdr:row>
      <xdr:rowOff>8967</xdr:rowOff>
    </xdr:from>
    <xdr:to>
      <xdr:col>127</xdr:col>
      <xdr:colOff>394445</xdr:colOff>
      <xdr:row>88</xdr:row>
      <xdr:rowOff>24655</xdr:rowOff>
    </xdr:to>
    <xdr:cxnSp macro="">
      <xdr:nvCxnSpPr>
        <xdr:cNvPr id="720" name="719 Conector recto de flecha"/>
        <xdr:cNvCxnSpPr/>
      </xdr:nvCxnSpPr>
      <xdr:spPr>
        <a:xfrm>
          <a:off x="55097081" y="16683320"/>
          <a:ext cx="833717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13446</xdr:colOff>
      <xdr:row>82</xdr:row>
      <xdr:rowOff>109821</xdr:rowOff>
    </xdr:from>
    <xdr:to>
      <xdr:col>127</xdr:col>
      <xdr:colOff>378757</xdr:colOff>
      <xdr:row>84</xdr:row>
      <xdr:rowOff>125509</xdr:rowOff>
    </xdr:to>
    <xdr:cxnSp macro="">
      <xdr:nvCxnSpPr>
        <xdr:cNvPr id="721" name="720 Conector recto de flecha"/>
        <xdr:cNvCxnSpPr/>
      </xdr:nvCxnSpPr>
      <xdr:spPr>
        <a:xfrm flipV="1">
          <a:off x="55135181" y="16190262"/>
          <a:ext cx="77992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302558</xdr:colOff>
      <xdr:row>77</xdr:row>
      <xdr:rowOff>11205</xdr:rowOff>
    </xdr:from>
    <xdr:to>
      <xdr:col>92</xdr:col>
      <xdr:colOff>406773</xdr:colOff>
      <xdr:row>84</xdr:row>
      <xdr:rowOff>67235</xdr:rowOff>
    </xdr:to>
    <xdr:cxnSp macro="">
      <xdr:nvCxnSpPr>
        <xdr:cNvPr id="743" name="742 Conector angular"/>
        <xdr:cNvCxnSpPr/>
      </xdr:nvCxnSpPr>
      <xdr:spPr>
        <a:xfrm>
          <a:off x="34256382" y="15105529"/>
          <a:ext cx="7175126" cy="1445559"/>
        </a:xfrm>
        <a:prstGeom prst="bentConnector3">
          <a:avLst>
            <a:gd name="adj1" fmla="val 9591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304800</xdr:colOff>
      <xdr:row>75</xdr:row>
      <xdr:rowOff>0</xdr:rowOff>
    </xdr:from>
    <xdr:to>
      <xdr:col>75</xdr:col>
      <xdr:colOff>314325</xdr:colOff>
      <xdr:row>77</xdr:row>
      <xdr:rowOff>38100</xdr:rowOff>
    </xdr:to>
    <xdr:cxnSp macro="">
      <xdr:nvCxnSpPr>
        <xdr:cNvPr id="750" name="749 Conector recto"/>
        <xdr:cNvCxnSpPr/>
      </xdr:nvCxnSpPr>
      <xdr:spPr>
        <a:xfrm flipV="1">
          <a:off x="34261425" y="14649450"/>
          <a:ext cx="9525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78</xdr:row>
      <xdr:rowOff>33617</xdr:rowOff>
    </xdr:from>
    <xdr:to>
      <xdr:col>80</xdr:col>
      <xdr:colOff>403411</xdr:colOff>
      <xdr:row>83</xdr:row>
      <xdr:rowOff>0</xdr:rowOff>
    </xdr:to>
    <xdr:cxnSp macro="">
      <xdr:nvCxnSpPr>
        <xdr:cNvPr id="759" name="758 Conector angular"/>
        <xdr:cNvCxnSpPr/>
      </xdr:nvCxnSpPr>
      <xdr:spPr>
        <a:xfrm flipV="1">
          <a:off x="35242500" y="15318441"/>
          <a:ext cx="1210235" cy="963706"/>
        </a:xfrm>
        <a:prstGeom prst="bentConnector3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246529</xdr:colOff>
      <xdr:row>1</xdr:row>
      <xdr:rowOff>13607</xdr:rowOff>
    </xdr:from>
    <xdr:to>
      <xdr:col>102</xdr:col>
      <xdr:colOff>299357</xdr:colOff>
      <xdr:row>1</xdr:row>
      <xdr:rowOff>179294</xdr:rowOff>
    </xdr:to>
    <xdr:cxnSp macro="">
      <xdr:nvCxnSpPr>
        <xdr:cNvPr id="763" name="762 Conector angular"/>
        <xdr:cNvCxnSpPr/>
      </xdr:nvCxnSpPr>
      <xdr:spPr>
        <a:xfrm flipV="1">
          <a:off x="32413815" y="204107"/>
          <a:ext cx="13061256" cy="165687"/>
        </a:xfrm>
        <a:prstGeom prst="bentConnector3">
          <a:avLst>
            <a:gd name="adj1" fmla="val -42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312967</xdr:colOff>
      <xdr:row>1</xdr:row>
      <xdr:rowOff>13608</xdr:rowOff>
    </xdr:from>
    <xdr:to>
      <xdr:col>102</xdr:col>
      <xdr:colOff>366666</xdr:colOff>
      <xdr:row>84</xdr:row>
      <xdr:rowOff>94741</xdr:rowOff>
    </xdr:to>
    <xdr:cxnSp macro="">
      <xdr:nvCxnSpPr>
        <xdr:cNvPr id="765" name="764 Conector angular"/>
        <xdr:cNvCxnSpPr/>
      </xdr:nvCxnSpPr>
      <xdr:spPr>
        <a:xfrm rot="16200000" flipH="1">
          <a:off x="37276661" y="8416128"/>
          <a:ext cx="16477740" cy="53699"/>
        </a:xfrm>
        <a:prstGeom prst="bentConnector3">
          <a:avLst>
            <a:gd name="adj1" fmla="val 9963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154000</xdr:colOff>
      <xdr:row>19</xdr:row>
      <xdr:rowOff>51954</xdr:rowOff>
    </xdr:from>
    <xdr:to>
      <xdr:col>107</xdr:col>
      <xdr:colOff>86591</xdr:colOff>
      <xdr:row>24</xdr:row>
      <xdr:rowOff>5126</xdr:rowOff>
    </xdr:to>
    <xdr:cxnSp macro="">
      <xdr:nvCxnSpPr>
        <xdr:cNvPr id="774" name="773 Conector angular"/>
        <xdr:cNvCxnSpPr/>
      </xdr:nvCxnSpPr>
      <xdr:spPr>
        <a:xfrm flipV="1">
          <a:off x="35552364" y="3827318"/>
          <a:ext cx="11570409" cy="974944"/>
        </a:xfrm>
        <a:prstGeom prst="bentConnector3">
          <a:avLst>
            <a:gd name="adj1" fmla="val -8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34635</xdr:colOff>
      <xdr:row>19</xdr:row>
      <xdr:rowOff>51954</xdr:rowOff>
    </xdr:from>
    <xdr:to>
      <xdr:col>107</xdr:col>
      <xdr:colOff>322442</xdr:colOff>
      <xdr:row>84</xdr:row>
      <xdr:rowOff>94740</xdr:rowOff>
    </xdr:to>
    <xdr:cxnSp macro="">
      <xdr:nvCxnSpPr>
        <xdr:cNvPr id="777" name="776 Conector angular"/>
        <xdr:cNvCxnSpPr/>
      </xdr:nvCxnSpPr>
      <xdr:spPr>
        <a:xfrm rot="16200000" flipH="1">
          <a:off x="40707669" y="10190466"/>
          <a:ext cx="13014104" cy="287807"/>
        </a:xfrm>
        <a:prstGeom prst="bentConnector3">
          <a:avLst>
            <a:gd name="adj1" fmla="val 9976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201706</xdr:colOff>
      <xdr:row>74</xdr:row>
      <xdr:rowOff>182655</xdr:rowOff>
    </xdr:from>
    <xdr:to>
      <xdr:col>79</xdr:col>
      <xdr:colOff>216274</xdr:colOff>
      <xdr:row>76</xdr:row>
      <xdr:rowOff>0</xdr:rowOff>
    </xdr:to>
    <xdr:cxnSp macro="">
      <xdr:nvCxnSpPr>
        <xdr:cNvPr id="785" name="784 Conector recto"/>
        <xdr:cNvCxnSpPr/>
      </xdr:nvCxnSpPr>
      <xdr:spPr>
        <a:xfrm flipV="1">
          <a:off x="35814000" y="14694273"/>
          <a:ext cx="14568" cy="20955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186018</xdr:colOff>
      <xdr:row>75</xdr:row>
      <xdr:rowOff>152399</xdr:rowOff>
    </xdr:from>
    <xdr:to>
      <xdr:col>113</xdr:col>
      <xdr:colOff>33618</xdr:colOff>
      <xdr:row>84</xdr:row>
      <xdr:rowOff>22412</xdr:rowOff>
    </xdr:to>
    <xdr:cxnSp macro="">
      <xdr:nvCxnSpPr>
        <xdr:cNvPr id="787" name="786 Conector angular"/>
        <xdr:cNvCxnSpPr/>
      </xdr:nvCxnSpPr>
      <xdr:spPr>
        <a:xfrm>
          <a:off x="35798312" y="14865723"/>
          <a:ext cx="13967012" cy="1640542"/>
        </a:xfrm>
        <a:prstGeom prst="bentConnector3">
          <a:avLst>
            <a:gd name="adj1" fmla="val 9773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275344</xdr:colOff>
      <xdr:row>3</xdr:row>
      <xdr:rowOff>13607</xdr:rowOff>
    </xdr:from>
    <xdr:to>
      <xdr:col>116</xdr:col>
      <xdr:colOff>408215</xdr:colOff>
      <xdr:row>3</xdr:row>
      <xdr:rowOff>190502</xdr:rowOff>
    </xdr:to>
    <xdr:cxnSp macro="">
      <xdr:nvCxnSpPr>
        <xdr:cNvPr id="790" name="789 Conector angular"/>
        <xdr:cNvCxnSpPr/>
      </xdr:nvCxnSpPr>
      <xdr:spPr>
        <a:xfrm flipV="1">
          <a:off x="34102701" y="598714"/>
          <a:ext cx="17386728" cy="176895"/>
        </a:xfrm>
        <a:prstGeom prst="bentConnector3">
          <a:avLst>
            <a:gd name="adj1" fmla="val -87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394607</xdr:colOff>
      <xdr:row>2</xdr:row>
      <xdr:rowOff>190499</xdr:rowOff>
    </xdr:from>
    <xdr:to>
      <xdr:col>117</xdr:col>
      <xdr:colOff>359552</xdr:colOff>
      <xdr:row>84</xdr:row>
      <xdr:rowOff>114531</xdr:rowOff>
    </xdr:to>
    <xdr:cxnSp macro="">
      <xdr:nvCxnSpPr>
        <xdr:cNvPr id="793" name="792 Conector angular"/>
        <xdr:cNvCxnSpPr/>
      </xdr:nvCxnSpPr>
      <xdr:spPr>
        <a:xfrm rot="16200000" flipH="1">
          <a:off x="43604135" y="8456792"/>
          <a:ext cx="16130139" cy="386767"/>
        </a:xfrm>
        <a:prstGeom prst="bentConnector3">
          <a:avLst>
            <a:gd name="adj1" fmla="val 9968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266700</xdr:colOff>
      <xdr:row>22</xdr:row>
      <xdr:rowOff>0</xdr:rowOff>
    </xdr:from>
    <xdr:to>
      <xdr:col>122</xdr:col>
      <xdr:colOff>95250</xdr:colOff>
      <xdr:row>24</xdr:row>
      <xdr:rowOff>19052</xdr:rowOff>
    </xdr:to>
    <xdr:cxnSp macro="">
      <xdr:nvCxnSpPr>
        <xdr:cNvPr id="799" name="798 Conector angular"/>
        <xdr:cNvCxnSpPr/>
      </xdr:nvCxnSpPr>
      <xdr:spPr>
        <a:xfrm flipV="1">
          <a:off x="37414200" y="4354286"/>
          <a:ext cx="16293193" cy="427266"/>
        </a:xfrm>
        <a:prstGeom prst="bentConnector3">
          <a:avLst>
            <a:gd name="adj1" fmla="val 142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108858</xdr:colOff>
      <xdr:row>22</xdr:row>
      <xdr:rowOff>13606</xdr:rowOff>
    </xdr:from>
    <xdr:to>
      <xdr:col>122</xdr:col>
      <xdr:colOff>400374</xdr:colOff>
      <xdr:row>84</xdr:row>
      <xdr:rowOff>60103</xdr:rowOff>
    </xdr:to>
    <xdr:cxnSp macro="">
      <xdr:nvCxnSpPr>
        <xdr:cNvPr id="803" name="802 Conector angular"/>
        <xdr:cNvCxnSpPr/>
      </xdr:nvCxnSpPr>
      <xdr:spPr>
        <a:xfrm rot="16200000" flipH="1">
          <a:off x="47720296" y="10368597"/>
          <a:ext cx="12292925" cy="291516"/>
        </a:xfrm>
        <a:prstGeom prst="bentConnector3">
          <a:avLst>
            <a:gd name="adj1" fmla="val 9947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419741</xdr:colOff>
      <xdr:row>73</xdr:row>
      <xdr:rowOff>183616</xdr:rowOff>
    </xdr:from>
    <xdr:to>
      <xdr:col>127</xdr:col>
      <xdr:colOff>394607</xdr:colOff>
      <xdr:row>84</xdr:row>
      <xdr:rowOff>68036</xdr:rowOff>
    </xdr:to>
    <xdr:cxnSp macro="">
      <xdr:nvCxnSpPr>
        <xdr:cNvPr id="808" name="807 Conector angular"/>
        <xdr:cNvCxnSpPr/>
      </xdr:nvCxnSpPr>
      <xdr:spPr>
        <a:xfrm>
          <a:off x="37567241" y="14607187"/>
          <a:ext cx="18548616" cy="2061563"/>
        </a:xfrm>
        <a:prstGeom prst="bentConnector3">
          <a:avLst>
            <a:gd name="adj1" fmla="val 9849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33297</xdr:colOff>
      <xdr:row>81</xdr:row>
      <xdr:rowOff>182655</xdr:rowOff>
    </xdr:from>
    <xdr:to>
      <xdr:col>136</xdr:col>
      <xdr:colOff>407493</xdr:colOff>
      <xdr:row>81</xdr:row>
      <xdr:rowOff>192180</xdr:rowOff>
    </xdr:to>
    <xdr:cxnSp macro="">
      <xdr:nvCxnSpPr>
        <xdr:cNvPr id="819" name="818 Conector recto de flecha"/>
        <xdr:cNvCxnSpPr/>
      </xdr:nvCxnSpPr>
      <xdr:spPr>
        <a:xfrm>
          <a:off x="61049326" y="16061390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358009</xdr:colOff>
      <xdr:row>81</xdr:row>
      <xdr:rowOff>174735</xdr:rowOff>
    </xdr:from>
    <xdr:to>
      <xdr:col>128</xdr:col>
      <xdr:colOff>0</xdr:colOff>
      <xdr:row>84</xdr:row>
      <xdr:rowOff>76200</xdr:rowOff>
    </xdr:to>
    <xdr:cxnSp macro="">
      <xdr:nvCxnSpPr>
        <xdr:cNvPr id="262" name="261 Conector recto de flecha"/>
        <xdr:cNvCxnSpPr/>
      </xdr:nvCxnSpPr>
      <xdr:spPr>
        <a:xfrm>
          <a:off x="56707909" y="15995760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358009</xdr:colOff>
      <xdr:row>81</xdr:row>
      <xdr:rowOff>117585</xdr:rowOff>
    </xdr:from>
    <xdr:to>
      <xdr:col>123</xdr:col>
      <xdr:colOff>0</xdr:colOff>
      <xdr:row>84</xdr:row>
      <xdr:rowOff>19050</xdr:rowOff>
    </xdr:to>
    <xdr:cxnSp macro="">
      <xdr:nvCxnSpPr>
        <xdr:cNvPr id="263" name="262 Conector recto de flecha"/>
        <xdr:cNvCxnSpPr/>
      </xdr:nvCxnSpPr>
      <xdr:spPr>
        <a:xfrm>
          <a:off x="54593359" y="15938610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338959</xdr:colOff>
      <xdr:row>81</xdr:row>
      <xdr:rowOff>174735</xdr:rowOff>
    </xdr:from>
    <xdr:to>
      <xdr:col>117</xdr:col>
      <xdr:colOff>400050</xdr:colOff>
      <xdr:row>84</xdr:row>
      <xdr:rowOff>76200</xdr:rowOff>
    </xdr:to>
    <xdr:cxnSp macro="">
      <xdr:nvCxnSpPr>
        <xdr:cNvPr id="264" name="263 Conector recto de flecha"/>
        <xdr:cNvCxnSpPr/>
      </xdr:nvCxnSpPr>
      <xdr:spPr>
        <a:xfrm>
          <a:off x="52459759" y="15995760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243709</xdr:colOff>
      <xdr:row>81</xdr:row>
      <xdr:rowOff>89010</xdr:rowOff>
    </xdr:from>
    <xdr:to>
      <xdr:col>112</xdr:col>
      <xdr:colOff>304800</xdr:colOff>
      <xdr:row>83</xdr:row>
      <xdr:rowOff>190500</xdr:rowOff>
    </xdr:to>
    <xdr:cxnSp macro="">
      <xdr:nvCxnSpPr>
        <xdr:cNvPr id="265" name="264 Conector recto de flecha"/>
        <xdr:cNvCxnSpPr/>
      </xdr:nvCxnSpPr>
      <xdr:spPr>
        <a:xfrm>
          <a:off x="50249959" y="15910035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5584</xdr:colOff>
      <xdr:row>81</xdr:row>
      <xdr:rowOff>184260</xdr:rowOff>
    </xdr:from>
    <xdr:to>
      <xdr:col>108</xdr:col>
      <xdr:colOff>95250</xdr:colOff>
      <xdr:row>84</xdr:row>
      <xdr:rowOff>85725</xdr:rowOff>
    </xdr:to>
    <xdr:cxnSp macro="">
      <xdr:nvCxnSpPr>
        <xdr:cNvPr id="266" name="265 Conector recto de flecha"/>
        <xdr:cNvCxnSpPr/>
      </xdr:nvCxnSpPr>
      <xdr:spPr>
        <a:xfrm>
          <a:off x="48344959" y="16005285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329434</xdr:colOff>
      <xdr:row>81</xdr:row>
      <xdr:rowOff>174735</xdr:rowOff>
    </xdr:from>
    <xdr:to>
      <xdr:col>102</xdr:col>
      <xdr:colOff>390525</xdr:colOff>
      <xdr:row>84</xdr:row>
      <xdr:rowOff>76200</xdr:rowOff>
    </xdr:to>
    <xdr:cxnSp macro="">
      <xdr:nvCxnSpPr>
        <xdr:cNvPr id="268" name="267 Conector recto de flecha"/>
        <xdr:cNvCxnSpPr/>
      </xdr:nvCxnSpPr>
      <xdr:spPr>
        <a:xfrm>
          <a:off x="46106584" y="15995760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300859</xdr:colOff>
      <xdr:row>81</xdr:row>
      <xdr:rowOff>127110</xdr:rowOff>
    </xdr:from>
    <xdr:to>
      <xdr:col>97</xdr:col>
      <xdr:colOff>361950</xdr:colOff>
      <xdr:row>84</xdr:row>
      <xdr:rowOff>28575</xdr:rowOff>
    </xdr:to>
    <xdr:cxnSp macro="">
      <xdr:nvCxnSpPr>
        <xdr:cNvPr id="269" name="268 Conector recto de flecha"/>
        <xdr:cNvCxnSpPr/>
      </xdr:nvCxnSpPr>
      <xdr:spPr>
        <a:xfrm>
          <a:off x="43963459" y="15948135"/>
          <a:ext cx="927866" cy="501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11</xdr:row>
      <xdr:rowOff>171450</xdr:rowOff>
    </xdr:from>
    <xdr:to>
      <xdr:col>14</xdr:col>
      <xdr:colOff>180975</xdr:colOff>
      <xdr:row>11</xdr:row>
      <xdr:rowOff>180975</xdr:rowOff>
    </xdr:to>
    <xdr:cxnSp macro="">
      <xdr:nvCxnSpPr>
        <xdr:cNvPr id="246" name="245 Conector recto de flecha"/>
        <xdr:cNvCxnSpPr/>
      </xdr:nvCxnSpPr>
      <xdr:spPr>
        <a:xfrm>
          <a:off x="11777663" y="226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11</xdr:row>
      <xdr:rowOff>168088</xdr:rowOff>
    </xdr:from>
    <xdr:to>
      <xdr:col>18</xdr:col>
      <xdr:colOff>336177</xdr:colOff>
      <xdr:row>11</xdr:row>
      <xdr:rowOff>180975</xdr:rowOff>
    </xdr:to>
    <xdr:cxnSp macro="">
      <xdr:nvCxnSpPr>
        <xdr:cNvPr id="247" name="246 Conector recto de flecha"/>
        <xdr:cNvCxnSpPr/>
      </xdr:nvCxnSpPr>
      <xdr:spPr>
        <a:xfrm flipV="1">
          <a:off x="13230225" y="2263588"/>
          <a:ext cx="417140" cy="1288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11</xdr:row>
      <xdr:rowOff>171450</xdr:rowOff>
    </xdr:from>
    <xdr:to>
      <xdr:col>22</xdr:col>
      <xdr:colOff>381000</xdr:colOff>
      <xdr:row>11</xdr:row>
      <xdr:rowOff>179294</xdr:rowOff>
    </xdr:to>
    <xdr:cxnSp macro="">
      <xdr:nvCxnSpPr>
        <xdr:cNvPr id="248" name="247 Conector recto de flecha"/>
        <xdr:cNvCxnSpPr/>
      </xdr:nvCxnSpPr>
      <xdr:spPr>
        <a:xfrm>
          <a:off x="15078075" y="2266950"/>
          <a:ext cx="352425" cy="784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11</xdr:row>
      <xdr:rowOff>180976</xdr:rowOff>
    </xdr:from>
    <xdr:to>
      <xdr:col>30</xdr:col>
      <xdr:colOff>329045</xdr:colOff>
      <xdr:row>12</xdr:row>
      <xdr:rowOff>0</xdr:rowOff>
    </xdr:to>
    <xdr:cxnSp macro="">
      <xdr:nvCxnSpPr>
        <xdr:cNvPr id="249" name="248 Conector recto de flecha"/>
        <xdr:cNvCxnSpPr/>
      </xdr:nvCxnSpPr>
      <xdr:spPr>
        <a:xfrm>
          <a:off x="16663988" y="2276476"/>
          <a:ext cx="1976870" cy="952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249382</xdr:colOff>
      <xdr:row>12</xdr:row>
      <xdr:rowOff>184439</xdr:rowOff>
    </xdr:from>
    <xdr:to>
      <xdr:col>17</xdr:col>
      <xdr:colOff>309253</xdr:colOff>
      <xdr:row>23</xdr:row>
      <xdr:rowOff>179372</xdr:rowOff>
    </xdr:to>
    <xdr:cxnSp macro="">
      <xdr:nvCxnSpPr>
        <xdr:cNvPr id="250" name="249 Conector angular"/>
        <xdr:cNvCxnSpPr/>
      </xdr:nvCxnSpPr>
      <xdr:spPr>
        <a:xfrm rot="16200000" flipH="1">
          <a:off x="11902351" y="3295220"/>
          <a:ext cx="2090433" cy="440871"/>
        </a:xfrm>
        <a:prstGeom prst="bentConnector3">
          <a:avLst>
            <a:gd name="adj1" fmla="val 10003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121227</xdr:colOff>
      <xdr:row>25</xdr:row>
      <xdr:rowOff>0</xdr:rowOff>
    </xdr:from>
    <xdr:to>
      <xdr:col>69</xdr:col>
      <xdr:colOff>138545</xdr:colOff>
      <xdr:row>30</xdr:row>
      <xdr:rowOff>121227</xdr:rowOff>
    </xdr:to>
    <xdr:cxnSp macro="">
      <xdr:nvCxnSpPr>
        <xdr:cNvPr id="251" name="250 Conector recto de flecha"/>
        <xdr:cNvCxnSpPr/>
      </xdr:nvCxnSpPr>
      <xdr:spPr>
        <a:xfrm flipH="1">
          <a:off x="33601602" y="4762500"/>
          <a:ext cx="17318" cy="107372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193557</xdr:colOff>
      <xdr:row>12</xdr:row>
      <xdr:rowOff>201708</xdr:rowOff>
    </xdr:from>
    <xdr:to>
      <xdr:col>21</xdr:col>
      <xdr:colOff>335770</xdr:colOff>
      <xdr:row>20</xdr:row>
      <xdr:rowOff>112671</xdr:rowOff>
    </xdr:to>
    <xdr:cxnSp macro="">
      <xdr:nvCxnSpPr>
        <xdr:cNvPr id="252" name="251 Conector angular"/>
        <xdr:cNvCxnSpPr/>
      </xdr:nvCxnSpPr>
      <xdr:spPr>
        <a:xfrm rot="16200000" flipH="1">
          <a:off x="13989463" y="2907865"/>
          <a:ext cx="1434963" cy="594650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281167</xdr:colOff>
      <xdr:row>13</xdr:row>
      <xdr:rowOff>5096</xdr:rowOff>
    </xdr:from>
    <xdr:to>
      <xdr:col>25</xdr:col>
      <xdr:colOff>260999</xdr:colOff>
      <xdr:row>17</xdr:row>
      <xdr:rowOff>153010</xdr:rowOff>
    </xdr:to>
    <xdr:cxnSp macro="">
      <xdr:nvCxnSpPr>
        <xdr:cNvPr id="254" name="253 Conector angular"/>
        <xdr:cNvCxnSpPr/>
      </xdr:nvCxnSpPr>
      <xdr:spPr>
        <a:xfrm rot="16200000" flipH="1">
          <a:off x="15853845" y="2720418"/>
          <a:ext cx="909914" cy="432270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20169</xdr:colOff>
      <xdr:row>11</xdr:row>
      <xdr:rowOff>145677</xdr:rowOff>
    </xdr:from>
    <xdr:to>
      <xdr:col>57</xdr:col>
      <xdr:colOff>44824</xdr:colOff>
      <xdr:row>12</xdr:row>
      <xdr:rowOff>5043</xdr:rowOff>
    </xdr:to>
    <xdr:cxnSp macro="">
      <xdr:nvCxnSpPr>
        <xdr:cNvPr id="255" name="254 Conector recto de flecha"/>
        <xdr:cNvCxnSpPr/>
      </xdr:nvCxnSpPr>
      <xdr:spPr>
        <a:xfrm flipV="1">
          <a:off x="19998857" y="2241177"/>
          <a:ext cx="8692405" cy="4986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31</xdr:row>
      <xdr:rowOff>171450</xdr:rowOff>
    </xdr:from>
    <xdr:to>
      <xdr:col>14</xdr:col>
      <xdr:colOff>180975</xdr:colOff>
      <xdr:row>31</xdr:row>
      <xdr:rowOff>180975</xdr:rowOff>
    </xdr:to>
    <xdr:cxnSp macro="">
      <xdr:nvCxnSpPr>
        <xdr:cNvPr id="257" name="256 Conector recto de flecha"/>
        <xdr:cNvCxnSpPr/>
      </xdr:nvCxnSpPr>
      <xdr:spPr>
        <a:xfrm>
          <a:off x="11777663" y="607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371475</xdr:colOff>
      <xdr:row>31</xdr:row>
      <xdr:rowOff>180975</xdr:rowOff>
    </xdr:from>
    <xdr:to>
      <xdr:col>18</xdr:col>
      <xdr:colOff>353786</xdr:colOff>
      <xdr:row>32</xdr:row>
      <xdr:rowOff>13607</xdr:rowOff>
    </xdr:to>
    <xdr:cxnSp macro="">
      <xdr:nvCxnSpPr>
        <xdr:cNvPr id="258" name="257 Conector recto de flecha"/>
        <xdr:cNvCxnSpPr/>
      </xdr:nvCxnSpPr>
      <xdr:spPr>
        <a:xfrm>
          <a:off x="13230225" y="6086475"/>
          <a:ext cx="434749" cy="2313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31</xdr:row>
      <xdr:rowOff>171450</xdr:rowOff>
    </xdr:from>
    <xdr:to>
      <xdr:col>22</xdr:col>
      <xdr:colOff>367393</xdr:colOff>
      <xdr:row>31</xdr:row>
      <xdr:rowOff>176893</xdr:rowOff>
    </xdr:to>
    <xdr:cxnSp macro="">
      <xdr:nvCxnSpPr>
        <xdr:cNvPr id="259" name="258 Conector recto de flecha"/>
        <xdr:cNvCxnSpPr/>
      </xdr:nvCxnSpPr>
      <xdr:spPr>
        <a:xfrm>
          <a:off x="15078075" y="6076950"/>
          <a:ext cx="338818" cy="544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31</xdr:row>
      <xdr:rowOff>176893</xdr:rowOff>
    </xdr:from>
    <xdr:to>
      <xdr:col>26</xdr:col>
      <xdr:colOff>340179</xdr:colOff>
      <xdr:row>31</xdr:row>
      <xdr:rowOff>180975</xdr:rowOff>
    </xdr:to>
    <xdr:cxnSp macro="">
      <xdr:nvCxnSpPr>
        <xdr:cNvPr id="260" name="259 Conector recto de flecha"/>
        <xdr:cNvCxnSpPr/>
      </xdr:nvCxnSpPr>
      <xdr:spPr>
        <a:xfrm flipV="1">
          <a:off x="16663988" y="6082393"/>
          <a:ext cx="321129" cy="408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35299</xdr:colOff>
      <xdr:row>43</xdr:row>
      <xdr:rowOff>180976</xdr:rowOff>
    </xdr:from>
    <xdr:to>
      <xdr:col>21</xdr:col>
      <xdr:colOff>214593</xdr:colOff>
      <xdr:row>44</xdr:row>
      <xdr:rowOff>1</xdr:rowOff>
    </xdr:to>
    <xdr:cxnSp macro="">
      <xdr:nvCxnSpPr>
        <xdr:cNvPr id="261" name="260 Conector recto de flecha"/>
        <xdr:cNvCxnSpPr/>
      </xdr:nvCxnSpPr>
      <xdr:spPr>
        <a:xfrm>
          <a:off x="14703799" y="8372476"/>
          <a:ext cx="17929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422566</xdr:colOff>
      <xdr:row>32</xdr:row>
      <xdr:rowOff>201755</xdr:rowOff>
    </xdr:from>
    <xdr:to>
      <xdr:col>18</xdr:col>
      <xdr:colOff>35877</xdr:colOff>
      <xdr:row>43</xdr:row>
      <xdr:rowOff>128651</xdr:rowOff>
    </xdr:to>
    <xdr:cxnSp macro="">
      <xdr:nvCxnSpPr>
        <xdr:cNvPr id="270" name="269 Conector angular"/>
        <xdr:cNvCxnSpPr/>
      </xdr:nvCxnSpPr>
      <xdr:spPr>
        <a:xfrm rot="16200000" flipH="1">
          <a:off x="12093443" y="7066528"/>
          <a:ext cx="2022396" cy="484849"/>
        </a:xfrm>
        <a:prstGeom prst="bentConnector3">
          <a:avLst>
            <a:gd name="adj1" fmla="val 10100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310856</xdr:colOff>
      <xdr:row>33</xdr:row>
      <xdr:rowOff>32312</xdr:rowOff>
    </xdr:from>
    <xdr:to>
      <xdr:col>25</xdr:col>
      <xdr:colOff>290689</xdr:colOff>
      <xdr:row>37</xdr:row>
      <xdr:rowOff>180226</xdr:rowOff>
    </xdr:to>
    <xdr:cxnSp macro="">
      <xdr:nvCxnSpPr>
        <xdr:cNvPr id="272" name="271 Conector angular"/>
        <xdr:cNvCxnSpPr/>
      </xdr:nvCxnSpPr>
      <xdr:spPr>
        <a:xfrm rot="16200000" flipH="1">
          <a:off x="15883535" y="6557633"/>
          <a:ext cx="909914" cy="432271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31</xdr:row>
      <xdr:rowOff>171450</xdr:rowOff>
    </xdr:from>
    <xdr:to>
      <xdr:col>14</xdr:col>
      <xdr:colOff>180975</xdr:colOff>
      <xdr:row>31</xdr:row>
      <xdr:rowOff>180975</xdr:rowOff>
    </xdr:to>
    <xdr:cxnSp macro="">
      <xdr:nvCxnSpPr>
        <xdr:cNvPr id="273" name="272 Conector recto de flecha"/>
        <xdr:cNvCxnSpPr/>
      </xdr:nvCxnSpPr>
      <xdr:spPr>
        <a:xfrm>
          <a:off x="11777663" y="607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35299</xdr:colOff>
      <xdr:row>43</xdr:row>
      <xdr:rowOff>180976</xdr:rowOff>
    </xdr:from>
    <xdr:to>
      <xdr:col>21</xdr:col>
      <xdr:colOff>214593</xdr:colOff>
      <xdr:row>44</xdr:row>
      <xdr:rowOff>1</xdr:rowOff>
    </xdr:to>
    <xdr:cxnSp macro="">
      <xdr:nvCxnSpPr>
        <xdr:cNvPr id="274" name="273 Conector recto de flecha"/>
        <xdr:cNvCxnSpPr/>
      </xdr:nvCxnSpPr>
      <xdr:spPr>
        <a:xfrm>
          <a:off x="14703799" y="8372476"/>
          <a:ext cx="179294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280150</xdr:colOff>
      <xdr:row>33</xdr:row>
      <xdr:rowOff>11209</xdr:rowOff>
    </xdr:from>
    <xdr:to>
      <xdr:col>22</xdr:col>
      <xdr:colOff>6726</xdr:colOff>
      <xdr:row>40</xdr:row>
      <xdr:rowOff>129991</xdr:rowOff>
    </xdr:to>
    <xdr:cxnSp macro="">
      <xdr:nvCxnSpPr>
        <xdr:cNvPr id="275" name="274 Conector angular"/>
        <xdr:cNvCxnSpPr/>
      </xdr:nvCxnSpPr>
      <xdr:spPr>
        <a:xfrm rot="16200000" flipH="1">
          <a:off x="14050079" y="6743843"/>
          <a:ext cx="1452282" cy="560013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6737</xdr:colOff>
      <xdr:row>11</xdr:row>
      <xdr:rowOff>176071</xdr:rowOff>
    </xdr:from>
    <xdr:to>
      <xdr:col>60</xdr:col>
      <xdr:colOff>291353</xdr:colOff>
      <xdr:row>12</xdr:row>
      <xdr:rowOff>0</xdr:rowOff>
    </xdr:to>
    <xdr:cxnSp macro="">
      <xdr:nvCxnSpPr>
        <xdr:cNvPr id="276" name="275 Conector recto de flecha"/>
        <xdr:cNvCxnSpPr/>
      </xdr:nvCxnSpPr>
      <xdr:spPr>
        <a:xfrm>
          <a:off x="29867612" y="2271571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33618</xdr:colOff>
      <xdr:row>11</xdr:row>
      <xdr:rowOff>168088</xdr:rowOff>
    </xdr:from>
    <xdr:to>
      <xdr:col>64</xdr:col>
      <xdr:colOff>324971</xdr:colOff>
      <xdr:row>11</xdr:row>
      <xdr:rowOff>179294</xdr:rowOff>
    </xdr:to>
    <xdr:cxnSp macro="">
      <xdr:nvCxnSpPr>
        <xdr:cNvPr id="277" name="276 Conector recto de flecha"/>
        <xdr:cNvCxnSpPr/>
      </xdr:nvCxnSpPr>
      <xdr:spPr>
        <a:xfrm flipV="1">
          <a:off x="31513743" y="2263588"/>
          <a:ext cx="291353" cy="11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24667</xdr:colOff>
      <xdr:row>11</xdr:row>
      <xdr:rowOff>171589</xdr:rowOff>
    </xdr:from>
    <xdr:to>
      <xdr:col>68</xdr:col>
      <xdr:colOff>369795</xdr:colOff>
      <xdr:row>11</xdr:row>
      <xdr:rowOff>179294</xdr:rowOff>
    </xdr:to>
    <xdr:cxnSp macro="">
      <xdr:nvCxnSpPr>
        <xdr:cNvPr id="278" name="277 Conector recto de flecha"/>
        <xdr:cNvCxnSpPr/>
      </xdr:nvCxnSpPr>
      <xdr:spPr>
        <a:xfrm>
          <a:off x="33124042" y="2267089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4496</xdr:colOff>
      <xdr:row>12</xdr:row>
      <xdr:rowOff>3501</xdr:rowOff>
    </xdr:from>
    <xdr:to>
      <xdr:col>72</xdr:col>
      <xdr:colOff>349624</xdr:colOff>
      <xdr:row>12</xdr:row>
      <xdr:rowOff>11206</xdr:rowOff>
    </xdr:to>
    <xdr:cxnSp macro="">
      <xdr:nvCxnSpPr>
        <xdr:cNvPr id="279" name="278 Conector recto de flecha"/>
        <xdr:cNvCxnSpPr/>
      </xdr:nvCxnSpPr>
      <xdr:spPr>
        <a:xfrm>
          <a:off x="34770746" y="2289501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11</xdr:row>
      <xdr:rowOff>184476</xdr:rowOff>
    </xdr:from>
    <xdr:to>
      <xdr:col>81</xdr:col>
      <xdr:colOff>0</xdr:colOff>
      <xdr:row>12</xdr:row>
      <xdr:rowOff>13607</xdr:rowOff>
    </xdr:to>
    <xdr:cxnSp macro="">
      <xdr:nvCxnSpPr>
        <xdr:cNvPr id="280" name="279 Conector recto de flecha"/>
        <xdr:cNvCxnSpPr/>
      </xdr:nvCxnSpPr>
      <xdr:spPr>
        <a:xfrm>
          <a:off x="36599546" y="2279976"/>
          <a:ext cx="2071954" cy="1963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20169</xdr:colOff>
      <xdr:row>32</xdr:row>
      <xdr:rowOff>5043</xdr:rowOff>
    </xdr:from>
    <xdr:to>
      <xdr:col>30</xdr:col>
      <xdr:colOff>367393</xdr:colOff>
      <xdr:row>32</xdr:row>
      <xdr:rowOff>13607</xdr:rowOff>
    </xdr:to>
    <xdr:cxnSp macro="">
      <xdr:nvCxnSpPr>
        <xdr:cNvPr id="282" name="281 Conector recto de flecha"/>
        <xdr:cNvCxnSpPr/>
      </xdr:nvCxnSpPr>
      <xdr:spPr>
        <a:xfrm>
          <a:off x="18331982" y="6101043"/>
          <a:ext cx="347224" cy="85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11219</xdr:colOff>
      <xdr:row>31</xdr:row>
      <xdr:rowOff>145676</xdr:rowOff>
    </xdr:from>
    <xdr:to>
      <xdr:col>34</xdr:col>
      <xdr:colOff>336176</xdr:colOff>
      <xdr:row>31</xdr:row>
      <xdr:rowOff>158141</xdr:rowOff>
    </xdr:to>
    <xdr:cxnSp macro="">
      <xdr:nvCxnSpPr>
        <xdr:cNvPr id="283" name="282 Conector recto de flecha"/>
        <xdr:cNvCxnSpPr/>
      </xdr:nvCxnSpPr>
      <xdr:spPr>
        <a:xfrm flipV="1">
          <a:off x="19989907" y="6051176"/>
          <a:ext cx="324957" cy="124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6737</xdr:colOff>
      <xdr:row>31</xdr:row>
      <xdr:rowOff>176071</xdr:rowOff>
    </xdr:from>
    <xdr:to>
      <xdr:col>38</xdr:col>
      <xdr:colOff>291353</xdr:colOff>
      <xdr:row>32</xdr:row>
      <xdr:rowOff>0</xdr:rowOff>
    </xdr:to>
    <xdr:cxnSp macro="">
      <xdr:nvCxnSpPr>
        <xdr:cNvPr id="284" name="283 Conector recto de flecha"/>
        <xdr:cNvCxnSpPr/>
      </xdr:nvCxnSpPr>
      <xdr:spPr>
        <a:xfrm>
          <a:off x="21652300" y="6081571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33618</xdr:colOff>
      <xdr:row>31</xdr:row>
      <xdr:rowOff>155864</xdr:rowOff>
    </xdr:from>
    <xdr:to>
      <xdr:col>60</xdr:col>
      <xdr:colOff>294409</xdr:colOff>
      <xdr:row>31</xdr:row>
      <xdr:rowOff>179294</xdr:rowOff>
    </xdr:to>
    <xdr:cxnSp macro="">
      <xdr:nvCxnSpPr>
        <xdr:cNvPr id="285" name="284 Conector recto de flecha"/>
        <xdr:cNvCxnSpPr/>
      </xdr:nvCxnSpPr>
      <xdr:spPr>
        <a:xfrm flipV="1">
          <a:off x="23393681" y="6061364"/>
          <a:ext cx="6761603" cy="234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34636</xdr:colOff>
      <xdr:row>31</xdr:row>
      <xdr:rowOff>173182</xdr:rowOff>
    </xdr:from>
    <xdr:to>
      <xdr:col>64</xdr:col>
      <xdr:colOff>329045</xdr:colOff>
      <xdr:row>31</xdr:row>
      <xdr:rowOff>173182</xdr:rowOff>
    </xdr:to>
    <xdr:cxnSp macro="">
      <xdr:nvCxnSpPr>
        <xdr:cNvPr id="287" name="286 Conector recto de flecha"/>
        <xdr:cNvCxnSpPr/>
      </xdr:nvCxnSpPr>
      <xdr:spPr>
        <a:xfrm>
          <a:off x="31514761" y="6078682"/>
          <a:ext cx="294409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4496</xdr:colOff>
      <xdr:row>32</xdr:row>
      <xdr:rowOff>3501</xdr:rowOff>
    </xdr:from>
    <xdr:to>
      <xdr:col>68</xdr:col>
      <xdr:colOff>349624</xdr:colOff>
      <xdr:row>32</xdr:row>
      <xdr:rowOff>11206</xdr:rowOff>
    </xdr:to>
    <xdr:cxnSp macro="">
      <xdr:nvCxnSpPr>
        <xdr:cNvPr id="288" name="287 Conector recto de flecha"/>
        <xdr:cNvCxnSpPr/>
      </xdr:nvCxnSpPr>
      <xdr:spPr>
        <a:xfrm>
          <a:off x="33103871" y="6099501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23546</xdr:colOff>
      <xdr:row>31</xdr:row>
      <xdr:rowOff>184476</xdr:rowOff>
    </xdr:from>
    <xdr:to>
      <xdr:col>76</xdr:col>
      <xdr:colOff>367393</xdr:colOff>
      <xdr:row>32</xdr:row>
      <xdr:rowOff>27215</xdr:rowOff>
    </xdr:to>
    <xdr:cxnSp macro="">
      <xdr:nvCxnSpPr>
        <xdr:cNvPr id="289" name="288 Conector recto de flecha"/>
        <xdr:cNvCxnSpPr/>
      </xdr:nvCxnSpPr>
      <xdr:spPr>
        <a:xfrm>
          <a:off x="34789796" y="6089976"/>
          <a:ext cx="2153597" cy="3323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23546</xdr:colOff>
      <xdr:row>31</xdr:row>
      <xdr:rowOff>184476</xdr:rowOff>
    </xdr:from>
    <xdr:to>
      <xdr:col>80</xdr:col>
      <xdr:colOff>368674</xdr:colOff>
      <xdr:row>32</xdr:row>
      <xdr:rowOff>1681</xdr:rowOff>
    </xdr:to>
    <xdr:cxnSp macro="">
      <xdr:nvCxnSpPr>
        <xdr:cNvPr id="290" name="289 Conector recto de flecha"/>
        <xdr:cNvCxnSpPr/>
      </xdr:nvCxnSpPr>
      <xdr:spPr>
        <a:xfrm>
          <a:off x="38266421" y="6089976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291" name="290 Conector recto de flecha"/>
        <xdr:cNvCxnSpPr/>
      </xdr:nvCxnSpPr>
      <xdr:spPr>
        <a:xfrm>
          <a:off x="11777663" y="988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51</xdr:row>
      <xdr:rowOff>171450</xdr:rowOff>
    </xdr:from>
    <xdr:to>
      <xdr:col>22</xdr:col>
      <xdr:colOff>367393</xdr:colOff>
      <xdr:row>51</xdr:row>
      <xdr:rowOff>176893</xdr:rowOff>
    </xdr:to>
    <xdr:cxnSp macro="">
      <xdr:nvCxnSpPr>
        <xdr:cNvPr id="292" name="291 Conector recto de flecha"/>
        <xdr:cNvCxnSpPr/>
      </xdr:nvCxnSpPr>
      <xdr:spPr>
        <a:xfrm>
          <a:off x="15078075" y="9886950"/>
          <a:ext cx="338818" cy="544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51</xdr:row>
      <xdr:rowOff>176893</xdr:rowOff>
    </xdr:from>
    <xdr:to>
      <xdr:col>26</xdr:col>
      <xdr:colOff>340179</xdr:colOff>
      <xdr:row>51</xdr:row>
      <xdr:rowOff>180975</xdr:rowOff>
    </xdr:to>
    <xdr:cxnSp macro="">
      <xdr:nvCxnSpPr>
        <xdr:cNvPr id="294" name="293 Conector recto de flecha"/>
        <xdr:cNvCxnSpPr/>
      </xdr:nvCxnSpPr>
      <xdr:spPr>
        <a:xfrm flipV="1">
          <a:off x="16663988" y="9892393"/>
          <a:ext cx="321129" cy="408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33767</xdr:colOff>
      <xdr:row>53</xdr:row>
      <xdr:rowOff>66949</xdr:rowOff>
    </xdr:from>
    <xdr:to>
      <xdr:col>26</xdr:col>
      <xdr:colOff>13599</xdr:colOff>
      <xdr:row>58</xdr:row>
      <xdr:rowOff>24363</xdr:rowOff>
    </xdr:to>
    <xdr:cxnSp macro="">
      <xdr:nvCxnSpPr>
        <xdr:cNvPr id="295" name="294 Conector angular"/>
        <xdr:cNvCxnSpPr/>
      </xdr:nvCxnSpPr>
      <xdr:spPr>
        <a:xfrm rot="16200000" flipH="1">
          <a:off x="16023164" y="10437990"/>
          <a:ext cx="909914" cy="360832"/>
        </a:xfrm>
        <a:prstGeom prst="bentConnector3">
          <a:avLst>
            <a:gd name="adj1" fmla="val 998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296" name="295 Conector recto de flecha"/>
        <xdr:cNvCxnSpPr/>
      </xdr:nvCxnSpPr>
      <xdr:spPr>
        <a:xfrm>
          <a:off x="11777663" y="988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20169</xdr:colOff>
      <xdr:row>52</xdr:row>
      <xdr:rowOff>5043</xdr:rowOff>
    </xdr:from>
    <xdr:to>
      <xdr:col>31</xdr:col>
      <xdr:colOff>0</xdr:colOff>
      <xdr:row>52</xdr:row>
      <xdr:rowOff>13607</xdr:rowOff>
    </xdr:to>
    <xdr:cxnSp macro="">
      <xdr:nvCxnSpPr>
        <xdr:cNvPr id="297" name="296 Conector recto de flecha"/>
        <xdr:cNvCxnSpPr/>
      </xdr:nvCxnSpPr>
      <xdr:spPr>
        <a:xfrm>
          <a:off x="18331982" y="9911043"/>
          <a:ext cx="432268" cy="85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11219</xdr:colOff>
      <xdr:row>51</xdr:row>
      <xdr:rowOff>145676</xdr:rowOff>
    </xdr:from>
    <xdr:to>
      <xdr:col>34</xdr:col>
      <xdr:colOff>336176</xdr:colOff>
      <xdr:row>51</xdr:row>
      <xdr:rowOff>158141</xdr:rowOff>
    </xdr:to>
    <xdr:cxnSp macro="">
      <xdr:nvCxnSpPr>
        <xdr:cNvPr id="298" name="297 Conector recto de flecha"/>
        <xdr:cNvCxnSpPr/>
      </xdr:nvCxnSpPr>
      <xdr:spPr>
        <a:xfrm flipV="1">
          <a:off x="19989907" y="9861176"/>
          <a:ext cx="324957" cy="124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6737</xdr:colOff>
      <xdr:row>51</xdr:row>
      <xdr:rowOff>176071</xdr:rowOff>
    </xdr:from>
    <xdr:to>
      <xdr:col>38</xdr:col>
      <xdr:colOff>291353</xdr:colOff>
      <xdr:row>52</xdr:row>
      <xdr:rowOff>0</xdr:rowOff>
    </xdr:to>
    <xdr:cxnSp macro="">
      <xdr:nvCxnSpPr>
        <xdr:cNvPr id="299" name="298 Conector recto de flecha"/>
        <xdr:cNvCxnSpPr/>
      </xdr:nvCxnSpPr>
      <xdr:spPr>
        <a:xfrm>
          <a:off x="21652300" y="9891571"/>
          <a:ext cx="284616" cy="144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33618</xdr:colOff>
      <xdr:row>51</xdr:row>
      <xdr:rowOff>179294</xdr:rowOff>
    </xdr:from>
    <xdr:to>
      <xdr:col>60</xdr:col>
      <xdr:colOff>329046</xdr:colOff>
      <xdr:row>52</xdr:row>
      <xdr:rowOff>0</xdr:rowOff>
    </xdr:to>
    <xdr:cxnSp macro="">
      <xdr:nvCxnSpPr>
        <xdr:cNvPr id="300" name="299 Conector recto de flecha"/>
        <xdr:cNvCxnSpPr/>
      </xdr:nvCxnSpPr>
      <xdr:spPr>
        <a:xfrm>
          <a:off x="23393681" y="9894794"/>
          <a:ext cx="6796240" cy="11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52</xdr:row>
      <xdr:rowOff>0</xdr:rowOff>
    </xdr:from>
    <xdr:to>
      <xdr:col>64</xdr:col>
      <xdr:colOff>299358</xdr:colOff>
      <xdr:row>52</xdr:row>
      <xdr:rowOff>34637</xdr:rowOff>
    </xdr:to>
    <xdr:cxnSp macro="">
      <xdr:nvCxnSpPr>
        <xdr:cNvPr id="302" name="301 Conector recto de flecha"/>
        <xdr:cNvCxnSpPr/>
      </xdr:nvCxnSpPr>
      <xdr:spPr>
        <a:xfrm flipV="1">
          <a:off x="31480125" y="9906000"/>
          <a:ext cx="299358" cy="346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4496</xdr:colOff>
      <xdr:row>52</xdr:row>
      <xdr:rowOff>3501</xdr:rowOff>
    </xdr:from>
    <xdr:to>
      <xdr:col>68</xdr:col>
      <xdr:colOff>349624</xdr:colOff>
      <xdr:row>52</xdr:row>
      <xdr:rowOff>11206</xdr:rowOff>
    </xdr:to>
    <xdr:cxnSp macro="">
      <xdr:nvCxnSpPr>
        <xdr:cNvPr id="303" name="302 Conector recto de flecha"/>
        <xdr:cNvCxnSpPr/>
      </xdr:nvCxnSpPr>
      <xdr:spPr>
        <a:xfrm>
          <a:off x="33103871" y="9909501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23546</xdr:colOff>
      <xdr:row>51</xdr:row>
      <xdr:rowOff>184476</xdr:rowOff>
    </xdr:from>
    <xdr:to>
      <xdr:col>72</xdr:col>
      <xdr:colOff>368674</xdr:colOff>
      <xdr:row>52</xdr:row>
      <xdr:rowOff>1681</xdr:rowOff>
    </xdr:to>
    <xdr:cxnSp macro="">
      <xdr:nvCxnSpPr>
        <xdr:cNvPr id="304" name="303 Conector recto de flecha"/>
        <xdr:cNvCxnSpPr/>
      </xdr:nvCxnSpPr>
      <xdr:spPr>
        <a:xfrm>
          <a:off x="34789796" y="9899976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51</xdr:row>
      <xdr:rowOff>184476</xdr:rowOff>
    </xdr:from>
    <xdr:to>
      <xdr:col>76</xdr:col>
      <xdr:colOff>368674</xdr:colOff>
      <xdr:row>52</xdr:row>
      <xdr:rowOff>1681</xdr:rowOff>
    </xdr:to>
    <xdr:cxnSp macro="">
      <xdr:nvCxnSpPr>
        <xdr:cNvPr id="305" name="304 Conector recto de flecha"/>
        <xdr:cNvCxnSpPr/>
      </xdr:nvCxnSpPr>
      <xdr:spPr>
        <a:xfrm>
          <a:off x="36599546" y="9899976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23546</xdr:colOff>
      <xdr:row>51</xdr:row>
      <xdr:rowOff>184476</xdr:rowOff>
    </xdr:from>
    <xdr:to>
      <xdr:col>76</xdr:col>
      <xdr:colOff>368674</xdr:colOff>
      <xdr:row>52</xdr:row>
      <xdr:rowOff>1681</xdr:rowOff>
    </xdr:to>
    <xdr:cxnSp macro="">
      <xdr:nvCxnSpPr>
        <xdr:cNvPr id="306" name="305 Conector recto de flecha"/>
        <xdr:cNvCxnSpPr/>
      </xdr:nvCxnSpPr>
      <xdr:spPr>
        <a:xfrm>
          <a:off x="36599546" y="9899976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23546</xdr:colOff>
      <xdr:row>51</xdr:row>
      <xdr:rowOff>184476</xdr:rowOff>
    </xdr:from>
    <xdr:to>
      <xdr:col>80</xdr:col>
      <xdr:colOff>368674</xdr:colOff>
      <xdr:row>52</xdr:row>
      <xdr:rowOff>1681</xdr:rowOff>
    </xdr:to>
    <xdr:cxnSp macro="">
      <xdr:nvCxnSpPr>
        <xdr:cNvPr id="307" name="306 Conector recto de flecha"/>
        <xdr:cNvCxnSpPr/>
      </xdr:nvCxnSpPr>
      <xdr:spPr>
        <a:xfrm>
          <a:off x="38266421" y="9899976"/>
          <a:ext cx="345128" cy="77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308" name="307 Conector recto de flecha"/>
        <xdr:cNvCxnSpPr/>
      </xdr:nvCxnSpPr>
      <xdr:spPr>
        <a:xfrm>
          <a:off x="11777663" y="988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17689</xdr:colOff>
      <xdr:row>51</xdr:row>
      <xdr:rowOff>180975</xdr:rowOff>
    </xdr:from>
    <xdr:to>
      <xdr:col>18</xdr:col>
      <xdr:colOff>381000</xdr:colOff>
      <xdr:row>52</xdr:row>
      <xdr:rowOff>13607</xdr:rowOff>
    </xdr:to>
    <xdr:cxnSp macro="">
      <xdr:nvCxnSpPr>
        <xdr:cNvPr id="309" name="308 Conector recto de flecha"/>
        <xdr:cNvCxnSpPr/>
      </xdr:nvCxnSpPr>
      <xdr:spPr>
        <a:xfrm>
          <a:off x="13328877" y="9896475"/>
          <a:ext cx="363311" cy="2313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307522</xdr:colOff>
      <xdr:row>53</xdr:row>
      <xdr:rowOff>45891</xdr:rowOff>
    </xdr:from>
    <xdr:to>
      <xdr:col>17</xdr:col>
      <xdr:colOff>381000</xdr:colOff>
      <xdr:row>64</xdr:row>
      <xdr:rowOff>44532</xdr:rowOff>
    </xdr:to>
    <xdr:cxnSp macro="">
      <xdr:nvCxnSpPr>
        <xdr:cNvPr id="310" name="309 Conector angular"/>
        <xdr:cNvCxnSpPr/>
      </xdr:nvCxnSpPr>
      <xdr:spPr>
        <a:xfrm rot="16200000" flipH="1">
          <a:off x="11965440" y="10962223"/>
          <a:ext cx="2094141" cy="454478"/>
        </a:xfrm>
        <a:prstGeom prst="bentConnector3">
          <a:avLst>
            <a:gd name="adj1" fmla="val 10003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332104</xdr:colOff>
      <xdr:row>52</xdr:row>
      <xdr:rowOff>201707</xdr:rowOff>
    </xdr:from>
    <xdr:to>
      <xdr:col>22</xdr:col>
      <xdr:colOff>58680</xdr:colOff>
      <xdr:row>60</xdr:row>
      <xdr:rowOff>112671</xdr:rowOff>
    </xdr:to>
    <xdr:cxnSp macro="">
      <xdr:nvCxnSpPr>
        <xdr:cNvPr id="311" name="310 Conector angular"/>
        <xdr:cNvCxnSpPr/>
      </xdr:nvCxnSpPr>
      <xdr:spPr>
        <a:xfrm rot="16200000" flipH="1">
          <a:off x="14110692" y="10545182"/>
          <a:ext cx="1434964" cy="560013"/>
        </a:xfrm>
        <a:prstGeom prst="bentConnector3">
          <a:avLst>
            <a:gd name="adj1" fmla="val 9977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51</xdr:row>
      <xdr:rowOff>171450</xdr:rowOff>
    </xdr:from>
    <xdr:to>
      <xdr:col>14</xdr:col>
      <xdr:colOff>180975</xdr:colOff>
      <xdr:row>51</xdr:row>
      <xdr:rowOff>180975</xdr:rowOff>
    </xdr:to>
    <xdr:cxnSp macro="">
      <xdr:nvCxnSpPr>
        <xdr:cNvPr id="312" name="311 Conector recto de flecha"/>
        <xdr:cNvCxnSpPr/>
      </xdr:nvCxnSpPr>
      <xdr:spPr>
        <a:xfrm>
          <a:off x="11777663" y="9886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277091</xdr:colOff>
      <xdr:row>13</xdr:row>
      <xdr:rowOff>34634</xdr:rowOff>
    </xdr:from>
    <xdr:to>
      <xdr:col>33</xdr:col>
      <xdr:colOff>502227</xdr:colOff>
      <xdr:row>21</xdr:row>
      <xdr:rowOff>0</xdr:rowOff>
    </xdr:to>
    <xdr:cxnSp macro="">
      <xdr:nvCxnSpPr>
        <xdr:cNvPr id="313" name="312 Conector angular"/>
        <xdr:cNvCxnSpPr/>
      </xdr:nvCxnSpPr>
      <xdr:spPr>
        <a:xfrm rot="16200000" flipH="1">
          <a:off x="19180752" y="3205161"/>
          <a:ext cx="1489366" cy="101311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117767</xdr:colOff>
      <xdr:row>33</xdr:row>
      <xdr:rowOff>13852</xdr:rowOff>
    </xdr:from>
    <xdr:to>
      <xdr:col>29</xdr:col>
      <xdr:colOff>415639</xdr:colOff>
      <xdr:row>44</xdr:row>
      <xdr:rowOff>86591</xdr:rowOff>
    </xdr:to>
    <xdr:cxnSp macro="">
      <xdr:nvCxnSpPr>
        <xdr:cNvPr id="314" name="313 Conector angular"/>
        <xdr:cNvCxnSpPr/>
      </xdr:nvCxnSpPr>
      <xdr:spPr>
        <a:xfrm rot="16200000" flipH="1">
          <a:off x="17094346" y="7254586"/>
          <a:ext cx="2168239" cy="259772"/>
        </a:xfrm>
        <a:prstGeom prst="bentConnector3">
          <a:avLst>
            <a:gd name="adj1" fmla="val 96851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33</xdr:row>
      <xdr:rowOff>13852</xdr:rowOff>
    </xdr:from>
    <xdr:to>
      <xdr:col>33</xdr:col>
      <xdr:colOff>446809</xdr:colOff>
      <xdr:row>40</xdr:row>
      <xdr:rowOff>169718</xdr:rowOff>
    </xdr:to>
    <xdr:cxnSp macro="">
      <xdr:nvCxnSpPr>
        <xdr:cNvPr id="315" name="314 Conector angular"/>
        <xdr:cNvCxnSpPr/>
      </xdr:nvCxnSpPr>
      <xdr:spPr>
        <a:xfrm rot="16200000" flipH="1">
          <a:off x="19153909" y="6965804"/>
          <a:ext cx="1489366" cy="158461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252845</xdr:colOff>
      <xdr:row>32</xdr:row>
      <xdr:rowOff>148933</xdr:rowOff>
    </xdr:from>
    <xdr:to>
      <xdr:col>38</xdr:col>
      <xdr:colOff>346364</xdr:colOff>
      <xdr:row>37</xdr:row>
      <xdr:rowOff>173181</xdr:rowOff>
    </xdr:to>
    <xdr:cxnSp macro="">
      <xdr:nvCxnSpPr>
        <xdr:cNvPr id="316" name="315 Conector angular"/>
        <xdr:cNvCxnSpPr/>
      </xdr:nvCxnSpPr>
      <xdr:spPr>
        <a:xfrm rot="16200000" flipH="1">
          <a:off x="21266294" y="6496047"/>
          <a:ext cx="976748" cy="474519"/>
        </a:xfrm>
        <a:prstGeom prst="bentConnector3">
          <a:avLst>
            <a:gd name="adj1" fmla="val 98013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33</xdr:row>
      <xdr:rowOff>103908</xdr:rowOff>
    </xdr:from>
    <xdr:to>
      <xdr:col>43</xdr:col>
      <xdr:colOff>13855</xdr:colOff>
      <xdr:row>35</xdr:row>
      <xdr:rowOff>65808</xdr:rowOff>
    </xdr:to>
    <xdr:cxnSp macro="">
      <xdr:nvCxnSpPr>
        <xdr:cNvPr id="317" name="316 Conector angular"/>
        <xdr:cNvCxnSpPr/>
      </xdr:nvCxnSpPr>
      <xdr:spPr>
        <a:xfrm>
          <a:off x="23167397" y="6390408"/>
          <a:ext cx="539896" cy="342900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53</xdr:row>
      <xdr:rowOff>13852</xdr:rowOff>
    </xdr:from>
    <xdr:to>
      <xdr:col>33</xdr:col>
      <xdr:colOff>446809</xdr:colOff>
      <xdr:row>60</xdr:row>
      <xdr:rowOff>169718</xdr:rowOff>
    </xdr:to>
    <xdr:cxnSp macro="">
      <xdr:nvCxnSpPr>
        <xdr:cNvPr id="318" name="317 Conector angular"/>
        <xdr:cNvCxnSpPr/>
      </xdr:nvCxnSpPr>
      <xdr:spPr>
        <a:xfrm rot="16200000" flipH="1">
          <a:off x="19153909" y="10775804"/>
          <a:ext cx="1489366" cy="158461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53</xdr:row>
      <xdr:rowOff>103908</xdr:rowOff>
    </xdr:from>
    <xdr:to>
      <xdr:col>43</xdr:col>
      <xdr:colOff>13855</xdr:colOff>
      <xdr:row>55</xdr:row>
      <xdr:rowOff>65808</xdr:rowOff>
    </xdr:to>
    <xdr:cxnSp macro="">
      <xdr:nvCxnSpPr>
        <xdr:cNvPr id="319" name="318 Conector angular"/>
        <xdr:cNvCxnSpPr/>
      </xdr:nvCxnSpPr>
      <xdr:spPr>
        <a:xfrm>
          <a:off x="23167397" y="10200408"/>
          <a:ext cx="539896" cy="342900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221673</xdr:colOff>
      <xdr:row>53</xdr:row>
      <xdr:rowOff>13852</xdr:rowOff>
    </xdr:from>
    <xdr:to>
      <xdr:col>33</xdr:col>
      <xdr:colOff>446809</xdr:colOff>
      <xdr:row>60</xdr:row>
      <xdr:rowOff>169718</xdr:rowOff>
    </xdr:to>
    <xdr:cxnSp macro="">
      <xdr:nvCxnSpPr>
        <xdr:cNvPr id="320" name="319 Conector angular"/>
        <xdr:cNvCxnSpPr/>
      </xdr:nvCxnSpPr>
      <xdr:spPr>
        <a:xfrm rot="16200000" flipH="1">
          <a:off x="19153909" y="10775804"/>
          <a:ext cx="1489366" cy="158461"/>
        </a:xfrm>
        <a:prstGeom prst="bentConnector3">
          <a:avLst>
            <a:gd name="adj1" fmla="val 98352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259772</xdr:colOff>
      <xdr:row>53</xdr:row>
      <xdr:rowOff>103908</xdr:rowOff>
    </xdr:from>
    <xdr:to>
      <xdr:col>43</xdr:col>
      <xdr:colOff>13855</xdr:colOff>
      <xdr:row>55</xdr:row>
      <xdr:rowOff>65808</xdr:rowOff>
    </xdr:to>
    <xdr:cxnSp macro="">
      <xdr:nvCxnSpPr>
        <xdr:cNvPr id="321" name="320 Conector angular"/>
        <xdr:cNvCxnSpPr/>
      </xdr:nvCxnSpPr>
      <xdr:spPr>
        <a:xfrm>
          <a:off x="23167397" y="10200408"/>
          <a:ext cx="539896" cy="342900"/>
        </a:xfrm>
        <a:prstGeom prst="bentConnector3">
          <a:avLst>
            <a:gd name="adj1" fmla="val 1149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168217</xdr:colOff>
      <xdr:row>53</xdr:row>
      <xdr:rowOff>38703</xdr:rowOff>
    </xdr:from>
    <xdr:to>
      <xdr:col>30</xdr:col>
      <xdr:colOff>2263</xdr:colOff>
      <xdr:row>64</xdr:row>
      <xdr:rowOff>85088</xdr:rowOff>
    </xdr:to>
    <xdr:cxnSp macro="">
      <xdr:nvCxnSpPr>
        <xdr:cNvPr id="323" name="322 Conector angular"/>
        <xdr:cNvCxnSpPr/>
      </xdr:nvCxnSpPr>
      <xdr:spPr>
        <a:xfrm rot="16200000" flipH="1">
          <a:off x="17135610" y="11098623"/>
          <a:ext cx="2141885" cy="215046"/>
        </a:xfrm>
        <a:prstGeom prst="bentConnector3">
          <a:avLst>
            <a:gd name="adj1" fmla="val 96851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240475</xdr:colOff>
      <xdr:row>52</xdr:row>
      <xdr:rowOff>183570</xdr:rowOff>
    </xdr:from>
    <xdr:to>
      <xdr:col>38</xdr:col>
      <xdr:colOff>333994</xdr:colOff>
      <xdr:row>58</xdr:row>
      <xdr:rowOff>17317</xdr:rowOff>
    </xdr:to>
    <xdr:cxnSp macro="">
      <xdr:nvCxnSpPr>
        <xdr:cNvPr id="324" name="323 Conector angular"/>
        <xdr:cNvCxnSpPr/>
      </xdr:nvCxnSpPr>
      <xdr:spPr>
        <a:xfrm rot="16200000" flipH="1">
          <a:off x="21253924" y="10340684"/>
          <a:ext cx="976747" cy="474519"/>
        </a:xfrm>
        <a:prstGeom prst="bentConnector3">
          <a:avLst>
            <a:gd name="adj1" fmla="val 98013"/>
          </a:avLst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17318</xdr:colOff>
      <xdr:row>65</xdr:row>
      <xdr:rowOff>34636</xdr:rowOff>
    </xdr:from>
    <xdr:to>
      <xdr:col>53</xdr:col>
      <xdr:colOff>242454</xdr:colOff>
      <xdr:row>70</xdr:row>
      <xdr:rowOff>86591</xdr:rowOff>
    </xdr:to>
    <xdr:cxnSp macro="">
      <xdr:nvCxnSpPr>
        <xdr:cNvPr id="325" name="324 Conector angular"/>
        <xdr:cNvCxnSpPr/>
      </xdr:nvCxnSpPr>
      <xdr:spPr>
        <a:xfrm>
          <a:off x="14233381" y="12417136"/>
          <a:ext cx="13322011" cy="1004455"/>
        </a:xfrm>
        <a:prstGeom prst="bentConnector3">
          <a:avLst>
            <a:gd name="adj1" fmla="val -14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228600</xdr:colOff>
      <xdr:row>12</xdr:row>
      <xdr:rowOff>138547</xdr:rowOff>
    </xdr:from>
    <xdr:to>
      <xdr:col>56</xdr:col>
      <xdr:colOff>294412</xdr:colOff>
      <xdr:row>70</xdr:row>
      <xdr:rowOff>114302</xdr:rowOff>
    </xdr:to>
    <xdr:cxnSp macro="">
      <xdr:nvCxnSpPr>
        <xdr:cNvPr id="326" name="325 Conector angular"/>
        <xdr:cNvCxnSpPr/>
      </xdr:nvCxnSpPr>
      <xdr:spPr>
        <a:xfrm rot="5400000" flipH="1" flipV="1">
          <a:off x="22562129" y="7403956"/>
          <a:ext cx="11024755" cy="1065937"/>
        </a:xfrm>
        <a:prstGeom prst="bentConnector3">
          <a:avLst>
            <a:gd name="adj1" fmla="val 100105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62</xdr:row>
      <xdr:rowOff>31173</xdr:rowOff>
    </xdr:from>
    <xdr:to>
      <xdr:col>55</xdr:col>
      <xdr:colOff>190500</xdr:colOff>
      <xdr:row>69</xdr:row>
      <xdr:rowOff>17318</xdr:rowOff>
    </xdr:to>
    <xdr:cxnSp macro="">
      <xdr:nvCxnSpPr>
        <xdr:cNvPr id="327" name="326 Conector angular"/>
        <xdr:cNvCxnSpPr/>
      </xdr:nvCxnSpPr>
      <xdr:spPr>
        <a:xfrm>
          <a:off x="15963900" y="11842173"/>
          <a:ext cx="12206288" cy="1319645"/>
        </a:xfrm>
        <a:prstGeom prst="bentConnector3">
          <a:avLst>
            <a:gd name="adj1" fmla="val -214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228599</xdr:colOff>
      <xdr:row>13</xdr:row>
      <xdr:rowOff>103910</xdr:rowOff>
    </xdr:from>
    <xdr:to>
      <xdr:col>65</xdr:col>
      <xdr:colOff>207820</xdr:colOff>
      <xdr:row>68</xdr:row>
      <xdr:rowOff>51957</xdr:rowOff>
    </xdr:to>
    <xdr:cxnSp macro="">
      <xdr:nvCxnSpPr>
        <xdr:cNvPr id="328" name="327 Conector angular"/>
        <xdr:cNvCxnSpPr/>
      </xdr:nvCxnSpPr>
      <xdr:spPr>
        <a:xfrm rot="5400000" flipH="1" flipV="1">
          <a:off x="25068717" y="6053355"/>
          <a:ext cx="10425547" cy="3479658"/>
        </a:xfrm>
        <a:prstGeom prst="bentConnector3">
          <a:avLst>
            <a:gd name="adj1" fmla="val 9516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304188</xdr:colOff>
      <xdr:row>59</xdr:row>
      <xdr:rowOff>24041</xdr:rowOff>
    </xdr:from>
    <xdr:to>
      <xdr:col>56</xdr:col>
      <xdr:colOff>207818</xdr:colOff>
      <xdr:row>68</xdr:row>
      <xdr:rowOff>17318</xdr:rowOff>
    </xdr:to>
    <xdr:cxnSp macro="">
      <xdr:nvCxnSpPr>
        <xdr:cNvPr id="329" name="328 Conector angular"/>
        <xdr:cNvCxnSpPr/>
      </xdr:nvCxnSpPr>
      <xdr:spPr>
        <a:xfrm>
          <a:off x="17401563" y="11263541"/>
          <a:ext cx="11119318" cy="1707777"/>
        </a:xfrm>
        <a:prstGeom prst="bentConnector3">
          <a:avLst>
            <a:gd name="adj1" fmla="val 20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145472</xdr:colOff>
      <xdr:row>13</xdr:row>
      <xdr:rowOff>69274</xdr:rowOff>
    </xdr:from>
    <xdr:to>
      <xdr:col>61</xdr:col>
      <xdr:colOff>374071</xdr:colOff>
      <xdr:row>68</xdr:row>
      <xdr:rowOff>173182</xdr:rowOff>
    </xdr:to>
    <xdr:cxnSp macro="">
      <xdr:nvCxnSpPr>
        <xdr:cNvPr id="331" name="330 Conector angular"/>
        <xdr:cNvCxnSpPr/>
      </xdr:nvCxnSpPr>
      <xdr:spPr>
        <a:xfrm rot="5400000" flipH="1" flipV="1">
          <a:off x="24056037" y="6614897"/>
          <a:ext cx="10581408" cy="2443161"/>
        </a:xfrm>
        <a:prstGeom prst="bentConnector3">
          <a:avLst>
            <a:gd name="adj1" fmla="val 9773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60</xdr:row>
      <xdr:rowOff>173182</xdr:rowOff>
    </xdr:from>
    <xdr:to>
      <xdr:col>59</xdr:col>
      <xdr:colOff>0</xdr:colOff>
      <xdr:row>61</xdr:row>
      <xdr:rowOff>17318</xdr:rowOff>
    </xdr:to>
    <xdr:cxnSp macro="">
      <xdr:nvCxnSpPr>
        <xdr:cNvPr id="332" name="331 Conector recto"/>
        <xdr:cNvCxnSpPr/>
      </xdr:nvCxnSpPr>
      <xdr:spPr>
        <a:xfrm>
          <a:off x="21264563" y="11603182"/>
          <a:ext cx="8143875" cy="346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346364</xdr:colOff>
      <xdr:row>12</xdr:row>
      <xdr:rowOff>204359</xdr:rowOff>
    </xdr:from>
    <xdr:to>
      <xdr:col>69</xdr:col>
      <xdr:colOff>273627</xdr:colOff>
      <xdr:row>61</xdr:row>
      <xdr:rowOff>17319</xdr:rowOff>
    </xdr:to>
    <xdr:cxnSp macro="">
      <xdr:nvCxnSpPr>
        <xdr:cNvPr id="334" name="333 Conector angular"/>
        <xdr:cNvCxnSpPr/>
      </xdr:nvCxnSpPr>
      <xdr:spPr>
        <a:xfrm rot="5400000" flipH="1" flipV="1">
          <a:off x="26990172" y="4873989"/>
          <a:ext cx="9147460" cy="4380200"/>
        </a:xfrm>
        <a:prstGeom prst="bentConnector3">
          <a:avLst>
            <a:gd name="adj1" fmla="val 7089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311729</xdr:colOff>
      <xdr:row>13</xdr:row>
      <xdr:rowOff>45030</xdr:rowOff>
    </xdr:from>
    <xdr:to>
      <xdr:col>70</xdr:col>
      <xdr:colOff>96984</xdr:colOff>
      <xdr:row>30</xdr:row>
      <xdr:rowOff>155864</xdr:rowOff>
    </xdr:to>
    <xdr:cxnSp macro="">
      <xdr:nvCxnSpPr>
        <xdr:cNvPr id="335" name="334 Conector angular"/>
        <xdr:cNvCxnSpPr/>
      </xdr:nvCxnSpPr>
      <xdr:spPr>
        <a:xfrm rot="5400000" flipH="1" flipV="1">
          <a:off x="31819565" y="3660632"/>
          <a:ext cx="3349334" cy="1071130"/>
        </a:xfrm>
        <a:prstGeom prst="bentConnector3">
          <a:avLst>
            <a:gd name="adj1" fmla="val 6284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138546</xdr:colOff>
      <xdr:row>42</xdr:row>
      <xdr:rowOff>86591</xdr:rowOff>
    </xdr:from>
    <xdr:to>
      <xdr:col>63</xdr:col>
      <xdr:colOff>346364</xdr:colOff>
      <xdr:row>47</xdr:row>
      <xdr:rowOff>155863</xdr:rowOff>
    </xdr:to>
    <xdr:cxnSp macro="">
      <xdr:nvCxnSpPr>
        <xdr:cNvPr id="336" name="335 Conector angular"/>
        <xdr:cNvCxnSpPr/>
      </xdr:nvCxnSpPr>
      <xdr:spPr>
        <a:xfrm>
          <a:off x="15950046" y="8087591"/>
          <a:ext cx="15424006" cy="1021772"/>
        </a:xfrm>
        <a:prstGeom prst="bentConnector3">
          <a:avLst>
            <a:gd name="adj1" fmla="val -239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329046</xdr:colOff>
      <xdr:row>32</xdr:row>
      <xdr:rowOff>173183</xdr:rowOff>
    </xdr:from>
    <xdr:to>
      <xdr:col>65</xdr:col>
      <xdr:colOff>138547</xdr:colOff>
      <xdr:row>47</xdr:row>
      <xdr:rowOff>155863</xdr:rowOff>
    </xdr:to>
    <xdr:cxnSp macro="">
      <xdr:nvCxnSpPr>
        <xdr:cNvPr id="337" name="336 Conector angular"/>
        <xdr:cNvCxnSpPr/>
      </xdr:nvCxnSpPr>
      <xdr:spPr>
        <a:xfrm rot="5400000" flipH="1" flipV="1">
          <a:off x="30234301" y="7391616"/>
          <a:ext cx="2840180" cy="595313"/>
        </a:xfrm>
        <a:prstGeom prst="bentConnector3">
          <a:avLst>
            <a:gd name="adj1" fmla="val 8837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273628</xdr:colOff>
      <xdr:row>19</xdr:row>
      <xdr:rowOff>13854</xdr:rowOff>
    </xdr:from>
    <xdr:to>
      <xdr:col>69</xdr:col>
      <xdr:colOff>138545</xdr:colOff>
      <xdr:row>25</xdr:row>
      <xdr:rowOff>17318</xdr:rowOff>
    </xdr:to>
    <xdr:cxnSp macro="">
      <xdr:nvCxnSpPr>
        <xdr:cNvPr id="338" name="337 Conector angular"/>
        <xdr:cNvCxnSpPr/>
      </xdr:nvCxnSpPr>
      <xdr:spPr>
        <a:xfrm>
          <a:off x="17752003" y="3633354"/>
          <a:ext cx="15866917" cy="1146464"/>
        </a:xfrm>
        <a:prstGeom prst="bentConnector3">
          <a:avLst>
            <a:gd name="adj1" fmla="val 11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259773</xdr:colOff>
      <xdr:row>26</xdr:row>
      <xdr:rowOff>103909</xdr:rowOff>
    </xdr:from>
    <xdr:to>
      <xdr:col>51</xdr:col>
      <xdr:colOff>34637</xdr:colOff>
      <xdr:row>41</xdr:row>
      <xdr:rowOff>155864</xdr:rowOff>
    </xdr:to>
    <xdr:cxnSp macro="">
      <xdr:nvCxnSpPr>
        <xdr:cNvPr id="339" name="338 Conector angular"/>
        <xdr:cNvCxnSpPr/>
      </xdr:nvCxnSpPr>
      <xdr:spPr>
        <a:xfrm>
          <a:off x="16071273" y="5056909"/>
          <a:ext cx="10609552" cy="2909455"/>
        </a:xfrm>
        <a:prstGeom prst="bentConnector3">
          <a:avLst>
            <a:gd name="adj1" fmla="val 10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258535</xdr:colOff>
      <xdr:row>21</xdr:row>
      <xdr:rowOff>190500</xdr:rowOff>
    </xdr:from>
    <xdr:to>
      <xdr:col>24</xdr:col>
      <xdr:colOff>258535</xdr:colOff>
      <xdr:row>26</xdr:row>
      <xdr:rowOff>108857</xdr:rowOff>
    </xdr:to>
    <xdr:cxnSp macro="">
      <xdr:nvCxnSpPr>
        <xdr:cNvPr id="340" name="339 Conector recto"/>
        <xdr:cNvCxnSpPr/>
      </xdr:nvCxnSpPr>
      <xdr:spPr>
        <a:xfrm flipV="1">
          <a:off x="16070035" y="4191000"/>
          <a:ext cx="0" cy="87085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187037</xdr:colOff>
      <xdr:row>39</xdr:row>
      <xdr:rowOff>13855</xdr:rowOff>
    </xdr:from>
    <xdr:to>
      <xdr:col>69</xdr:col>
      <xdr:colOff>69273</xdr:colOff>
      <xdr:row>46</xdr:row>
      <xdr:rowOff>103909</xdr:rowOff>
    </xdr:to>
    <xdr:cxnSp macro="">
      <xdr:nvCxnSpPr>
        <xdr:cNvPr id="342" name="341 Conector angular"/>
        <xdr:cNvCxnSpPr/>
      </xdr:nvCxnSpPr>
      <xdr:spPr>
        <a:xfrm>
          <a:off x="17665412" y="7443355"/>
          <a:ext cx="15884236" cy="1423554"/>
        </a:xfrm>
        <a:prstGeom prst="bentConnector3">
          <a:avLst>
            <a:gd name="adj1" fmla="val 18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51954</xdr:colOff>
      <xdr:row>46</xdr:row>
      <xdr:rowOff>138545</xdr:rowOff>
    </xdr:from>
    <xdr:to>
      <xdr:col>69</xdr:col>
      <xdr:colOff>69273</xdr:colOff>
      <xdr:row>50</xdr:row>
      <xdr:rowOff>138545</xdr:rowOff>
    </xdr:to>
    <xdr:cxnSp macro="">
      <xdr:nvCxnSpPr>
        <xdr:cNvPr id="343" name="342 Conector recto de flecha"/>
        <xdr:cNvCxnSpPr/>
      </xdr:nvCxnSpPr>
      <xdr:spPr>
        <a:xfrm flipH="1">
          <a:off x="33532329" y="8901545"/>
          <a:ext cx="17319" cy="7620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153885</xdr:colOff>
      <xdr:row>24</xdr:row>
      <xdr:rowOff>166254</xdr:rowOff>
    </xdr:from>
    <xdr:to>
      <xdr:col>61</xdr:col>
      <xdr:colOff>217715</xdr:colOff>
      <xdr:row>28</xdr:row>
      <xdr:rowOff>122464</xdr:rowOff>
    </xdr:to>
    <xdr:cxnSp macro="">
      <xdr:nvCxnSpPr>
        <xdr:cNvPr id="345" name="344 Conector angular"/>
        <xdr:cNvCxnSpPr/>
      </xdr:nvCxnSpPr>
      <xdr:spPr>
        <a:xfrm>
          <a:off x="14369948" y="4738254"/>
          <a:ext cx="16042017" cy="718210"/>
        </a:xfrm>
        <a:prstGeom prst="bentConnector3">
          <a:avLst>
            <a:gd name="adj1" fmla="val 348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199160</xdr:colOff>
      <xdr:row>28</xdr:row>
      <xdr:rowOff>136071</xdr:rowOff>
    </xdr:from>
    <xdr:to>
      <xdr:col>61</xdr:col>
      <xdr:colOff>217715</xdr:colOff>
      <xdr:row>30</xdr:row>
      <xdr:rowOff>189263</xdr:rowOff>
    </xdr:to>
    <xdr:cxnSp macro="">
      <xdr:nvCxnSpPr>
        <xdr:cNvPr id="346" name="345 Conector recto de flecha"/>
        <xdr:cNvCxnSpPr/>
      </xdr:nvCxnSpPr>
      <xdr:spPr>
        <a:xfrm flipH="1">
          <a:off x="30393410" y="5470071"/>
          <a:ext cx="18555" cy="43419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329044</xdr:colOff>
      <xdr:row>41</xdr:row>
      <xdr:rowOff>138546</xdr:rowOff>
    </xdr:from>
    <xdr:to>
      <xdr:col>65</xdr:col>
      <xdr:colOff>207818</xdr:colOff>
      <xdr:row>50</xdr:row>
      <xdr:rowOff>155864</xdr:rowOff>
    </xdr:to>
    <xdr:cxnSp macro="">
      <xdr:nvCxnSpPr>
        <xdr:cNvPr id="348" name="347 Conector angular"/>
        <xdr:cNvCxnSpPr/>
      </xdr:nvCxnSpPr>
      <xdr:spPr>
        <a:xfrm>
          <a:off x="26641857" y="7949046"/>
          <a:ext cx="5379461" cy="1731818"/>
        </a:xfrm>
        <a:prstGeom prst="bentConnector3">
          <a:avLst>
            <a:gd name="adj1" fmla="val 9983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242454</xdr:colOff>
      <xdr:row>49</xdr:row>
      <xdr:rowOff>17318</xdr:rowOff>
    </xdr:from>
    <xdr:to>
      <xdr:col>61</xdr:col>
      <xdr:colOff>51955</xdr:colOff>
      <xdr:row>50</xdr:row>
      <xdr:rowOff>155864</xdr:rowOff>
    </xdr:to>
    <xdr:cxnSp macro="">
      <xdr:nvCxnSpPr>
        <xdr:cNvPr id="349" name="348 Conector angular"/>
        <xdr:cNvCxnSpPr/>
      </xdr:nvCxnSpPr>
      <xdr:spPr>
        <a:xfrm>
          <a:off x="14458517" y="9351818"/>
          <a:ext cx="15787688" cy="329046"/>
        </a:xfrm>
        <a:prstGeom prst="bentConnector3">
          <a:avLst>
            <a:gd name="adj1" fmla="val 10005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207818</xdr:colOff>
      <xdr:row>44</xdr:row>
      <xdr:rowOff>190500</xdr:rowOff>
    </xdr:from>
    <xdr:to>
      <xdr:col>20</xdr:col>
      <xdr:colOff>225136</xdr:colOff>
      <xdr:row>49</xdr:row>
      <xdr:rowOff>0</xdr:rowOff>
    </xdr:to>
    <xdr:cxnSp macro="">
      <xdr:nvCxnSpPr>
        <xdr:cNvPr id="350" name="349 Conector recto"/>
        <xdr:cNvCxnSpPr/>
      </xdr:nvCxnSpPr>
      <xdr:spPr>
        <a:xfrm flipV="1">
          <a:off x="14423881" y="8572500"/>
          <a:ext cx="17318" cy="762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353785</xdr:colOff>
      <xdr:row>12</xdr:row>
      <xdr:rowOff>178630</xdr:rowOff>
    </xdr:from>
    <xdr:to>
      <xdr:col>73</xdr:col>
      <xdr:colOff>197183</xdr:colOff>
      <xdr:row>30</xdr:row>
      <xdr:rowOff>136072</xdr:rowOff>
    </xdr:to>
    <xdr:cxnSp macro="">
      <xdr:nvCxnSpPr>
        <xdr:cNvPr id="351" name="350 Conector angular"/>
        <xdr:cNvCxnSpPr/>
      </xdr:nvCxnSpPr>
      <xdr:spPr>
        <a:xfrm rot="5400000" flipH="1" flipV="1">
          <a:off x="33158014" y="3593214"/>
          <a:ext cx="3386442" cy="1129273"/>
        </a:xfrm>
        <a:prstGeom prst="bentConnector3">
          <a:avLst>
            <a:gd name="adj1" fmla="val 9008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342900</xdr:colOff>
      <xdr:row>21</xdr:row>
      <xdr:rowOff>34637</xdr:rowOff>
    </xdr:from>
    <xdr:to>
      <xdr:col>72</xdr:col>
      <xdr:colOff>69272</xdr:colOff>
      <xdr:row>57</xdr:row>
      <xdr:rowOff>187037</xdr:rowOff>
    </xdr:to>
    <xdr:cxnSp macro="">
      <xdr:nvCxnSpPr>
        <xdr:cNvPr id="352" name="351 Conector angular"/>
        <xdr:cNvCxnSpPr/>
      </xdr:nvCxnSpPr>
      <xdr:spPr>
        <a:xfrm flipV="1">
          <a:off x="23250525" y="4035137"/>
          <a:ext cx="11584997" cy="7010400"/>
        </a:xfrm>
        <a:prstGeom prst="bentConnector3">
          <a:avLst>
            <a:gd name="adj1" fmla="val 48626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69273</xdr:colOff>
      <xdr:row>12</xdr:row>
      <xdr:rowOff>196322</xdr:rowOff>
    </xdr:from>
    <xdr:to>
      <xdr:col>74</xdr:col>
      <xdr:colOff>15342</xdr:colOff>
      <xdr:row>21</xdr:row>
      <xdr:rowOff>0</xdr:rowOff>
    </xdr:to>
    <xdr:cxnSp macro="">
      <xdr:nvCxnSpPr>
        <xdr:cNvPr id="354" name="353 Conector angular"/>
        <xdr:cNvCxnSpPr/>
      </xdr:nvCxnSpPr>
      <xdr:spPr>
        <a:xfrm rot="5400000" flipH="1" flipV="1">
          <a:off x="34501906" y="2815939"/>
          <a:ext cx="1518178" cy="850944"/>
        </a:xfrm>
        <a:prstGeom prst="bentConnector3">
          <a:avLst>
            <a:gd name="adj1" fmla="val 6387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340179</xdr:colOff>
      <xdr:row>35</xdr:row>
      <xdr:rowOff>190500</xdr:rowOff>
    </xdr:from>
    <xdr:to>
      <xdr:col>67</xdr:col>
      <xdr:colOff>353786</xdr:colOff>
      <xdr:row>50</xdr:row>
      <xdr:rowOff>190500</xdr:rowOff>
    </xdr:to>
    <xdr:cxnSp macro="">
      <xdr:nvCxnSpPr>
        <xdr:cNvPr id="355" name="354 Conector recto"/>
        <xdr:cNvCxnSpPr/>
      </xdr:nvCxnSpPr>
      <xdr:spPr>
        <a:xfrm flipV="1">
          <a:off x="32987117" y="6858000"/>
          <a:ext cx="13607" cy="2857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367393</xdr:colOff>
      <xdr:row>36</xdr:row>
      <xdr:rowOff>0</xdr:rowOff>
    </xdr:from>
    <xdr:to>
      <xdr:col>77</xdr:col>
      <xdr:colOff>163286</xdr:colOff>
      <xdr:row>36</xdr:row>
      <xdr:rowOff>27215</xdr:rowOff>
    </xdr:to>
    <xdr:cxnSp macro="">
      <xdr:nvCxnSpPr>
        <xdr:cNvPr id="356" name="355 Conector recto"/>
        <xdr:cNvCxnSpPr/>
      </xdr:nvCxnSpPr>
      <xdr:spPr>
        <a:xfrm flipH="1" flipV="1">
          <a:off x="33014331" y="6858000"/>
          <a:ext cx="4105955" cy="272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134834</xdr:colOff>
      <xdr:row>33</xdr:row>
      <xdr:rowOff>50718</xdr:rowOff>
    </xdr:from>
    <xdr:to>
      <xdr:col>77</xdr:col>
      <xdr:colOff>134834</xdr:colOff>
      <xdr:row>35</xdr:row>
      <xdr:rowOff>204107</xdr:rowOff>
    </xdr:to>
    <xdr:cxnSp macro="">
      <xdr:nvCxnSpPr>
        <xdr:cNvPr id="357" name="356 Conector recto de flecha"/>
        <xdr:cNvCxnSpPr/>
      </xdr:nvCxnSpPr>
      <xdr:spPr>
        <a:xfrm flipV="1">
          <a:off x="37091834" y="6337218"/>
          <a:ext cx="0" cy="53438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356754</xdr:colOff>
      <xdr:row>38</xdr:row>
      <xdr:rowOff>96982</xdr:rowOff>
    </xdr:from>
    <xdr:to>
      <xdr:col>77</xdr:col>
      <xdr:colOff>363682</xdr:colOff>
      <xdr:row>44</xdr:row>
      <xdr:rowOff>69272</xdr:rowOff>
    </xdr:to>
    <xdr:cxnSp macro="">
      <xdr:nvCxnSpPr>
        <xdr:cNvPr id="358" name="357 Conector angular"/>
        <xdr:cNvCxnSpPr/>
      </xdr:nvCxnSpPr>
      <xdr:spPr>
        <a:xfrm>
          <a:off x="23264379" y="7335982"/>
          <a:ext cx="14056303" cy="1115290"/>
        </a:xfrm>
        <a:prstGeom prst="bentConnector3">
          <a:avLst>
            <a:gd name="adj1" fmla="val 2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356507</xdr:colOff>
      <xdr:row>33</xdr:row>
      <xdr:rowOff>29937</xdr:rowOff>
    </xdr:from>
    <xdr:to>
      <xdr:col>77</xdr:col>
      <xdr:colOff>363682</xdr:colOff>
      <xdr:row>44</xdr:row>
      <xdr:rowOff>121227</xdr:rowOff>
    </xdr:to>
    <xdr:cxnSp macro="">
      <xdr:nvCxnSpPr>
        <xdr:cNvPr id="359" name="358 Conector recto de flecha"/>
        <xdr:cNvCxnSpPr/>
      </xdr:nvCxnSpPr>
      <xdr:spPr>
        <a:xfrm flipH="1" flipV="1">
          <a:off x="37313507" y="6316437"/>
          <a:ext cx="7175" cy="21867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242455</xdr:colOff>
      <xdr:row>33</xdr:row>
      <xdr:rowOff>13857</xdr:rowOff>
    </xdr:from>
    <xdr:to>
      <xdr:col>81</xdr:col>
      <xdr:colOff>83129</xdr:colOff>
      <xdr:row>46</xdr:row>
      <xdr:rowOff>138545</xdr:rowOff>
    </xdr:to>
    <xdr:cxnSp macro="">
      <xdr:nvCxnSpPr>
        <xdr:cNvPr id="361" name="360 Conector angular"/>
        <xdr:cNvCxnSpPr/>
      </xdr:nvCxnSpPr>
      <xdr:spPr>
        <a:xfrm flipV="1">
          <a:off x="34556268" y="6300357"/>
          <a:ext cx="4198361" cy="2601188"/>
        </a:xfrm>
        <a:prstGeom prst="bentConnector3">
          <a:avLst>
            <a:gd name="adj1" fmla="val 9960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247403</xdr:colOff>
      <xdr:row>46</xdr:row>
      <xdr:rowOff>134835</xdr:rowOff>
    </xdr:from>
    <xdr:to>
      <xdr:col>71</xdr:col>
      <xdr:colOff>259773</xdr:colOff>
      <xdr:row>51</xdr:row>
      <xdr:rowOff>17318</xdr:rowOff>
    </xdr:to>
    <xdr:cxnSp macro="">
      <xdr:nvCxnSpPr>
        <xdr:cNvPr id="362" name="361 Conector recto"/>
        <xdr:cNvCxnSpPr/>
      </xdr:nvCxnSpPr>
      <xdr:spPr>
        <a:xfrm flipH="1" flipV="1">
          <a:off x="34561216" y="8897835"/>
          <a:ext cx="12370" cy="83498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121228</xdr:colOff>
      <xdr:row>38</xdr:row>
      <xdr:rowOff>2</xdr:rowOff>
    </xdr:from>
    <xdr:to>
      <xdr:col>60</xdr:col>
      <xdr:colOff>155864</xdr:colOff>
      <xdr:row>55</xdr:row>
      <xdr:rowOff>69273</xdr:rowOff>
    </xdr:to>
    <xdr:cxnSp macro="">
      <xdr:nvCxnSpPr>
        <xdr:cNvPr id="363" name="362 Conector recto"/>
        <xdr:cNvCxnSpPr/>
      </xdr:nvCxnSpPr>
      <xdr:spPr>
        <a:xfrm flipH="1" flipV="1">
          <a:off x="29982103" y="7239002"/>
          <a:ext cx="34636" cy="330777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103909</xdr:colOff>
      <xdr:row>37</xdr:row>
      <xdr:rowOff>173183</xdr:rowOff>
    </xdr:from>
    <xdr:to>
      <xdr:col>81</xdr:col>
      <xdr:colOff>277091</xdr:colOff>
      <xdr:row>38</xdr:row>
      <xdr:rowOff>17318</xdr:rowOff>
    </xdr:to>
    <xdr:cxnSp macro="">
      <xdr:nvCxnSpPr>
        <xdr:cNvPr id="364" name="363 Conector recto"/>
        <xdr:cNvCxnSpPr/>
      </xdr:nvCxnSpPr>
      <xdr:spPr>
        <a:xfrm flipV="1">
          <a:off x="29964784" y="7221683"/>
          <a:ext cx="8983807" cy="3463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277091</xdr:colOff>
      <xdr:row>32</xdr:row>
      <xdr:rowOff>182339</xdr:rowOff>
    </xdr:from>
    <xdr:to>
      <xdr:col>81</xdr:col>
      <xdr:colOff>301089</xdr:colOff>
      <xdr:row>38</xdr:row>
      <xdr:rowOff>0</xdr:rowOff>
    </xdr:to>
    <xdr:cxnSp macro="">
      <xdr:nvCxnSpPr>
        <xdr:cNvPr id="365" name="364 Conector recto de flecha"/>
        <xdr:cNvCxnSpPr/>
      </xdr:nvCxnSpPr>
      <xdr:spPr>
        <a:xfrm flipV="1">
          <a:off x="38948591" y="6278339"/>
          <a:ext cx="23998" cy="96066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285732</xdr:colOff>
      <xdr:row>12</xdr:row>
      <xdr:rowOff>130125</xdr:rowOff>
    </xdr:from>
    <xdr:to>
      <xdr:col>59</xdr:col>
      <xdr:colOff>306762</xdr:colOff>
      <xdr:row>40</xdr:row>
      <xdr:rowOff>84045</xdr:rowOff>
    </xdr:to>
    <xdr:cxnSp macro="">
      <xdr:nvCxnSpPr>
        <xdr:cNvPr id="367" name="366 Conector recto"/>
        <xdr:cNvCxnSpPr/>
      </xdr:nvCxnSpPr>
      <xdr:spPr>
        <a:xfrm flipH="1" flipV="1">
          <a:off x="29694170" y="2416125"/>
          <a:ext cx="21030" cy="52879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285750</xdr:colOff>
      <xdr:row>40</xdr:row>
      <xdr:rowOff>71438</xdr:rowOff>
    </xdr:from>
    <xdr:to>
      <xdr:col>73</xdr:col>
      <xdr:colOff>214316</xdr:colOff>
      <xdr:row>50</xdr:row>
      <xdr:rowOff>166688</xdr:rowOff>
    </xdr:to>
    <xdr:cxnSp macro="">
      <xdr:nvCxnSpPr>
        <xdr:cNvPr id="368" name="367 Conector angular"/>
        <xdr:cNvCxnSpPr/>
      </xdr:nvCxnSpPr>
      <xdr:spPr>
        <a:xfrm>
          <a:off x="29694188" y="7691438"/>
          <a:ext cx="5738816" cy="2000250"/>
        </a:xfrm>
        <a:prstGeom prst="bentConnector3">
          <a:avLst>
            <a:gd name="adj1" fmla="val 10021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398319</xdr:colOff>
      <xdr:row>52</xdr:row>
      <xdr:rowOff>204356</xdr:rowOff>
    </xdr:from>
    <xdr:to>
      <xdr:col>73</xdr:col>
      <xdr:colOff>204356</xdr:colOff>
      <xdr:row>63</xdr:row>
      <xdr:rowOff>155863</xdr:rowOff>
    </xdr:to>
    <xdr:cxnSp macro="">
      <xdr:nvCxnSpPr>
        <xdr:cNvPr id="369" name="368 Conector angular"/>
        <xdr:cNvCxnSpPr/>
      </xdr:nvCxnSpPr>
      <xdr:spPr>
        <a:xfrm flipV="1">
          <a:off x="19543569" y="10110356"/>
          <a:ext cx="15879475" cy="2047007"/>
        </a:xfrm>
        <a:prstGeom prst="bentConnector3">
          <a:avLst>
            <a:gd name="adj1" fmla="val 10001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167306</xdr:colOff>
      <xdr:row>13</xdr:row>
      <xdr:rowOff>2785</xdr:rowOff>
    </xdr:from>
    <xdr:to>
      <xdr:col>63</xdr:col>
      <xdr:colOff>190500</xdr:colOff>
      <xdr:row>19</xdr:row>
      <xdr:rowOff>155864</xdr:rowOff>
    </xdr:to>
    <xdr:cxnSp macro="">
      <xdr:nvCxnSpPr>
        <xdr:cNvPr id="370" name="369 Conector recto"/>
        <xdr:cNvCxnSpPr/>
      </xdr:nvCxnSpPr>
      <xdr:spPr>
        <a:xfrm flipH="1" flipV="1">
          <a:off x="31194994" y="2479285"/>
          <a:ext cx="23194" cy="129607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381000</xdr:colOff>
      <xdr:row>19</xdr:row>
      <xdr:rowOff>155864</xdr:rowOff>
    </xdr:from>
    <xdr:to>
      <xdr:col>63</xdr:col>
      <xdr:colOff>207819</xdr:colOff>
      <xdr:row>19</xdr:row>
      <xdr:rowOff>155864</xdr:rowOff>
    </xdr:to>
    <xdr:cxnSp macro="">
      <xdr:nvCxnSpPr>
        <xdr:cNvPr id="371" name="370 Conector recto"/>
        <xdr:cNvCxnSpPr/>
      </xdr:nvCxnSpPr>
      <xdr:spPr>
        <a:xfrm flipH="1">
          <a:off x="29789438" y="3775364"/>
          <a:ext cx="1446069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377537</xdr:colOff>
      <xdr:row>19</xdr:row>
      <xdr:rowOff>135082</xdr:rowOff>
    </xdr:from>
    <xdr:to>
      <xdr:col>59</xdr:col>
      <xdr:colOff>398318</xdr:colOff>
      <xdr:row>39</xdr:row>
      <xdr:rowOff>17318</xdr:rowOff>
    </xdr:to>
    <xdr:cxnSp macro="">
      <xdr:nvCxnSpPr>
        <xdr:cNvPr id="372" name="371 Conector recto"/>
        <xdr:cNvCxnSpPr/>
      </xdr:nvCxnSpPr>
      <xdr:spPr>
        <a:xfrm flipH="1" flipV="1">
          <a:off x="29785975" y="3754582"/>
          <a:ext cx="20781" cy="36922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415636</xdr:colOff>
      <xdr:row>39</xdr:row>
      <xdr:rowOff>0</xdr:rowOff>
    </xdr:from>
    <xdr:to>
      <xdr:col>77</xdr:col>
      <xdr:colOff>103909</xdr:colOff>
      <xdr:row>39</xdr:row>
      <xdr:rowOff>17318</xdr:rowOff>
    </xdr:to>
    <xdr:cxnSp macro="">
      <xdr:nvCxnSpPr>
        <xdr:cNvPr id="373" name="372 Conector recto"/>
        <xdr:cNvCxnSpPr/>
      </xdr:nvCxnSpPr>
      <xdr:spPr>
        <a:xfrm>
          <a:off x="29824074" y="7429500"/>
          <a:ext cx="7236835" cy="173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121228</xdr:colOff>
      <xdr:row>39</xdr:row>
      <xdr:rowOff>17319</xdr:rowOff>
    </xdr:from>
    <xdr:to>
      <xdr:col>77</xdr:col>
      <xdr:colOff>121228</xdr:colOff>
      <xdr:row>50</xdr:row>
      <xdr:rowOff>173182</xdr:rowOff>
    </xdr:to>
    <xdr:cxnSp macro="">
      <xdr:nvCxnSpPr>
        <xdr:cNvPr id="375" name="374 Conector recto de flecha"/>
        <xdr:cNvCxnSpPr/>
      </xdr:nvCxnSpPr>
      <xdr:spPr>
        <a:xfrm>
          <a:off x="37078228" y="7446819"/>
          <a:ext cx="0" cy="225136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221672</xdr:colOff>
      <xdr:row>42</xdr:row>
      <xdr:rowOff>187037</xdr:rowOff>
    </xdr:from>
    <xdr:to>
      <xdr:col>78</xdr:col>
      <xdr:colOff>85396</xdr:colOff>
      <xdr:row>43</xdr:row>
      <xdr:rowOff>0</xdr:rowOff>
    </xdr:to>
    <xdr:cxnSp macro="">
      <xdr:nvCxnSpPr>
        <xdr:cNvPr id="376" name="375 Conector recto"/>
        <xdr:cNvCxnSpPr/>
      </xdr:nvCxnSpPr>
      <xdr:spPr>
        <a:xfrm>
          <a:off x="24748547" y="8188037"/>
          <a:ext cx="12746287" cy="346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242454</xdr:colOff>
      <xdr:row>36</xdr:row>
      <xdr:rowOff>0</xdr:rowOff>
    </xdr:from>
    <xdr:to>
      <xdr:col>45</xdr:col>
      <xdr:colOff>242454</xdr:colOff>
      <xdr:row>42</xdr:row>
      <xdr:rowOff>155864</xdr:rowOff>
    </xdr:to>
    <xdr:cxnSp macro="">
      <xdr:nvCxnSpPr>
        <xdr:cNvPr id="378" name="377 Conector recto"/>
        <xdr:cNvCxnSpPr/>
      </xdr:nvCxnSpPr>
      <xdr:spPr>
        <a:xfrm flipV="1">
          <a:off x="24769329" y="6858000"/>
          <a:ext cx="0" cy="12988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65689</xdr:colOff>
      <xdr:row>43</xdr:row>
      <xdr:rowOff>0</xdr:rowOff>
    </xdr:from>
    <xdr:to>
      <xdr:col>78</xdr:col>
      <xdr:colOff>83007</xdr:colOff>
      <xdr:row>51</xdr:row>
      <xdr:rowOff>0</xdr:rowOff>
    </xdr:to>
    <xdr:cxnSp macro="">
      <xdr:nvCxnSpPr>
        <xdr:cNvPr id="379" name="378 Conector recto de flecha"/>
        <xdr:cNvCxnSpPr/>
      </xdr:nvCxnSpPr>
      <xdr:spPr>
        <a:xfrm flipH="1">
          <a:off x="37475127" y="8191500"/>
          <a:ext cx="17318" cy="15240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51955</xdr:colOff>
      <xdr:row>21</xdr:row>
      <xdr:rowOff>34637</xdr:rowOff>
    </xdr:from>
    <xdr:to>
      <xdr:col>66</xdr:col>
      <xdr:colOff>242455</xdr:colOff>
      <xdr:row>41</xdr:row>
      <xdr:rowOff>0</xdr:rowOff>
    </xdr:to>
    <xdr:cxnSp macro="">
      <xdr:nvCxnSpPr>
        <xdr:cNvPr id="380" name="379 Conector angular"/>
        <xdr:cNvCxnSpPr/>
      </xdr:nvCxnSpPr>
      <xdr:spPr>
        <a:xfrm>
          <a:off x="21316518" y="4035137"/>
          <a:ext cx="11191875" cy="3775363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242455</xdr:colOff>
      <xdr:row>41</xdr:row>
      <xdr:rowOff>0</xdr:rowOff>
    </xdr:from>
    <xdr:to>
      <xdr:col>81</xdr:col>
      <xdr:colOff>225136</xdr:colOff>
      <xdr:row>50</xdr:row>
      <xdr:rowOff>155864</xdr:rowOff>
    </xdr:to>
    <xdr:cxnSp macro="">
      <xdr:nvCxnSpPr>
        <xdr:cNvPr id="381" name="380 Conector angular"/>
        <xdr:cNvCxnSpPr/>
      </xdr:nvCxnSpPr>
      <xdr:spPr>
        <a:xfrm>
          <a:off x="32508393" y="7810500"/>
          <a:ext cx="6388243" cy="1870364"/>
        </a:xfrm>
        <a:prstGeom prst="bentConnector3">
          <a:avLst>
            <a:gd name="adj1" fmla="val 10028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329046</xdr:colOff>
      <xdr:row>8</xdr:row>
      <xdr:rowOff>86591</xdr:rowOff>
    </xdr:from>
    <xdr:to>
      <xdr:col>67</xdr:col>
      <xdr:colOff>225136</xdr:colOff>
      <xdr:row>10</xdr:row>
      <xdr:rowOff>173182</xdr:rowOff>
    </xdr:to>
    <xdr:cxnSp macro="">
      <xdr:nvCxnSpPr>
        <xdr:cNvPr id="383" name="382 Conector angular"/>
        <xdr:cNvCxnSpPr/>
      </xdr:nvCxnSpPr>
      <xdr:spPr>
        <a:xfrm>
          <a:off x="26308484" y="1610591"/>
          <a:ext cx="6563590" cy="467591"/>
        </a:xfrm>
        <a:prstGeom prst="bentConnector3">
          <a:avLst>
            <a:gd name="adj1" fmla="val 9973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17318</xdr:colOff>
      <xdr:row>8</xdr:row>
      <xdr:rowOff>86592</xdr:rowOff>
    </xdr:from>
    <xdr:to>
      <xdr:col>50</xdr:col>
      <xdr:colOff>190499</xdr:colOff>
      <xdr:row>45</xdr:row>
      <xdr:rowOff>121230</xdr:rowOff>
    </xdr:to>
    <xdr:cxnSp macro="">
      <xdr:nvCxnSpPr>
        <xdr:cNvPr id="384" name="383 Conector angular"/>
        <xdr:cNvCxnSpPr/>
      </xdr:nvCxnSpPr>
      <xdr:spPr>
        <a:xfrm rot="16200000" flipH="1">
          <a:off x="22875153" y="5065570"/>
          <a:ext cx="7083138" cy="173181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173182</xdr:colOff>
      <xdr:row>45</xdr:row>
      <xdr:rowOff>121226</xdr:rowOff>
    </xdr:from>
    <xdr:to>
      <xdr:col>82</xdr:col>
      <xdr:colOff>51955</xdr:colOff>
      <xdr:row>45</xdr:row>
      <xdr:rowOff>121229</xdr:rowOff>
    </xdr:to>
    <xdr:cxnSp macro="">
      <xdr:nvCxnSpPr>
        <xdr:cNvPr id="385" name="384 Conector angular"/>
        <xdr:cNvCxnSpPr/>
      </xdr:nvCxnSpPr>
      <xdr:spPr>
        <a:xfrm rot="10800000" flipV="1">
          <a:off x="26485995" y="8693726"/>
          <a:ext cx="12689898" cy="3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34637</xdr:colOff>
      <xdr:row>45</xdr:row>
      <xdr:rowOff>121227</xdr:rowOff>
    </xdr:from>
    <xdr:to>
      <xdr:col>82</xdr:col>
      <xdr:colOff>34637</xdr:colOff>
      <xdr:row>50</xdr:row>
      <xdr:rowOff>155864</xdr:rowOff>
    </xdr:to>
    <xdr:cxnSp macro="">
      <xdr:nvCxnSpPr>
        <xdr:cNvPr id="386" name="385 Conector recto de flecha"/>
        <xdr:cNvCxnSpPr/>
      </xdr:nvCxnSpPr>
      <xdr:spPr>
        <a:xfrm>
          <a:off x="39158575" y="8693727"/>
          <a:ext cx="0" cy="9871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173181</xdr:colOff>
      <xdr:row>53</xdr:row>
      <xdr:rowOff>51955</xdr:rowOff>
    </xdr:from>
    <xdr:to>
      <xdr:col>74</xdr:col>
      <xdr:colOff>346363</xdr:colOff>
      <xdr:row>72</xdr:row>
      <xdr:rowOff>173181</xdr:rowOff>
    </xdr:to>
    <xdr:sp macro="" textlink="">
      <xdr:nvSpPr>
        <xdr:cNvPr id="387" name="386 Flecha abajo"/>
        <xdr:cNvSpPr/>
      </xdr:nvSpPr>
      <xdr:spPr>
        <a:xfrm>
          <a:off x="35844306" y="10148455"/>
          <a:ext cx="173182" cy="374072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84</xdr:col>
      <xdr:colOff>10885</xdr:colOff>
      <xdr:row>51</xdr:row>
      <xdr:rowOff>171450</xdr:rowOff>
    </xdr:from>
    <xdr:to>
      <xdr:col>84</xdr:col>
      <xdr:colOff>385081</xdr:colOff>
      <xdr:row>51</xdr:row>
      <xdr:rowOff>180975</xdr:rowOff>
    </xdr:to>
    <xdr:cxnSp macro="">
      <xdr:nvCxnSpPr>
        <xdr:cNvPr id="389" name="388 Conector recto de flecha"/>
        <xdr:cNvCxnSpPr/>
      </xdr:nvCxnSpPr>
      <xdr:spPr>
        <a:xfrm>
          <a:off x="39968260" y="9886950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10885</xdr:colOff>
      <xdr:row>31</xdr:row>
      <xdr:rowOff>171450</xdr:rowOff>
    </xdr:from>
    <xdr:to>
      <xdr:col>84</xdr:col>
      <xdr:colOff>385081</xdr:colOff>
      <xdr:row>31</xdr:row>
      <xdr:rowOff>180975</xdr:rowOff>
    </xdr:to>
    <xdr:cxnSp macro="">
      <xdr:nvCxnSpPr>
        <xdr:cNvPr id="390" name="389 Conector recto de flecha"/>
        <xdr:cNvCxnSpPr/>
      </xdr:nvCxnSpPr>
      <xdr:spPr>
        <a:xfrm>
          <a:off x="39968260" y="6076950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86591</xdr:colOff>
      <xdr:row>4</xdr:row>
      <xdr:rowOff>51955</xdr:rowOff>
    </xdr:from>
    <xdr:to>
      <xdr:col>70</xdr:col>
      <xdr:colOff>294408</xdr:colOff>
      <xdr:row>10</xdr:row>
      <xdr:rowOff>155863</xdr:rowOff>
    </xdr:to>
    <xdr:sp macro="" textlink="">
      <xdr:nvSpPr>
        <xdr:cNvPr id="391" name="390 Flecha abajo"/>
        <xdr:cNvSpPr/>
      </xdr:nvSpPr>
      <xdr:spPr>
        <a:xfrm flipV="1">
          <a:off x="34019404" y="813955"/>
          <a:ext cx="207817" cy="1246908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78</xdr:col>
      <xdr:colOff>66799</xdr:colOff>
      <xdr:row>25</xdr:row>
      <xdr:rowOff>176892</xdr:rowOff>
    </xdr:from>
    <xdr:to>
      <xdr:col>78</xdr:col>
      <xdr:colOff>340178</xdr:colOff>
      <xdr:row>30</xdr:row>
      <xdr:rowOff>163284</xdr:rowOff>
    </xdr:to>
    <xdr:sp macro="" textlink="">
      <xdr:nvSpPr>
        <xdr:cNvPr id="392" name="391 Flecha abajo"/>
        <xdr:cNvSpPr/>
      </xdr:nvSpPr>
      <xdr:spPr>
        <a:xfrm flipV="1">
          <a:off x="37476237" y="4939392"/>
          <a:ext cx="273379" cy="938892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46</xdr:col>
      <xdr:colOff>34637</xdr:colOff>
      <xdr:row>55</xdr:row>
      <xdr:rowOff>0</xdr:rowOff>
    </xdr:from>
    <xdr:to>
      <xdr:col>60</xdr:col>
      <xdr:colOff>155864</xdr:colOff>
      <xdr:row>55</xdr:row>
      <xdr:rowOff>34637</xdr:rowOff>
    </xdr:to>
    <xdr:cxnSp macro="">
      <xdr:nvCxnSpPr>
        <xdr:cNvPr id="393" name="392 Conector recto"/>
        <xdr:cNvCxnSpPr/>
      </xdr:nvCxnSpPr>
      <xdr:spPr>
        <a:xfrm>
          <a:off x="25013950" y="10477500"/>
          <a:ext cx="5002789" cy="3463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84116</xdr:colOff>
      <xdr:row>53</xdr:row>
      <xdr:rowOff>4949</xdr:rowOff>
    </xdr:from>
    <xdr:to>
      <xdr:col>78</xdr:col>
      <xdr:colOff>257298</xdr:colOff>
      <xdr:row>72</xdr:row>
      <xdr:rowOff>126175</xdr:rowOff>
    </xdr:to>
    <xdr:sp macro="" textlink="">
      <xdr:nvSpPr>
        <xdr:cNvPr id="394" name="393 Flecha abajo"/>
        <xdr:cNvSpPr/>
      </xdr:nvSpPr>
      <xdr:spPr>
        <a:xfrm>
          <a:off x="37493554" y="10101449"/>
          <a:ext cx="173182" cy="374072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74</xdr:col>
      <xdr:colOff>94014</xdr:colOff>
      <xdr:row>6</xdr:row>
      <xdr:rowOff>44822</xdr:rowOff>
    </xdr:from>
    <xdr:to>
      <xdr:col>74</xdr:col>
      <xdr:colOff>268942</xdr:colOff>
      <xdr:row>10</xdr:row>
      <xdr:rowOff>136069</xdr:rowOff>
    </xdr:to>
    <xdr:sp macro="" textlink="">
      <xdr:nvSpPr>
        <xdr:cNvPr id="395" name="394 Flecha abajo"/>
        <xdr:cNvSpPr/>
      </xdr:nvSpPr>
      <xdr:spPr>
        <a:xfrm flipV="1">
          <a:off x="35765139" y="1187822"/>
          <a:ext cx="174928" cy="853247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82</xdr:col>
      <xdr:colOff>55914</xdr:colOff>
      <xdr:row>25</xdr:row>
      <xdr:rowOff>193221</xdr:rowOff>
    </xdr:from>
    <xdr:to>
      <xdr:col>82</xdr:col>
      <xdr:colOff>329293</xdr:colOff>
      <xdr:row>30</xdr:row>
      <xdr:rowOff>179613</xdr:rowOff>
    </xdr:to>
    <xdr:sp macro="" textlink="">
      <xdr:nvSpPr>
        <xdr:cNvPr id="396" name="395 Flecha abajo"/>
        <xdr:cNvSpPr/>
      </xdr:nvSpPr>
      <xdr:spPr>
        <a:xfrm flipV="1">
          <a:off x="39179852" y="4955721"/>
          <a:ext cx="273379" cy="938892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82</xdr:col>
      <xdr:colOff>86838</xdr:colOff>
      <xdr:row>53</xdr:row>
      <xdr:rowOff>21278</xdr:rowOff>
    </xdr:from>
    <xdr:to>
      <xdr:col>82</xdr:col>
      <xdr:colOff>260020</xdr:colOff>
      <xdr:row>72</xdr:row>
      <xdr:rowOff>142504</xdr:rowOff>
    </xdr:to>
    <xdr:sp macro="" textlink="">
      <xdr:nvSpPr>
        <xdr:cNvPr id="397" name="396 Flecha abajo"/>
        <xdr:cNvSpPr/>
      </xdr:nvSpPr>
      <xdr:spPr>
        <a:xfrm>
          <a:off x="39210776" y="10117778"/>
          <a:ext cx="173182" cy="374072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398" name="397 Conector recto de flecha"/>
        <xdr:cNvCxnSpPr/>
      </xdr:nvCxnSpPr>
      <xdr:spPr>
        <a:xfrm>
          <a:off x="11777663" y="16744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399" name="398 Conector recto de flecha"/>
        <xdr:cNvCxnSpPr/>
      </xdr:nvCxnSpPr>
      <xdr:spPr>
        <a:xfrm>
          <a:off x="11777663" y="16744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400" name="399 Conector recto de flecha"/>
        <xdr:cNvCxnSpPr/>
      </xdr:nvCxnSpPr>
      <xdr:spPr>
        <a:xfrm>
          <a:off x="11777663" y="16744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87</xdr:row>
      <xdr:rowOff>171450</xdr:rowOff>
    </xdr:from>
    <xdr:to>
      <xdr:col>14</xdr:col>
      <xdr:colOff>180975</xdr:colOff>
      <xdr:row>87</xdr:row>
      <xdr:rowOff>180975</xdr:rowOff>
    </xdr:to>
    <xdr:cxnSp macro="">
      <xdr:nvCxnSpPr>
        <xdr:cNvPr id="401" name="400 Conector recto de flecha"/>
        <xdr:cNvCxnSpPr/>
      </xdr:nvCxnSpPr>
      <xdr:spPr>
        <a:xfrm>
          <a:off x="11777663" y="16744950"/>
          <a:ext cx="1905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4482</xdr:colOff>
      <xdr:row>87</xdr:row>
      <xdr:rowOff>160243</xdr:rowOff>
    </xdr:from>
    <xdr:to>
      <xdr:col>70</xdr:col>
      <xdr:colOff>347382</xdr:colOff>
      <xdr:row>87</xdr:row>
      <xdr:rowOff>168089</xdr:rowOff>
    </xdr:to>
    <xdr:cxnSp macro="">
      <xdr:nvCxnSpPr>
        <xdr:cNvPr id="402" name="401 Conector recto de flecha"/>
        <xdr:cNvCxnSpPr/>
      </xdr:nvCxnSpPr>
      <xdr:spPr>
        <a:xfrm>
          <a:off x="33937295" y="16733743"/>
          <a:ext cx="342900" cy="784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168089</xdr:colOff>
      <xdr:row>85</xdr:row>
      <xdr:rowOff>56030</xdr:rowOff>
    </xdr:from>
    <xdr:to>
      <xdr:col>67</xdr:col>
      <xdr:colOff>179294</xdr:colOff>
      <xdr:row>86</xdr:row>
      <xdr:rowOff>123265</xdr:rowOff>
    </xdr:to>
    <xdr:cxnSp macro="">
      <xdr:nvCxnSpPr>
        <xdr:cNvPr id="403" name="402 Conector recto de flecha"/>
        <xdr:cNvCxnSpPr/>
      </xdr:nvCxnSpPr>
      <xdr:spPr>
        <a:xfrm flipH="1">
          <a:off x="32815027" y="16248530"/>
          <a:ext cx="11205" cy="25773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337458</xdr:colOff>
      <xdr:row>86</xdr:row>
      <xdr:rowOff>130628</xdr:rowOff>
    </xdr:from>
    <xdr:to>
      <xdr:col>67</xdr:col>
      <xdr:colOff>13607</xdr:colOff>
      <xdr:row>87</xdr:row>
      <xdr:rowOff>27214</xdr:rowOff>
    </xdr:to>
    <xdr:cxnSp macro="">
      <xdr:nvCxnSpPr>
        <xdr:cNvPr id="404" name="403 Conector recto de flecha"/>
        <xdr:cNvCxnSpPr/>
      </xdr:nvCxnSpPr>
      <xdr:spPr>
        <a:xfrm>
          <a:off x="25983521" y="16513628"/>
          <a:ext cx="6677024" cy="8708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88</xdr:row>
      <xdr:rowOff>0</xdr:rowOff>
    </xdr:from>
    <xdr:to>
      <xdr:col>66</xdr:col>
      <xdr:colOff>346364</xdr:colOff>
      <xdr:row>88</xdr:row>
      <xdr:rowOff>17318</xdr:rowOff>
    </xdr:to>
    <xdr:cxnSp macro="">
      <xdr:nvCxnSpPr>
        <xdr:cNvPr id="405" name="404 Conector recto de flecha"/>
        <xdr:cNvCxnSpPr/>
      </xdr:nvCxnSpPr>
      <xdr:spPr>
        <a:xfrm>
          <a:off x="13330238" y="16764000"/>
          <a:ext cx="19282064" cy="173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160316</xdr:colOff>
      <xdr:row>88</xdr:row>
      <xdr:rowOff>189384</xdr:rowOff>
    </xdr:from>
    <xdr:to>
      <xdr:col>17</xdr:col>
      <xdr:colOff>312967</xdr:colOff>
      <xdr:row>91</xdr:row>
      <xdr:rowOff>27213</xdr:rowOff>
    </xdr:to>
    <xdr:cxnSp macro="">
      <xdr:nvCxnSpPr>
        <xdr:cNvPr id="406" name="405 Conector angular"/>
        <xdr:cNvCxnSpPr/>
      </xdr:nvCxnSpPr>
      <xdr:spPr>
        <a:xfrm rot="16200000" flipH="1">
          <a:off x="12890727" y="17081723"/>
          <a:ext cx="409329" cy="152651"/>
        </a:xfrm>
        <a:prstGeom prst="bentConnector3">
          <a:avLst>
            <a:gd name="adj1" fmla="val 87404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412427</xdr:colOff>
      <xdr:row>43</xdr:row>
      <xdr:rowOff>182379</xdr:rowOff>
    </xdr:from>
    <xdr:to>
      <xdr:col>48</xdr:col>
      <xdr:colOff>326572</xdr:colOff>
      <xdr:row>45</xdr:row>
      <xdr:rowOff>108857</xdr:rowOff>
    </xdr:to>
    <xdr:cxnSp macro="">
      <xdr:nvCxnSpPr>
        <xdr:cNvPr id="407" name="406 Conector angular"/>
        <xdr:cNvCxnSpPr/>
      </xdr:nvCxnSpPr>
      <xdr:spPr>
        <a:xfrm>
          <a:off x="19557677" y="8373879"/>
          <a:ext cx="6414958" cy="307478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326572</xdr:colOff>
      <xdr:row>45</xdr:row>
      <xdr:rowOff>86592</xdr:rowOff>
    </xdr:from>
    <xdr:to>
      <xdr:col>49</xdr:col>
      <xdr:colOff>3711</xdr:colOff>
      <xdr:row>86</xdr:row>
      <xdr:rowOff>136071</xdr:rowOff>
    </xdr:to>
    <xdr:cxnSp macro="">
      <xdr:nvCxnSpPr>
        <xdr:cNvPr id="408" name="407 Conector recto"/>
        <xdr:cNvCxnSpPr/>
      </xdr:nvCxnSpPr>
      <xdr:spPr>
        <a:xfrm flipV="1">
          <a:off x="25972635" y="8659092"/>
          <a:ext cx="10514" cy="785997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145676</xdr:colOff>
      <xdr:row>33</xdr:row>
      <xdr:rowOff>11208</xdr:rowOff>
    </xdr:from>
    <xdr:to>
      <xdr:col>63</xdr:col>
      <xdr:colOff>235324</xdr:colOff>
      <xdr:row>42</xdr:row>
      <xdr:rowOff>22413</xdr:rowOff>
    </xdr:to>
    <xdr:cxnSp macro="">
      <xdr:nvCxnSpPr>
        <xdr:cNvPr id="409" name="408 Conector angular"/>
        <xdr:cNvCxnSpPr/>
      </xdr:nvCxnSpPr>
      <xdr:spPr>
        <a:xfrm rot="5400000">
          <a:off x="29545710" y="6306112"/>
          <a:ext cx="1725705" cy="1708898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134473</xdr:colOff>
      <xdr:row>42</xdr:row>
      <xdr:rowOff>33621</xdr:rowOff>
    </xdr:from>
    <xdr:to>
      <xdr:col>67</xdr:col>
      <xdr:colOff>179295</xdr:colOff>
      <xdr:row>85</xdr:row>
      <xdr:rowOff>78442</xdr:rowOff>
    </xdr:to>
    <xdr:cxnSp macro="">
      <xdr:nvCxnSpPr>
        <xdr:cNvPr id="410" name="409 Conector angular"/>
        <xdr:cNvCxnSpPr/>
      </xdr:nvCxnSpPr>
      <xdr:spPr>
        <a:xfrm rot="16200000" flipV="1">
          <a:off x="27066411" y="10511121"/>
          <a:ext cx="8236321" cy="3283322"/>
        </a:xfrm>
        <a:prstGeom prst="bentConnector3">
          <a:avLst>
            <a:gd name="adj1" fmla="val 499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25825</xdr:colOff>
      <xdr:row>41</xdr:row>
      <xdr:rowOff>15892</xdr:rowOff>
    </xdr:from>
    <xdr:to>
      <xdr:col>50</xdr:col>
      <xdr:colOff>11206</xdr:colOff>
      <xdr:row>43</xdr:row>
      <xdr:rowOff>134471</xdr:rowOff>
    </xdr:to>
    <xdr:cxnSp macro="">
      <xdr:nvCxnSpPr>
        <xdr:cNvPr id="411" name="410 Conector angular"/>
        <xdr:cNvCxnSpPr/>
      </xdr:nvCxnSpPr>
      <xdr:spPr>
        <a:xfrm>
          <a:off x="21290388" y="7826392"/>
          <a:ext cx="5033631" cy="499579"/>
        </a:xfrm>
        <a:prstGeom prst="bentConnector3">
          <a:avLst>
            <a:gd name="adj1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336176</xdr:colOff>
      <xdr:row>43</xdr:row>
      <xdr:rowOff>134471</xdr:rowOff>
    </xdr:from>
    <xdr:to>
      <xdr:col>50</xdr:col>
      <xdr:colOff>11206</xdr:colOff>
      <xdr:row>77</xdr:row>
      <xdr:rowOff>33617</xdr:rowOff>
    </xdr:to>
    <xdr:cxnSp macro="">
      <xdr:nvCxnSpPr>
        <xdr:cNvPr id="412" name="411 Conector recto"/>
        <xdr:cNvCxnSpPr/>
      </xdr:nvCxnSpPr>
      <xdr:spPr>
        <a:xfrm>
          <a:off x="26315614" y="8325971"/>
          <a:ext cx="8405" cy="637614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22412</xdr:colOff>
      <xdr:row>77</xdr:row>
      <xdr:rowOff>33617</xdr:rowOff>
    </xdr:from>
    <xdr:to>
      <xdr:col>71</xdr:col>
      <xdr:colOff>145676</xdr:colOff>
      <xdr:row>86</xdr:row>
      <xdr:rowOff>190500</xdr:rowOff>
    </xdr:to>
    <xdr:cxnSp macro="">
      <xdr:nvCxnSpPr>
        <xdr:cNvPr id="413" name="412 Conector angular"/>
        <xdr:cNvCxnSpPr/>
      </xdr:nvCxnSpPr>
      <xdr:spPr>
        <a:xfrm>
          <a:off x="26335225" y="14702117"/>
          <a:ext cx="8124264" cy="1871383"/>
        </a:xfrm>
        <a:prstGeom prst="bentConnector3">
          <a:avLst>
            <a:gd name="adj1" fmla="val 10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268941</xdr:colOff>
      <xdr:row>73</xdr:row>
      <xdr:rowOff>33617</xdr:rowOff>
    </xdr:from>
    <xdr:to>
      <xdr:col>71</xdr:col>
      <xdr:colOff>336176</xdr:colOff>
      <xdr:row>86</xdr:row>
      <xdr:rowOff>179295</xdr:rowOff>
    </xdr:to>
    <xdr:cxnSp macro="">
      <xdr:nvCxnSpPr>
        <xdr:cNvPr id="414" name="413 Conector angular"/>
        <xdr:cNvCxnSpPr/>
      </xdr:nvCxnSpPr>
      <xdr:spPr>
        <a:xfrm>
          <a:off x="31296629" y="13940117"/>
          <a:ext cx="3353360" cy="2622178"/>
        </a:xfrm>
        <a:prstGeom prst="bentConnector3">
          <a:avLst>
            <a:gd name="adj1" fmla="val 99662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291353</xdr:colOff>
      <xdr:row>53</xdr:row>
      <xdr:rowOff>0</xdr:rowOff>
    </xdr:from>
    <xdr:to>
      <xdr:col>63</xdr:col>
      <xdr:colOff>291353</xdr:colOff>
      <xdr:row>73</xdr:row>
      <xdr:rowOff>33617</xdr:rowOff>
    </xdr:to>
    <xdr:cxnSp macro="">
      <xdr:nvCxnSpPr>
        <xdr:cNvPr id="415" name="414 Conector recto"/>
        <xdr:cNvCxnSpPr/>
      </xdr:nvCxnSpPr>
      <xdr:spPr>
        <a:xfrm flipV="1">
          <a:off x="31319041" y="10096500"/>
          <a:ext cx="0" cy="384361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376314</xdr:colOff>
      <xdr:row>88</xdr:row>
      <xdr:rowOff>19659</xdr:rowOff>
    </xdr:from>
    <xdr:to>
      <xdr:col>74</xdr:col>
      <xdr:colOff>286259</xdr:colOff>
      <xdr:row>88</xdr:row>
      <xdr:rowOff>27505</xdr:rowOff>
    </xdr:to>
    <xdr:cxnSp macro="">
      <xdr:nvCxnSpPr>
        <xdr:cNvPr id="418" name="417 Conector recto de flecha"/>
        <xdr:cNvCxnSpPr/>
      </xdr:nvCxnSpPr>
      <xdr:spPr>
        <a:xfrm>
          <a:off x="35595002" y="16783659"/>
          <a:ext cx="362382" cy="784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302559</xdr:colOff>
      <xdr:row>89</xdr:row>
      <xdr:rowOff>34637</xdr:rowOff>
    </xdr:from>
    <xdr:to>
      <xdr:col>75</xdr:col>
      <xdr:colOff>155864</xdr:colOff>
      <xdr:row>90</xdr:row>
      <xdr:rowOff>182350</xdr:rowOff>
    </xdr:to>
    <xdr:cxnSp macro="">
      <xdr:nvCxnSpPr>
        <xdr:cNvPr id="419" name="418 Conector angular"/>
        <xdr:cNvCxnSpPr/>
      </xdr:nvCxnSpPr>
      <xdr:spPr>
        <a:xfrm flipV="1">
          <a:off x="14518622" y="16989137"/>
          <a:ext cx="21760805" cy="338213"/>
        </a:xfrm>
        <a:prstGeom prst="bentConnector3">
          <a:avLst>
            <a:gd name="adj1" fmla="val 99893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42939</xdr:colOff>
      <xdr:row>87</xdr:row>
      <xdr:rowOff>164699</xdr:rowOff>
    </xdr:from>
    <xdr:to>
      <xdr:col>87</xdr:col>
      <xdr:colOff>403412</xdr:colOff>
      <xdr:row>88</xdr:row>
      <xdr:rowOff>0</xdr:rowOff>
    </xdr:to>
    <xdr:cxnSp macro="">
      <xdr:nvCxnSpPr>
        <xdr:cNvPr id="420" name="419 Conector recto de flecha"/>
        <xdr:cNvCxnSpPr/>
      </xdr:nvCxnSpPr>
      <xdr:spPr>
        <a:xfrm>
          <a:off x="37452377" y="16738199"/>
          <a:ext cx="4060935" cy="258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22412</xdr:colOff>
      <xdr:row>84</xdr:row>
      <xdr:rowOff>168088</xdr:rowOff>
    </xdr:from>
    <xdr:to>
      <xdr:col>88</xdr:col>
      <xdr:colOff>11206</xdr:colOff>
      <xdr:row>87</xdr:row>
      <xdr:rowOff>44825</xdr:rowOff>
    </xdr:to>
    <xdr:cxnSp macro="">
      <xdr:nvCxnSpPr>
        <xdr:cNvPr id="423" name="422 Conector angular"/>
        <xdr:cNvCxnSpPr/>
      </xdr:nvCxnSpPr>
      <xdr:spPr>
        <a:xfrm flipV="1">
          <a:off x="37431850" y="16170088"/>
          <a:ext cx="4084544" cy="448237"/>
        </a:xfrm>
        <a:prstGeom prst="bentConnector3">
          <a:avLst>
            <a:gd name="adj1" fmla="val 6852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22411</xdr:colOff>
      <xdr:row>84</xdr:row>
      <xdr:rowOff>156883</xdr:rowOff>
    </xdr:from>
    <xdr:to>
      <xdr:col>93</xdr:col>
      <xdr:colOff>19050</xdr:colOff>
      <xdr:row>84</xdr:row>
      <xdr:rowOff>170330</xdr:rowOff>
    </xdr:to>
    <xdr:cxnSp macro="">
      <xdr:nvCxnSpPr>
        <xdr:cNvPr id="424" name="423 Conector recto de flecha"/>
        <xdr:cNvCxnSpPr/>
      </xdr:nvCxnSpPr>
      <xdr:spPr>
        <a:xfrm>
          <a:off x="42813474" y="16158883"/>
          <a:ext cx="853889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56029</xdr:colOff>
      <xdr:row>79</xdr:row>
      <xdr:rowOff>44825</xdr:rowOff>
    </xdr:from>
    <xdr:to>
      <xdr:col>72</xdr:col>
      <xdr:colOff>33617</xdr:colOff>
      <xdr:row>86</xdr:row>
      <xdr:rowOff>156881</xdr:rowOff>
    </xdr:to>
    <xdr:sp macro="" textlink="">
      <xdr:nvSpPr>
        <xdr:cNvPr id="426" name="425 Flecha doblada hacia arriba"/>
        <xdr:cNvSpPr/>
      </xdr:nvSpPr>
      <xdr:spPr>
        <a:xfrm rot="16200000" flipV="1">
          <a:off x="33445358" y="15185371"/>
          <a:ext cx="1445556" cy="1263463"/>
        </a:xfrm>
        <a:prstGeom prst="bentUpArrow">
          <a:avLst>
            <a:gd name="adj1" fmla="val 10321"/>
            <a:gd name="adj2" fmla="val 802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73</xdr:col>
      <xdr:colOff>44824</xdr:colOff>
      <xdr:row>82</xdr:row>
      <xdr:rowOff>134469</xdr:rowOff>
    </xdr:from>
    <xdr:to>
      <xdr:col>74</xdr:col>
      <xdr:colOff>336177</xdr:colOff>
      <xdr:row>86</xdr:row>
      <xdr:rowOff>134470</xdr:rowOff>
    </xdr:to>
    <xdr:sp macro="" textlink="">
      <xdr:nvSpPr>
        <xdr:cNvPr id="427" name="426 Flecha doblada hacia arriba"/>
        <xdr:cNvSpPr/>
      </xdr:nvSpPr>
      <xdr:spPr>
        <a:xfrm rot="16200000" flipV="1">
          <a:off x="35254406" y="15764575"/>
          <a:ext cx="762001" cy="743790"/>
        </a:xfrm>
        <a:prstGeom prst="bentUpArrow">
          <a:avLst>
            <a:gd name="adj1" fmla="val 20397"/>
            <a:gd name="adj2" fmla="val 13066"/>
            <a:gd name="adj3" fmla="val 275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74</xdr:col>
      <xdr:colOff>358589</xdr:colOff>
      <xdr:row>80</xdr:row>
      <xdr:rowOff>0</xdr:rowOff>
    </xdr:from>
    <xdr:to>
      <xdr:col>88</xdr:col>
      <xdr:colOff>0</xdr:colOff>
      <xdr:row>84</xdr:row>
      <xdr:rowOff>11206</xdr:rowOff>
    </xdr:to>
    <xdr:cxnSp macro="">
      <xdr:nvCxnSpPr>
        <xdr:cNvPr id="428" name="427 Conector angular"/>
        <xdr:cNvCxnSpPr/>
      </xdr:nvCxnSpPr>
      <xdr:spPr>
        <a:xfrm>
          <a:off x="36029714" y="15240000"/>
          <a:ext cx="5475474" cy="773206"/>
        </a:xfrm>
        <a:prstGeom prst="bentConnector3">
          <a:avLst>
            <a:gd name="adj1" fmla="val 7582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44824</xdr:colOff>
      <xdr:row>88</xdr:row>
      <xdr:rowOff>123265</xdr:rowOff>
    </xdr:from>
    <xdr:to>
      <xdr:col>88</xdr:col>
      <xdr:colOff>11205</xdr:colOff>
      <xdr:row>91</xdr:row>
      <xdr:rowOff>11207</xdr:rowOff>
    </xdr:to>
    <xdr:cxnSp macro="">
      <xdr:nvCxnSpPr>
        <xdr:cNvPr id="430" name="429 Conector angular"/>
        <xdr:cNvCxnSpPr/>
      </xdr:nvCxnSpPr>
      <xdr:spPr>
        <a:xfrm>
          <a:off x="37454262" y="16887265"/>
          <a:ext cx="4062131" cy="459442"/>
        </a:xfrm>
        <a:prstGeom prst="bentConnector3">
          <a:avLst>
            <a:gd name="adj1" fmla="val 69178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81</xdr:row>
      <xdr:rowOff>190500</xdr:rowOff>
    </xdr:from>
    <xdr:to>
      <xdr:col>93</xdr:col>
      <xdr:colOff>22412</xdr:colOff>
      <xdr:row>84</xdr:row>
      <xdr:rowOff>66675</xdr:rowOff>
    </xdr:to>
    <xdr:cxnSp macro="">
      <xdr:nvCxnSpPr>
        <xdr:cNvPr id="431" name="430 Conector angular"/>
        <xdr:cNvCxnSpPr/>
      </xdr:nvCxnSpPr>
      <xdr:spPr>
        <a:xfrm flipV="1">
          <a:off x="42810113" y="15621000"/>
          <a:ext cx="860612" cy="447675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393887</xdr:colOff>
      <xdr:row>85</xdr:row>
      <xdr:rowOff>100854</xdr:rowOff>
    </xdr:from>
    <xdr:to>
      <xdr:col>92</xdr:col>
      <xdr:colOff>403412</xdr:colOff>
      <xdr:row>87</xdr:row>
      <xdr:rowOff>93010</xdr:rowOff>
    </xdr:to>
    <xdr:cxnSp macro="">
      <xdr:nvCxnSpPr>
        <xdr:cNvPr id="432" name="431 Conector angular"/>
        <xdr:cNvCxnSpPr/>
      </xdr:nvCxnSpPr>
      <xdr:spPr>
        <a:xfrm flipV="1">
          <a:off x="42732512" y="16293354"/>
          <a:ext cx="890588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156882</xdr:colOff>
      <xdr:row>85</xdr:row>
      <xdr:rowOff>190503</xdr:rowOff>
    </xdr:from>
    <xdr:to>
      <xdr:col>92</xdr:col>
      <xdr:colOff>381003</xdr:colOff>
      <xdr:row>90</xdr:row>
      <xdr:rowOff>179295</xdr:rowOff>
    </xdr:to>
    <xdr:cxnSp macro="">
      <xdr:nvCxnSpPr>
        <xdr:cNvPr id="433" name="432 Conector angular"/>
        <xdr:cNvCxnSpPr/>
      </xdr:nvCxnSpPr>
      <xdr:spPr>
        <a:xfrm flipV="1">
          <a:off x="42495507" y="16383003"/>
          <a:ext cx="1105184" cy="9412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403411</xdr:colOff>
      <xdr:row>78</xdr:row>
      <xdr:rowOff>33617</xdr:rowOff>
    </xdr:from>
    <xdr:to>
      <xdr:col>98</xdr:col>
      <xdr:colOff>33618</xdr:colOff>
      <xdr:row>84</xdr:row>
      <xdr:rowOff>67235</xdr:rowOff>
    </xdr:to>
    <xdr:cxnSp macro="">
      <xdr:nvCxnSpPr>
        <xdr:cNvPr id="434" name="433 Conector angular"/>
        <xdr:cNvCxnSpPr/>
      </xdr:nvCxnSpPr>
      <xdr:spPr>
        <a:xfrm>
          <a:off x="38646286" y="14892617"/>
          <a:ext cx="7178770" cy="1176618"/>
        </a:xfrm>
        <a:prstGeom prst="bentConnector3">
          <a:avLst>
            <a:gd name="adj1" fmla="val 9534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85</xdr:row>
      <xdr:rowOff>100853</xdr:rowOff>
    </xdr:from>
    <xdr:to>
      <xdr:col>92</xdr:col>
      <xdr:colOff>369794</xdr:colOff>
      <xdr:row>90</xdr:row>
      <xdr:rowOff>67236</xdr:rowOff>
    </xdr:to>
    <xdr:cxnSp macro="">
      <xdr:nvCxnSpPr>
        <xdr:cNvPr id="435" name="434 Conector recto de flecha"/>
        <xdr:cNvCxnSpPr/>
      </xdr:nvCxnSpPr>
      <xdr:spPr>
        <a:xfrm>
          <a:off x="42791063" y="16293353"/>
          <a:ext cx="798419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387724</xdr:colOff>
      <xdr:row>84</xdr:row>
      <xdr:rowOff>186018</xdr:rowOff>
    </xdr:from>
    <xdr:to>
      <xdr:col>92</xdr:col>
      <xdr:colOff>392206</xdr:colOff>
      <xdr:row>88</xdr:row>
      <xdr:rowOff>11206</xdr:rowOff>
    </xdr:to>
    <xdr:cxnSp macro="">
      <xdr:nvCxnSpPr>
        <xdr:cNvPr id="437" name="436 Conector recto de flecha"/>
        <xdr:cNvCxnSpPr/>
      </xdr:nvCxnSpPr>
      <xdr:spPr>
        <a:xfrm>
          <a:off x="42726349" y="16188018"/>
          <a:ext cx="885545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33617</xdr:colOff>
      <xdr:row>82</xdr:row>
      <xdr:rowOff>141194</xdr:rowOff>
    </xdr:from>
    <xdr:to>
      <xdr:col>92</xdr:col>
      <xdr:colOff>398929</xdr:colOff>
      <xdr:row>84</xdr:row>
      <xdr:rowOff>156882</xdr:rowOff>
    </xdr:to>
    <xdr:cxnSp macro="">
      <xdr:nvCxnSpPr>
        <xdr:cNvPr id="439" name="438 Conector recto de flecha"/>
        <xdr:cNvCxnSpPr/>
      </xdr:nvCxnSpPr>
      <xdr:spPr>
        <a:xfrm flipV="1">
          <a:off x="42824680" y="15762194"/>
          <a:ext cx="793937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410136</xdr:colOff>
      <xdr:row>85</xdr:row>
      <xdr:rowOff>129988</xdr:rowOff>
    </xdr:from>
    <xdr:to>
      <xdr:col>97</xdr:col>
      <xdr:colOff>365311</xdr:colOff>
      <xdr:row>90</xdr:row>
      <xdr:rowOff>96371</xdr:rowOff>
    </xdr:to>
    <xdr:cxnSp macro="">
      <xdr:nvCxnSpPr>
        <xdr:cNvPr id="441" name="440 Conector recto de flecha"/>
        <xdr:cNvCxnSpPr/>
      </xdr:nvCxnSpPr>
      <xdr:spPr>
        <a:xfrm>
          <a:off x="44891886" y="16322488"/>
          <a:ext cx="836238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13447</xdr:colOff>
      <xdr:row>84</xdr:row>
      <xdr:rowOff>159123</xdr:rowOff>
    </xdr:from>
    <xdr:to>
      <xdr:col>98</xdr:col>
      <xdr:colOff>17929</xdr:colOff>
      <xdr:row>87</xdr:row>
      <xdr:rowOff>174811</xdr:rowOff>
    </xdr:to>
    <xdr:cxnSp macro="">
      <xdr:nvCxnSpPr>
        <xdr:cNvPr id="442" name="441 Conector recto de flecha"/>
        <xdr:cNvCxnSpPr/>
      </xdr:nvCxnSpPr>
      <xdr:spPr>
        <a:xfrm>
          <a:off x="44947635" y="16161123"/>
          <a:ext cx="861732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51547</xdr:colOff>
      <xdr:row>82</xdr:row>
      <xdr:rowOff>69477</xdr:rowOff>
    </xdr:from>
    <xdr:to>
      <xdr:col>98</xdr:col>
      <xdr:colOff>2241</xdr:colOff>
      <xdr:row>84</xdr:row>
      <xdr:rowOff>85165</xdr:rowOff>
    </xdr:to>
    <xdr:cxnSp macro="">
      <xdr:nvCxnSpPr>
        <xdr:cNvPr id="443" name="442 Conector recto de flecha"/>
        <xdr:cNvCxnSpPr/>
      </xdr:nvCxnSpPr>
      <xdr:spPr>
        <a:xfrm flipV="1">
          <a:off x="44985735" y="15690477"/>
          <a:ext cx="807944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40341</xdr:colOff>
      <xdr:row>84</xdr:row>
      <xdr:rowOff>152401</xdr:rowOff>
    </xdr:from>
    <xdr:to>
      <xdr:col>98</xdr:col>
      <xdr:colOff>36980</xdr:colOff>
      <xdr:row>84</xdr:row>
      <xdr:rowOff>165848</xdr:rowOff>
    </xdr:to>
    <xdr:cxnSp macro="">
      <xdr:nvCxnSpPr>
        <xdr:cNvPr id="445" name="444 Conector recto de flecha"/>
        <xdr:cNvCxnSpPr/>
      </xdr:nvCxnSpPr>
      <xdr:spPr>
        <a:xfrm>
          <a:off x="44974529" y="16154401"/>
          <a:ext cx="853889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36980</xdr:colOff>
      <xdr:row>81</xdr:row>
      <xdr:rowOff>186018</xdr:rowOff>
    </xdr:from>
    <xdr:to>
      <xdr:col>98</xdr:col>
      <xdr:colOff>40342</xdr:colOff>
      <xdr:row>84</xdr:row>
      <xdr:rowOff>62193</xdr:rowOff>
    </xdr:to>
    <xdr:cxnSp macro="">
      <xdr:nvCxnSpPr>
        <xdr:cNvPr id="447" name="446 Conector angular"/>
        <xdr:cNvCxnSpPr/>
      </xdr:nvCxnSpPr>
      <xdr:spPr>
        <a:xfrm flipV="1">
          <a:off x="44971168" y="15616518"/>
          <a:ext cx="860612" cy="447675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411817</xdr:colOff>
      <xdr:row>85</xdr:row>
      <xdr:rowOff>96372</xdr:rowOff>
    </xdr:from>
    <xdr:to>
      <xdr:col>98</xdr:col>
      <xdr:colOff>6724</xdr:colOff>
      <xdr:row>87</xdr:row>
      <xdr:rowOff>88528</xdr:rowOff>
    </xdr:to>
    <xdr:cxnSp macro="">
      <xdr:nvCxnSpPr>
        <xdr:cNvPr id="449" name="448 Conector angular"/>
        <xdr:cNvCxnSpPr/>
      </xdr:nvCxnSpPr>
      <xdr:spPr>
        <a:xfrm flipV="1">
          <a:off x="44893567" y="16288872"/>
          <a:ext cx="904595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174812</xdr:colOff>
      <xdr:row>85</xdr:row>
      <xdr:rowOff>186021</xdr:rowOff>
    </xdr:from>
    <xdr:to>
      <xdr:col>97</xdr:col>
      <xdr:colOff>398932</xdr:colOff>
      <xdr:row>90</xdr:row>
      <xdr:rowOff>174813</xdr:rowOff>
    </xdr:to>
    <xdr:cxnSp macro="">
      <xdr:nvCxnSpPr>
        <xdr:cNvPr id="450" name="449 Conector angular"/>
        <xdr:cNvCxnSpPr/>
      </xdr:nvCxnSpPr>
      <xdr:spPr>
        <a:xfrm flipV="1">
          <a:off x="44656562" y="16378521"/>
          <a:ext cx="1105183" cy="9412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35859</xdr:colOff>
      <xdr:row>84</xdr:row>
      <xdr:rowOff>170330</xdr:rowOff>
    </xdr:from>
    <xdr:to>
      <xdr:col>103</xdr:col>
      <xdr:colOff>32498</xdr:colOff>
      <xdr:row>84</xdr:row>
      <xdr:rowOff>183777</xdr:rowOff>
    </xdr:to>
    <xdr:cxnSp macro="">
      <xdr:nvCxnSpPr>
        <xdr:cNvPr id="451" name="450 Conector recto de flecha"/>
        <xdr:cNvCxnSpPr/>
      </xdr:nvCxnSpPr>
      <xdr:spPr>
        <a:xfrm>
          <a:off x="47113172" y="16172330"/>
          <a:ext cx="853889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32498</xdr:colOff>
      <xdr:row>82</xdr:row>
      <xdr:rowOff>2241</xdr:rowOff>
    </xdr:from>
    <xdr:to>
      <xdr:col>103</xdr:col>
      <xdr:colOff>35860</xdr:colOff>
      <xdr:row>84</xdr:row>
      <xdr:rowOff>80122</xdr:rowOff>
    </xdr:to>
    <xdr:cxnSp macro="">
      <xdr:nvCxnSpPr>
        <xdr:cNvPr id="452" name="451 Conector angular"/>
        <xdr:cNvCxnSpPr/>
      </xdr:nvCxnSpPr>
      <xdr:spPr>
        <a:xfrm flipV="1">
          <a:off x="47109811" y="15623241"/>
          <a:ext cx="860612" cy="458881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407335</xdr:colOff>
      <xdr:row>85</xdr:row>
      <xdr:rowOff>114301</xdr:rowOff>
    </xdr:from>
    <xdr:to>
      <xdr:col>103</xdr:col>
      <xdr:colOff>2242</xdr:colOff>
      <xdr:row>87</xdr:row>
      <xdr:rowOff>106457</xdr:rowOff>
    </xdr:to>
    <xdr:cxnSp macro="">
      <xdr:nvCxnSpPr>
        <xdr:cNvPr id="453" name="452 Conector angular"/>
        <xdr:cNvCxnSpPr/>
      </xdr:nvCxnSpPr>
      <xdr:spPr>
        <a:xfrm flipV="1">
          <a:off x="47032210" y="16306801"/>
          <a:ext cx="904595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170330</xdr:colOff>
      <xdr:row>86</xdr:row>
      <xdr:rowOff>2244</xdr:rowOff>
    </xdr:from>
    <xdr:to>
      <xdr:col>102</xdr:col>
      <xdr:colOff>394450</xdr:colOff>
      <xdr:row>91</xdr:row>
      <xdr:rowOff>2242</xdr:rowOff>
    </xdr:to>
    <xdr:cxnSp macro="">
      <xdr:nvCxnSpPr>
        <xdr:cNvPr id="454" name="453 Conector angular"/>
        <xdr:cNvCxnSpPr/>
      </xdr:nvCxnSpPr>
      <xdr:spPr>
        <a:xfrm flipV="1">
          <a:off x="46795205" y="16385244"/>
          <a:ext cx="1105183" cy="9524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20171</xdr:colOff>
      <xdr:row>84</xdr:row>
      <xdr:rowOff>177053</xdr:rowOff>
    </xdr:from>
    <xdr:to>
      <xdr:col>108</xdr:col>
      <xdr:colOff>16809</xdr:colOff>
      <xdr:row>85</xdr:row>
      <xdr:rowOff>0</xdr:rowOff>
    </xdr:to>
    <xdr:cxnSp macro="">
      <xdr:nvCxnSpPr>
        <xdr:cNvPr id="456" name="455 Conector recto de flecha"/>
        <xdr:cNvCxnSpPr/>
      </xdr:nvCxnSpPr>
      <xdr:spPr>
        <a:xfrm>
          <a:off x="49240609" y="16179053"/>
          <a:ext cx="853888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16810</xdr:colOff>
      <xdr:row>82</xdr:row>
      <xdr:rowOff>8964</xdr:rowOff>
    </xdr:from>
    <xdr:to>
      <xdr:col>108</xdr:col>
      <xdr:colOff>20171</xdr:colOff>
      <xdr:row>84</xdr:row>
      <xdr:rowOff>86845</xdr:rowOff>
    </xdr:to>
    <xdr:cxnSp macro="">
      <xdr:nvCxnSpPr>
        <xdr:cNvPr id="457" name="456 Conector angular"/>
        <xdr:cNvCxnSpPr/>
      </xdr:nvCxnSpPr>
      <xdr:spPr>
        <a:xfrm flipV="1">
          <a:off x="49237248" y="15629964"/>
          <a:ext cx="860611" cy="458881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391646</xdr:colOff>
      <xdr:row>85</xdr:row>
      <xdr:rowOff>121024</xdr:rowOff>
    </xdr:from>
    <xdr:to>
      <xdr:col>107</xdr:col>
      <xdr:colOff>401171</xdr:colOff>
      <xdr:row>87</xdr:row>
      <xdr:rowOff>113180</xdr:rowOff>
    </xdr:to>
    <xdr:cxnSp macro="">
      <xdr:nvCxnSpPr>
        <xdr:cNvPr id="459" name="458 Conector angular"/>
        <xdr:cNvCxnSpPr/>
      </xdr:nvCxnSpPr>
      <xdr:spPr>
        <a:xfrm flipV="1">
          <a:off x="49159646" y="16313524"/>
          <a:ext cx="890588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154641</xdr:colOff>
      <xdr:row>86</xdr:row>
      <xdr:rowOff>8967</xdr:rowOff>
    </xdr:from>
    <xdr:to>
      <xdr:col>107</xdr:col>
      <xdr:colOff>378762</xdr:colOff>
      <xdr:row>91</xdr:row>
      <xdr:rowOff>8965</xdr:rowOff>
    </xdr:to>
    <xdr:cxnSp macro="">
      <xdr:nvCxnSpPr>
        <xdr:cNvPr id="461" name="460 Conector angular"/>
        <xdr:cNvCxnSpPr/>
      </xdr:nvCxnSpPr>
      <xdr:spPr>
        <a:xfrm flipV="1">
          <a:off x="48922641" y="16391967"/>
          <a:ext cx="1105184" cy="9524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38099</xdr:colOff>
      <xdr:row>84</xdr:row>
      <xdr:rowOff>138953</xdr:rowOff>
    </xdr:from>
    <xdr:to>
      <xdr:col>113</xdr:col>
      <xdr:colOff>34738</xdr:colOff>
      <xdr:row>84</xdr:row>
      <xdr:rowOff>152400</xdr:rowOff>
    </xdr:to>
    <xdr:cxnSp macro="">
      <xdr:nvCxnSpPr>
        <xdr:cNvPr id="462" name="461 Conector recto de flecha"/>
        <xdr:cNvCxnSpPr/>
      </xdr:nvCxnSpPr>
      <xdr:spPr>
        <a:xfrm>
          <a:off x="51401662" y="16140953"/>
          <a:ext cx="853889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34738</xdr:colOff>
      <xdr:row>81</xdr:row>
      <xdr:rowOff>172570</xdr:rowOff>
    </xdr:from>
    <xdr:to>
      <xdr:col>113</xdr:col>
      <xdr:colOff>38100</xdr:colOff>
      <xdr:row>84</xdr:row>
      <xdr:rowOff>48745</xdr:rowOff>
    </xdr:to>
    <xdr:cxnSp macro="">
      <xdr:nvCxnSpPr>
        <xdr:cNvPr id="464" name="463 Conector angular"/>
        <xdr:cNvCxnSpPr/>
      </xdr:nvCxnSpPr>
      <xdr:spPr>
        <a:xfrm flipV="1">
          <a:off x="51398301" y="15603070"/>
          <a:ext cx="860612" cy="447675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409575</xdr:colOff>
      <xdr:row>85</xdr:row>
      <xdr:rowOff>82924</xdr:rowOff>
    </xdr:from>
    <xdr:to>
      <xdr:col>113</xdr:col>
      <xdr:colOff>4482</xdr:colOff>
      <xdr:row>87</xdr:row>
      <xdr:rowOff>75080</xdr:rowOff>
    </xdr:to>
    <xdr:cxnSp macro="">
      <xdr:nvCxnSpPr>
        <xdr:cNvPr id="466" name="465 Conector angular"/>
        <xdr:cNvCxnSpPr/>
      </xdr:nvCxnSpPr>
      <xdr:spPr>
        <a:xfrm flipV="1">
          <a:off x="51320700" y="16275424"/>
          <a:ext cx="904595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172570</xdr:colOff>
      <xdr:row>85</xdr:row>
      <xdr:rowOff>172573</xdr:rowOff>
    </xdr:from>
    <xdr:to>
      <xdr:col>112</xdr:col>
      <xdr:colOff>396691</xdr:colOff>
      <xdr:row>90</xdr:row>
      <xdr:rowOff>161365</xdr:rowOff>
    </xdr:to>
    <xdr:cxnSp macro="">
      <xdr:nvCxnSpPr>
        <xdr:cNvPr id="467" name="466 Conector angular"/>
        <xdr:cNvCxnSpPr/>
      </xdr:nvCxnSpPr>
      <xdr:spPr>
        <a:xfrm flipV="1">
          <a:off x="51083695" y="16365073"/>
          <a:ext cx="1105184" cy="9412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0</xdr:colOff>
      <xdr:row>84</xdr:row>
      <xdr:rowOff>168088</xdr:rowOff>
    </xdr:from>
    <xdr:to>
      <xdr:col>117</xdr:col>
      <xdr:colOff>411257</xdr:colOff>
      <xdr:row>84</xdr:row>
      <xdr:rowOff>181535</xdr:rowOff>
    </xdr:to>
    <xdr:cxnSp macro="">
      <xdr:nvCxnSpPr>
        <xdr:cNvPr id="469" name="468 Conector recto de flecha"/>
        <xdr:cNvCxnSpPr/>
      </xdr:nvCxnSpPr>
      <xdr:spPr>
        <a:xfrm>
          <a:off x="53506688" y="16170088"/>
          <a:ext cx="839882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411257</xdr:colOff>
      <xdr:row>81</xdr:row>
      <xdr:rowOff>201705</xdr:rowOff>
    </xdr:from>
    <xdr:to>
      <xdr:col>118</xdr:col>
      <xdr:colOff>1</xdr:colOff>
      <xdr:row>84</xdr:row>
      <xdr:rowOff>77880</xdr:rowOff>
    </xdr:to>
    <xdr:cxnSp macro="">
      <xdr:nvCxnSpPr>
        <xdr:cNvPr id="470" name="469 Conector angular"/>
        <xdr:cNvCxnSpPr/>
      </xdr:nvCxnSpPr>
      <xdr:spPr>
        <a:xfrm flipV="1">
          <a:off x="53465507" y="15632205"/>
          <a:ext cx="898432" cy="447675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371476</xdr:colOff>
      <xdr:row>85</xdr:row>
      <xdr:rowOff>112059</xdr:rowOff>
    </xdr:from>
    <xdr:to>
      <xdr:col>117</xdr:col>
      <xdr:colOff>381001</xdr:colOff>
      <xdr:row>87</xdr:row>
      <xdr:rowOff>104215</xdr:rowOff>
    </xdr:to>
    <xdr:cxnSp macro="">
      <xdr:nvCxnSpPr>
        <xdr:cNvPr id="471" name="470 Conector angular"/>
        <xdr:cNvCxnSpPr/>
      </xdr:nvCxnSpPr>
      <xdr:spPr>
        <a:xfrm flipV="1">
          <a:off x="53425726" y="16304559"/>
          <a:ext cx="890588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134471</xdr:colOff>
      <xdr:row>86</xdr:row>
      <xdr:rowOff>2</xdr:rowOff>
    </xdr:from>
    <xdr:to>
      <xdr:col>117</xdr:col>
      <xdr:colOff>358592</xdr:colOff>
      <xdr:row>91</xdr:row>
      <xdr:rowOff>0</xdr:rowOff>
    </xdr:to>
    <xdr:cxnSp macro="">
      <xdr:nvCxnSpPr>
        <xdr:cNvPr id="472" name="471 Conector angular"/>
        <xdr:cNvCxnSpPr/>
      </xdr:nvCxnSpPr>
      <xdr:spPr>
        <a:xfrm flipV="1">
          <a:off x="53188721" y="16383002"/>
          <a:ext cx="1105184" cy="9524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398930</xdr:colOff>
      <xdr:row>84</xdr:row>
      <xdr:rowOff>174811</xdr:rowOff>
    </xdr:from>
    <xdr:to>
      <xdr:col>122</xdr:col>
      <xdr:colOff>395568</xdr:colOff>
      <xdr:row>84</xdr:row>
      <xdr:rowOff>188258</xdr:rowOff>
    </xdr:to>
    <xdr:cxnSp macro="">
      <xdr:nvCxnSpPr>
        <xdr:cNvPr id="473" name="472 Conector recto de flecha"/>
        <xdr:cNvCxnSpPr/>
      </xdr:nvCxnSpPr>
      <xdr:spPr>
        <a:xfrm>
          <a:off x="55596305" y="16176811"/>
          <a:ext cx="877701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395569</xdr:colOff>
      <xdr:row>82</xdr:row>
      <xdr:rowOff>6722</xdr:rowOff>
    </xdr:from>
    <xdr:to>
      <xdr:col>122</xdr:col>
      <xdr:colOff>398930</xdr:colOff>
      <xdr:row>84</xdr:row>
      <xdr:rowOff>84603</xdr:rowOff>
    </xdr:to>
    <xdr:cxnSp macro="">
      <xdr:nvCxnSpPr>
        <xdr:cNvPr id="474" name="473 Conector angular"/>
        <xdr:cNvCxnSpPr/>
      </xdr:nvCxnSpPr>
      <xdr:spPr>
        <a:xfrm flipV="1">
          <a:off x="55592944" y="15627722"/>
          <a:ext cx="884424" cy="458881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355788</xdr:colOff>
      <xdr:row>85</xdr:row>
      <xdr:rowOff>118782</xdr:rowOff>
    </xdr:from>
    <xdr:to>
      <xdr:col>122</xdr:col>
      <xdr:colOff>365312</xdr:colOff>
      <xdr:row>87</xdr:row>
      <xdr:rowOff>110938</xdr:rowOff>
    </xdr:to>
    <xdr:cxnSp macro="">
      <xdr:nvCxnSpPr>
        <xdr:cNvPr id="475" name="474 Conector angular"/>
        <xdr:cNvCxnSpPr/>
      </xdr:nvCxnSpPr>
      <xdr:spPr>
        <a:xfrm flipV="1">
          <a:off x="55553163" y="16311282"/>
          <a:ext cx="890587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118783</xdr:colOff>
      <xdr:row>86</xdr:row>
      <xdr:rowOff>6725</xdr:rowOff>
    </xdr:from>
    <xdr:to>
      <xdr:col>122</xdr:col>
      <xdr:colOff>342903</xdr:colOff>
      <xdr:row>91</xdr:row>
      <xdr:rowOff>6723</xdr:rowOff>
    </xdr:to>
    <xdr:cxnSp macro="">
      <xdr:nvCxnSpPr>
        <xdr:cNvPr id="477" name="476 Conector angular"/>
        <xdr:cNvCxnSpPr/>
      </xdr:nvCxnSpPr>
      <xdr:spPr>
        <a:xfrm flipV="1">
          <a:off x="55316158" y="16389725"/>
          <a:ext cx="1105183" cy="9524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2242</xdr:colOff>
      <xdr:row>84</xdr:row>
      <xdr:rowOff>181534</xdr:rowOff>
    </xdr:from>
    <xdr:to>
      <xdr:col>127</xdr:col>
      <xdr:colOff>413498</xdr:colOff>
      <xdr:row>85</xdr:row>
      <xdr:rowOff>4481</xdr:rowOff>
    </xdr:to>
    <xdr:cxnSp macro="">
      <xdr:nvCxnSpPr>
        <xdr:cNvPr id="478" name="477 Conector recto de flecha"/>
        <xdr:cNvCxnSpPr/>
      </xdr:nvCxnSpPr>
      <xdr:spPr>
        <a:xfrm>
          <a:off x="57795180" y="16183534"/>
          <a:ext cx="839881" cy="134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413498</xdr:colOff>
      <xdr:row>82</xdr:row>
      <xdr:rowOff>13445</xdr:rowOff>
    </xdr:from>
    <xdr:to>
      <xdr:col>128</xdr:col>
      <xdr:colOff>2242</xdr:colOff>
      <xdr:row>84</xdr:row>
      <xdr:rowOff>91326</xdr:rowOff>
    </xdr:to>
    <xdr:cxnSp macro="">
      <xdr:nvCxnSpPr>
        <xdr:cNvPr id="480" name="479 Conector angular"/>
        <xdr:cNvCxnSpPr/>
      </xdr:nvCxnSpPr>
      <xdr:spPr>
        <a:xfrm flipV="1">
          <a:off x="57753998" y="15634445"/>
          <a:ext cx="898432" cy="458881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373717</xdr:colOff>
      <xdr:row>85</xdr:row>
      <xdr:rowOff>125505</xdr:rowOff>
    </xdr:from>
    <xdr:to>
      <xdr:col>127</xdr:col>
      <xdr:colOff>383242</xdr:colOff>
      <xdr:row>87</xdr:row>
      <xdr:rowOff>117661</xdr:rowOff>
    </xdr:to>
    <xdr:cxnSp macro="">
      <xdr:nvCxnSpPr>
        <xdr:cNvPr id="483" name="482 Conector angular"/>
        <xdr:cNvCxnSpPr/>
      </xdr:nvCxnSpPr>
      <xdr:spPr>
        <a:xfrm flipV="1">
          <a:off x="57714217" y="16318005"/>
          <a:ext cx="890588" cy="373156"/>
        </a:xfrm>
        <a:prstGeom prst="bentConnector3">
          <a:avLst>
            <a:gd name="adj1" fmla="val 1793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136712</xdr:colOff>
      <xdr:row>86</xdr:row>
      <xdr:rowOff>13448</xdr:rowOff>
    </xdr:from>
    <xdr:to>
      <xdr:col>127</xdr:col>
      <xdr:colOff>360833</xdr:colOff>
      <xdr:row>91</xdr:row>
      <xdr:rowOff>13446</xdr:rowOff>
    </xdr:to>
    <xdr:cxnSp macro="">
      <xdr:nvCxnSpPr>
        <xdr:cNvPr id="484" name="483 Conector angular"/>
        <xdr:cNvCxnSpPr/>
      </xdr:nvCxnSpPr>
      <xdr:spPr>
        <a:xfrm flipV="1">
          <a:off x="57477212" y="16396448"/>
          <a:ext cx="1105184" cy="9524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39222</xdr:colOff>
      <xdr:row>81</xdr:row>
      <xdr:rowOff>199462</xdr:rowOff>
    </xdr:from>
    <xdr:to>
      <xdr:col>133</xdr:col>
      <xdr:colOff>42584</xdr:colOff>
      <xdr:row>84</xdr:row>
      <xdr:rowOff>75637</xdr:rowOff>
    </xdr:to>
    <xdr:cxnSp macro="">
      <xdr:nvCxnSpPr>
        <xdr:cNvPr id="485" name="484 Conector angular"/>
        <xdr:cNvCxnSpPr/>
      </xdr:nvCxnSpPr>
      <xdr:spPr>
        <a:xfrm flipV="1">
          <a:off x="59975285" y="15629962"/>
          <a:ext cx="860612" cy="447675"/>
        </a:xfrm>
        <a:prstGeom prst="bentConnector3">
          <a:avLst>
            <a:gd name="adj1" fmla="val 1366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130</xdr:col>
      <xdr:colOff>414059</xdr:colOff>
      <xdr:row>82</xdr:row>
      <xdr:rowOff>155864</xdr:rowOff>
    </xdr:from>
    <xdr:to>
      <xdr:col>133</xdr:col>
      <xdr:colOff>86591</xdr:colOff>
      <xdr:row>87</xdr:row>
      <xdr:rowOff>101972</xdr:rowOff>
    </xdr:to>
    <xdr:cxnSp macro="">
      <xdr:nvCxnSpPr>
        <xdr:cNvPr id="487" name="486 Conector angular"/>
        <xdr:cNvCxnSpPr/>
      </xdr:nvCxnSpPr>
      <xdr:spPr>
        <a:xfrm flipV="1">
          <a:off x="68422559" y="16486909"/>
          <a:ext cx="1040668" cy="967881"/>
        </a:xfrm>
        <a:prstGeom prst="bentConnector3">
          <a:avLst>
            <a:gd name="adj1" fmla="val 88275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86590</xdr:colOff>
      <xdr:row>82</xdr:row>
      <xdr:rowOff>190501</xdr:rowOff>
    </xdr:from>
    <xdr:to>
      <xdr:col>133</xdr:col>
      <xdr:colOff>155863</xdr:colOff>
      <xdr:row>91</xdr:row>
      <xdr:rowOff>1</xdr:rowOff>
    </xdr:to>
    <xdr:cxnSp macro="">
      <xdr:nvCxnSpPr>
        <xdr:cNvPr id="489" name="488 Conector angular"/>
        <xdr:cNvCxnSpPr/>
      </xdr:nvCxnSpPr>
      <xdr:spPr>
        <a:xfrm rot="5400000" flipH="1" flipV="1">
          <a:off x="68268272" y="16885228"/>
          <a:ext cx="1627910" cy="900545"/>
        </a:xfrm>
        <a:prstGeom prst="bentConnector3">
          <a:avLst>
            <a:gd name="adj1" fmla="val -531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383242</xdr:colOff>
      <xdr:row>85</xdr:row>
      <xdr:rowOff>147918</xdr:rowOff>
    </xdr:from>
    <xdr:to>
      <xdr:col>102</xdr:col>
      <xdr:colOff>338417</xdr:colOff>
      <xdr:row>90</xdr:row>
      <xdr:rowOff>114301</xdr:rowOff>
    </xdr:to>
    <xdr:cxnSp macro="">
      <xdr:nvCxnSpPr>
        <xdr:cNvPr id="490" name="489 Conector recto de flecha"/>
        <xdr:cNvCxnSpPr/>
      </xdr:nvCxnSpPr>
      <xdr:spPr>
        <a:xfrm>
          <a:off x="47008117" y="16340418"/>
          <a:ext cx="836238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401171</xdr:colOff>
      <xdr:row>84</xdr:row>
      <xdr:rowOff>177053</xdr:rowOff>
    </xdr:from>
    <xdr:to>
      <xdr:col>102</xdr:col>
      <xdr:colOff>405652</xdr:colOff>
      <xdr:row>88</xdr:row>
      <xdr:rowOff>2241</xdr:rowOff>
    </xdr:to>
    <xdr:cxnSp macro="">
      <xdr:nvCxnSpPr>
        <xdr:cNvPr id="491" name="490 Conector recto de flecha"/>
        <xdr:cNvCxnSpPr/>
      </xdr:nvCxnSpPr>
      <xdr:spPr>
        <a:xfrm>
          <a:off x="47026046" y="16179053"/>
          <a:ext cx="885544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24653</xdr:colOff>
      <xdr:row>82</xdr:row>
      <xdr:rowOff>87407</xdr:rowOff>
    </xdr:from>
    <xdr:to>
      <xdr:col>102</xdr:col>
      <xdr:colOff>389964</xdr:colOff>
      <xdr:row>84</xdr:row>
      <xdr:rowOff>103095</xdr:rowOff>
    </xdr:to>
    <xdr:cxnSp macro="">
      <xdr:nvCxnSpPr>
        <xdr:cNvPr id="492" name="491 Conector recto de flecha"/>
        <xdr:cNvCxnSpPr/>
      </xdr:nvCxnSpPr>
      <xdr:spPr>
        <a:xfrm flipV="1">
          <a:off x="47101966" y="15708407"/>
          <a:ext cx="793936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389964</xdr:colOff>
      <xdr:row>85</xdr:row>
      <xdr:rowOff>98613</xdr:rowOff>
    </xdr:from>
    <xdr:to>
      <xdr:col>107</xdr:col>
      <xdr:colOff>345140</xdr:colOff>
      <xdr:row>90</xdr:row>
      <xdr:rowOff>64996</xdr:rowOff>
    </xdr:to>
    <xdr:cxnSp macro="">
      <xdr:nvCxnSpPr>
        <xdr:cNvPr id="493" name="492 Conector recto de flecha"/>
        <xdr:cNvCxnSpPr/>
      </xdr:nvCxnSpPr>
      <xdr:spPr>
        <a:xfrm>
          <a:off x="49157964" y="16291113"/>
          <a:ext cx="836239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407893</xdr:colOff>
      <xdr:row>84</xdr:row>
      <xdr:rowOff>127748</xdr:rowOff>
    </xdr:from>
    <xdr:to>
      <xdr:col>107</xdr:col>
      <xdr:colOff>412375</xdr:colOff>
      <xdr:row>87</xdr:row>
      <xdr:rowOff>143436</xdr:rowOff>
    </xdr:to>
    <xdr:cxnSp macro="">
      <xdr:nvCxnSpPr>
        <xdr:cNvPr id="495" name="494 Conector recto de flecha"/>
        <xdr:cNvCxnSpPr/>
      </xdr:nvCxnSpPr>
      <xdr:spPr>
        <a:xfrm>
          <a:off x="49175893" y="16129748"/>
          <a:ext cx="885545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31376</xdr:colOff>
      <xdr:row>82</xdr:row>
      <xdr:rowOff>38102</xdr:rowOff>
    </xdr:from>
    <xdr:to>
      <xdr:col>107</xdr:col>
      <xdr:colOff>396687</xdr:colOff>
      <xdr:row>84</xdr:row>
      <xdr:rowOff>53790</xdr:rowOff>
    </xdr:to>
    <xdr:cxnSp macro="">
      <xdr:nvCxnSpPr>
        <xdr:cNvPr id="496" name="495 Conector recto de flecha"/>
        <xdr:cNvCxnSpPr/>
      </xdr:nvCxnSpPr>
      <xdr:spPr>
        <a:xfrm flipV="1">
          <a:off x="49251814" y="15659102"/>
          <a:ext cx="793936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351864</xdr:colOff>
      <xdr:row>85</xdr:row>
      <xdr:rowOff>138954</xdr:rowOff>
    </xdr:from>
    <xdr:to>
      <xdr:col>112</xdr:col>
      <xdr:colOff>307040</xdr:colOff>
      <xdr:row>90</xdr:row>
      <xdr:rowOff>105337</xdr:rowOff>
    </xdr:to>
    <xdr:cxnSp macro="">
      <xdr:nvCxnSpPr>
        <xdr:cNvPr id="497" name="496 Conector recto de flecha"/>
        <xdr:cNvCxnSpPr/>
      </xdr:nvCxnSpPr>
      <xdr:spPr>
        <a:xfrm>
          <a:off x="51262989" y="16331454"/>
          <a:ext cx="836239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369793</xdr:colOff>
      <xdr:row>84</xdr:row>
      <xdr:rowOff>168089</xdr:rowOff>
    </xdr:from>
    <xdr:to>
      <xdr:col>112</xdr:col>
      <xdr:colOff>374275</xdr:colOff>
      <xdr:row>87</xdr:row>
      <xdr:rowOff>183777</xdr:rowOff>
    </xdr:to>
    <xdr:cxnSp macro="">
      <xdr:nvCxnSpPr>
        <xdr:cNvPr id="499" name="498 Conector recto de flecha"/>
        <xdr:cNvCxnSpPr/>
      </xdr:nvCxnSpPr>
      <xdr:spPr>
        <a:xfrm>
          <a:off x="51280918" y="16170089"/>
          <a:ext cx="885545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407893</xdr:colOff>
      <xdr:row>82</xdr:row>
      <xdr:rowOff>78443</xdr:rowOff>
    </xdr:from>
    <xdr:to>
      <xdr:col>112</xdr:col>
      <xdr:colOff>358587</xdr:colOff>
      <xdr:row>84</xdr:row>
      <xdr:rowOff>94131</xdr:rowOff>
    </xdr:to>
    <xdr:cxnSp macro="">
      <xdr:nvCxnSpPr>
        <xdr:cNvPr id="500" name="499 Conector recto de flecha"/>
        <xdr:cNvCxnSpPr/>
      </xdr:nvCxnSpPr>
      <xdr:spPr>
        <a:xfrm flipV="1">
          <a:off x="51319018" y="15699443"/>
          <a:ext cx="831757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380999</xdr:colOff>
      <xdr:row>85</xdr:row>
      <xdr:rowOff>123266</xdr:rowOff>
    </xdr:from>
    <xdr:to>
      <xdr:col>117</xdr:col>
      <xdr:colOff>336175</xdr:colOff>
      <xdr:row>90</xdr:row>
      <xdr:rowOff>89649</xdr:rowOff>
    </xdr:to>
    <xdr:cxnSp macro="">
      <xdr:nvCxnSpPr>
        <xdr:cNvPr id="501" name="500 Conector recto de flecha"/>
        <xdr:cNvCxnSpPr/>
      </xdr:nvCxnSpPr>
      <xdr:spPr>
        <a:xfrm>
          <a:off x="53435249" y="16315766"/>
          <a:ext cx="836239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398928</xdr:colOff>
      <xdr:row>84</xdr:row>
      <xdr:rowOff>152401</xdr:rowOff>
    </xdr:from>
    <xdr:to>
      <xdr:col>117</xdr:col>
      <xdr:colOff>403410</xdr:colOff>
      <xdr:row>87</xdr:row>
      <xdr:rowOff>168089</xdr:rowOff>
    </xdr:to>
    <xdr:cxnSp macro="">
      <xdr:nvCxnSpPr>
        <xdr:cNvPr id="504" name="503 Conector recto de flecha"/>
        <xdr:cNvCxnSpPr/>
      </xdr:nvCxnSpPr>
      <xdr:spPr>
        <a:xfrm>
          <a:off x="53453178" y="16154401"/>
          <a:ext cx="885545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22410</xdr:colOff>
      <xdr:row>82</xdr:row>
      <xdr:rowOff>62755</xdr:rowOff>
    </xdr:from>
    <xdr:to>
      <xdr:col>117</xdr:col>
      <xdr:colOff>387722</xdr:colOff>
      <xdr:row>84</xdr:row>
      <xdr:rowOff>78443</xdr:rowOff>
    </xdr:to>
    <xdr:cxnSp macro="">
      <xdr:nvCxnSpPr>
        <xdr:cNvPr id="505" name="504 Conector recto de flecha"/>
        <xdr:cNvCxnSpPr/>
      </xdr:nvCxnSpPr>
      <xdr:spPr>
        <a:xfrm flipV="1">
          <a:off x="53529098" y="15683755"/>
          <a:ext cx="793937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398928</xdr:colOff>
      <xdr:row>85</xdr:row>
      <xdr:rowOff>141196</xdr:rowOff>
    </xdr:from>
    <xdr:to>
      <xdr:col>122</xdr:col>
      <xdr:colOff>354103</xdr:colOff>
      <xdr:row>90</xdr:row>
      <xdr:rowOff>107579</xdr:rowOff>
    </xdr:to>
    <xdr:cxnSp macro="">
      <xdr:nvCxnSpPr>
        <xdr:cNvPr id="506" name="505 Conector recto de flecha"/>
        <xdr:cNvCxnSpPr/>
      </xdr:nvCxnSpPr>
      <xdr:spPr>
        <a:xfrm>
          <a:off x="55596303" y="16333696"/>
          <a:ext cx="836238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2239</xdr:colOff>
      <xdr:row>84</xdr:row>
      <xdr:rowOff>170331</xdr:rowOff>
    </xdr:from>
    <xdr:to>
      <xdr:col>123</xdr:col>
      <xdr:colOff>6721</xdr:colOff>
      <xdr:row>87</xdr:row>
      <xdr:rowOff>186019</xdr:rowOff>
    </xdr:to>
    <xdr:cxnSp macro="">
      <xdr:nvCxnSpPr>
        <xdr:cNvPr id="509" name="508 Conector recto de flecha"/>
        <xdr:cNvCxnSpPr/>
      </xdr:nvCxnSpPr>
      <xdr:spPr>
        <a:xfrm>
          <a:off x="55652052" y="16172331"/>
          <a:ext cx="861732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40339</xdr:colOff>
      <xdr:row>82</xdr:row>
      <xdr:rowOff>80685</xdr:rowOff>
    </xdr:from>
    <xdr:to>
      <xdr:col>122</xdr:col>
      <xdr:colOff>405650</xdr:colOff>
      <xdr:row>84</xdr:row>
      <xdr:rowOff>96373</xdr:rowOff>
    </xdr:to>
    <xdr:cxnSp macro="">
      <xdr:nvCxnSpPr>
        <xdr:cNvPr id="510" name="509 Conector recto de flecha"/>
        <xdr:cNvCxnSpPr/>
      </xdr:nvCxnSpPr>
      <xdr:spPr>
        <a:xfrm flipV="1">
          <a:off x="55690152" y="15701685"/>
          <a:ext cx="793936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372034</xdr:colOff>
      <xdr:row>85</xdr:row>
      <xdr:rowOff>170332</xdr:rowOff>
    </xdr:from>
    <xdr:to>
      <xdr:col>127</xdr:col>
      <xdr:colOff>327210</xdr:colOff>
      <xdr:row>90</xdr:row>
      <xdr:rowOff>136715</xdr:rowOff>
    </xdr:to>
    <xdr:cxnSp macro="">
      <xdr:nvCxnSpPr>
        <xdr:cNvPr id="513" name="512 Conector recto de flecha"/>
        <xdr:cNvCxnSpPr/>
      </xdr:nvCxnSpPr>
      <xdr:spPr>
        <a:xfrm>
          <a:off x="57712534" y="16362832"/>
          <a:ext cx="836239" cy="918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389963</xdr:colOff>
      <xdr:row>85</xdr:row>
      <xdr:rowOff>8967</xdr:rowOff>
    </xdr:from>
    <xdr:to>
      <xdr:col>127</xdr:col>
      <xdr:colOff>394445</xdr:colOff>
      <xdr:row>88</xdr:row>
      <xdr:rowOff>24655</xdr:rowOff>
    </xdr:to>
    <xdr:cxnSp macro="">
      <xdr:nvCxnSpPr>
        <xdr:cNvPr id="514" name="513 Conector recto de flecha"/>
        <xdr:cNvCxnSpPr/>
      </xdr:nvCxnSpPr>
      <xdr:spPr>
        <a:xfrm>
          <a:off x="57730463" y="16201467"/>
          <a:ext cx="885545" cy="5871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13446</xdr:colOff>
      <xdr:row>82</xdr:row>
      <xdr:rowOff>109821</xdr:rowOff>
    </xdr:from>
    <xdr:to>
      <xdr:col>127</xdr:col>
      <xdr:colOff>378757</xdr:colOff>
      <xdr:row>84</xdr:row>
      <xdr:rowOff>125509</xdr:rowOff>
    </xdr:to>
    <xdr:cxnSp macro="">
      <xdr:nvCxnSpPr>
        <xdr:cNvPr id="515" name="514 Conector recto de flecha"/>
        <xdr:cNvCxnSpPr/>
      </xdr:nvCxnSpPr>
      <xdr:spPr>
        <a:xfrm flipV="1">
          <a:off x="57806384" y="15730821"/>
          <a:ext cx="793936" cy="3966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302558</xdr:colOff>
      <xdr:row>77</xdr:row>
      <xdr:rowOff>11205</xdr:rowOff>
    </xdr:from>
    <xdr:to>
      <xdr:col>92</xdr:col>
      <xdr:colOff>406773</xdr:colOff>
      <xdr:row>84</xdr:row>
      <xdr:rowOff>67235</xdr:rowOff>
    </xdr:to>
    <xdr:cxnSp macro="">
      <xdr:nvCxnSpPr>
        <xdr:cNvPr id="516" name="515 Conector angular"/>
        <xdr:cNvCxnSpPr/>
      </xdr:nvCxnSpPr>
      <xdr:spPr>
        <a:xfrm>
          <a:off x="36426121" y="14679705"/>
          <a:ext cx="7200340" cy="1389530"/>
        </a:xfrm>
        <a:prstGeom prst="bentConnector3">
          <a:avLst>
            <a:gd name="adj1" fmla="val 9591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304800</xdr:colOff>
      <xdr:row>75</xdr:row>
      <xdr:rowOff>0</xdr:rowOff>
    </xdr:from>
    <xdr:to>
      <xdr:col>75</xdr:col>
      <xdr:colOff>314325</xdr:colOff>
      <xdr:row>77</xdr:row>
      <xdr:rowOff>38100</xdr:rowOff>
    </xdr:to>
    <xdr:cxnSp macro="">
      <xdr:nvCxnSpPr>
        <xdr:cNvPr id="518" name="517 Conector recto"/>
        <xdr:cNvCxnSpPr/>
      </xdr:nvCxnSpPr>
      <xdr:spPr>
        <a:xfrm flipV="1">
          <a:off x="36428363" y="14287500"/>
          <a:ext cx="9525" cy="419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78</xdr:row>
      <xdr:rowOff>33617</xdr:rowOff>
    </xdr:from>
    <xdr:to>
      <xdr:col>80</xdr:col>
      <xdr:colOff>403411</xdr:colOff>
      <xdr:row>83</xdr:row>
      <xdr:rowOff>0</xdr:rowOff>
    </xdr:to>
    <xdr:cxnSp macro="">
      <xdr:nvCxnSpPr>
        <xdr:cNvPr id="523" name="522 Conector angular"/>
        <xdr:cNvCxnSpPr/>
      </xdr:nvCxnSpPr>
      <xdr:spPr>
        <a:xfrm flipV="1">
          <a:off x="37409438" y="14892617"/>
          <a:ext cx="1236848" cy="918883"/>
        </a:xfrm>
        <a:prstGeom prst="bentConnector3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246529</xdr:colOff>
      <xdr:row>1</xdr:row>
      <xdr:rowOff>13607</xdr:rowOff>
    </xdr:from>
    <xdr:to>
      <xdr:col>102</xdr:col>
      <xdr:colOff>299357</xdr:colOff>
      <xdr:row>1</xdr:row>
      <xdr:rowOff>179294</xdr:rowOff>
    </xdr:to>
    <xdr:cxnSp macro="">
      <xdr:nvCxnSpPr>
        <xdr:cNvPr id="533" name="532 Conector angular"/>
        <xdr:cNvCxnSpPr/>
      </xdr:nvCxnSpPr>
      <xdr:spPr>
        <a:xfrm flipV="1">
          <a:off x="34560342" y="204107"/>
          <a:ext cx="13244953" cy="165687"/>
        </a:xfrm>
        <a:prstGeom prst="bentConnector3">
          <a:avLst>
            <a:gd name="adj1" fmla="val -42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312967</xdr:colOff>
      <xdr:row>1</xdr:row>
      <xdr:rowOff>13608</xdr:rowOff>
    </xdr:from>
    <xdr:to>
      <xdr:col>102</xdr:col>
      <xdr:colOff>366666</xdr:colOff>
      <xdr:row>84</xdr:row>
      <xdr:rowOff>94741</xdr:rowOff>
    </xdr:to>
    <xdr:cxnSp macro="">
      <xdr:nvCxnSpPr>
        <xdr:cNvPr id="534" name="533 Conector angular"/>
        <xdr:cNvCxnSpPr/>
      </xdr:nvCxnSpPr>
      <xdr:spPr>
        <a:xfrm rot="16200000" flipH="1">
          <a:off x="39899438" y="8123575"/>
          <a:ext cx="15892633" cy="53699"/>
        </a:xfrm>
        <a:prstGeom prst="bentConnector3">
          <a:avLst>
            <a:gd name="adj1" fmla="val 9963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154000</xdr:colOff>
      <xdr:row>19</xdr:row>
      <xdr:rowOff>51954</xdr:rowOff>
    </xdr:from>
    <xdr:to>
      <xdr:col>107</xdr:col>
      <xdr:colOff>86591</xdr:colOff>
      <xdr:row>24</xdr:row>
      <xdr:rowOff>5126</xdr:rowOff>
    </xdr:to>
    <xdr:cxnSp macro="">
      <xdr:nvCxnSpPr>
        <xdr:cNvPr id="535" name="534 Conector angular"/>
        <xdr:cNvCxnSpPr/>
      </xdr:nvCxnSpPr>
      <xdr:spPr>
        <a:xfrm flipV="1">
          <a:off x="37944438" y="3671454"/>
          <a:ext cx="11791216" cy="905672"/>
        </a:xfrm>
        <a:prstGeom prst="bentConnector3">
          <a:avLst>
            <a:gd name="adj1" fmla="val -8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34635</xdr:colOff>
      <xdr:row>19</xdr:row>
      <xdr:rowOff>51954</xdr:rowOff>
    </xdr:from>
    <xdr:to>
      <xdr:col>107</xdr:col>
      <xdr:colOff>322442</xdr:colOff>
      <xdr:row>84</xdr:row>
      <xdr:rowOff>94740</xdr:rowOff>
    </xdr:to>
    <xdr:cxnSp macro="">
      <xdr:nvCxnSpPr>
        <xdr:cNvPr id="536" name="535 Conector angular"/>
        <xdr:cNvCxnSpPr/>
      </xdr:nvCxnSpPr>
      <xdr:spPr>
        <a:xfrm rot="16200000" flipH="1">
          <a:off x="43614959" y="9740193"/>
          <a:ext cx="12425286" cy="287807"/>
        </a:xfrm>
        <a:prstGeom prst="bentConnector3">
          <a:avLst>
            <a:gd name="adj1" fmla="val 9976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201706</xdr:colOff>
      <xdr:row>74</xdr:row>
      <xdr:rowOff>182655</xdr:rowOff>
    </xdr:from>
    <xdr:to>
      <xdr:col>79</xdr:col>
      <xdr:colOff>216274</xdr:colOff>
      <xdr:row>76</xdr:row>
      <xdr:rowOff>0</xdr:rowOff>
    </xdr:to>
    <xdr:cxnSp macro="">
      <xdr:nvCxnSpPr>
        <xdr:cNvPr id="537" name="536 Conector recto"/>
        <xdr:cNvCxnSpPr/>
      </xdr:nvCxnSpPr>
      <xdr:spPr>
        <a:xfrm flipV="1">
          <a:off x="37992144" y="14279655"/>
          <a:ext cx="14568" cy="198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186018</xdr:colOff>
      <xdr:row>75</xdr:row>
      <xdr:rowOff>152399</xdr:rowOff>
    </xdr:from>
    <xdr:to>
      <xdr:col>113</xdr:col>
      <xdr:colOff>33618</xdr:colOff>
      <xdr:row>84</xdr:row>
      <xdr:rowOff>22412</xdr:rowOff>
    </xdr:to>
    <xdr:cxnSp macro="">
      <xdr:nvCxnSpPr>
        <xdr:cNvPr id="539" name="538 Conector angular"/>
        <xdr:cNvCxnSpPr/>
      </xdr:nvCxnSpPr>
      <xdr:spPr>
        <a:xfrm>
          <a:off x="37976456" y="14439899"/>
          <a:ext cx="14277975" cy="1584513"/>
        </a:xfrm>
        <a:prstGeom prst="bentConnector3">
          <a:avLst>
            <a:gd name="adj1" fmla="val 9773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275344</xdr:colOff>
      <xdr:row>3</xdr:row>
      <xdr:rowOff>13607</xdr:rowOff>
    </xdr:from>
    <xdr:to>
      <xdr:col>116</xdr:col>
      <xdr:colOff>408215</xdr:colOff>
      <xdr:row>3</xdr:row>
      <xdr:rowOff>190502</xdr:rowOff>
    </xdr:to>
    <xdr:cxnSp macro="">
      <xdr:nvCxnSpPr>
        <xdr:cNvPr id="540" name="539 Conector angular"/>
        <xdr:cNvCxnSpPr/>
      </xdr:nvCxnSpPr>
      <xdr:spPr>
        <a:xfrm flipV="1">
          <a:off x="36398907" y="585107"/>
          <a:ext cx="17515996" cy="176895"/>
        </a:xfrm>
        <a:prstGeom prst="bentConnector3">
          <a:avLst>
            <a:gd name="adj1" fmla="val -87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394607</xdr:colOff>
      <xdr:row>2</xdr:row>
      <xdr:rowOff>190499</xdr:rowOff>
    </xdr:from>
    <xdr:to>
      <xdr:col>117</xdr:col>
      <xdr:colOff>359552</xdr:colOff>
      <xdr:row>84</xdr:row>
      <xdr:rowOff>114531</xdr:rowOff>
    </xdr:to>
    <xdr:cxnSp macro="">
      <xdr:nvCxnSpPr>
        <xdr:cNvPr id="542" name="541 Conector angular"/>
        <xdr:cNvCxnSpPr/>
      </xdr:nvCxnSpPr>
      <xdr:spPr>
        <a:xfrm rot="16200000" flipH="1">
          <a:off x="46325564" y="8147230"/>
          <a:ext cx="15545032" cy="393570"/>
        </a:xfrm>
        <a:prstGeom prst="bentConnector3">
          <a:avLst>
            <a:gd name="adj1" fmla="val 99687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266700</xdr:colOff>
      <xdr:row>22</xdr:row>
      <xdr:rowOff>0</xdr:rowOff>
    </xdr:from>
    <xdr:to>
      <xdr:col>122</xdr:col>
      <xdr:colOff>95250</xdr:colOff>
      <xdr:row>24</xdr:row>
      <xdr:rowOff>19052</xdr:rowOff>
    </xdr:to>
    <xdr:cxnSp macro="">
      <xdr:nvCxnSpPr>
        <xdr:cNvPr id="543" name="542 Conector angular"/>
        <xdr:cNvCxnSpPr/>
      </xdr:nvCxnSpPr>
      <xdr:spPr>
        <a:xfrm flipV="1">
          <a:off x="39771638" y="4191000"/>
          <a:ext cx="16402050" cy="400052"/>
        </a:xfrm>
        <a:prstGeom prst="bentConnector3">
          <a:avLst>
            <a:gd name="adj1" fmla="val 142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108858</xdr:colOff>
      <xdr:row>22</xdr:row>
      <xdr:rowOff>13606</xdr:rowOff>
    </xdr:from>
    <xdr:to>
      <xdr:col>122</xdr:col>
      <xdr:colOff>400374</xdr:colOff>
      <xdr:row>84</xdr:row>
      <xdr:rowOff>60103</xdr:rowOff>
    </xdr:to>
    <xdr:cxnSp macro="">
      <xdr:nvCxnSpPr>
        <xdr:cNvPr id="544" name="543 Conector angular"/>
        <xdr:cNvCxnSpPr/>
      </xdr:nvCxnSpPr>
      <xdr:spPr>
        <a:xfrm rot="16200000" flipH="1">
          <a:off x="50404305" y="9987597"/>
          <a:ext cx="11857497" cy="291516"/>
        </a:xfrm>
        <a:prstGeom prst="bentConnector3">
          <a:avLst>
            <a:gd name="adj1" fmla="val 99479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419741</xdr:colOff>
      <xdr:row>73</xdr:row>
      <xdr:rowOff>183616</xdr:rowOff>
    </xdr:from>
    <xdr:to>
      <xdr:col>127</xdr:col>
      <xdr:colOff>394607</xdr:colOff>
      <xdr:row>84</xdr:row>
      <xdr:rowOff>68036</xdr:rowOff>
    </xdr:to>
    <xdr:cxnSp macro="">
      <xdr:nvCxnSpPr>
        <xdr:cNvPr id="545" name="544 Conector angular"/>
        <xdr:cNvCxnSpPr/>
      </xdr:nvCxnSpPr>
      <xdr:spPr>
        <a:xfrm>
          <a:off x="39924679" y="14090116"/>
          <a:ext cx="18691491" cy="1979920"/>
        </a:xfrm>
        <a:prstGeom prst="bentConnector3">
          <a:avLst>
            <a:gd name="adj1" fmla="val 98491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33297</xdr:colOff>
      <xdr:row>81</xdr:row>
      <xdr:rowOff>182655</xdr:rowOff>
    </xdr:from>
    <xdr:to>
      <xdr:col>136</xdr:col>
      <xdr:colOff>407493</xdr:colOff>
      <xdr:row>81</xdr:row>
      <xdr:rowOff>192180</xdr:rowOff>
    </xdr:to>
    <xdr:cxnSp macro="">
      <xdr:nvCxnSpPr>
        <xdr:cNvPr id="547" name="546 Conector recto de flecha"/>
        <xdr:cNvCxnSpPr/>
      </xdr:nvCxnSpPr>
      <xdr:spPr>
        <a:xfrm>
          <a:off x="62112485" y="15613155"/>
          <a:ext cx="374196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358009</xdr:colOff>
      <xdr:row>81</xdr:row>
      <xdr:rowOff>174735</xdr:rowOff>
    </xdr:from>
    <xdr:to>
      <xdr:col>128</xdr:col>
      <xdr:colOff>0</xdr:colOff>
      <xdr:row>84</xdr:row>
      <xdr:rowOff>76200</xdr:rowOff>
    </xdr:to>
    <xdr:cxnSp macro="">
      <xdr:nvCxnSpPr>
        <xdr:cNvPr id="548" name="547 Conector recto de flecha"/>
        <xdr:cNvCxnSpPr/>
      </xdr:nvCxnSpPr>
      <xdr:spPr>
        <a:xfrm>
          <a:off x="57698509" y="15605235"/>
          <a:ext cx="951679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358009</xdr:colOff>
      <xdr:row>81</xdr:row>
      <xdr:rowOff>117585</xdr:rowOff>
    </xdr:from>
    <xdr:to>
      <xdr:col>123</xdr:col>
      <xdr:colOff>0</xdr:colOff>
      <xdr:row>84</xdr:row>
      <xdr:rowOff>19050</xdr:rowOff>
    </xdr:to>
    <xdr:cxnSp macro="">
      <xdr:nvCxnSpPr>
        <xdr:cNvPr id="550" name="549 Conector recto de flecha"/>
        <xdr:cNvCxnSpPr/>
      </xdr:nvCxnSpPr>
      <xdr:spPr>
        <a:xfrm>
          <a:off x="55555384" y="15548085"/>
          <a:ext cx="951679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338959</xdr:colOff>
      <xdr:row>81</xdr:row>
      <xdr:rowOff>174735</xdr:rowOff>
    </xdr:from>
    <xdr:to>
      <xdr:col>117</xdr:col>
      <xdr:colOff>400050</xdr:colOff>
      <xdr:row>84</xdr:row>
      <xdr:rowOff>76200</xdr:rowOff>
    </xdr:to>
    <xdr:cxnSp macro="">
      <xdr:nvCxnSpPr>
        <xdr:cNvPr id="551" name="550 Conector recto de flecha"/>
        <xdr:cNvCxnSpPr/>
      </xdr:nvCxnSpPr>
      <xdr:spPr>
        <a:xfrm>
          <a:off x="53393209" y="15605235"/>
          <a:ext cx="942154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243709</xdr:colOff>
      <xdr:row>81</xdr:row>
      <xdr:rowOff>89010</xdr:rowOff>
    </xdr:from>
    <xdr:to>
      <xdr:col>112</xdr:col>
      <xdr:colOff>304800</xdr:colOff>
      <xdr:row>83</xdr:row>
      <xdr:rowOff>190500</xdr:rowOff>
    </xdr:to>
    <xdr:cxnSp macro="">
      <xdr:nvCxnSpPr>
        <xdr:cNvPr id="552" name="551 Conector recto de flecha"/>
        <xdr:cNvCxnSpPr/>
      </xdr:nvCxnSpPr>
      <xdr:spPr>
        <a:xfrm>
          <a:off x="51154834" y="15519510"/>
          <a:ext cx="942154" cy="4824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5584</xdr:colOff>
      <xdr:row>81</xdr:row>
      <xdr:rowOff>184260</xdr:rowOff>
    </xdr:from>
    <xdr:to>
      <xdr:col>108</xdr:col>
      <xdr:colOff>95250</xdr:colOff>
      <xdr:row>84</xdr:row>
      <xdr:rowOff>85725</xdr:rowOff>
    </xdr:to>
    <xdr:cxnSp macro="">
      <xdr:nvCxnSpPr>
        <xdr:cNvPr id="553" name="552 Conector recto de flecha"/>
        <xdr:cNvCxnSpPr/>
      </xdr:nvCxnSpPr>
      <xdr:spPr>
        <a:xfrm>
          <a:off x="49226022" y="15614760"/>
          <a:ext cx="946916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329434</xdr:colOff>
      <xdr:row>81</xdr:row>
      <xdr:rowOff>174735</xdr:rowOff>
    </xdr:from>
    <xdr:to>
      <xdr:col>102</xdr:col>
      <xdr:colOff>390525</xdr:colOff>
      <xdr:row>84</xdr:row>
      <xdr:rowOff>76200</xdr:rowOff>
    </xdr:to>
    <xdr:cxnSp macro="">
      <xdr:nvCxnSpPr>
        <xdr:cNvPr id="554" name="553 Conector recto de flecha"/>
        <xdr:cNvCxnSpPr/>
      </xdr:nvCxnSpPr>
      <xdr:spPr>
        <a:xfrm>
          <a:off x="46954309" y="15605235"/>
          <a:ext cx="942154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300859</xdr:colOff>
      <xdr:row>81</xdr:row>
      <xdr:rowOff>127110</xdr:rowOff>
    </xdr:from>
    <xdr:to>
      <xdr:col>97</xdr:col>
      <xdr:colOff>361950</xdr:colOff>
      <xdr:row>84</xdr:row>
      <xdr:rowOff>28575</xdr:rowOff>
    </xdr:to>
    <xdr:cxnSp macro="">
      <xdr:nvCxnSpPr>
        <xdr:cNvPr id="555" name="554 Conector recto de flecha"/>
        <xdr:cNvCxnSpPr/>
      </xdr:nvCxnSpPr>
      <xdr:spPr>
        <a:xfrm>
          <a:off x="44782609" y="15557610"/>
          <a:ext cx="942154" cy="4729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297755</xdr:colOff>
      <xdr:row>82</xdr:row>
      <xdr:rowOff>10084</xdr:rowOff>
    </xdr:from>
    <xdr:to>
      <xdr:col>140</xdr:col>
      <xdr:colOff>415636</xdr:colOff>
      <xdr:row>82</xdr:row>
      <xdr:rowOff>34637</xdr:rowOff>
    </xdr:to>
    <xdr:cxnSp macro="">
      <xdr:nvCxnSpPr>
        <xdr:cNvPr id="556" name="555 Conector recto de flecha"/>
        <xdr:cNvCxnSpPr/>
      </xdr:nvCxnSpPr>
      <xdr:spPr>
        <a:xfrm>
          <a:off x="72514573" y="16341129"/>
          <a:ext cx="654745" cy="2455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19050</xdr:rowOff>
    </xdr:from>
    <xdr:to>
      <xdr:col>12</xdr:col>
      <xdr:colOff>238125</xdr:colOff>
      <xdr:row>5</xdr:row>
      <xdr:rowOff>152400</xdr:rowOff>
    </xdr:to>
    <xdr:sp macro="" textlink="">
      <xdr:nvSpPr>
        <xdr:cNvPr id="3" name="2 Flecha arriba"/>
        <xdr:cNvSpPr/>
      </xdr:nvSpPr>
      <xdr:spPr>
        <a:xfrm>
          <a:off x="10706100" y="971550"/>
          <a:ext cx="123825" cy="133350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showGridLines="0" view="pageLayout" topLeftCell="A21" zoomScale="130" zoomScaleNormal="100" zoomScalePageLayoutView="130" workbookViewId="0">
      <selection activeCell="B29" sqref="B29:E29"/>
    </sheetView>
  </sheetViews>
  <sheetFormatPr baseColWidth="10" defaultRowHeight="15" x14ac:dyDescent="0.25"/>
  <cols>
    <col min="1" max="1" width="3.28515625" bestFit="1" customWidth="1"/>
    <col min="2" max="2" width="8.42578125" customWidth="1"/>
    <col min="3" max="4" width="2.42578125" customWidth="1"/>
    <col min="5" max="5" width="8.85546875" customWidth="1"/>
    <col min="6" max="6" width="4.42578125" bestFit="1" customWidth="1"/>
    <col min="7" max="7" width="3.5703125" bestFit="1" customWidth="1"/>
    <col min="8" max="8" width="3.28515625" customWidth="1"/>
    <col min="9" max="9" width="4" bestFit="1" customWidth="1"/>
    <col min="10" max="10" width="2.28515625" customWidth="1"/>
    <col min="11" max="11" width="2.42578125" bestFit="1" customWidth="1"/>
    <col min="12" max="12" width="1.85546875" customWidth="1"/>
    <col min="13" max="14" width="2.28515625" bestFit="1" customWidth="1"/>
    <col min="15" max="15" width="2.42578125" customWidth="1"/>
    <col min="16" max="16" width="6.5703125" bestFit="1" customWidth="1"/>
    <col min="17" max="17" width="1.42578125" hidden="1" customWidth="1"/>
    <col min="18" max="18" width="6.5703125" customWidth="1"/>
    <col min="19" max="19" width="8.140625" customWidth="1"/>
    <col min="20" max="20" width="8" bestFit="1" customWidth="1"/>
    <col min="21" max="21" width="6" bestFit="1" customWidth="1"/>
  </cols>
  <sheetData>
    <row r="1" spans="1:21" ht="23.25" customHeight="1" x14ac:dyDescent="0.25">
      <c r="A1" s="429"/>
      <c r="B1" s="430"/>
      <c r="C1" s="386" t="s">
        <v>0</v>
      </c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8"/>
      <c r="T1" s="12" t="s">
        <v>44</v>
      </c>
      <c r="U1" s="14">
        <v>1</v>
      </c>
    </row>
    <row r="2" spans="1:21" ht="27.75" customHeight="1" x14ac:dyDescent="0.25">
      <c r="A2" s="431"/>
      <c r="B2" s="432"/>
      <c r="C2" s="389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1"/>
      <c r="T2" s="13" t="s">
        <v>39</v>
      </c>
      <c r="U2" s="15" t="s">
        <v>45</v>
      </c>
    </row>
    <row r="3" spans="1:21" ht="15" customHeight="1" x14ac:dyDescent="0.25">
      <c r="A3" s="408" t="s">
        <v>1</v>
      </c>
      <c r="B3" s="408"/>
      <c r="C3" s="408"/>
      <c r="D3" s="408"/>
      <c r="E3" s="408"/>
      <c r="F3" s="404" t="s">
        <v>22</v>
      </c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5"/>
    </row>
    <row r="4" spans="1:21" x14ac:dyDescent="0.25">
      <c r="A4" s="408"/>
      <c r="B4" s="408"/>
      <c r="C4" s="408"/>
      <c r="D4" s="408"/>
      <c r="E4" s="408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7"/>
    </row>
    <row r="5" spans="1:21" x14ac:dyDescent="0.25">
      <c r="A5" s="347" t="s">
        <v>41</v>
      </c>
      <c r="B5" s="417"/>
      <c r="C5" s="417"/>
      <c r="D5" s="417"/>
      <c r="E5" s="418"/>
      <c r="F5" s="381" t="s">
        <v>4</v>
      </c>
      <c r="G5" s="381"/>
      <c r="H5" s="381"/>
      <c r="I5" s="381"/>
      <c r="J5" s="381"/>
      <c r="K5" s="381"/>
      <c r="L5" s="6" t="s">
        <v>5</v>
      </c>
      <c r="M5" s="6"/>
      <c r="N5" s="6"/>
      <c r="O5" s="396">
        <v>0.35416666666666669</v>
      </c>
      <c r="P5" s="396"/>
      <c r="Q5" s="381" t="s">
        <v>78</v>
      </c>
      <c r="R5" s="381"/>
      <c r="S5" s="382">
        <v>43764</v>
      </c>
      <c r="T5" s="383"/>
      <c r="U5" s="383"/>
    </row>
    <row r="6" spans="1:21" x14ac:dyDescent="0.25">
      <c r="A6" s="397" t="s">
        <v>81</v>
      </c>
      <c r="B6" s="398"/>
      <c r="C6" s="398"/>
      <c r="D6" s="398"/>
      <c r="E6" s="399"/>
      <c r="F6" s="400" t="s">
        <v>42</v>
      </c>
      <c r="G6" s="400"/>
      <c r="H6" s="400"/>
      <c r="I6" s="400"/>
      <c r="J6" s="400"/>
      <c r="K6" s="400"/>
      <c r="L6" s="6" t="s">
        <v>6</v>
      </c>
      <c r="M6" s="6"/>
      <c r="N6" s="6"/>
      <c r="O6" s="396">
        <v>0.5</v>
      </c>
      <c r="P6" s="396"/>
      <c r="Q6" s="18"/>
      <c r="R6" s="25" t="s">
        <v>43</v>
      </c>
      <c r="S6" s="7" t="s">
        <v>2</v>
      </c>
      <c r="T6" s="9"/>
      <c r="U6" s="8"/>
    </row>
    <row r="7" spans="1:21" x14ac:dyDescent="0.25">
      <c r="A7" s="414" t="s">
        <v>46</v>
      </c>
      <c r="B7" s="415"/>
      <c r="C7" s="415"/>
      <c r="D7" s="415"/>
      <c r="E7" s="416"/>
      <c r="F7" s="395" t="s">
        <v>37</v>
      </c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18"/>
      <c r="R7" s="11" t="s">
        <v>43</v>
      </c>
      <c r="S7" s="7" t="s">
        <v>3</v>
      </c>
      <c r="T7" s="9"/>
      <c r="U7" s="8"/>
    </row>
    <row r="8" spans="1:21" x14ac:dyDescent="0.25">
      <c r="A8" s="414" t="s">
        <v>7</v>
      </c>
      <c r="B8" s="415"/>
      <c r="C8" s="415"/>
      <c r="D8" s="415"/>
      <c r="E8" s="416"/>
      <c r="F8" s="395" t="s">
        <v>48</v>
      </c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16"/>
      <c r="R8" s="16"/>
      <c r="S8" s="16"/>
      <c r="T8" s="16"/>
      <c r="U8" s="17"/>
    </row>
    <row r="9" spans="1:21" x14ac:dyDescent="0.25">
      <c r="A9" s="392" t="s">
        <v>8</v>
      </c>
      <c r="B9" s="393"/>
      <c r="C9" s="393"/>
      <c r="D9" s="393"/>
      <c r="E9" s="394"/>
      <c r="F9" s="395" t="s">
        <v>20</v>
      </c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417" t="s">
        <v>40</v>
      </c>
      <c r="R9" s="417"/>
      <c r="S9" s="417"/>
      <c r="T9" s="417"/>
      <c r="U9" s="418"/>
    </row>
    <row r="10" spans="1:21" x14ac:dyDescent="0.25">
      <c r="A10" s="392" t="s">
        <v>9</v>
      </c>
      <c r="B10" s="393"/>
      <c r="C10" s="393"/>
      <c r="D10" s="393"/>
      <c r="E10" s="394"/>
      <c r="F10" s="395" t="s">
        <v>21</v>
      </c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419">
        <f>Suplements!F21</f>
        <v>3.125E-2</v>
      </c>
      <c r="R10" s="419"/>
      <c r="S10" s="419"/>
      <c r="T10" s="419"/>
      <c r="U10" s="419"/>
    </row>
    <row r="11" spans="1:21" ht="15" customHeight="1" x14ac:dyDescent="0.25">
      <c r="A11" s="437" t="s">
        <v>10</v>
      </c>
      <c r="B11" s="433" t="s">
        <v>11</v>
      </c>
      <c r="C11" s="433"/>
      <c r="D11" s="433"/>
      <c r="E11" s="433"/>
      <c r="F11" s="436" t="s">
        <v>79</v>
      </c>
      <c r="G11" s="436"/>
      <c r="H11" s="436"/>
      <c r="I11" s="436"/>
      <c r="J11" s="436"/>
      <c r="K11" s="436"/>
      <c r="L11" s="436"/>
      <c r="M11" s="436"/>
      <c r="N11" s="436"/>
      <c r="O11" s="436"/>
      <c r="P11" s="409" t="s">
        <v>80</v>
      </c>
      <c r="Q11" s="420" t="s">
        <v>23</v>
      </c>
      <c r="R11" s="420"/>
      <c r="S11" s="420"/>
      <c r="T11" s="420" t="s">
        <v>38</v>
      </c>
      <c r="U11" s="420"/>
    </row>
    <row r="12" spans="1:21" x14ac:dyDescent="0.25">
      <c r="A12" s="438"/>
      <c r="B12" s="433"/>
      <c r="C12" s="433"/>
      <c r="D12" s="433"/>
      <c r="E12" s="433"/>
      <c r="F12" s="4">
        <v>1</v>
      </c>
      <c r="G12" s="4">
        <v>2</v>
      </c>
      <c r="H12" s="4">
        <v>3</v>
      </c>
      <c r="I12" s="4">
        <v>4</v>
      </c>
      <c r="J12" s="4">
        <v>5</v>
      </c>
      <c r="K12" s="4">
        <v>6</v>
      </c>
      <c r="L12" s="4">
        <v>7</v>
      </c>
      <c r="M12" s="426" t="s">
        <v>519</v>
      </c>
      <c r="N12" s="427"/>
      <c r="O12" s="428"/>
      <c r="P12" s="410"/>
      <c r="Q12" s="420"/>
      <c r="R12" s="420"/>
      <c r="S12" s="420"/>
      <c r="T12" s="420"/>
      <c r="U12" s="420"/>
    </row>
    <row r="13" spans="1:21" x14ac:dyDescent="0.25">
      <c r="A13" s="5">
        <v>1</v>
      </c>
      <c r="B13" s="375" t="s">
        <v>24</v>
      </c>
      <c r="C13" s="376"/>
      <c r="D13" s="376"/>
      <c r="E13" s="377"/>
      <c r="F13" s="38">
        <v>6</v>
      </c>
      <c r="G13" s="38">
        <v>7</v>
      </c>
      <c r="H13" s="38">
        <v>5</v>
      </c>
      <c r="I13" s="38">
        <v>5</v>
      </c>
      <c r="J13" s="39"/>
      <c r="K13" s="39"/>
      <c r="L13" s="39"/>
      <c r="M13" s="411">
        <f>_xlfn.STDEV.S(F13:I13)</f>
        <v>0.9574271077563381</v>
      </c>
      <c r="N13" s="412"/>
      <c r="O13" s="413"/>
      <c r="P13" s="31">
        <v>1</v>
      </c>
      <c r="Q13" s="422">
        <f>AVERAGE(F13:J13)</f>
        <v>5.75</v>
      </c>
      <c r="R13" s="423"/>
      <c r="S13" s="424"/>
      <c r="T13" s="421">
        <f>Q13*(1+$Q$10)*P13</f>
        <v>5.9296875</v>
      </c>
      <c r="U13" s="421"/>
    </row>
    <row r="14" spans="1:21" x14ac:dyDescent="0.25">
      <c r="A14" s="5">
        <v>2</v>
      </c>
      <c r="B14" s="375" t="s">
        <v>25</v>
      </c>
      <c r="C14" s="376"/>
      <c r="D14" s="376"/>
      <c r="E14" s="377"/>
      <c r="F14" s="38">
        <v>160</v>
      </c>
      <c r="G14" s="38">
        <v>144</v>
      </c>
      <c r="H14" s="38">
        <v>165</v>
      </c>
      <c r="I14" s="38">
        <v>154</v>
      </c>
      <c r="J14" s="39"/>
      <c r="K14" s="39"/>
      <c r="L14" s="39"/>
      <c r="M14" s="411">
        <f>_xlfn.STDEV.S(F14:I14)</f>
        <v>9.0323492698928192</v>
      </c>
      <c r="N14" s="412"/>
      <c r="O14" s="413"/>
      <c r="P14" s="31">
        <v>1</v>
      </c>
      <c r="Q14" s="422">
        <f t="shared" ref="Q14:Q16" si="0">AVERAGE(F14:J14)</f>
        <v>155.75</v>
      </c>
      <c r="R14" s="423"/>
      <c r="S14" s="424"/>
      <c r="T14" s="421">
        <f t="shared" ref="T14:T16" si="1">Q14*(1+$Q$10)*P14</f>
        <v>160.6171875</v>
      </c>
      <c r="U14" s="421"/>
    </row>
    <row r="15" spans="1:21" x14ac:dyDescent="0.25">
      <c r="A15" s="5">
        <v>3</v>
      </c>
      <c r="B15" s="375" t="s">
        <v>26</v>
      </c>
      <c r="C15" s="376"/>
      <c r="D15" s="376"/>
      <c r="E15" s="377"/>
      <c r="F15" s="38">
        <v>57</v>
      </c>
      <c r="G15" s="38">
        <v>46</v>
      </c>
      <c r="H15" s="38">
        <v>53</v>
      </c>
      <c r="I15" s="38">
        <v>50</v>
      </c>
      <c r="J15" s="39"/>
      <c r="K15" s="39"/>
      <c r="L15" s="39"/>
      <c r="M15" s="411">
        <f>_xlfn.STDEV.S(F15:I15)</f>
        <v>4.6547466812563139</v>
      </c>
      <c r="N15" s="412"/>
      <c r="O15" s="413"/>
      <c r="P15" s="31">
        <v>1</v>
      </c>
      <c r="Q15" s="422">
        <f t="shared" si="0"/>
        <v>51.5</v>
      </c>
      <c r="R15" s="423"/>
      <c r="S15" s="424"/>
      <c r="T15" s="421">
        <f t="shared" si="1"/>
        <v>53.109375</v>
      </c>
      <c r="U15" s="421"/>
    </row>
    <row r="16" spans="1:21" x14ac:dyDescent="0.25">
      <c r="A16" s="5">
        <v>4</v>
      </c>
      <c r="B16" s="375" t="s">
        <v>27</v>
      </c>
      <c r="C16" s="376"/>
      <c r="D16" s="376"/>
      <c r="E16" s="377"/>
      <c r="F16" s="38">
        <v>30</v>
      </c>
      <c r="G16" s="38">
        <v>25</v>
      </c>
      <c r="H16" s="38">
        <v>23</v>
      </c>
      <c r="I16" s="38">
        <v>34</v>
      </c>
      <c r="J16" s="39"/>
      <c r="K16" s="39"/>
      <c r="L16" s="39"/>
      <c r="M16" s="411">
        <f>_xlfn.STDEV.S(F16:I16)</f>
        <v>4.9665548085837798</v>
      </c>
      <c r="N16" s="412"/>
      <c r="O16" s="413"/>
      <c r="P16" s="31">
        <v>1</v>
      </c>
      <c r="Q16" s="422">
        <f t="shared" si="0"/>
        <v>28</v>
      </c>
      <c r="R16" s="423"/>
      <c r="S16" s="424"/>
      <c r="T16" s="421">
        <f t="shared" si="1"/>
        <v>28.875</v>
      </c>
      <c r="U16" s="421"/>
    </row>
    <row r="17" spans="1:21" x14ac:dyDescent="0.25">
      <c r="A17" s="5">
        <v>5</v>
      </c>
      <c r="B17" s="358" t="s">
        <v>96</v>
      </c>
      <c r="C17" s="359"/>
      <c r="D17" s="359"/>
      <c r="E17" s="360"/>
      <c r="F17" s="364">
        <v>157</v>
      </c>
      <c r="G17" s="364">
        <v>172</v>
      </c>
      <c r="H17" s="364">
        <v>149</v>
      </c>
      <c r="I17" s="364">
        <v>155</v>
      </c>
      <c r="J17" s="366"/>
      <c r="K17" s="366"/>
      <c r="L17" s="366"/>
      <c r="M17" s="441">
        <f>_xlfn.STDEV.S(F17:I18)</f>
        <v>9.7766729173749756</v>
      </c>
      <c r="N17" s="442"/>
      <c r="O17" s="443"/>
      <c r="P17" s="368">
        <v>1</v>
      </c>
      <c r="Q17" s="352">
        <f>AVERAGE(F17:J17)</f>
        <v>158.25</v>
      </c>
      <c r="R17" s="370"/>
      <c r="S17" s="353"/>
      <c r="T17" s="352">
        <f>Q17*(1+$Q$10)*P17</f>
        <v>163.1953125</v>
      </c>
      <c r="U17" s="353"/>
    </row>
    <row r="18" spans="1:21" x14ac:dyDescent="0.25">
      <c r="A18" s="5">
        <v>6</v>
      </c>
      <c r="B18" s="361"/>
      <c r="C18" s="362"/>
      <c r="D18" s="362"/>
      <c r="E18" s="363"/>
      <c r="F18" s="365"/>
      <c r="G18" s="365"/>
      <c r="H18" s="365"/>
      <c r="I18" s="365"/>
      <c r="J18" s="367"/>
      <c r="K18" s="367"/>
      <c r="L18" s="367"/>
      <c r="M18" s="444"/>
      <c r="N18" s="445"/>
      <c r="O18" s="446"/>
      <c r="P18" s="369"/>
      <c r="Q18" s="356"/>
      <c r="R18" s="371"/>
      <c r="S18" s="357"/>
      <c r="T18" s="356"/>
      <c r="U18" s="357"/>
    </row>
    <row r="19" spans="1:21" x14ac:dyDescent="0.25">
      <c r="A19" s="5">
        <v>7</v>
      </c>
      <c r="B19" s="358" t="s">
        <v>97</v>
      </c>
      <c r="C19" s="359"/>
      <c r="D19" s="359"/>
      <c r="E19" s="360"/>
      <c r="F19" s="364">
        <v>296</v>
      </c>
      <c r="G19" s="364">
        <v>248</v>
      </c>
      <c r="H19" s="364">
        <v>286</v>
      </c>
      <c r="I19" s="364">
        <v>313</v>
      </c>
      <c r="J19" s="366"/>
      <c r="K19" s="366"/>
      <c r="L19" s="366"/>
      <c r="M19" s="441">
        <f>_xlfn.STDEV.S(F19:I21)</f>
        <v>27.524231748285608</v>
      </c>
      <c r="N19" s="442"/>
      <c r="O19" s="443"/>
      <c r="P19" s="368">
        <v>1</v>
      </c>
      <c r="Q19" s="352">
        <f>AVERAGE(F19:J19)</f>
        <v>285.75</v>
      </c>
      <c r="R19" s="370"/>
      <c r="S19" s="353"/>
      <c r="T19" s="352">
        <f>Q19*(1+$Q$10)*P19</f>
        <v>294.6796875</v>
      </c>
      <c r="U19" s="353"/>
    </row>
    <row r="20" spans="1:21" x14ac:dyDescent="0.25">
      <c r="A20" s="5">
        <v>8</v>
      </c>
      <c r="B20" s="372"/>
      <c r="C20" s="373"/>
      <c r="D20" s="373"/>
      <c r="E20" s="374"/>
      <c r="F20" s="425"/>
      <c r="G20" s="425"/>
      <c r="H20" s="425"/>
      <c r="I20" s="425"/>
      <c r="J20" s="384"/>
      <c r="K20" s="384"/>
      <c r="L20" s="384"/>
      <c r="M20" s="447"/>
      <c r="N20" s="448"/>
      <c r="O20" s="449"/>
      <c r="P20" s="439"/>
      <c r="Q20" s="354"/>
      <c r="R20" s="440"/>
      <c r="S20" s="355"/>
      <c r="T20" s="354"/>
      <c r="U20" s="355"/>
    </row>
    <row r="21" spans="1:21" x14ac:dyDescent="0.25">
      <c r="A21" s="5">
        <v>9</v>
      </c>
      <c r="B21" s="361"/>
      <c r="C21" s="362"/>
      <c r="D21" s="362"/>
      <c r="E21" s="363"/>
      <c r="F21" s="365"/>
      <c r="G21" s="365"/>
      <c r="H21" s="365"/>
      <c r="I21" s="365"/>
      <c r="J21" s="367"/>
      <c r="K21" s="367"/>
      <c r="L21" s="367"/>
      <c r="M21" s="444"/>
      <c r="N21" s="445"/>
      <c r="O21" s="446"/>
      <c r="P21" s="369"/>
      <c r="Q21" s="356"/>
      <c r="R21" s="371"/>
      <c r="S21" s="357"/>
      <c r="T21" s="356"/>
      <c r="U21" s="357"/>
    </row>
    <row r="22" spans="1:21" x14ac:dyDescent="0.25">
      <c r="A22" s="5">
        <v>10</v>
      </c>
      <c r="B22" s="375" t="s">
        <v>32</v>
      </c>
      <c r="C22" s="376"/>
      <c r="D22" s="376"/>
      <c r="E22" s="377"/>
      <c r="F22" s="38">
        <v>388</v>
      </c>
      <c r="G22" s="38">
        <v>392</v>
      </c>
      <c r="H22" s="38">
        <v>382</v>
      </c>
      <c r="I22" s="38">
        <v>390</v>
      </c>
      <c r="J22" s="39"/>
      <c r="K22" s="39"/>
      <c r="L22" s="39"/>
      <c r="M22" s="411">
        <f>_xlfn.STDEV.S(F22:I22)</f>
        <v>4.3204937989385739</v>
      </c>
      <c r="N22" s="412"/>
      <c r="O22" s="413"/>
      <c r="P22" s="31">
        <v>1</v>
      </c>
      <c r="Q22" s="422">
        <f>AVERAGE(F22:J22)</f>
        <v>388</v>
      </c>
      <c r="R22" s="423"/>
      <c r="S22" s="424"/>
      <c r="T22" s="421">
        <f>Q22*(1+$Q$10)*P22</f>
        <v>400.125</v>
      </c>
      <c r="U22" s="421"/>
    </row>
    <row r="23" spans="1:21" x14ac:dyDescent="0.25">
      <c r="A23" s="5">
        <v>11</v>
      </c>
      <c r="B23" s="375" t="s">
        <v>33</v>
      </c>
      <c r="C23" s="376"/>
      <c r="D23" s="376"/>
      <c r="E23" s="377"/>
      <c r="F23" s="60">
        <v>3420</v>
      </c>
      <c r="G23" s="39"/>
      <c r="H23" s="39"/>
      <c r="I23" s="39"/>
      <c r="J23" s="39"/>
      <c r="K23" s="39"/>
      <c r="L23" s="39"/>
      <c r="M23" s="411" t="s">
        <v>520</v>
      </c>
      <c r="N23" s="412"/>
      <c r="O23" s="413"/>
      <c r="P23" s="31">
        <v>1</v>
      </c>
      <c r="Q23" s="422">
        <f t="shared" ref="Q23" si="2">AVERAGE(F23:J23)</f>
        <v>3420</v>
      </c>
      <c r="R23" s="423"/>
      <c r="S23" s="424"/>
      <c r="T23" s="421">
        <f>Q23*(1+$Q$10)*P23</f>
        <v>3526.875</v>
      </c>
      <c r="U23" s="421"/>
    </row>
    <row r="24" spans="1:21" x14ac:dyDescent="0.25">
      <c r="A24" s="5">
        <v>12</v>
      </c>
      <c r="B24" s="358" t="s">
        <v>98</v>
      </c>
      <c r="C24" s="359"/>
      <c r="D24" s="359"/>
      <c r="E24" s="360"/>
      <c r="F24" s="364">
        <v>10</v>
      </c>
      <c r="G24" s="364">
        <v>10</v>
      </c>
      <c r="H24" s="364">
        <v>9</v>
      </c>
      <c r="I24" s="364">
        <v>7</v>
      </c>
      <c r="J24" s="366"/>
      <c r="K24" s="366"/>
      <c r="L24" s="366"/>
      <c r="M24" s="441">
        <f>_xlfn.STDEV.S(F24:I25)</f>
        <v>1.4142135623730951</v>
      </c>
      <c r="N24" s="442"/>
      <c r="O24" s="443"/>
      <c r="P24" s="368">
        <v>1</v>
      </c>
      <c r="Q24" s="352">
        <f>AVERAGE(F24:J24)</f>
        <v>9</v>
      </c>
      <c r="R24" s="370"/>
      <c r="S24" s="353"/>
      <c r="T24" s="352">
        <f>Q24*(1+$Q$10)*P24</f>
        <v>9.28125</v>
      </c>
      <c r="U24" s="353"/>
    </row>
    <row r="25" spans="1:21" x14ac:dyDescent="0.25">
      <c r="A25" s="5">
        <v>13</v>
      </c>
      <c r="B25" s="361"/>
      <c r="C25" s="362"/>
      <c r="D25" s="362"/>
      <c r="E25" s="363"/>
      <c r="F25" s="365"/>
      <c r="G25" s="365"/>
      <c r="H25" s="365"/>
      <c r="I25" s="365"/>
      <c r="J25" s="367"/>
      <c r="K25" s="367"/>
      <c r="L25" s="367"/>
      <c r="M25" s="444"/>
      <c r="N25" s="445"/>
      <c r="O25" s="446"/>
      <c r="P25" s="369"/>
      <c r="Q25" s="356"/>
      <c r="R25" s="371"/>
      <c r="S25" s="357"/>
      <c r="T25" s="356"/>
      <c r="U25" s="357"/>
    </row>
    <row r="26" spans="1:21" ht="16.5" customHeight="1" x14ac:dyDescent="0.25">
      <c r="A26" s="10">
        <v>14</v>
      </c>
      <c r="B26" s="401" t="s">
        <v>115</v>
      </c>
      <c r="C26" s="434"/>
      <c r="D26" s="434"/>
      <c r="E26" s="435"/>
      <c r="F26" s="38">
        <v>12</v>
      </c>
      <c r="G26" s="38">
        <v>9</v>
      </c>
      <c r="H26" s="38">
        <v>11</v>
      </c>
      <c r="I26" s="38">
        <v>11</v>
      </c>
      <c r="J26" s="38">
        <v>12</v>
      </c>
      <c r="K26" s="39"/>
      <c r="L26" s="39"/>
      <c r="M26" s="411">
        <f>_xlfn.STDEV.S(F26:J26)</f>
        <v>1.2247448713915889</v>
      </c>
      <c r="N26" s="412"/>
      <c r="O26" s="413"/>
      <c r="P26" s="31">
        <v>44</v>
      </c>
      <c r="Q26" s="422">
        <f>AVERAGE(F26:J26)</f>
        <v>11</v>
      </c>
      <c r="R26" s="423"/>
      <c r="S26" s="424"/>
      <c r="T26" s="421">
        <f>Q26*(1+$Q$10)*P26</f>
        <v>499.125</v>
      </c>
      <c r="U26" s="421"/>
    </row>
    <row r="27" spans="1:21" ht="17.25" customHeight="1" x14ac:dyDescent="0.25">
      <c r="A27" s="10">
        <v>15</v>
      </c>
      <c r="B27" s="401" t="s">
        <v>36</v>
      </c>
      <c r="C27" s="402"/>
      <c r="D27" s="402"/>
      <c r="E27" s="403"/>
      <c r="F27" s="38">
        <v>29</v>
      </c>
      <c r="G27" s="38">
        <v>39</v>
      </c>
      <c r="H27" s="56">
        <v>35</v>
      </c>
      <c r="I27" s="56">
        <v>51</v>
      </c>
      <c r="J27" s="56">
        <v>54</v>
      </c>
      <c r="K27" s="56">
        <v>39</v>
      </c>
      <c r="L27" s="39"/>
      <c r="M27" s="411">
        <f>_xlfn.STDEV.S(F27:K27)</f>
        <v>9.5585912490631575</v>
      </c>
      <c r="N27" s="412"/>
      <c r="O27" s="413"/>
      <c r="P27" s="31">
        <v>44</v>
      </c>
      <c r="Q27" s="422">
        <f>AVERAGE(F27:K27)</f>
        <v>41.166666666666664</v>
      </c>
      <c r="R27" s="423"/>
      <c r="S27" s="424"/>
      <c r="T27" s="421">
        <f t="shared" ref="T27:T39" si="3">Q27*(1+$Q$10)*P27</f>
        <v>1867.9375</v>
      </c>
      <c r="U27" s="421"/>
    </row>
    <row r="28" spans="1:21" ht="17.25" customHeight="1" x14ac:dyDescent="0.25">
      <c r="A28" s="10">
        <v>16</v>
      </c>
      <c r="B28" s="401" t="s">
        <v>53</v>
      </c>
      <c r="C28" s="402"/>
      <c r="D28" s="402"/>
      <c r="E28" s="403"/>
      <c r="F28" s="38">
        <v>11</v>
      </c>
      <c r="G28" s="38">
        <v>11</v>
      </c>
      <c r="H28" s="38">
        <v>10</v>
      </c>
      <c r="I28" s="56">
        <v>13</v>
      </c>
      <c r="J28" s="56">
        <v>9</v>
      </c>
      <c r="K28" s="39"/>
      <c r="L28" s="39"/>
      <c r="M28" s="411">
        <f>_xlfn.STDEV.S(F28:J28)</f>
        <v>1.4832396974191289</v>
      </c>
      <c r="N28" s="412"/>
      <c r="O28" s="413"/>
      <c r="P28" s="31">
        <v>44</v>
      </c>
      <c r="Q28" s="422">
        <f>AVERAGE(F28:J28)</f>
        <v>10.8</v>
      </c>
      <c r="R28" s="423"/>
      <c r="S28" s="424"/>
      <c r="T28" s="421">
        <f t="shared" si="3"/>
        <v>490.05000000000007</v>
      </c>
      <c r="U28" s="421"/>
    </row>
    <row r="29" spans="1:21" ht="18.75" customHeight="1" x14ac:dyDescent="0.25">
      <c r="A29" s="10">
        <v>17</v>
      </c>
      <c r="B29" s="401" t="s">
        <v>105</v>
      </c>
      <c r="C29" s="402"/>
      <c r="D29" s="402"/>
      <c r="E29" s="403"/>
      <c r="F29" s="38">
        <v>5</v>
      </c>
      <c r="G29" s="38">
        <v>4</v>
      </c>
      <c r="H29" s="38">
        <v>6</v>
      </c>
      <c r="I29" s="38">
        <v>5</v>
      </c>
      <c r="J29" s="39"/>
      <c r="K29" s="39"/>
      <c r="L29" s="39"/>
      <c r="M29" s="411">
        <f>_xlfn.STDEV.S(F29:I29)</f>
        <v>0.81649658092772603</v>
      </c>
      <c r="N29" s="412"/>
      <c r="O29" s="413"/>
      <c r="P29" s="61">
        <v>44</v>
      </c>
      <c r="Q29" s="422">
        <f>AVERAGE(F29:I29)</f>
        <v>5</v>
      </c>
      <c r="R29" s="423"/>
      <c r="S29" s="424"/>
      <c r="T29" s="421">
        <f t="shared" si="3"/>
        <v>226.875</v>
      </c>
      <c r="U29" s="421"/>
    </row>
    <row r="30" spans="1:21" ht="18" customHeight="1" x14ac:dyDescent="0.25">
      <c r="A30" s="10">
        <v>18</v>
      </c>
      <c r="B30" s="401" t="s">
        <v>26</v>
      </c>
      <c r="C30" s="402"/>
      <c r="D30" s="402"/>
      <c r="E30" s="403"/>
      <c r="F30" s="38">
        <v>98</v>
      </c>
      <c r="G30" s="38">
        <v>104</v>
      </c>
      <c r="H30" s="38">
        <v>93</v>
      </c>
      <c r="I30" s="38">
        <v>97</v>
      </c>
      <c r="J30" s="39"/>
      <c r="K30" s="39"/>
      <c r="L30" s="39"/>
      <c r="M30" s="411">
        <f t="shared" ref="M30:M32" si="4">_xlfn.STDEV.S(F30:I30)</f>
        <v>4.5460605656619517</v>
      </c>
      <c r="N30" s="412"/>
      <c r="O30" s="413"/>
      <c r="P30" s="31">
        <v>1</v>
      </c>
      <c r="Q30" s="422">
        <f>AVERAGE(F30:I30)</f>
        <v>98</v>
      </c>
      <c r="R30" s="423"/>
      <c r="S30" s="424"/>
      <c r="T30" s="421">
        <f t="shared" si="3"/>
        <v>101.0625</v>
      </c>
      <c r="U30" s="421"/>
    </row>
    <row r="31" spans="1:21" ht="18" customHeight="1" x14ac:dyDescent="0.25">
      <c r="A31" s="10">
        <v>19</v>
      </c>
      <c r="B31" s="401" t="s">
        <v>99</v>
      </c>
      <c r="C31" s="402"/>
      <c r="D31" s="402"/>
      <c r="E31" s="403"/>
      <c r="F31" s="38">
        <v>12</v>
      </c>
      <c r="G31" s="38">
        <v>14</v>
      </c>
      <c r="H31" s="38">
        <v>11</v>
      </c>
      <c r="I31" s="38">
        <v>12</v>
      </c>
      <c r="J31" s="39"/>
      <c r="K31" s="39"/>
      <c r="L31" s="39"/>
      <c r="M31" s="411">
        <f t="shared" si="4"/>
        <v>1.2583057392117916</v>
      </c>
      <c r="N31" s="412"/>
      <c r="O31" s="413"/>
      <c r="P31" s="31">
        <v>1</v>
      </c>
      <c r="Q31" s="422">
        <f>AVERAGE(F31:I31)</f>
        <v>12.25</v>
      </c>
      <c r="R31" s="423"/>
      <c r="S31" s="424"/>
      <c r="T31" s="421">
        <f t="shared" si="3"/>
        <v>12.6328125</v>
      </c>
      <c r="U31" s="421"/>
    </row>
    <row r="32" spans="1:21" ht="21.95" customHeight="1" x14ac:dyDescent="0.25">
      <c r="A32" s="10">
        <v>20</v>
      </c>
      <c r="B32" s="401" t="s">
        <v>51</v>
      </c>
      <c r="C32" s="402"/>
      <c r="D32" s="402"/>
      <c r="E32" s="403"/>
      <c r="F32" s="38">
        <v>141</v>
      </c>
      <c r="G32" s="38">
        <v>145</v>
      </c>
      <c r="H32" s="38">
        <v>133</v>
      </c>
      <c r="I32" s="38">
        <v>142</v>
      </c>
      <c r="J32" s="39"/>
      <c r="K32" s="39"/>
      <c r="L32" s="39"/>
      <c r="M32" s="411">
        <f t="shared" si="4"/>
        <v>5.123475382979799</v>
      </c>
      <c r="N32" s="412"/>
      <c r="O32" s="413"/>
      <c r="P32" s="31">
        <v>1</v>
      </c>
      <c r="Q32" s="422">
        <f>AVERAGE(F32:I32)</f>
        <v>140.25</v>
      </c>
      <c r="R32" s="423"/>
      <c r="S32" s="424"/>
      <c r="T32" s="421">
        <f t="shared" si="3"/>
        <v>144.6328125</v>
      </c>
      <c r="U32" s="421"/>
    </row>
    <row r="33" spans="1:21" ht="21.95" customHeight="1" x14ac:dyDescent="0.25">
      <c r="A33" s="10">
        <v>21</v>
      </c>
      <c r="B33" s="401" t="s">
        <v>32</v>
      </c>
      <c r="C33" s="402"/>
      <c r="D33" s="402"/>
      <c r="E33" s="403"/>
      <c r="F33" s="38">
        <v>93</v>
      </c>
      <c r="G33" s="38">
        <v>103</v>
      </c>
      <c r="H33" s="38">
        <v>94</v>
      </c>
      <c r="I33" s="38">
        <v>97</v>
      </c>
      <c r="J33" s="39"/>
      <c r="K33" s="39"/>
      <c r="L33" s="39"/>
      <c r="M33" s="411">
        <f>_xlfn.STDEV.S(F33:I33)</f>
        <v>4.5</v>
      </c>
      <c r="N33" s="412"/>
      <c r="O33" s="413"/>
      <c r="P33" s="31">
        <v>1</v>
      </c>
      <c r="Q33" s="422">
        <f>AVERAGE(F33:I33)</f>
        <v>96.75</v>
      </c>
      <c r="R33" s="423"/>
      <c r="S33" s="424"/>
      <c r="T33" s="421">
        <f t="shared" si="3"/>
        <v>99.7734375</v>
      </c>
      <c r="U33" s="421"/>
    </row>
    <row r="34" spans="1:21" ht="21.95" customHeight="1" x14ac:dyDescent="0.25">
      <c r="A34" s="10">
        <v>22</v>
      </c>
      <c r="B34" s="375" t="s">
        <v>455</v>
      </c>
      <c r="C34" s="376"/>
      <c r="D34" s="376"/>
      <c r="E34" s="377"/>
      <c r="F34" s="60">
        <f>20*60</f>
        <v>1200</v>
      </c>
      <c r="G34" s="39"/>
      <c r="H34" s="39"/>
      <c r="I34" s="39"/>
      <c r="J34" s="39"/>
      <c r="K34" s="39"/>
      <c r="L34" s="39"/>
      <c r="M34" s="411" t="s">
        <v>520</v>
      </c>
      <c r="N34" s="412"/>
      <c r="O34" s="413"/>
      <c r="P34" s="31">
        <v>1</v>
      </c>
      <c r="Q34" s="422">
        <f t="shared" ref="Q34:Q39" si="5">AVERAGE(F34:J34)</f>
        <v>1200</v>
      </c>
      <c r="R34" s="423"/>
      <c r="S34" s="424"/>
      <c r="T34" s="421">
        <f t="shared" si="3"/>
        <v>1237.5</v>
      </c>
      <c r="U34" s="421"/>
    </row>
    <row r="35" spans="1:21" ht="21.95" customHeight="1" x14ac:dyDescent="0.25">
      <c r="A35" s="10">
        <v>23</v>
      </c>
      <c r="B35" s="401" t="s">
        <v>52</v>
      </c>
      <c r="C35" s="402"/>
      <c r="D35" s="402"/>
      <c r="E35" s="403"/>
      <c r="F35" s="38">
        <v>34</v>
      </c>
      <c r="G35" s="38">
        <v>42</v>
      </c>
      <c r="H35" s="38">
        <v>50</v>
      </c>
      <c r="I35" s="38">
        <v>51</v>
      </c>
      <c r="J35" s="56">
        <v>39</v>
      </c>
      <c r="K35" s="39"/>
      <c r="L35" s="39"/>
      <c r="M35" s="411">
        <f>_xlfn.STDEV.S(F35:J35)</f>
        <v>7.2594765651526014</v>
      </c>
      <c r="N35" s="412"/>
      <c r="O35" s="413"/>
      <c r="P35" s="31">
        <v>44</v>
      </c>
      <c r="Q35" s="422">
        <f>AVERAGE(F35:J35)</f>
        <v>43.2</v>
      </c>
      <c r="R35" s="423"/>
      <c r="S35" s="424"/>
      <c r="T35" s="421">
        <f t="shared" si="3"/>
        <v>1960.2000000000003</v>
      </c>
      <c r="U35" s="421"/>
    </row>
    <row r="36" spans="1:21" ht="21.95" customHeight="1" x14ac:dyDescent="0.25">
      <c r="A36" s="10">
        <v>24</v>
      </c>
      <c r="B36" s="401" t="s">
        <v>54</v>
      </c>
      <c r="C36" s="402"/>
      <c r="D36" s="402"/>
      <c r="E36" s="403"/>
      <c r="F36" s="38">
        <v>15</v>
      </c>
      <c r="G36" s="38">
        <v>16</v>
      </c>
      <c r="H36" s="38">
        <v>18</v>
      </c>
      <c r="I36" s="38">
        <v>23</v>
      </c>
      <c r="J36" s="38">
        <v>32</v>
      </c>
      <c r="K36" s="39"/>
      <c r="L36" s="39"/>
      <c r="M36" s="411">
        <f>_xlfn.STDEV.S(F36:J36)</f>
        <v>6.9785385289471638</v>
      </c>
      <c r="N36" s="412"/>
      <c r="O36" s="413"/>
      <c r="P36" s="31">
        <v>44</v>
      </c>
      <c r="Q36" s="422">
        <f>AVERAGE(F36:J36)</f>
        <v>20.8</v>
      </c>
      <c r="R36" s="423"/>
      <c r="S36" s="424"/>
      <c r="T36" s="421">
        <f t="shared" si="3"/>
        <v>943.8</v>
      </c>
      <c r="U36" s="421"/>
    </row>
    <row r="37" spans="1:21" ht="21.95" customHeight="1" x14ac:dyDescent="0.25">
      <c r="A37" s="21">
        <v>25</v>
      </c>
      <c r="B37" s="385" t="s">
        <v>55</v>
      </c>
      <c r="C37" s="385"/>
      <c r="D37" s="385"/>
      <c r="E37" s="385"/>
      <c r="F37" s="38">
        <v>9</v>
      </c>
      <c r="G37" s="38">
        <v>9</v>
      </c>
      <c r="H37" s="38">
        <v>12</v>
      </c>
      <c r="I37" s="38">
        <v>11</v>
      </c>
      <c r="J37" s="39"/>
      <c r="K37" s="39"/>
      <c r="L37" s="39"/>
      <c r="M37" s="411">
        <f>_xlfn.STDEV.S(F37:I37)</f>
        <v>1.5</v>
      </c>
      <c r="N37" s="412"/>
      <c r="O37" s="413"/>
      <c r="P37" s="31">
        <v>44</v>
      </c>
      <c r="Q37" s="422">
        <f>AVERAGE(F37:I37)</f>
        <v>10.25</v>
      </c>
      <c r="R37" s="423"/>
      <c r="S37" s="424"/>
      <c r="T37" s="421">
        <f t="shared" si="3"/>
        <v>465.09375</v>
      </c>
      <c r="U37" s="421"/>
    </row>
    <row r="38" spans="1:21" ht="21.95" customHeight="1" x14ac:dyDescent="0.25">
      <c r="A38" s="21">
        <v>26</v>
      </c>
      <c r="B38" s="385" t="s">
        <v>70</v>
      </c>
      <c r="C38" s="385"/>
      <c r="D38" s="385"/>
      <c r="E38" s="385"/>
      <c r="F38" s="38">
        <v>3.94</v>
      </c>
      <c r="G38" s="38">
        <v>5.7</v>
      </c>
      <c r="H38" s="38">
        <v>6.52</v>
      </c>
      <c r="I38" s="38">
        <v>3.95</v>
      </c>
      <c r="J38" s="38">
        <v>5.9</v>
      </c>
      <c r="K38" s="39"/>
      <c r="L38" s="39"/>
      <c r="M38" s="411">
        <f>_xlfn.STDEV.S(F38:J38)</f>
        <v>1.1866423218476623</v>
      </c>
      <c r="N38" s="412"/>
      <c r="O38" s="413"/>
      <c r="P38" s="31">
        <v>44</v>
      </c>
      <c r="Q38" s="422">
        <f>AVERAGE(F38:J38)</f>
        <v>5.202</v>
      </c>
      <c r="R38" s="423"/>
      <c r="S38" s="424"/>
      <c r="T38" s="421">
        <f t="shared" si="3"/>
        <v>236.04075</v>
      </c>
      <c r="U38" s="421"/>
    </row>
    <row r="39" spans="1:21" ht="21.95" customHeight="1" x14ac:dyDescent="0.25">
      <c r="A39" s="21">
        <v>27</v>
      </c>
      <c r="B39" s="385" t="s">
        <v>56</v>
      </c>
      <c r="C39" s="385"/>
      <c r="D39" s="385"/>
      <c r="E39" s="385"/>
      <c r="F39" s="60">
        <v>3600</v>
      </c>
      <c r="G39" s="62"/>
      <c r="H39" s="62"/>
      <c r="I39" s="39"/>
      <c r="J39" s="39"/>
      <c r="K39" s="39"/>
      <c r="L39" s="39"/>
      <c r="M39" s="411" t="s">
        <v>520</v>
      </c>
      <c r="N39" s="412"/>
      <c r="O39" s="413"/>
      <c r="P39" s="31">
        <v>1</v>
      </c>
      <c r="Q39" s="422">
        <f t="shared" si="5"/>
        <v>3600</v>
      </c>
      <c r="R39" s="423"/>
      <c r="S39" s="424"/>
      <c r="T39" s="421">
        <f t="shared" si="3"/>
        <v>3712.5</v>
      </c>
      <c r="U39" s="421"/>
    </row>
    <row r="40" spans="1:21" ht="21.95" customHeight="1" x14ac:dyDescent="0.25"/>
    <row r="41" spans="1:21" ht="23.25" customHeight="1" x14ac:dyDescent="0.25">
      <c r="A41" s="429"/>
      <c r="B41" s="430"/>
      <c r="C41" s="386" t="s">
        <v>0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8"/>
      <c r="T41" s="12" t="s">
        <v>44</v>
      </c>
      <c r="U41" s="14">
        <v>1</v>
      </c>
    </row>
    <row r="42" spans="1:21" ht="27.75" customHeight="1" x14ac:dyDescent="0.25">
      <c r="A42" s="431"/>
      <c r="B42" s="432"/>
      <c r="C42" s="389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1"/>
      <c r="T42" s="13" t="s">
        <v>39</v>
      </c>
      <c r="U42" s="26" t="s">
        <v>85</v>
      </c>
    </row>
    <row r="43" spans="1:21" ht="15" customHeight="1" x14ac:dyDescent="0.25">
      <c r="A43" s="408" t="s">
        <v>1</v>
      </c>
      <c r="B43" s="408"/>
      <c r="C43" s="408"/>
      <c r="D43" s="408"/>
      <c r="E43" s="408"/>
      <c r="F43" s="404" t="s">
        <v>22</v>
      </c>
      <c r="G43" s="404"/>
      <c r="H43" s="404"/>
      <c r="I43" s="404"/>
      <c r="J43" s="404"/>
      <c r="K43" s="404"/>
      <c r="L43" s="404"/>
      <c r="M43" s="404"/>
      <c r="N43" s="404"/>
      <c r="O43" s="404"/>
      <c r="P43" s="404"/>
      <c r="Q43" s="404"/>
      <c r="R43" s="404"/>
      <c r="S43" s="404"/>
      <c r="T43" s="404"/>
      <c r="U43" s="405"/>
    </row>
    <row r="44" spans="1:21" x14ac:dyDescent="0.25">
      <c r="A44" s="408"/>
      <c r="B44" s="408"/>
      <c r="C44" s="408"/>
      <c r="D44" s="408"/>
      <c r="E44" s="408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7"/>
    </row>
    <row r="45" spans="1:21" x14ac:dyDescent="0.25">
      <c r="A45" s="347" t="s">
        <v>41</v>
      </c>
      <c r="B45" s="417"/>
      <c r="C45" s="417"/>
      <c r="D45" s="417"/>
      <c r="E45" s="418"/>
      <c r="F45" s="381" t="s">
        <v>4</v>
      </c>
      <c r="G45" s="381"/>
      <c r="H45" s="381"/>
      <c r="I45" s="381"/>
      <c r="J45" s="381"/>
      <c r="K45" s="381"/>
      <c r="L45" s="6" t="s">
        <v>5</v>
      </c>
      <c r="M45" s="6"/>
      <c r="N45" s="6"/>
      <c r="O45" s="396">
        <v>0.35416666666666669</v>
      </c>
      <c r="P45" s="396"/>
      <c r="Q45" s="381" t="s">
        <v>78</v>
      </c>
      <c r="R45" s="381"/>
      <c r="S45" s="382">
        <v>43764</v>
      </c>
      <c r="T45" s="383"/>
      <c r="U45" s="383"/>
    </row>
    <row r="46" spans="1:21" x14ac:dyDescent="0.25">
      <c r="A46" s="397" t="s">
        <v>101</v>
      </c>
      <c r="B46" s="398"/>
      <c r="C46" s="398"/>
      <c r="D46" s="398"/>
      <c r="E46" s="399"/>
      <c r="F46" s="400" t="s">
        <v>42</v>
      </c>
      <c r="G46" s="400"/>
      <c r="H46" s="400"/>
      <c r="I46" s="400"/>
      <c r="J46" s="400"/>
      <c r="K46" s="400"/>
      <c r="L46" s="6" t="s">
        <v>6</v>
      </c>
      <c r="M46" s="6"/>
      <c r="N46" s="6"/>
      <c r="O46" s="396">
        <v>0.5</v>
      </c>
      <c r="P46" s="396"/>
      <c r="Q46" s="18"/>
      <c r="R46" s="25" t="s">
        <v>43</v>
      </c>
      <c r="S46" s="7" t="s">
        <v>2</v>
      </c>
      <c r="T46" s="9"/>
      <c r="U46" s="8"/>
    </row>
    <row r="47" spans="1:21" x14ac:dyDescent="0.25">
      <c r="A47" s="414" t="s">
        <v>46</v>
      </c>
      <c r="B47" s="415"/>
      <c r="C47" s="415"/>
      <c r="D47" s="415"/>
      <c r="E47" s="416"/>
      <c r="F47" s="395" t="s">
        <v>37</v>
      </c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18"/>
      <c r="R47" s="20" t="s">
        <v>43</v>
      </c>
      <c r="S47" s="7" t="s">
        <v>3</v>
      </c>
      <c r="T47" s="9"/>
      <c r="U47" s="8"/>
    </row>
    <row r="48" spans="1:21" x14ac:dyDescent="0.25">
      <c r="A48" s="414" t="s">
        <v>7</v>
      </c>
      <c r="B48" s="415"/>
      <c r="C48" s="415"/>
      <c r="D48" s="415"/>
      <c r="E48" s="416"/>
      <c r="F48" s="395" t="s">
        <v>48</v>
      </c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16"/>
      <c r="R48" s="16"/>
      <c r="S48" s="16"/>
      <c r="T48" s="16"/>
      <c r="U48" s="17"/>
    </row>
    <row r="49" spans="1:21" x14ac:dyDescent="0.25">
      <c r="A49" s="392" t="s">
        <v>8</v>
      </c>
      <c r="B49" s="393"/>
      <c r="C49" s="393"/>
      <c r="D49" s="393"/>
      <c r="E49" s="394"/>
      <c r="F49" s="395" t="s">
        <v>20</v>
      </c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417" t="s">
        <v>40</v>
      </c>
      <c r="R49" s="417"/>
      <c r="S49" s="417"/>
      <c r="T49" s="417"/>
      <c r="U49" s="418"/>
    </row>
    <row r="50" spans="1:21" x14ac:dyDescent="0.25">
      <c r="A50" s="392" t="s">
        <v>9</v>
      </c>
      <c r="B50" s="393"/>
      <c r="C50" s="393"/>
      <c r="D50" s="393"/>
      <c r="E50" s="394"/>
      <c r="F50" s="395" t="s">
        <v>21</v>
      </c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419">
        <f>Suplements!F21</f>
        <v>3.125E-2</v>
      </c>
      <c r="R50" s="419"/>
      <c r="S50" s="419"/>
      <c r="T50" s="419"/>
      <c r="U50" s="419"/>
    </row>
    <row r="51" spans="1:21" ht="15" customHeight="1" x14ac:dyDescent="0.25">
      <c r="A51" s="437" t="s">
        <v>10</v>
      </c>
      <c r="B51" s="433" t="s">
        <v>11</v>
      </c>
      <c r="C51" s="433"/>
      <c r="D51" s="433"/>
      <c r="E51" s="433"/>
      <c r="F51" s="436" t="s">
        <v>79</v>
      </c>
      <c r="G51" s="436"/>
      <c r="H51" s="436"/>
      <c r="I51" s="436"/>
      <c r="J51" s="436"/>
      <c r="K51" s="436"/>
      <c r="L51" s="436"/>
      <c r="M51" s="436"/>
      <c r="N51" s="436"/>
      <c r="O51" s="436"/>
      <c r="P51" s="409" t="s">
        <v>80</v>
      </c>
      <c r="Q51" s="420" t="s">
        <v>23</v>
      </c>
      <c r="R51" s="420"/>
      <c r="S51" s="420"/>
      <c r="T51" s="420" t="s">
        <v>38</v>
      </c>
      <c r="U51" s="420"/>
    </row>
    <row r="52" spans="1:21" x14ac:dyDescent="0.25">
      <c r="A52" s="438"/>
      <c r="B52" s="433"/>
      <c r="C52" s="433"/>
      <c r="D52" s="433"/>
      <c r="E52" s="433"/>
      <c r="F52" s="4">
        <v>1</v>
      </c>
      <c r="G52" s="4">
        <v>2</v>
      </c>
      <c r="H52" s="4">
        <v>3</v>
      </c>
      <c r="I52" s="4">
        <v>4</v>
      </c>
      <c r="J52" s="4">
        <v>5</v>
      </c>
      <c r="K52" s="4">
        <v>6</v>
      </c>
      <c r="L52" s="4">
        <v>7</v>
      </c>
      <c r="M52" s="426" t="s">
        <v>518</v>
      </c>
      <c r="N52" s="427"/>
      <c r="O52" s="428"/>
      <c r="P52" s="410"/>
      <c r="Q52" s="420"/>
      <c r="R52" s="420"/>
      <c r="S52" s="420"/>
      <c r="T52" s="420"/>
      <c r="U52" s="420"/>
    </row>
    <row r="53" spans="1:21" x14ac:dyDescent="0.25">
      <c r="A53" s="22">
        <v>28</v>
      </c>
      <c r="B53" s="375" t="s">
        <v>82</v>
      </c>
      <c r="C53" s="376"/>
      <c r="D53" s="376"/>
      <c r="E53" s="377"/>
      <c r="F53" s="38">
        <v>69</v>
      </c>
      <c r="G53" s="38">
        <v>72</v>
      </c>
      <c r="H53" s="38">
        <v>66</v>
      </c>
      <c r="I53" s="38">
        <v>67</v>
      </c>
      <c r="J53" s="39"/>
      <c r="K53" s="39"/>
      <c r="L53" s="39"/>
      <c r="M53" s="411">
        <f>_xlfn.STDEV.S(F53:I53)</f>
        <v>2.6457513110645907</v>
      </c>
      <c r="N53" s="412"/>
      <c r="O53" s="413"/>
      <c r="P53" s="31">
        <v>1</v>
      </c>
      <c r="Q53" s="378">
        <f>AVERAGE(F53:I53)</f>
        <v>68.5</v>
      </c>
      <c r="R53" s="378"/>
      <c r="S53" s="378"/>
      <c r="T53" s="379">
        <f>Q53*(1+$Q$50)*P53</f>
        <v>70.640625</v>
      </c>
      <c r="U53" s="379"/>
    </row>
    <row r="54" spans="1:21" x14ac:dyDescent="0.25">
      <c r="A54" s="5">
        <v>29</v>
      </c>
      <c r="B54" s="375" t="s">
        <v>113</v>
      </c>
      <c r="C54" s="376"/>
      <c r="D54" s="376"/>
      <c r="E54" s="377"/>
      <c r="F54" s="38">
        <v>22</v>
      </c>
      <c r="G54" s="38">
        <v>18</v>
      </c>
      <c r="H54" s="38">
        <v>19</v>
      </c>
      <c r="I54" s="38">
        <v>18</v>
      </c>
      <c r="J54" s="39"/>
      <c r="K54" s="39"/>
      <c r="L54" s="39"/>
      <c r="M54" s="411">
        <f t="shared" ref="M54:M65" si="6">_xlfn.STDEV.S(F54:I54)</f>
        <v>1.8929694486000912</v>
      </c>
      <c r="N54" s="412"/>
      <c r="O54" s="413"/>
      <c r="P54" s="31">
        <v>1</v>
      </c>
      <c r="Q54" s="378">
        <f t="shared" ref="Q54:Q55" si="7">AVERAGE(F54:I54)</f>
        <v>19.25</v>
      </c>
      <c r="R54" s="378"/>
      <c r="S54" s="378"/>
      <c r="T54" s="379">
        <f t="shared" ref="T54:T65" si="8">Q54*(1+$Q$50)*P54</f>
        <v>19.8515625</v>
      </c>
      <c r="U54" s="379"/>
    </row>
    <row r="55" spans="1:21" x14ac:dyDescent="0.25">
      <c r="A55" s="58">
        <v>30</v>
      </c>
      <c r="B55" s="375" t="s">
        <v>102</v>
      </c>
      <c r="C55" s="376"/>
      <c r="D55" s="376"/>
      <c r="E55" s="377"/>
      <c r="F55" s="40">
        <v>90</v>
      </c>
      <c r="G55" s="40">
        <v>88</v>
      </c>
      <c r="H55" s="40">
        <v>92</v>
      </c>
      <c r="I55" s="40">
        <v>89</v>
      </c>
      <c r="J55" s="41"/>
      <c r="K55" s="41"/>
      <c r="L55" s="41"/>
      <c r="M55" s="411">
        <f t="shared" si="6"/>
        <v>1.707825127659933</v>
      </c>
      <c r="N55" s="412"/>
      <c r="O55" s="413"/>
      <c r="P55" s="31">
        <v>1</v>
      </c>
      <c r="Q55" s="378">
        <f t="shared" si="7"/>
        <v>89.75</v>
      </c>
      <c r="R55" s="378"/>
      <c r="S55" s="378"/>
      <c r="T55" s="379">
        <f t="shared" si="8"/>
        <v>92.5546875</v>
      </c>
      <c r="U55" s="379"/>
    </row>
    <row r="56" spans="1:21" x14ac:dyDescent="0.25">
      <c r="A56" s="58">
        <v>31</v>
      </c>
      <c r="B56" s="375" t="s">
        <v>103</v>
      </c>
      <c r="C56" s="376"/>
      <c r="D56" s="376"/>
      <c r="E56" s="377"/>
      <c r="F56" s="60">
        <v>7200</v>
      </c>
      <c r="G56" s="41"/>
      <c r="H56" s="41"/>
      <c r="I56" s="41"/>
      <c r="J56" s="41"/>
      <c r="K56" s="41"/>
      <c r="L56" s="41"/>
      <c r="M56" s="411" t="s">
        <v>520</v>
      </c>
      <c r="N56" s="412"/>
      <c r="O56" s="413"/>
      <c r="P56" s="31">
        <v>1</v>
      </c>
      <c r="Q56" s="378">
        <f t="shared" ref="Q56" si="9">AVERAGE(F56:O56)</f>
        <v>7200</v>
      </c>
      <c r="R56" s="378"/>
      <c r="S56" s="378"/>
      <c r="T56" s="379">
        <f t="shared" si="8"/>
        <v>7425</v>
      </c>
      <c r="U56" s="379"/>
    </row>
    <row r="57" spans="1:21" x14ac:dyDescent="0.25">
      <c r="A57" s="58">
        <v>32</v>
      </c>
      <c r="B57" s="375" t="s">
        <v>60</v>
      </c>
      <c r="C57" s="376"/>
      <c r="D57" s="376"/>
      <c r="E57" s="377"/>
      <c r="F57" s="40">
        <v>12</v>
      </c>
      <c r="G57" s="40">
        <v>14</v>
      </c>
      <c r="H57" s="40">
        <v>12</v>
      </c>
      <c r="I57" s="40">
        <v>10</v>
      </c>
      <c r="J57" s="41"/>
      <c r="K57" s="41"/>
      <c r="L57" s="41"/>
      <c r="M57" s="411">
        <f t="shared" si="6"/>
        <v>1.6329931618554521</v>
      </c>
      <c r="N57" s="412"/>
      <c r="O57" s="413"/>
      <c r="P57" s="31">
        <v>1</v>
      </c>
      <c r="Q57" s="378">
        <f>AVERAGE(F57:I57)</f>
        <v>12</v>
      </c>
      <c r="R57" s="378"/>
      <c r="S57" s="378"/>
      <c r="T57" s="379">
        <f t="shared" si="8"/>
        <v>12.375</v>
      </c>
      <c r="U57" s="379"/>
    </row>
    <row r="58" spans="1:21" x14ac:dyDescent="0.25">
      <c r="A58" s="58">
        <v>33</v>
      </c>
      <c r="B58" s="375" t="s">
        <v>114</v>
      </c>
      <c r="C58" s="376"/>
      <c r="D58" s="376"/>
      <c r="E58" s="377"/>
      <c r="F58" s="40">
        <v>44</v>
      </c>
      <c r="G58" s="40">
        <v>48</v>
      </c>
      <c r="H58" s="40">
        <v>39</v>
      </c>
      <c r="I58" s="40">
        <v>41</v>
      </c>
      <c r="J58" s="41"/>
      <c r="K58" s="41"/>
      <c r="L58" s="41"/>
      <c r="M58" s="411">
        <f t="shared" si="6"/>
        <v>3.9157800414902435</v>
      </c>
      <c r="N58" s="412"/>
      <c r="O58" s="413"/>
      <c r="P58" s="31">
        <v>1</v>
      </c>
      <c r="Q58" s="378">
        <f t="shared" ref="Q58:Q65" si="10">AVERAGE(F58:I58)</f>
        <v>43</v>
      </c>
      <c r="R58" s="378"/>
      <c r="S58" s="378"/>
      <c r="T58" s="379">
        <f t="shared" si="8"/>
        <v>44.34375</v>
      </c>
      <c r="U58" s="379"/>
    </row>
    <row r="59" spans="1:21" x14ac:dyDescent="0.25">
      <c r="A59" s="58">
        <v>34</v>
      </c>
      <c r="B59" s="385" t="s">
        <v>100</v>
      </c>
      <c r="C59" s="385"/>
      <c r="D59" s="385"/>
      <c r="E59" s="385"/>
      <c r="F59" s="38">
        <v>130</v>
      </c>
      <c r="G59" s="38">
        <v>119</v>
      </c>
      <c r="H59" s="38">
        <v>134</v>
      </c>
      <c r="I59" s="38">
        <v>128</v>
      </c>
      <c r="J59" s="39"/>
      <c r="K59" s="39"/>
      <c r="L59" s="39"/>
      <c r="M59" s="411">
        <f t="shared" si="6"/>
        <v>6.3442887702247601</v>
      </c>
      <c r="N59" s="412"/>
      <c r="O59" s="413"/>
      <c r="P59" s="31">
        <v>4</v>
      </c>
      <c r="Q59" s="378">
        <f t="shared" si="10"/>
        <v>127.75</v>
      </c>
      <c r="R59" s="378"/>
      <c r="S59" s="378"/>
      <c r="T59" s="379">
        <f t="shared" si="8"/>
        <v>526.96875</v>
      </c>
      <c r="U59" s="379"/>
    </row>
    <row r="60" spans="1:21" x14ac:dyDescent="0.25">
      <c r="A60" s="58">
        <v>35</v>
      </c>
      <c r="B60" s="375" t="s">
        <v>104</v>
      </c>
      <c r="C60" s="376"/>
      <c r="D60" s="376"/>
      <c r="E60" s="377"/>
      <c r="F60" s="40">
        <v>17</v>
      </c>
      <c r="G60" s="40">
        <v>19</v>
      </c>
      <c r="H60" s="40">
        <v>15</v>
      </c>
      <c r="I60" s="40">
        <v>18</v>
      </c>
      <c r="J60" s="41"/>
      <c r="K60" s="41"/>
      <c r="L60" s="41"/>
      <c r="M60" s="411">
        <f t="shared" si="6"/>
        <v>1.707825127659933</v>
      </c>
      <c r="N60" s="412"/>
      <c r="O60" s="413"/>
      <c r="P60" s="31">
        <v>4</v>
      </c>
      <c r="Q60" s="378">
        <f t="shared" si="10"/>
        <v>17.25</v>
      </c>
      <c r="R60" s="378"/>
      <c r="S60" s="378"/>
      <c r="T60" s="379">
        <f t="shared" si="8"/>
        <v>71.15625</v>
      </c>
      <c r="U60" s="379"/>
    </row>
    <row r="61" spans="1:21" x14ac:dyDescent="0.25">
      <c r="A61" s="58">
        <v>36</v>
      </c>
      <c r="B61" s="375" t="s">
        <v>106</v>
      </c>
      <c r="C61" s="376"/>
      <c r="D61" s="376"/>
      <c r="E61" s="377"/>
      <c r="F61" s="60">
        <v>900</v>
      </c>
      <c r="G61" s="60">
        <v>1080</v>
      </c>
      <c r="H61" s="60">
        <v>960</v>
      </c>
      <c r="I61" s="60">
        <v>1020</v>
      </c>
      <c r="J61" s="41"/>
      <c r="K61" s="41"/>
      <c r="L61" s="41"/>
      <c r="M61" s="411">
        <f t="shared" si="6"/>
        <v>77.459666924148337</v>
      </c>
      <c r="N61" s="412"/>
      <c r="O61" s="413"/>
      <c r="P61" s="31">
        <v>2</v>
      </c>
      <c r="Q61" s="378">
        <f t="shared" si="10"/>
        <v>990</v>
      </c>
      <c r="R61" s="378"/>
      <c r="S61" s="378"/>
      <c r="T61" s="379">
        <f t="shared" si="8"/>
        <v>2041.875</v>
      </c>
      <c r="U61" s="379"/>
    </row>
    <row r="62" spans="1:21" x14ac:dyDescent="0.25">
      <c r="A62" s="58">
        <v>37</v>
      </c>
      <c r="B62" s="375" t="s">
        <v>64</v>
      </c>
      <c r="C62" s="376"/>
      <c r="D62" s="376"/>
      <c r="E62" s="377"/>
      <c r="F62" s="40">
        <v>10</v>
      </c>
      <c r="G62" s="40">
        <v>12</v>
      </c>
      <c r="H62" s="40">
        <v>9</v>
      </c>
      <c r="I62" s="40">
        <v>10</v>
      </c>
      <c r="J62" s="41"/>
      <c r="K62" s="41"/>
      <c r="L62" s="41"/>
      <c r="M62" s="411">
        <f t="shared" si="6"/>
        <v>1.2583057392117916</v>
      </c>
      <c r="N62" s="412"/>
      <c r="O62" s="413"/>
      <c r="P62" s="31">
        <v>4</v>
      </c>
      <c r="Q62" s="378">
        <f t="shared" si="10"/>
        <v>10.25</v>
      </c>
      <c r="R62" s="378"/>
      <c r="S62" s="378"/>
      <c r="T62" s="379">
        <f t="shared" si="8"/>
        <v>42.28125</v>
      </c>
      <c r="U62" s="379"/>
    </row>
    <row r="63" spans="1:21" x14ac:dyDescent="0.25">
      <c r="A63" s="58">
        <v>38</v>
      </c>
      <c r="B63" s="375" t="s">
        <v>65</v>
      </c>
      <c r="C63" s="376"/>
      <c r="D63" s="376"/>
      <c r="E63" s="377"/>
      <c r="F63" s="40">
        <v>15</v>
      </c>
      <c r="G63" s="40">
        <v>17</v>
      </c>
      <c r="H63" s="40">
        <v>14</v>
      </c>
      <c r="I63" s="40">
        <v>16</v>
      </c>
      <c r="J63" s="41"/>
      <c r="K63" s="41"/>
      <c r="L63" s="41"/>
      <c r="M63" s="411">
        <f t="shared" si="6"/>
        <v>1.2909944487358056</v>
      </c>
      <c r="N63" s="412"/>
      <c r="O63" s="413"/>
      <c r="P63" s="31">
        <v>4</v>
      </c>
      <c r="Q63" s="378">
        <f t="shared" si="10"/>
        <v>15.5</v>
      </c>
      <c r="R63" s="378"/>
      <c r="S63" s="378"/>
      <c r="T63" s="379">
        <f t="shared" si="8"/>
        <v>63.9375</v>
      </c>
      <c r="U63" s="379"/>
    </row>
    <row r="64" spans="1:21" x14ac:dyDescent="0.25">
      <c r="A64" s="58">
        <v>39</v>
      </c>
      <c r="B64" s="375" t="s">
        <v>116</v>
      </c>
      <c r="C64" s="376"/>
      <c r="D64" s="376"/>
      <c r="E64" s="377"/>
      <c r="F64" s="40">
        <v>188</v>
      </c>
      <c r="G64" s="40">
        <v>176</v>
      </c>
      <c r="H64" s="40">
        <v>192</v>
      </c>
      <c r="I64" s="40">
        <v>182</v>
      </c>
      <c r="J64" s="41"/>
      <c r="K64" s="41"/>
      <c r="L64" s="41"/>
      <c r="M64" s="411">
        <f t="shared" si="6"/>
        <v>7</v>
      </c>
      <c r="N64" s="412"/>
      <c r="O64" s="413"/>
      <c r="P64" s="31">
        <v>4</v>
      </c>
      <c r="Q64" s="378">
        <f t="shared" si="10"/>
        <v>184.5</v>
      </c>
      <c r="R64" s="378"/>
      <c r="S64" s="378"/>
      <c r="T64" s="379">
        <f t="shared" si="8"/>
        <v>761.0625</v>
      </c>
      <c r="U64" s="379"/>
    </row>
    <row r="65" spans="1:21" x14ac:dyDescent="0.25">
      <c r="A65" s="58">
        <v>40</v>
      </c>
      <c r="B65" s="375" t="s">
        <v>49</v>
      </c>
      <c r="C65" s="376"/>
      <c r="D65" s="376"/>
      <c r="E65" s="377"/>
      <c r="F65" s="68">
        <v>3</v>
      </c>
      <c r="G65" s="68">
        <v>5</v>
      </c>
      <c r="H65" s="68">
        <v>3</v>
      </c>
      <c r="I65" s="68">
        <v>3</v>
      </c>
      <c r="J65" s="69"/>
      <c r="K65" s="69"/>
      <c r="L65" s="69"/>
      <c r="M65" s="411">
        <f t="shared" si="6"/>
        <v>1</v>
      </c>
      <c r="N65" s="412"/>
      <c r="O65" s="413"/>
      <c r="P65" s="70">
        <v>4</v>
      </c>
      <c r="Q65" s="378">
        <f t="shared" si="10"/>
        <v>3.5</v>
      </c>
      <c r="R65" s="378"/>
      <c r="S65" s="378"/>
      <c r="T65" s="380">
        <f t="shared" si="8"/>
        <v>14.4375</v>
      </c>
      <c r="U65" s="380"/>
    </row>
    <row r="66" spans="1:21" x14ac:dyDescent="0.25">
      <c r="A66" s="346" t="s">
        <v>83</v>
      </c>
      <c r="B66" s="346"/>
      <c r="C66" s="346"/>
      <c r="D66" s="346"/>
      <c r="E66" s="347"/>
      <c r="F66" s="350"/>
      <c r="G66" s="351"/>
      <c r="H66" s="351"/>
      <c r="I66" s="351"/>
      <c r="J66" s="351"/>
      <c r="K66" s="338"/>
      <c r="L66" s="338"/>
      <c r="M66" s="339"/>
      <c r="N66" s="339"/>
      <c r="O66" s="339"/>
      <c r="P66" s="339"/>
      <c r="Q66" s="339"/>
      <c r="R66" s="339"/>
      <c r="S66" s="339"/>
      <c r="T66" s="339"/>
      <c r="U66" s="340"/>
    </row>
    <row r="67" spans="1:21" ht="15" customHeight="1" x14ac:dyDescent="0.25">
      <c r="A67" s="348" t="s">
        <v>84</v>
      </c>
      <c r="B67" s="348"/>
      <c r="C67" s="348"/>
      <c r="D67" s="348"/>
      <c r="E67" s="349"/>
      <c r="F67" s="345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1"/>
      <c r="T67" s="341"/>
      <c r="U67" s="342"/>
    </row>
    <row r="68" spans="1:21" x14ac:dyDescent="0.25">
      <c r="A68" s="348"/>
      <c r="B68" s="348"/>
      <c r="C68" s="348"/>
      <c r="D68" s="348"/>
      <c r="E68" s="349"/>
      <c r="F68" s="72"/>
      <c r="G68" s="71"/>
      <c r="H68" s="71"/>
      <c r="I68" s="71"/>
      <c r="J68" s="71"/>
      <c r="K68" s="71"/>
      <c r="L68" s="71"/>
      <c r="M68" s="341"/>
      <c r="N68" s="341"/>
      <c r="O68" s="341"/>
      <c r="P68" s="341"/>
      <c r="Q68" s="341"/>
      <c r="R68" s="341"/>
      <c r="S68" s="341"/>
      <c r="T68" s="341"/>
      <c r="U68" s="342"/>
    </row>
    <row r="69" spans="1:21" x14ac:dyDescent="0.25">
      <c r="A69" s="348"/>
      <c r="B69" s="348"/>
      <c r="C69" s="348"/>
      <c r="D69" s="348"/>
      <c r="E69" s="349"/>
      <c r="F69" s="72"/>
      <c r="G69" s="71"/>
      <c r="H69" s="71"/>
      <c r="I69" s="71"/>
      <c r="J69" s="71"/>
      <c r="K69" s="71"/>
      <c r="L69" s="71"/>
      <c r="M69" s="341"/>
      <c r="N69" s="341"/>
      <c r="O69" s="341"/>
      <c r="P69" s="341"/>
      <c r="Q69" s="341"/>
      <c r="R69" s="341"/>
      <c r="S69" s="341"/>
      <c r="T69" s="341"/>
      <c r="U69" s="342"/>
    </row>
    <row r="70" spans="1:21" x14ac:dyDescent="0.25">
      <c r="A70" s="348"/>
      <c r="B70" s="348"/>
      <c r="C70" s="348"/>
      <c r="D70" s="348"/>
      <c r="E70" s="349"/>
      <c r="F70" s="73"/>
      <c r="G70" s="74"/>
      <c r="H70" s="74"/>
      <c r="I70" s="74"/>
      <c r="J70" s="74"/>
      <c r="K70" s="74"/>
      <c r="L70" s="74"/>
      <c r="M70" s="343"/>
      <c r="N70" s="343"/>
      <c r="O70" s="343"/>
      <c r="P70" s="343"/>
      <c r="Q70" s="343"/>
      <c r="R70" s="343"/>
      <c r="S70" s="343"/>
      <c r="T70" s="343"/>
      <c r="U70" s="344"/>
    </row>
  </sheetData>
  <mergeCells count="232">
    <mergeCell ref="M63:O63"/>
    <mergeCell ref="M64:O64"/>
    <mergeCell ref="M65:O65"/>
    <mergeCell ref="M34:O34"/>
    <mergeCell ref="M35:O35"/>
    <mergeCell ref="M36:O36"/>
    <mergeCell ref="M37:O37"/>
    <mergeCell ref="M38:O38"/>
    <mergeCell ref="M39:O39"/>
    <mergeCell ref="M52:O52"/>
    <mergeCell ref="M53:O53"/>
    <mergeCell ref="M54:O54"/>
    <mergeCell ref="M28:O28"/>
    <mergeCell ref="M29:O29"/>
    <mergeCell ref="M30:O30"/>
    <mergeCell ref="M31:O31"/>
    <mergeCell ref="M32:O32"/>
    <mergeCell ref="M33:O33"/>
    <mergeCell ref="M60:O60"/>
    <mergeCell ref="M61:O61"/>
    <mergeCell ref="M62:O62"/>
    <mergeCell ref="M59:O59"/>
    <mergeCell ref="M58:O58"/>
    <mergeCell ref="M15:O15"/>
    <mergeCell ref="M16:O16"/>
    <mergeCell ref="M17:O18"/>
    <mergeCell ref="M19:O21"/>
    <mergeCell ref="M22:O22"/>
    <mergeCell ref="M23:O23"/>
    <mergeCell ref="M24:O25"/>
    <mergeCell ref="M26:O26"/>
    <mergeCell ref="M27:O27"/>
    <mergeCell ref="Q38:S38"/>
    <mergeCell ref="Q37:S37"/>
    <mergeCell ref="Q39:S39"/>
    <mergeCell ref="A51:A52"/>
    <mergeCell ref="B51:E52"/>
    <mergeCell ref="B39:E39"/>
    <mergeCell ref="B37:E37"/>
    <mergeCell ref="B38:E38"/>
    <mergeCell ref="B35:E35"/>
    <mergeCell ref="Q49:U49"/>
    <mergeCell ref="Q50:U50"/>
    <mergeCell ref="F51:O51"/>
    <mergeCell ref="Q51:S52"/>
    <mergeCell ref="T51:U52"/>
    <mergeCell ref="T38:U38"/>
    <mergeCell ref="T39:U39"/>
    <mergeCell ref="A41:B42"/>
    <mergeCell ref="T37:U37"/>
    <mergeCell ref="F48:P48"/>
    <mergeCell ref="A45:E45"/>
    <mergeCell ref="A1:B2"/>
    <mergeCell ref="B11:E12"/>
    <mergeCell ref="B26:E26"/>
    <mergeCell ref="F11:O11"/>
    <mergeCell ref="B13:E13"/>
    <mergeCell ref="B14:E14"/>
    <mergeCell ref="B15:E15"/>
    <mergeCell ref="B16:E16"/>
    <mergeCell ref="B22:E22"/>
    <mergeCell ref="B23:E23"/>
    <mergeCell ref="A11:A12"/>
    <mergeCell ref="C1:S2"/>
    <mergeCell ref="O5:P5"/>
    <mergeCell ref="O6:P6"/>
    <mergeCell ref="A3:E4"/>
    <mergeCell ref="F8:P8"/>
    <mergeCell ref="F7:P7"/>
    <mergeCell ref="P19:P21"/>
    <mergeCell ref="Q19:S21"/>
    <mergeCell ref="K17:K18"/>
    <mergeCell ref="L17:L18"/>
    <mergeCell ref="H19:H21"/>
    <mergeCell ref="I19:I21"/>
    <mergeCell ref="B17:E18"/>
    <mergeCell ref="B34:E34"/>
    <mergeCell ref="B36:E36"/>
    <mergeCell ref="F3:U4"/>
    <mergeCell ref="F6:K6"/>
    <mergeCell ref="T15:U15"/>
    <mergeCell ref="T16:U16"/>
    <mergeCell ref="Q15:S15"/>
    <mergeCell ref="Q16:S16"/>
    <mergeCell ref="Q22:S22"/>
    <mergeCell ref="Q23:S23"/>
    <mergeCell ref="T22:U22"/>
    <mergeCell ref="T23:U23"/>
    <mergeCell ref="T28:U28"/>
    <mergeCell ref="T29:U29"/>
    <mergeCell ref="B29:E29"/>
    <mergeCell ref="B30:E30"/>
    <mergeCell ref="B31:E31"/>
    <mergeCell ref="B32:E32"/>
    <mergeCell ref="B33:E33"/>
    <mergeCell ref="T30:U30"/>
    <mergeCell ref="T31:U31"/>
    <mergeCell ref="T32:U32"/>
    <mergeCell ref="Q35:S35"/>
    <mergeCell ref="Q36:S36"/>
    <mergeCell ref="Q30:S30"/>
    <mergeCell ref="Q31:S31"/>
    <mergeCell ref="Q32:S32"/>
    <mergeCell ref="T33:U33"/>
    <mergeCell ref="T34:U34"/>
    <mergeCell ref="Q26:S26"/>
    <mergeCell ref="Q27:S27"/>
    <mergeCell ref="T35:U35"/>
    <mergeCell ref="T36:U36"/>
    <mergeCell ref="Q33:S33"/>
    <mergeCell ref="Q34:S34"/>
    <mergeCell ref="Q28:S28"/>
    <mergeCell ref="Q29:S29"/>
    <mergeCell ref="T11:U12"/>
    <mergeCell ref="T13:U13"/>
    <mergeCell ref="T14:U14"/>
    <mergeCell ref="F10:P10"/>
    <mergeCell ref="T26:U26"/>
    <mergeCell ref="T27:U27"/>
    <mergeCell ref="Q11:S12"/>
    <mergeCell ref="P11:P12"/>
    <mergeCell ref="Q13:S13"/>
    <mergeCell ref="Q14:S14"/>
    <mergeCell ref="P17:P18"/>
    <mergeCell ref="Q17:S18"/>
    <mergeCell ref="T17:U18"/>
    <mergeCell ref="I17:I18"/>
    <mergeCell ref="J17:J18"/>
    <mergeCell ref="L19:L21"/>
    <mergeCell ref="F19:F21"/>
    <mergeCell ref="G19:G21"/>
    <mergeCell ref="F17:F18"/>
    <mergeCell ref="G17:G18"/>
    <mergeCell ref="H17:H18"/>
    <mergeCell ref="M12:O12"/>
    <mergeCell ref="M13:O13"/>
    <mergeCell ref="M14:O14"/>
    <mergeCell ref="F5:K5"/>
    <mergeCell ref="A5:E5"/>
    <mergeCell ref="A6:E6"/>
    <mergeCell ref="A7:E7"/>
    <mergeCell ref="A8:E8"/>
    <mergeCell ref="A9:E9"/>
    <mergeCell ref="A10:E10"/>
    <mergeCell ref="Q9:U9"/>
    <mergeCell ref="Q10:U10"/>
    <mergeCell ref="F9:P9"/>
    <mergeCell ref="B27:E27"/>
    <mergeCell ref="B28:E28"/>
    <mergeCell ref="T57:U57"/>
    <mergeCell ref="B54:E54"/>
    <mergeCell ref="Q54:S54"/>
    <mergeCell ref="T54:U54"/>
    <mergeCell ref="F43:U44"/>
    <mergeCell ref="B55:E55"/>
    <mergeCell ref="Q55:S55"/>
    <mergeCell ref="T55:U55"/>
    <mergeCell ref="B56:E56"/>
    <mergeCell ref="Q56:S56"/>
    <mergeCell ref="T56:U56"/>
    <mergeCell ref="A43:E44"/>
    <mergeCell ref="P51:P52"/>
    <mergeCell ref="B53:E53"/>
    <mergeCell ref="Q53:S53"/>
    <mergeCell ref="T53:U53"/>
    <mergeCell ref="M55:O55"/>
    <mergeCell ref="M56:O56"/>
    <mergeCell ref="M57:O57"/>
    <mergeCell ref="A47:E47"/>
    <mergeCell ref="F47:P47"/>
    <mergeCell ref="A48:E48"/>
    <mergeCell ref="B57:E57"/>
    <mergeCell ref="Q57:S57"/>
    <mergeCell ref="F49:P49"/>
    <mergeCell ref="A50:E50"/>
    <mergeCell ref="F50:P50"/>
    <mergeCell ref="B58:E58"/>
    <mergeCell ref="Q58:S58"/>
    <mergeCell ref="T58:U58"/>
    <mergeCell ref="F45:K45"/>
    <mergeCell ref="O45:P45"/>
    <mergeCell ref="A46:E46"/>
    <mergeCell ref="F46:K46"/>
    <mergeCell ref="O46:P46"/>
    <mergeCell ref="T65:U65"/>
    <mergeCell ref="Q5:R5"/>
    <mergeCell ref="S5:U5"/>
    <mergeCell ref="Q45:R45"/>
    <mergeCell ref="S45:U45"/>
    <mergeCell ref="B62:E62"/>
    <mergeCell ref="Q62:S62"/>
    <mergeCell ref="T62:U62"/>
    <mergeCell ref="B63:E63"/>
    <mergeCell ref="Q63:S63"/>
    <mergeCell ref="T63:U63"/>
    <mergeCell ref="B60:E60"/>
    <mergeCell ref="Q60:S60"/>
    <mergeCell ref="T60:U60"/>
    <mergeCell ref="B61:E61"/>
    <mergeCell ref="Q61:S61"/>
    <mergeCell ref="T61:U61"/>
    <mergeCell ref="J19:J21"/>
    <mergeCell ref="K19:K21"/>
    <mergeCell ref="B59:E59"/>
    <mergeCell ref="Q59:S59"/>
    <mergeCell ref="T59:U59"/>
    <mergeCell ref="C41:S42"/>
    <mergeCell ref="A49:E49"/>
    <mergeCell ref="K66:L66"/>
    <mergeCell ref="M66:U70"/>
    <mergeCell ref="F67:L67"/>
    <mergeCell ref="A66:E66"/>
    <mergeCell ref="A67:E70"/>
    <mergeCell ref="F66:J66"/>
    <mergeCell ref="T19:U21"/>
    <mergeCell ref="B24:E25"/>
    <mergeCell ref="F24:F25"/>
    <mergeCell ref="G24:G25"/>
    <mergeCell ref="H24:H25"/>
    <mergeCell ref="I24:I25"/>
    <mergeCell ref="J24:J25"/>
    <mergeCell ref="K24:K25"/>
    <mergeCell ref="L24:L25"/>
    <mergeCell ref="P24:P25"/>
    <mergeCell ref="Q24:S25"/>
    <mergeCell ref="T24:U25"/>
    <mergeCell ref="B19:E21"/>
    <mergeCell ref="B64:E64"/>
    <mergeCell ref="Q64:S64"/>
    <mergeCell ref="T64:U64"/>
    <mergeCell ref="B65:E65"/>
    <mergeCell ref="Q65:S6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42"/>
  <sheetViews>
    <sheetView zoomScale="10" zoomScaleNormal="10" workbookViewId="0">
      <selection sqref="A1:A1048576"/>
    </sheetView>
  </sheetViews>
  <sheetFormatPr baseColWidth="10" defaultRowHeight="15" x14ac:dyDescent="0.25"/>
  <cols>
    <col min="8" max="8" width="13.42578125" bestFit="1" customWidth="1"/>
    <col min="10" max="10" width="16.7109375" bestFit="1" customWidth="1"/>
    <col min="11" max="11" width="16.7109375" customWidth="1"/>
    <col min="12" max="12" width="14.7109375" bestFit="1" customWidth="1"/>
    <col min="13" max="13" width="0" hidden="1" customWidth="1"/>
    <col min="15" max="15" width="30.7109375" bestFit="1" customWidth="1"/>
    <col min="16" max="16" width="8.5703125" bestFit="1" customWidth="1"/>
  </cols>
  <sheetData>
    <row r="1" spans="3:18" x14ac:dyDescent="0.25">
      <c r="Q1" s="124" t="s">
        <v>159</v>
      </c>
      <c r="R1" s="124" t="s">
        <v>124</v>
      </c>
    </row>
    <row r="2" spans="3:18" x14ac:dyDescent="0.25">
      <c r="C2" s="109" t="s">
        <v>10</v>
      </c>
      <c r="D2" s="433" t="s">
        <v>11</v>
      </c>
      <c r="E2" s="433"/>
      <c r="F2" s="433"/>
      <c r="G2" s="433"/>
      <c r="H2" s="109" t="s">
        <v>38</v>
      </c>
      <c r="I2" s="109" t="s">
        <v>141</v>
      </c>
      <c r="J2" s="109" t="s">
        <v>142</v>
      </c>
      <c r="K2" s="109" t="s">
        <v>143</v>
      </c>
      <c r="L2" s="109" t="s">
        <v>144</v>
      </c>
      <c r="M2" s="109" t="s">
        <v>145</v>
      </c>
      <c r="O2" s="125" t="s">
        <v>147</v>
      </c>
      <c r="P2" s="1">
        <f>0</f>
        <v>0</v>
      </c>
      <c r="Q2" s="1">
        <f>P2</f>
        <v>0</v>
      </c>
      <c r="R2" s="1"/>
    </row>
    <row r="3" spans="3:18" x14ac:dyDescent="0.25">
      <c r="C3" s="110">
        <v>1</v>
      </c>
      <c r="D3" s="375" t="s">
        <v>24</v>
      </c>
      <c r="E3" s="376"/>
      <c r="F3" s="376"/>
      <c r="G3" s="377"/>
      <c r="H3" s="119">
        <v>5.9296875</v>
      </c>
      <c r="I3" s="118">
        <f ca="1">RANDBETWEEN(80, 120)/100</f>
        <v>0.87</v>
      </c>
      <c r="J3" s="118">
        <f ca="1">H3*I3</f>
        <v>5.1588281250000003</v>
      </c>
      <c r="K3" s="689">
        <f>SUM(H3:H12)</f>
        <v>1106.53125</v>
      </c>
      <c r="L3" s="689">
        <f ca="1">SUM(J3:J12)</f>
        <v>1137.6698437499999</v>
      </c>
      <c r="M3" s="689">
        <f ca="1">K3-L3</f>
        <v>-31.138593749999927</v>
      </c>
      <c r="O3" s="125" t="s">
        <v>148</v>
      </c>
      <c r="P3" s="118">
        <f ca="1">L3</f>
        <v>1137.6698437499999</v>
      </c>
      <c r="Q3" s="1">
        <f ca="1">P3*4</f>
        <v>4550.6793749999997</v>
      </c>
      <c r="R3" s="1"/>
    </row>
    <row r="4" spans="3:18" x14ac:dyDescent="0.25">
      <c r="C4" s="110">
        <v>2</v>
      </c>
      <c r="D4" s="375" t="s">
        <v>25</v>
      </c>
      <c r="E4" s="376"/>
      <c r="F4" s="376"/>
      <c r="G4" s="377"/>
      <c r="H4" s="119">
        <v>160.6171875</v>
      </c>
      <c r="I4" s="118">
        <f t="shared" ref="I4:I42" ca="1" si="0">RANDBETWEEN(80, 120)/100</f>
        <v>1.07</v>
      </c>
      <c r="J4" s="118">
        <f t="shared" ref="J4:J42" ca="1" si="1">H4*I4</f>
        <v>171.86039062500001</v>
      </c>
      <c r="K4" s="689"/>
      <c r="L4" s="689"/>
      <c r="M4" s="689"/>
      <c r="O4" s="128" t="s">
        <v>146</v>
      </c>
      <c r="P4" s="118">
        <f ca="1">P3</f>
        <v>1137.6698437499999</v>
      </c>
      <c r="Q4" s="1"/>
      <c r="R4" s="1"/>
    </row>
    <row r="5" spans="3:18" x14ac:dyDescent="0.25">
      <c r="C5" s="110">
        <v>3</v>
      </c>
      <c r="D5" s="375" t="s">
        <v>26</v>
      </c>
      <c r="E5" s="376"/>
      <c r="F5" s="376"/>
      <c r="G5" s="377"/>
      <c r="H5" s="119">
        <v>53.109375</v>
      </c>
      <c r="I5" s="118">
        <f t="shared" ca="1" si="0"/>
        <v>1.19</v>
      </c>
      <c r="J5" s="118">
        <f t="shared" ca="1" si="1"/>
        <v>63.200156249999999</v>
      </c>
      <c r="K5" s="689"/>
      <c r="L5" s="689"/>
      <c r="M5" s="689"/>
      <c r="O5" s="129" t="s">
        <v>149</v>
      </c>
      <c r="P5" s="118">
        <f ca="1">L13</f>
        <v>4232.25</v>
      </c>
      <c r="Q5" s="118">
        <f ca="1">P5</f>
        <v>4232.25</v>
      </c>
      <c r="R5" s="1"/>
    </row>
    <row r="6" spans="3:18" x14ac:dyDescent="0.25">
      <c r="C6" s="110">
        <v>4</v>
      </c>
      <c r="D6" s="375" t="s">
        <v>27</v>
      </c>
      <c r="E6" s="376"/>
      <c r="F6" s="376"/>
      <c r="G6" s="377"/>
      <c r="H6" s="119">
        <v>28.875</v>
      </c>
      <c r="I6" s="118">
        <f t="shared" ca="1" si="0"/>
        <v>0.8</v>
      </c>
      <c r="J6" s="118">
        <f t="shared" ca="1" si="1"/>
        <v>23.1</v>
      </c>
      <c r="K6" s="689"/>
      <c r="L6" s="689"/>
      <c r="M6" s="689"/>
      <c r="O6" s="124" t="s">
        <v>150</v>
      </c>
      <c r="P6" s="118">
        <f ca="1">P4+P5</f>
        <v>5369.9198437499999</v>
      </c>
      <c r="Q6" s="118">
        <f ca="1">Q5+Q3</f>
        <v>8782.9293749999997</v>
      </c>
      <c r="R6" s="118">
        <f ca="1">Q5+P4</f>
        <v>5369.9198437499999</v>
      </c>
    </row>
    <row r="7" spans="3:18" x14ac:dyDescent="0.25">
      <c r="C7" s="110">
        <v>5</v>
      </c>
      <c r="D7" s="358" t="s">
        <v>96</v>
      </c>
      <c r="E7" s="359"/>
      <c r="F7" s="359"/>
      <c r="G7" s="360"/>
      <c r="H7" s="690">
        <v>163.1953125</v>
      </c>
      <c r="I7" s="118">
        <f t="shared" ref="I7:I24" ca="1" si="2">RANDBETWEEN(80, 120)/100</f>
        <v>1.05</v>
      </c>
      <c r="J7" s="118">
        <f t="shared" ca="1" si="1"/>
        <v>171.35507812500001</v>
      </c>
      <c r="K7" s="689"/>
      <c r="L7" s="689"/>
      <c r="M7" s="689"/>
      <c r="O7" s="124" t="s">
        <v>151</v>
      </c>
      <c r="P7" s="118">
        <f ca="1">L14</f>
        <v>3075.5338281250001</v>
      </c>
      <c r="Q7" s="118">
        <f ca="1">P7*3</f>
        <v>9226.6014843749999</v>
      </c>
      <c r="R7" s="1">
        <f ca="1">P7*2</f>
        <v>6151.0676562500003</v>
      </c>
    </row>
    <row r="8" spans="3:18" x14ac:dyDescent="0.25">
      <c r="C8" s="110">
        <v>6</v>
      </c>
      <c r="D8" s="361"/>
      <c r="E8" s="362"/>
      <c r="F8" s="362"/>
      <c r="G8" s="363"/>
      <c r="H8" s="691"/>
      <c r="I8" s="118">
        <f t="shared" ca="1" si="2"/>
        <v>0.84</v>
      </c>
      <c r="J8" s="118">
        <f t="shared" ca="1" si="1"/>
        <v>0</v>
      </c>
      <c r="K8" s="689"/>
      <c r="L8" s="689"/>
      <c r="M8" s="689"/>
      <c r="O8" s="129" t="s">
        <v>152</v>
      </c>
      <c r="P8" s="118">
        <f ca="1">P6+P7</f>
        <v>8445.4536718750005</v>
      </c>
      <c r="Q8" s="1"/>
      <c r="R8" s="1">
        <v>0</v>
      </c>
    </row>
    <row r="9" spans="3:18" x14ac:dyDescent="0.25">
      <c r="C9" s="110">
        <v>7</v>
      </c>
      <c r="D9" s="358" t="s">
        <v>97</v>
      </c>
      <c r="E9" s="359"/>
      <c r="F9" s="359"/>
      <c r="G9" s="360"/>
      <c r="H9" s="690">
        <v>294.6796875</v>
      </c>
      <c r="I9" s="118">
        <f t="shared" ca="1" si="2"/>
        <v>1.1499999999999999</v>
      </c>
      <c r="J9" s="118">
        <f t="shared" ca="1" si="1"/>
        <v>338.88164062499999</v>
      </c>
      <c r="K9" s="689"/>
      <c r="L9" s="689"/>
      <c r="M9" s="689"/>
      <c r="O9" s="129" t="s">
        <v>153</v>
      </c>
      <c r="P9" s="118">
        <f ca="1">L24</f>
        <v>2029.4999999999998</v>
      </c>
      <c r="Q9" s="1"/>
      <c r="R9" s="1"/>
    </row>
    <row r="10" spans="3:18" x14ac:dyDescent="0.25">
      <c r="C10" s="110">
        <v>8</v>
      </c>
      <c r="D10" s="372"/>
      <c r="E10" s="373"/>
      <c r="F10" s="373"/>
      <c r="G10" s="374"/>
      <c r="H10" s="692"/>
      <c r="I10" s="118">
        <f t="shared" ca="1" si="2"/>
        <v>1.0900000000000001</v>
      </c>
      <c r="J10" s="118">
        <f t="shared" ca="1" si="1"/>
        <v>0</v>
      </c>
      <c r="K10" s="689"/>
      <c r="L10" s="689"/>
      <c r="M10" s="689"/>
      <c r="O10" s="124" t="s">
        <v>154</v>
      </c>
      <c r="P10" s="118">
        <f ca="1">P8+P9</f>
        <v>10474.953671875001</v>
      </c>
      <c r="Q10" s="118">
        <f ca="1">Q6+Q7</f>
        <v>18009.530859375001</v>
      </c>
      <c r="R10" s="118">
        <f ca="1">R14+R6+R7</f>
        <v>11697.973203125001</v>
      </c>
    </row>
    <row r="11" spans="3:18" x14ac:dyDescent="0.25">
      <c r="C11" s="110">
        <v>9</v>
      </c>
      <c r="D11" s="361"/>
      <c r="E11" s="362"/>
      <c r="F11" s="362"/>
      <c r="G11" s="363"/>
      <c r="H11" s="691"/>
      <c r="I11" s="118">
        <f t="shared" ca="1" si="2"/>
        <v>0.87</v>
      </c>
      <c r="J11" s="118">
        <f t="shared" ca="1" si="1"/>
        <v>0</v>
      </c>
      <c r="K11" s="689"/>
      <c r="L11" s="689"/>
      <c r="M11" s="689"/>
      <c r="O11" s="124" t="s">
        <v>155</v>
      </c>
      <c r="P11" s="118">
        <f ca="1">L25</f>
        <v>3880.4935950000004</v>
      </c>
      <c r="Q11" s="1">
        <f ca="1">P11*3</f>
        <v>11641.480785000002</v>
      </c>
      <c r="R11" s="1">
        <f ca="1">P11*2</f>
        <v>7760.9871900000007</v>
      </c>
    </row>
    <row r="12" spans="3:18" x14ac:dyDescent="0.25">
      <c r="C12" s="110">
        <v>10</v>
      </c>
      <c r="D12" s="375" t="s">
        <v>32</v>
      </c>
      <c r="E12" s="376"/>
      <c r="F12" s="376"/>
      <c r="G12" s="377"/>
      <c r="H12" s="119">
        <v>400.125</v>
      </c>
      <c r="I12" s="118">
        <f t="shared" ca="1" si="2"/>
        <v>0.91</v>
      </c>
      <c r="J12" s="118">
        <f t="shared" ca="1" si="1"/>
        <v>364.11375000000004</v>
      </c>
      <c r="K12" s="689"/>
      <c r="L12" s="689"/>
      <c r="M12" s="689"/>
      <c r="O12" s="129" t="s">
        <v>156</v>
      </c>
      <c r="P12" s="118">
        <f ca="1">P10+P11</f>
        <v>14355.447266875</v>
      </c>
      <c r="Q12" s="1"/>
      <c r="R12" s="1"/>
    </row>
    <row r="13" spans="3:18" x14ac:dyDescent="0.25">
      <c r="C13" s="110">
        <v>11</v>
      </c>
      <c r="D13" s="375" t="s">
        <v>33</v>
      </c>
      <c r="E13" s="376"/>
      <c r="F13" s="376"/>
      <c r="G13" s="377"/>
      <c r="H13" s="119">
        <v>3526.875</v>
      </c>
      <c r="I13" s="118">
        <f t="shared" ca="1" si="2"/>
        <v>1.2</v>
      </c>
      <c r="J13" s="118">
        <f t="shared" ca="1" si="1"/>
        <v>4232.25</v>
      </c>
      <c r="K13" s="120">
        <f>H13</f>
        <v>3526.875</v>
      </c>
      <c r="L13" s="120">
        <f ca="1">J13</f>
        <v>4232.25</v>
      </c>
      <c r="M13" s="120">
        <f ca="1">K13-L13</f>
        <v>-705.375</v>
      </c>
      <c r="O13" s="129" t="s">
        <v>157</v>
      </c>
      <c r="P13" s="118">
        <f ca="1">L29</f>
        <v>3601.125</v>
      </c>
      <c r="Q13" s="1"/>
      <c r="R13" s="1"/>
    </row>
    <row r="14" spans="3:18" x14ac:dyDescent="0.25">
      <c r="C14" s="110">
        <v>12</v>
      </c>
      <c r="D14" s="358" t="s">
        <v>98</v>
      </c>
      <c r="E14" s="359"/>
      <c r="F14" s="359"/>
      <c r="G14" s="360"/>
      <c r="H14" s="690">
        <v>9.28125</v>
      </c>
      <c r="I14" s="118">
        <f t="shared" ca="1" si="2"/>
        <v>0.97</v>
      </c>
      <c r="J14" s="118">
        <f t="shared" ca="1" si="1"/>
        <v>9.0028124999999992</v>
      </c>
      <c r="K14" s="689">
        <f>SUM(H14:H23)</f>
        <v>3451.3703125000002</v>
      </c>
      <c r="L14" s="689">
        <f ca="1">SUM(J14:J23)</f>
        <v>3075.5338281250001</v>
      </c>
      <c r="M14" s="689">
        <f ca="1">K14-L14</f>
        <v>375.83648437500005</v>
      </c>
      <c r="O14" s="137" t="s">
        <v>102</v>
      </c>
      <c r="P14" s="118"/>
      <c r="Q14" s="1"/>
      <c r="R14" s="118">
        <f ca="1">'Simulation (borrador)'!L30</f>
        <v>176.98570312499999</v>
      </c>
    </row>
    <row r="15" spans="3:18" x14ac:dyDescent="0.25">
      <c r="C15" s="110">
        <v>13</v>
      </c>
      <c r="D15" s="361"/>
      <c r="E15" s="362"/>
      <c r="F15" s="362"/>
      <c r="G15" s="363"/>
      <c r="H15" s="691"/>
      <c r="I15" s="118">
        <f t="shared" ca="1" si="2"/>
        <v>1.03</v>
      </c>
      <c r="J15" s="118">
        <f t="shared" ca="1" si="1"/>
        <v>0</v>
      </c>
      <c r="K15" s="563"/>
      <c r="L15" s="563"/>
      <c r="M15" s="563"/>
      <c r="O15" s="137" t="s">
        <v>161</v>
      </c>
      <c r="P15" s="118"/>
      <c r="Q15" s="1"/>
      <c r="R15" s="118">
        <f ca="1">R10+R11</f>
        <v>19458.960393125002</v>
      </c>
    </row>
    <row r="16" spans="3:18" x14ac:dyDescent="0.25">
      <c r="C16" s="109">
        <v>14</v>
      </c>
      <c r="D16" s="401" t="s">
        <v>115</v>
      </c>
      <c r="E16" s="434"/>
      <c r="F16" s="434"/>
      <c r="G16" s="435"/>
      <c r="H16" s="119">
        <v>499.125</v>
      </c>
      <c r="I16" s="118">
        <f t="shared" ca="1" si="2"/>
        <v>0.8</v>
      </c>
      <c r="J16" s="118">
        <f t="shared" ca="1" si="1"/>
        <v>399.3</v>
      </c>
      <c r="K16" s="563"/>
      <c r="L16" s="563"/>
      <c r="M16" s="563"/>
      <c r="O16" s="137" t="s">
        <v>162</v>
      </c>
      <c r="P16" s="118"/>
      <c r="Q16" s="1"/>
      <c r="R16" s="118">
        <f ca="1">L34</f>
        <v>676.08749999999998</v>
      </c>
    </row>
    <row r="17" spans="3:18" x14ac:dyDescent="0.25">
      <c r="C17" s="109">
        <v>15</v>
      </c>
      <c r="D17" s="401" t="s">
        <v>36</v>
      </c>
      <c r="E17" s="402"/>
      <c r="F17" s="402"/>
      <c r="G17" s="403"/>
      <c r="H17" s="119">
        <v>1867.9375</v>
      </c>
      <c r="I17" s="118">
        <f t="shared" ca="1" si="2"/>
        <v>0.82</v>
      </c>
      <c r="J17" s="118">
        <f t="shared" ca="1" si="1"/>
        <v>1531.70875</v>
      </c>
      <c r="K17" s="563"/>
      <c r="L17" s="563"/>
      <c r="M17" s="563"/>
      <c r="O17" s="137" t="s">
        <v>163</v>
      </c>
      <c r="P17" s="118"/>
      <c r="Q17" s="1"/>
      <c r="R17" s="118">
        <f ca="1">R16+R15</f>
        <v>20135.047893125004</v>
      </c>
    </row>
    <row r="18" spans="3:18" x14ac:dyDescent="0.25">
      <c r="C18" s="109">
        <v>16</v>
      </c>
      <c r="D18" s="401" t="s">
        <v>53</v>
      </c>
      <c r="E18" s="402"/>
      <c r="F18" s="402"/>
      <c r="G18" s="403"/>
      <c r="H18" s="119">
        <v>490.05000000000007</v>
      </c>
      <c r="I18" s="118">
        <f t="shared" ca="1" si="2"/>
        <v>1.05</v>
      </c>
      <c r="J18" s="118">
        <f t="shared" ca="1" si="1"/>
        <v>514.55250000000012</v>
      </c>
      <c r="K18" s="563"/>
      <c r="L18" s="563"/>
      <c r="M18" s="563"/>
      <c r="O18" s="137" t="s">
        <v>164</v>
      </c>
      <c r="P18" s="118"/>
      <c r="Q18" s="1"/>
      <c r="R18" s="118">
        <f ca="1">L38*3</f>
        <v>6064.3687499999996</v>
      </c>
    </row>
    <row r="19" spans="3:18" x14ac:dyDescent="0.25">
      <c r="C19" s="109">
        <v>17</v>
      </c>
      <c r="D19" s="401" t="s">
        <v>105</v>
      </c>
      <c r="E19" s="402"/>
      <c r="F19" s="402"/>
      <c r="G19" s="403"/>
      <c r="H19" s="119">
        <v>226.875</v>
      </c>
      <c r="I19" s="118">
        <f t="shared" ca="1" si="2"/>
        <v>1.1499999999999999</v>
      </c>
      <c r="J19" s="118">
        <f t="shared" ca="1" si="1"/>
        <v>260.90625</v>
      </c>
      <c r="K19" s="563"/>
      <c r="L19" s="563"/>
      <c r="M19" s="563"/>
      <c r="O19" s="137" t="s">
        <v>127</v>
      </c>
      <c r="P19" s="118"/>
      <c r="Q19" s="1"/>
      <c r="R19" s="118">
        <f ca="1">L41</f>
        <v>783.89437499999997</v>
      </c>
    </row>
    <row r="20" spans="3:18" x14ac:dyDescent="0.25">
      <c r="C20" s="109">
        <v>18</v>
      </c>
      <c r="D20" s="401" t="s">
        <v>26</v>
      </c>
      <c r="E20" s="402"/>
      <c r="F20" s="402"/>
      <c r="G20" s="403"/>
      <c r="H20" s="119">
        <v>101.0625</v>
      </c>
      <c r="I20" s="118">
        <f t="shared" ca="1" si="2"/>
        <v>1.0900000000000001</v>
      </c>
      <c r="J20" s="118">
        <f t="shared" ca="1" si="1"/>
        <v>110.15812500000001</v>
      </c>
      <c r="K20" s="563"/>
      <c r="L20" s="563"/>
      <c r="M20" s="563"/>
      <c r="O20" s="137" t="s">
        <v>49</v>
      </c>
      <c r="P20" s="118"/>
      <c r="Q20" s="1"/>
      <c r="R20" s="118">
        <f ca="1">L42</f>
        <v>16.747499999999999</v>
      </c>
    </row>
    <row r="21" spans="3:18" ht="21" x14ac:dyDescent="0.35">
      <c r="C21" s="109">
        <v>19</v>
      </c>
      <c r="D21" s="401" t="s">
        <v>99</v>
      </c>
      <c r="E21" s="402"/>
      <c r="F21" s="402"/>
      <c r="G21" s="403"/>
      <c r="H21" s="119">
        <v>12.6328125</v>
      </c>
      <c r="I21" s="118">
        <f t="shared" ca="1" si="2"/>
        <v>1.17</v>
      </c>
      <c r="J21" s="118">
        <f t="shared" ca="1" si="1"/>
        <v>14.780390624999999</v>
      </c>
      <c r="K21" s="563"/>
      <c r="L21" s="563"/>
      <c r="M21" s="563"/>
      <c r="O21" s="126" t="s">
        <v>158</v>
      </c>
      <c r="P21" s="130">
        <f ca="1">(P13+P12)/60/60</f>
        <v>4.9879367407986122</v>
      </c>
      <c r="Q21" s="127">
        <f ca="1">(Q10+Q11)/60/60</f>
        <v>8.2363921234375006</v>
      </c>
      <c r="R21" s="127">
        <f ca="1">(R17+R18+R19+R20)/60/60</f>
        <v>7.5000162550347236</v>
      </c>
    </row>
    <row r="22" spans="3:18" x14ac:dyDescent="0.25">
      <c r="C22" s="109">
        <v>20</v>
      </c>
      <c r="D22" s="401" t="s">
        <v>51</v>
      </c>
      <c r="E22" s="402"/>
      <c r="F22" s="402"/>
      <c r="G22" s="403"/>
      <c r="H22" s="119">
        <v>144.6328125</v>
      </c>
      <c r="I22" s="118">
        <f t="shared" ca="1" si="2"/>
        <v>1.06</v>
      </c>
      <c r="J22" s="118">
        <f t="shared" ca="1" si="1"/>
        <v>153.31078125000002</v>
      </c>
      <c r="K22" s="563"/>
      <c r="L22" s="563"/>
      <c r="M22" s="563"/>
    </row>
    <row r="23" spans="3:18" x14ac:dyDescent="0.25">
      <c r="C23" s="109">
        <v>21</v>
      </c>
      <c r="D23" s="401" t="s">
        <v>32</v>
      </c>
      <c r="E23" s="402"/>
      <c r="F23" s="402"/>
      <c r="G23" s="403"/>
      <c r="H23" s="119">
        <v>99.7734375</v>
      </c>
      <c r="I23" s="118">
        <f t="shared" ca="1" si="2"/>
        <v>0.82</v>
      </c>
      <c r="J23" s="118">
        <f t="shared" ca="1" si="1"/>
        <v>81.814218749999995</v>
      </c>
      <c r="K23" s="563"/>
      <c r="L23" s="563"/>
      <c r="M23" s="563"/>
    </row>
    <row r="24" spans="3:18" x14ac:dyDescent="0.25">
      <c r="C24" s="109">
        <v>22</v>
      </c>
      <c r="D24" s="375" t="s">
        <v>33</v>
      </c>
      <c r="E24" s="376"/>
      <c r="F24" s="376"/>
      <c r="G24" s="377"/>
      <c r="H24" s="119">
        <v>2475</v>
      </c>
      <c r="I24" s="118">
        <f t="shared" ca="1" si="2"/>
        <v>0.82</v>
      </c>
      <c r="J24" s="118">
        <f t="shared" ca="1" si="1"/>
        <v>2029.4999999999998</v>
      </c>
      <c r="K24" s="121">
        <f>H24</f>
        <v>2475</v>
      </c>
      <c r="L24" s="121">
        <f ca="1">J24</f>
        <v>2029.4999999999998</v>
      </c>
      <c r="M24" s="121">
        <f ca="1">K24-L24</f>
        <v>445.50000000000023</v>
      </c>
    </row>
    <row r="25" spans="3:18" x14ac:dyDescent="0.25">
      <c r="C25" s="109">
        <v>23</v>
      </c>
      <c r="D25" s="401" t="s">
        <v>52</v>
      </c>
      <c r="E25" s="402"/>
      <c r="F25" s="402"/>
      <c r="G25" s="403"/>
      <c r="H25" s="119">
        <v>1960.2000000000003</v>
      </c>
      <c r="I25" s="118">
        <f t="shared" ca="1" si="0"/>
        <v>1.06</v>
      </c>
      <c r="J25" s="118">
        <f t="shared" ca="1" si="1"/>
        <v>2077.8120000000004</v>
      </c>
      <c r="K25" s="689">
        <f>SUM(H25:H28)</f>
        <v>3605.1345000000001</v>
      </c>
      <c r="L25" s="689">
        <f ca="1">SUM(J25:J28)</f>
        <v>3880.4935950000004</v>
      </c>
      <c r="M25" s="689">
        <f ca="1">K25-L25</f>
        <v>-275.35909500000025</v>
      </c>
    </row>
    <row r="26" spans="3:18" x14ac:dyDescent="0.25">
      <c r="C26" s="109">
        <v>24</v>
      </c>
      <c r="D26" s="401" t="s">
        <v>54</v>
      </c>
      <c r="E26" s="402"/>
      <c r="F26" s="402"/>
      <c r="G26" s="403"/>
      <c r="H26" s="119">
        <v>943.8</v>
      </c>
      <c r="I26" s="118">
        <f t="shared" ca="1" si="0"/>
        <v>1.1399999999999999</v>
      </c>
      <c r="J26" s="118">
        <f t="shared" ca="1" si="1"/>
        <v>1075.9319999999998</v>
      </c>
      <c r="K26" s="563"/>
      <c r="L26" s="563"/>
      <c r="M26" s="563"/>
    </row>
    <row r="27" spans="3:18" x14ac:dyDescent="0.25">
      <c r="C27" s="109">
        <v>25</v>
      </c>
      <c r="D27" s="385" t="s">
        <v>55</v>
      </c>
      <c r="E27" s="385"/>
      <c r="F27" s="385"/>
      <c r="G27" s="385"/>
      <c r="H27" s="119">
        <v>465.09375</v>
      </c>
      <c r="I27" s="118">
        <f t="shared" ca="1" si="0"/>
        <v>1.05</v>
      </c>
      <c r="J27" s="118">
        <f t="shared" ca="1" si="1"/>
        <v>488.34843750000005</v>
      </c>
      <c r="K27" s="563"/>
      <c r="L27" s="563"/>
      <c r="M27" s="563"/>
    </row>
    <row r="28" spans="3:18" x14ac:dyDescent="0.25">
      <c r="C28" s="109">
        <v>26</v>
      </c>
      <c r="D28" s="385" t="s">
        <v>70</v>
      </c>
      <c r="E28" s="385"/>
      <c r="F28" s="385"/>
      <c r="G28" s="385"/>
      <c r="H28" s="119">
        <v>236.04075</v>
      </c>
      <c r="I28" s="118">
        <f t="shared" ca="1" si="0"/>
        <v>1.01</v>
      </c>
      <c r="J28" s="118">
        <f t="shared" ca="1" si="1"/>
        <v>238.40115750000001</v>
      </c>
      <c r="K28" s="563"/>
      <c r="L28" s="563"/>
      <c r="M28" s="563"/>
    </row>
    <row r="29" spans="3:18" x14ac:dyDescent="0.25">
      <c r="C29" s="109">
        <v>27</v>
      </c>
      <c r="D29" s="385" t="s">
        <v>56</v>
      </c>
      <c r="E29" s="385"/>
      <c r="F29" s="385"/>
      <c r="G29" s="385"/>
      <c r="H29" s="119">
        <v>3712.5</v>
      </c>
      <c r="I29" s="118">
        <f t="shared" ca="1" si="0"/>
        <v>0.97</v>
      </c>
      <c r="J29" s="118">
        <f t="shared" ca="1" si="1"/>
        <v>3601.125</v>
      </c>
      <c r="K29" s="121">
        <f>H29</f>
        <v>3712.5</v>
      </c>
      <c r="L29" s="121">
        <f ca="1">J29</f>
        <v>3601.125</v>
      </c>
      <c r="M29" s="121">
        <f ca="1">K29-L29</f>
        <v>111.375</v>
      </c>
    </row>
    <row r="30" spans="3:18" x14ac:dyDescent="0.25">
      <c r="C30" s="110">
        <v>28</v>
      </c>
      <c r="D30" s="375" t="s">
        <v>82</v>
      </c>
      <c r="E30" s="376"/>
      <c r="F30" s="376"/>
      <c r="G30" s="377"/>
      <c r="H30" s="119">
        <v>70.640625</v>
      </c>
      <c r="I30" s="118">
        <f t="shared" ca="1" si="0"/>
        <v>1.02</v>
      </c>
      <c r="J30" s="118">
        <f t="shared" ca="1" si="1"/>
        <v>72.053437500000001</v>
      </c>
      <c r="K30" s="696">
        <f>SUM(H30:H32)</f>
        <v>183.046875</v>
      </c>
      <c r="L30" s="696">
        <f ca="1">SUM(J30:J32)</f>
        <v>176.98570312499999</v>
      </c>
      <c r="M30" s="696">
        <f ca="1">K30-L30</f>
        <v>6.0611718750000136</v>
      </c>
    </row>
    <row r="31" spans="3:18" x14ac:dyDescent="0.25">
      <c r="C31" s="110">
        <v>29</v>
      </c>
      <c r="D31" s="375" t="s">
        <v>113</v>
      </c>
      <c r="E31" s="376"/>
      <c r="F31" s="376"/>
      <c r="G31" s="377"/>
      <c r="H31" s="119">
        <v>19.8515625</v>
      </c>
      <c r="I31" s="118">
        <f t="shared" ca="1" si="0"/>
        <v>0.81</v>
      </c>
      <c r="J31" s="118">
        <f t="shared" ca="1" si="1"/>
        <v>16.079765625</v>
      </c>
      <c r="K31" s="697"/>
      <c r="L31" s="697"/>
      <c r="M31" s="697"/>
    </row>
    <row r="32" spans="3:18" x14ac:dyDescent="0.25">
      <c r="C32" s="110">
        <v>30</v>
      </c>
      <c r="D32" s="375" t="s">
        <v>102</v>
      </c>
      <c r="E32" s="376"/>
      <c r="F32" s="376"/>
      <c r="G32" s="377"/>
      <c r="H32" s="119">
        <v>92.5546875</v>
      </c>
      <c r="I32" s="118">
        <f t="shared" ca="1" si="0"/>
        <v>0.96</v>
      </c>
      <c r="J32" s="118">
        <f t="shared" ca="1" si="1"/>
        <v>88.852499999999992</v>
      </c>
      <c r="K32" s="410"/>
      <c r="L32" s="410"/>
      <c r="M32" s="410"/>
    </row>
    <row r="33" spans="3:13" x14ac:dyDescent="0.25">
      <c r="C33" s="110">
        <v>31</v>
      </c>
      <c r="D33" s="375" t="s">
        <v>103</v>
      </c>
      <c r="E33" s="376"/>
      <c r="F33" s="376"/>
      <c r="G33" s="377"/>
      <c r="H33" s="119">
        <v>7425</v>
      </c>
      <c r="I33" s="118">
        <f t="shared" ca="1" si="0"/>
        <v>0.99</v>
      </c>
      <c r="J33" s="118">
        <f t="shared" ca="1" si="1"/>
        <v>7350.75</v>
      </c>
      <c r="K33" s="121">
        <f>H33</f>
        <v>7425</v>
      </c>
      <c r="L33" s="121">
        <f ca="1">J33</f>
        <v>7350.75</v>
      </c>
      <c r="M33" s="121">
        <f ca="1">K33-L33</f>
        <v>74.25</v>
      </c>
    </row>
    <row r="34" spans="3:13" x14ac:dyDescent="0.25">
      <c r="C34" s="110">
        <v>32</v>
      </c>
      <c r="D34" s="375" t="s">
        <v>60</v>
      </c>
      <c r="E34" s="376"/>
      <c r="F34" s="376"/>
      <c r="G34" s="377"/>
      <c r="H34" s="119">
        <v>12.375</v>
      </c>
      <c r="I34" s="118">
        <f t="shared" ca="1" si="0"/>
        <v>0.87</v>
      </c>
      <c r="J34" s="118">
        <f t="shared" ca="1" si="1"/>
        <v>10.766249999999999</v>
      </c>
      <c r="K34" s="689">
        <f>SUM(H34:H37)</f>
        <v>654.84375</v>
      </c>
      <c r="L34" s="689">
        <f ca="1">SUM(J34:J37)</f>
        <v>676.08749999999998</v>
      </c>
      <c r="M34" s="689">
        <f ca="1">K34-L34</f>
        <v>-21.243749999999977</v>
      </c>
    </row>
    <row r="35" spans="3:13" x14ac:dyDescent="0.25">
      <c r="C35" s="110">
        <v>33</v>
      </c>
      <c r="D35" s="375" t="s">
        <v>114</v>
      </c>
      <c r="E35" s="376"/>
      <c r="F35" s="376"/>
      <c r="G35" s="377"/>
      <c r="H35" s="119">
        <v>44.34375</v>
      </c>
      <c r="I35" s="118">
        <f t="shared" ca="1" si="0"/>
        <v>0.86</v>
      </c>
      <c r="J35" s="118">
        <f t="shared" ca="1" si="1"/>
        <v>38.135624999999997</v>
      </c>
      <c r="K35" s="563"/>
      <c r="L35" s="563"/>
      <c r="M35" s="563"/>
    </row>
    <row r="36" spans="3:13" x14ac:dyDescent="0.25">
      <c r="C36" s="110">
        <v>34</v>
      </c>
      <c r="D36" s="385" t="s">
        <v>100</v>
      </c>
      <c r="E36" s="385"/>
      <c r="F36" s="385"/>
      <c r="G36" s="385"/>
      <c r="H36" s="119">
        <v>526.96875</v>
      </c>
      <c r="I36" s="118">
        <f t="shared" ca="1" si="0"/>
        <v>1.07</v>
      </c>
      <c r="J36" s="118">
        <f t="shared" ca="1" si="1"/>
        <v>563.8565625</v>
      </c>
      <c r="K36" s="563"/>
      <c r="L36" s="563"/>
      <c r="M36" s="563"/>
    </row>
    <row r="37" spans="3:13" x14ac:dyDescent="0.25">
      <c r="C37" s="110">
        <v>35</v>
      </c>
      <c r="D37" s="375" t="s">
        <v>104</v>
      </c>
      <c r="E37" s="376"/>
      <c r="F37" s="376"/>
      <c r="G37" s="377"/>
      <c r="H37" s="119">
        <v>71.15625</v>
      </c>
      <c r="I37" s="118">
        <f t="shared" ca="1" si="0"/>
        <v>0.89</v>
      </c>
      <c r="J37" s="118">
        <f t="shared" ca="1" si="1"/>
        <v>63.329062499999999</v>
      </c>
      <c r="K37" s="563"/>
      <c r="L37" s="563"/>
      <c r="M37" s="563"/>
    </row>
    <row r="38" spans="3:13" x14ac:dyDescent="0.25">
      <c r="C38" s="110">
        <v>36</v>
      </c>
      <c r="D38" s="375" t="s">
        <v>106</v>
      </c>
      <c r="E38" s="376"/>
      <c r="F38" s="376"/>
      <c r="G38" s="377"/>
      <c r="H38" s="119">
        <v>2041.875</v>
      </c>
      <c r="I38" s="118">
        <f t="shared" ca="1" si="0"/>
        <v>0.99</v>
      </c>
      <c r="J38" s="118">
        <f t="shared" ca="1" si="1"/>
        <v>2021.45625</v>
      </c>
      <c r="K38" s="693">
        <f>H38</f>
        <v>2041.875</v>
      </c>
      <c r="L38" s="693">
        <f ca="1">J38</f>
        <v>2021.45625</v>
      </c>
      <c r="M38" s="693">
        <f ca="1">K38-L38</f>
        <v>20.418750000000045</v>
      </c>
    </row>
    <row r="39" spans="3:13" x14ac:dyDescent="0.25">
      <c r="C39" s="110">
        <v>37</v>
      </c>
      <c r="D39" s="375" t="s">
        <v>64</v>
      </c>
      <c r="E39" s="376"/>
      <c r="F39" s="376"/>
      <c r="G39" s="377"/>
      <c r="H39" s="119">
        <v>42.28125</v>
      </c>
      <c r="I39" s="118">
        <f t="shared" ca="1" si="0"/>
        <v>0.98</v>
      </c>
      <c r="J39" s="118">
        <f t="shared" ca="1" si="1"/>
        <v>41.435625000000002</v>
      </c>
      <c r="K39" s="694"/>
      <c r="L39" s="694"/>
      <c r="M39" s="694"/>
    </row>
    <row r="40" spans="3:13" x14ac:dyDescent="0.25">
      <c r="C40" s="110">
        <v>38</v>
      </c>
      <c r="D40" s="375" t="s">
        <v>65</v>
      </c>
      <c r="E40" s="376"/>
      <c r="F40" s="376"/>
      <c r="G40" s="377"/>
      <c r="H40" s="119">
        <v>63.9375</v>
      </c>
      <c r="I40" s="118">
        <f t="shared" ca="1" si="0"/>
        <v>0.85</v>
      </c>
      <c r="J40" s="118">
        <f t="shared" ca="1" si="1"/>
        <v>54.346874999999997</v>
      </c>
      <c r="K40" s="695"/>
      <c r="L40" s="695"/>
      <c r="M40" s="695"/>
    </row>
    <row r="41" spans="3:13" x14ac:dyDescent="0.25">
      <c r="C41" s="110">
        <v>39</v>
      </c>
      <c r="D41" s="375" t="s">
        <v>116</v>
      </c>
      <c r="E41" s="376"/>
      <c r="F41" s="376"/>
      <c r="G41" s="377"/>
      <c r="H41" s="119">
        <v>761.0625</v>
      </c>
      <c r="I41" s="118">
        <f t="shared" ca="1" si="0"/>
        <v>1.03</v>
      </c>
      <c r="J41" s="118">
        <f t="shared" ca="1" si="1"/>
        <v>783.89437499999997</v>
      </c>
      <c r="K41" s="122">
        <f>H41</f>
        <v>761.0625</v>
      </c>
      <c r="L41" s="122">
        <f ca="1">J41</f>
        <v>783.89437499999997</v>
      </c>
      <c r="M41" s="122">
        <f ca="1">K41-L41</f>
        <v>-22.831874999999968</v>
      </c>
    </row>
    <row r="42" spans="3:13" x14ac:dyDescent="0.25">
      <c r="C42" s="110">
        <v>40</v>
      </c>
      <c r="D42" s="375" t="s">
        <v>49</v>
      </c>
      <c r="E42" s="376"/>
      <c r="F42" s="376"/>
      <c r="G42" s="377"/>
      <c r="H42" s="119">
        <v>14.4375</v>
      </c>
      <c r="I42" s="118">
        <f t="shared" ca="1" si="0"/>
        <v>1.1599999999999999</v>
      </c>
      <c r="J42" s="118">
        <f t="shared" ca="1" si="1"/>
        <v>16.747499999999999</v>
      </c>
      <c r="K42" s="123">
        <f>H42</f>
        <v>14.4375</v>
      </c>
      <c r="L42" s="123">
        <f ca="1">J42</f>
        <v>16.747499999999999</v>
      </c>
      <c r="M42" s="123">
        <f ca="1">K42-L42</f>
        <v>-2.3099999999999987</v>
      </c>
    </row>
  </sheetData>
  <mergeCells count="58">
    <mergeCell ref="M30:M32"/>
    <mergeCell ref="M34:M37"/>
    <mergeCell ref="M38:M40"/>
    <mergeCell ref="L34:L37"/>
    <mergeCell ref="L38:L40"/>
    <mergeCell ref="K38:K40"/>
    <mergeCell ref="L3:L12"/>
    <mergeCell ref="L14:L23"/>
    <mergeCell ref="L25:L28"/>
    <mergeCell ref="L30:L32"/>
    <mergeCell ref="K3:K12"/>
    <mergeCell ref="K14:K23"/>
    <mergeCell ref="K25:K28"/>
    <mergeCell ref="K30:K32"/>
    <mergeCell ref="K34:K37"/>
    <mergeCell ref="M3:M12"/>
    <mergeCell ref="M14:M23"/>
    <mergeCell ref="M25:M28"/>
    <mergeCell ref="D39:G39"/>
    <mergeCell ref="D40:G40"/>
    <mergeCell ref="H7:H8"/>
    <mergeCell ref="H9:H11"/>
    <mergeCell ref="H14:H15"/>
    <mergeCell ref="D25:G25"/>
    <mergeCell ref="D26:G26"/>
    <mergeCell ref="D27:G27"/>
    <mergeCell ref="D28:G28"/>
    <mergeCell ref="D29:G29"/>
    <mergeCell ref="D19:G19"/>
    <mergeCell ref="D20:G20"/>
    <mergeCell ref="D21:G21"/>
    <mergeCell ref="D41:G41"/>
    <mergeCell ref="D42:G42"/>
    <mergeCell ref="D2:G2"/>
    <mergeCell ref="D33:G33"/>
    <mergeCell ref="D34:G34"/>
    <mergeCell ref="D35:G35"/>
    <mergeCell ref="D36:G36"/>
    <mergeCell ref="D37:G37"/>
    <mergeCell ref="D38:G38"/>
    <mergeCell ref="D32:G32"/>
    <mergeCell ref="D12:G12"/>
    <mergeCell ref="D13:G13"/>
    <mergeCell ref="D14:G15"/>
    <mergeCell ref="D16:G16"/>
    <mergeCell ref="D30:G30"/>
    <mergeCell ref="D31:G31"/>
    <mergeCell ref="D22:G22"/>
    <mergeCell ref="D23:G23"/>
    <mergeCell ref="D24:G24"/>
    <mergeCell ref="D17:G17"/>
    <mergeCell ref="D18:G18"/>
    <mergeCell ref="D9:G11"/>
    <mergeCell ref="D3:G3"/>
    <mergeCell ref="D4:G4"/>
    <mergeCell ref="D5:G5"/>
    <mergeCell ref="D6:G6"/>
    <mergeCell ref="D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view="pageLayout" topLeftCell="A54" zoomScale="115" zoomScaleNormal="100" zoomScalePageLayoutView="115" workbookViewId="0">
      <selection activeCell="I72" sqref="I72:J72"/>
    </sheetView>
  </sheetViews>
  <sheetFormatPr baseColWidth="10" defaultRowHeight="15" x14ac:dyDescent="0.25"/>
  <cols>
    <col min="1" max="1" width="3.42578125" customWidth="1"/>
    <col min="2" max="2" width="8.42578125" customWidth="1"/>
    <col min="3" max="4" width="2.42578125" customWidth="1"/>
    <col min="5" max="5" width="8.85546875" customWidth="1"/>
    <col min="6" max="6" width="3.42578125" customWidth="1"/>
    <col min="7" max="8" width="3.28515625" customWidth="1"/>
    <col min="9" max="9" width="3.140625" customWidth="1"/>
    <col min="10" max="10" width="3.42578125" customWidth="1"/>
    <col min="11" max="11" width="3.28515625" customWidth="1"/>
    <col min="12" max="12" width="2.7109375" customWidth="1"/>
    <col min="13" max="13" width="3.7109375" customWidth="1"/>
    <col min="14" max="14" width="3" customWidth="1"/>
    <col min="15" max="15" width="2.7109375" customWidth="1"/>
    <col min="16" max="16" width="8.28515625" customWidth="1"/>
    <col min="17" max="17" width="1.42578125" customWidth="1"/>
    <col min="18" max="18" width="3.85546875" customWidth="1"/>
    <col min="19" max="19" width="3.140625" customWidth="1"/>
    <col min="20" max="20" width="8.28515625" customWidth="1"/>
    <col min="21" max="21" width="8.42578125" customWidth="1"/>
  </cols>
  <sheetData>
    <row r="1" spans="1:21" ht="23.25" customHeight="1" x14ac:dyDescent="0.25">
      <c r="A1" s="429"/>
      <c r="B1" s="430"/>
      <c r="C1" s="386" t="s">
        <v>86</v>
      </c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8"/>
      <c r="T1" s="12" t="s">
        <v>44</v>
      </c>
      <c r="U1" s="14">
        <v>1</v>
      </c>
    </row>
    <row r="2" spans="1:21" ht="27.75" customHeight="1" x14ac:dyDescent="0.25">
      <c r="A2" s="431"/>
      <c r="B2" s="432"/>
      <c r="C2" s="389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1"/>
      <c r="T2" s="13" t="s">
        <v>39</v>
      </c>
      <c r="U2" s="27" t="s">
        <v>45</v>
      </c>
    </row>
    <row r="3" spans="1:21" ht="15" customHeight="1" x14ac:dyDescent="0.25">
      <c r="A3" s="408" t="s">
        <v>1</v>
      </c>
      <c r="B3" s="408"/>
      <c r="C3" s="408"/>
      <c r="D3" s="408"/>
      <c r="E3" s="408"/>
      <c r="F3" s="404" t="s">
        <v>22</v>
      </c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5"/>
    </row>
    <row r="4" spans="1:21" x14ac:dyDescent="0.25">
      <c r="A4" s="408"/>
      <c r="B4" s="408"/>
      <c r="C4" s="408"/>
      <c r="D4" s="408"/>
      <c r="E4" s="408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7"/>
    </row>
    <row r="5" spans="1:21" x14ac:dyDescent="0.25">
      <c r="A5" s="347" t="s">
        <v>41</v>
      </c>
      <c r="B5" s="417"/>
      <c r="C5" s="417"/>
      <c r="D5" s="417"/>
      <c r="E5" s="418"/>
      <c r="F5" s="381" t="s">
        <v>4</v>
      </c>
      <c r="G5" s="381"/>
      <c r="H5" s="381"/>
      <c r="I5" s="381"/>
      <c r="J5" s="381"/>
      <c r="K5" s="381"/>
      <c r="L5" s="6" t="s">
        <v>5</v>
      </c>
      <c r="M5" s="6"/>
      <c r="N5" s="6"/>
      <c r="O5" s="396">
        <v>0.35416666666666669</v>
      </c>
      <c r="P5" s="396"/>
      <c r="Q5" s="381" t="s">
        <v>78</v>
      </c>
      <c r="R5" s="381"/>
      <c r="S5" s="382">
        <v>43764</v>
      </c>
      <c r="T5" s="383"/>
      <c r="U5" s="383"/>
    </row>
    <row r="6" spans="1:21" x14ac:dyDescent="0.25">
      <c r="A6" s="397" t="s">
        <v>81</v>
      </c>
      <c r="B6" s="398"/>
      <c r="C6" s="398"/>
      <c r="D6" s="398"/>
      <c r="E6" s="399"/>
      <c r="F6" s="400" t="s">
        <v>42</v>
      </c>
      <c r="G6" s="400"/>
      <c r="H6" s="400"/>
      <c r="I6" s="400"/>
      <c r="J6" s="400"/>
      <c r="K6" s="400"/>
      <c r="L6" s="6" t="s">
        <v>6</v>
      </c>
      <c r="M6" s="6"/>
      <c r="N6" s="6"/>
      <c r="O6" s="396">
        <v>0.5</v>
      </c>
      <c r="P6" s="396"/>
      <c r="Q6" s="18"/>
      <c r="R6" s="25" t="s">
        <v>43</v>
      </c>
      <c r="S6" s="7" t="s">
        <v>2</v>
      </c>
      <c r="T6" s="9"/>
      <c r="U6" s="8"/>
    </row>
    <row r="7" spans="1:21" x14ac:dyDescent="0.25">
      <c r="A7" s="414" t="s">
        <v>46</v>
      </c>
      <c r="B7" s="415"/>
      <c r="C7" s="415"/>
      <c r="D7" s="415"/>
      <c r="E7" s="416"/>
      <c r="F7" s="395" t="s">
        <v>37</v>
      </c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18"/>
      <c r="R7" s="28" t="s">
        <v>43</v>
      </c>
      <c r="S7" s="7" t="s">
        <v>3</v>
      </c>
      <c r="T7" s="9"/>
      <c r="U7" s="8"/>
    </row>
    <row r="8" spans="1:21" x14ac:dyDescent="0.25">
      <c r="A8" s="414" t="s">
        <v>7</v>
      </c>
      <c r="B8" s="415"/>
      <c r="C8" s="415"/>
      <c r="D8" s="415"/>
      <c r="E8" s="416"/>
      <c r="F8" s="395" t="s">
        <v>48</v>
      </c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16"/>
      <c r="R8" s="16"/>
      <c r="S8" s="16"/>
      <c r="T8" s="16"/>
      <c r="U8" s="17"/>
    </row>
    <row r="9" spans="1:21" x14ac:dyDescent="0.25">
      <c r="A9" s="392" t="s">
        <v>8</v>
      </c>
      <c r="B9" s="393"/>
      <c r="C9" s="393"/>
      <c r="D9" s="393"/>
      <c r="E9" s="394"/>
      <c r="F9" s="395" t="s">
        <v>20</v>
      </c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417" t="s">
        <v>40</v>
      </c>
      <c r="R9" s="417"/>
      <c r="S9" s="417"/>
      <c r="T9" s="417"/>
      <c r="U9" s="418"/>
    </row>
    <row r="10" spans="1:21" x14ac:dyDescent="0.25">
      <c r="A10" s="392" t="s">
        <v>9</v>
      </c>
      <c r="B10" s="393"/>
      <c r="C10" s="393"/>
      <c r="D10" s="393"/>
      <c r="E10" s="394"/>
      <c r="F10" s="395" t="s">
        <v>21</v>
      </c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419">
        <f>Suplements!F21</f>
        <v>3.125E-2</v>
      </c>
      <c r="R10" s="419"/>
      <c r="S10" s="419"/>
      <c r="T10" s="419"/>
      <c r="U10" s="419"/>
    </row>
    <row r="11" spans="1:21" ht="15" customHeight="1" x14ac:dyDescent="0.25">
      <c r="A11" s="437" t="s">
        <v>10</v>
      </c>
      <c r="B11" s="433" t="s">
        <v>11</v>
      </c>
      <c r="C11" s="433"/>
      <c r="D11" s="433"/>
      <c r="E11" s="433"/>
      <c r="F11" s="347" t="s">
        <v>87</v>
      </c>
      <c r="G11" s="417"/>
      <c r="H11" s="417"/>
      <c r="I11" s="417"/>
      <c r="J11" s="418"/>
      <c r="K11" s="454" t="s">
        <v>88</v>
      </c>
      <c r="L11" s="455"/>
      <c r="M11" s="456"/>
      <c r="N11" s="454" t="s">
        <v>89</v>
      </c>
      <c r="O11" s="455"/>
      <c r="P11" s="456"/>
      <c r="Q11" s="497" t="s">
        <v>90</v>
      </c>
      <c r="R11" s="498"/>
      <c r="S11" s="498"/>
      <c r="T11" s="498"/>
      <c r="U11" s="499"/>
    </row>
    <row r="12" spans="1:21" x14ac:dyDescent="0.25">
      <c r="A12" s="438"/>
      <c r="B12" s="433"/>
      <c r="C12" s="433"/>
      <c r="D12" s="433"/>
      <c r="E12" s="433"/>
      <c r="F12" s="45"/>
      <c r="G12" s="45"/>
      <c r="H12" s="45"/>
      <c r="I12" s="45"/>
      <c r="J12" s="45"/>
      <c r="K12" s="457"/>
      <c r="L12" s="458"/>
      <c r="M12" s="459"/>
      <c r="N12" s="457"/>
      <c r="O12" s="458"/>
      <c r="P12" s="459"/>
      <c r="Q12" s="500"/>
      <c r="R12" s="501"/>
      <c r="S12" s="501"/>
      <c r="T12" s="501"/>
      <c r="U12" s="502"/>
    </row>
    <row r="13" spans="1:21" x14ac:dyDescent="0.25">
      <c r="A13" s="29">
        <v>1</v>
      </c>
      <c r="B13" s="375" t="s">
        <v>24</v>
      </c>
      <c r="C13" s="376"/>
      <c r="D13" s="376"/>
      <c r="E13" s="377"/>
      <c r="F13" s="44"/>
      <c r="G13" s="44"/>
      <c r="H13" s="44"/>
      <c r="I13" s="44"/>
      <c r="J13" s="44"/>
      <c r="K13" s="482">
        <v>1</v>
      </c>
      <c r="L13" s="483"/>
      <c r="M13" s="484"/>
      <c r="N13" s="485">
        <v>5.9296875</v>
      </c>
      <c r="O13" s="486"/>
      <c r="P13" s="487"/>
      <c r="Q13" s="397"/>
      <c r="R13" s="398"/>
      <c r="S13" s="398"/>
      <c r="T13" s="398"/>
      <c r="U13" s="399"/>
    </row>
    <row r="14" spans="1:21" x14ac:dyDescent="0.25">
      <c r="A14" s="29">
        <v>2</v>
      </c>
      <c r="B14" s="375" t="s">
        <v>25</v>
      </c>
      <c r="C14" s="376"/>
      <c r="D14" s="376"/>
      <c r="E14" s="377"/>
      <c r="F14" s="44"/>
      <c r="G14" s="44"/>
      <c r="H14" s="44"/>
      <c r="I14" s="44"/>
      <c r="J14" s="44"/>
      <c r="K14" s="482">
        <v>1</v>
      </c>
      <c r="L14" s="483"/>
      <c r="M14" s="484"/>
      <c r="N14" s="485">
        <v>160.6171875</v>
      </c>
      <c r="O14" s="486"/>
      <c r="P14" s="487"/>
      <c r="Q14" s="397">
        <v>1</v>
      </c>
      <c r="R14" s="398"/>
      <c r="S14" s="398"/>
      <c r="T14" s="398"/>
      <c r="U14" s="399"/>
    </row>
    <row r="15" spans="1:21" x14ac:dyDescent="0.25">
      <c r="A15" s="29">
        <v>3</v>
      </c>
      <c r="B15" s="375" t="s">
        <v>26</v>
      </c>
      <c r="C15" s="376"/>
      <c r="D15" s="376"/>
      <c r="E15" s="377"/>
      <c r="F15" s="44"/>
      <c r="G15" s="44"/>
      <c r="H15" s="44"/>
      <c r="I15" s="44"/>
      <c r="J15" s="44"/>
      <c r="K15" s="482">
        <v>1</v>
      </c>
      <c r="L15" s="483"/>
      <c r="M15" s="484"/>
      <c r="N15" s="485">
        <v>53.109375</v>
      </c>
      <c r="O15" s="486"/>
      <c r="P15" s="487"/>
      <c r="Q15" s="397"/>
      <c r="R15" s="398"/>
      <c r="S15" s="398"/>
      <c r="T15" s="398"/>
      <c r="U15" s="399"/>
    </row>
    <row r="16" spans="1:21" x14ac:dyDescent="0.25">
      <c r="A16" s="29">
        <v>4</v>
      </c>
      <c r="B16" s="375" t="s">
        <v>27</v>
      </c>
      <c r="C16" s="376"/>
      <c r="D16" s="376"/>
      <c r="E16" s="377"/>
      <c r="F16" s="44"/>
      <c r="G16" s="44"/>
      <c r="H16" s="44"/>
      <c r="I16" s="44"/>
      <c r="J16" s="44"/>
      <c r="K16" s="482">
        <v>1</v>
      </c>
      <c r="L16" s="483"/>
      <c r="M16" s="484"/>
      <c r="N16" s="485">
        <v>28.875</v>
      </c>
      <c r="O16" s="486"/>
      <c r="P16" s="487"/>
      <c r="Q16" s="397"/>
      <c r="R16" s="398"/>
      <c r="S16" s="398"/>
      <c r="T16" s="398"/>
      <c r="U16" s="399"/>
    </row>
    <row r="17" spans="1:21" x14ac:dyDescent="0.25">
      <c r="A17" s="29">
        <v>5</v>
      </c>
      <c r="B17" s="375" t="s">
        <v>28</v>
      </c>
      <c r="C17" s="376"/>
      <c r="D17" s="376"/>
      <c r="E17" s="377"/>
      <c r="F17" s="44"/>
      <c r="G17" s="44"/>
      <c r="H17" s="44"/>
      <c r="I17" s="44"/>
      <c r="J17" s="44"/>
      <c r="K17" s="482">
        <v>1</v>
      </c>
      <c r="L17" s="483"/>
      <c r="M17" s="484"/>
      <c r="N17" s="505">
        <v>163.1953125</v>
      </c>
      <c r="O17" s="506"/>
      <c r="P17" s="507"/>
      <c r="Q17" s="514"/>
      <c r="R17" s="515"/>
      <c r="S17" s="515"/>
      <c r="T17" s="515"/>
      <c r="U17" s="516"/>
    </row>
    <row r="18" spans="1:21" x14ac:dyDescent="0.25">
      <c r="A18" s="29">
        <v>6</v>
      </c>
      <c r="B18" s="375" t="s">
        <v>29</v>
      </c>
      <c r="C18" s="376"/>
      <c r="D18" s="376"/>
      <c r="E18" s="377"/>
      <c r="F18" s="44"/>
      <c r="G18" s="44"/>
      <c r="H18" s="44"/>
      <c r="I18" s="44"/>
      <c r="J18" s="44"/>
      <c r="K18" s="482">
        <v>1</v>
      </c>
      <c r="L18" s="483"/>
      <c r="M18" s="484"/>
      <c r="N18" s="508"/>
      <c r="O18" s="509"/>
      <c r="P18" s="510"/>
      <c r="Q18" s="520"/>
      <c r="R18" s="521"/>
      <c r="S18" s="521"/>
      <c r="T18" s="521"/>
      <c r="U18" s="522"/>
    </row>
    <row r="19" spans="1:21" x14ac:dyDescent="0.25">
      <c r="A19" s="29">
        <v>7</v>
      </c>
      <c r="B19" s="375" t="s">
        <v>30</v>
      </c>
      <c r="C19" s="376"/>
      <c r="D19" s="376"/>
      <c r="E19" s="377"/>
      <c r="F19" s="44"/>
      <c r="G19" s="44"/>
      <c r="H19" s="44"/>
      <c r="I19" s="44"/>
      <c r="J19" s="44"/>
      <c r="K19" s="482">
        <v>1</v>
      </c>
      <c r="L19" s="483"/>
      <c r="M19" s="484"/>
      <c r="N19" s="505">
        <v>294.6796875</v>
      </c>
      <c r="O19" s="506"/>
      <c r="P19" s="507"/>
      <c r="Q19" s="514"/>
      <c r="R19" s="515"/>
      <c r="S19" s="515"/>
      <c r="T19" s="515"/>
      <c r="U19" s="516"/>
    </row>
    <row r="20" spans="1:21" x14ac:dyDescent="0.25">
      <c r="A20" s="29">
        <v>8</v>
      </c>
      <c r="B20" s="375" t="s">
        <v>31</v>
      </c>
      <c r="C20" s="376"/>
      <c r="D20" s="376"/>
      <c r="E20" s="377"/>
      <c r="F20" s="44"/>
      <c r="G20" s="44"/>
      <c r="H20" s="44"/>
      <c r="I20" s="44"/>
      <c r="J20" s="44"/>
      <c r="K20" s="482">
        <v>1</v>
      </c>
      <c r="L20" s="483"/>
      <c r="M20" s="484"/>
      <c r="N20" s="511"/>
      <c r="O20" s="512"/>
      <c r="P20" s="513"/>
      <c r="Q20" s="517"/>
      <c r="R20" s="518"/>
      <c r="S20" s="518"/>
      <c r="T20" s="518"/>
      <c r="U20" s="519"/>
    </row>
    <row r="21" spans="1:21" x14ac:dyDescent="0.25">
      <c r="A21" s="29">
        <v>9</v>
      </c>
      <c r="B21" s="375" t="s">
        <v>28</v>
      </c>
      <c r="C21" s="376"/>
      <c r="D21" s="376"/>
      <c r="E21" s="377"/>
      <c r="F21" s="44"/>
      <c r="G21" s="44"/>
      <c r="H21" s="44"/>
      <c r="I21" s="44"/>
      <c r="J21" s="44"/>
      <c r="K21" s="482">
        <v>1</v>
      </c>
      <c r="L21" s="483"/>
      <c r="M21" s="484"/>
      <c r="N21" s="508"/>
      <c r="O21" s="509"/>
      <c r="P21" s="510"/>
      <c r="Q21" s="520"/>
      <c r="R21" s="521"/>
      <c r="S21" s="521"/>
      <c r="T21" s="521"/>
      <c r="U21" s="522"/>
    </row>
    <row r="22" spans="1:21" x14ac:dyDescent="0.25">
      <c r="A22" s="29">
        <v>10</v>
      </c>
      <c r="B22" s="375" t="s">
        <v>32</v>
      </c>
      <c r="C22" s="376"/>
      <c r="D22" s="376"/>
      <c r="E22" s="377"/>
      <c r="F22" s="44"/>
      <c r="G22" s="44"/>
      <c r="H22" s="44"/>
      <c r="I22" s="44"/>
      <c r="J22" s="44"/>
      <c r="K22" s="482">
        <v>1</v>
      </c>
      <c r="L22" s="483"/>
      <c r="M22" s="484"/>
      <c r="N22" s="485">
        <v>400.125</v>
      </c>
      <c r="O22" s="486"/>
      <c r="P22" s="487"/>
      <c r="Q22" s="397"/>
      <c r="R22" s="398"/>
      <c r="S22" s="398"/>
      <c r="T22" s="398"/>
      <c r="U22" s="399"/>
    </row>
    <row r="23" spans="1:21" x14ac:dyDescent="0.25">
      <c r="A23" s="29">
        <v>11</v>
      </c>
      <c r="B23" s="375" t="s">
        <v>33</v>
      </c>
      <c r="C23" s="376"/>
      <c r="D23" s="376"/>
      <c r="E23" s="377"/>
      <c r="F23" s="44"/>
      <c r="G23" s="44"/>
      <c r="H23" s="44"/>
      <c r="I23" s="44"/>
      <c r="J23" s="44"/>
      <c r="K23" s="482">
        <v>1</v>
      </c>
      <c r="L23" s="483"/>
      <c r="M23" s="484"/>
      <c r="N23" s="485">
        <v>3526.875</v>
      </c>
      <c r="O23" s="486"/>
      <c r="P23" s="487"/>
      <c r="Q23" s="397"/>
      <c r="R23" s="398"/>
      <c r="S23" s="398"/>
      <c r="T23" s="398"/>
      <c r="U23" s="399"/>
    </row>
    <row r="24" spans="1:21" x14ac:dyDescent="0.25">
      <c r="A24" s="29">
        <v>12</v>
      </c>
      <c r="B24" s="375" t="s">
        <v>34</v>
      </c>
      <c r="C24" s="376"/>
      <c r="D24" s="376"/>
      <c r="E24" s="377"/>
      <c r="F24" s="44"/>
      <c r="G24" s="44"/>
      <c r="H24" s="44"/>
      <c r="I24" s="44"/>
      <c r="J24" s="44"/>
      <c r="K24" s="482">
        <v>1</v>
      </c>
      <c r="L24" s="483"/>
      <c r="M24" s="484"/>
      <c r="N24" s="505">
        <v>9.28125</v>
      </c>
      <c r="O24" s="506"/>
      <c r="P24" s="507"/>
      <c r="Q24" s="514"/>
      <c r="R24" s="515"/>
      <c r="S24" s="515"/>
      <c r="T24" s="515"/>
      <c r="U24" s="516"/>
    </row>
    <row r="25" spans="1:21" x14ac:dyDescent="0.25">
      <c r="A25" s="29">
        <v>13</v>
      </c>
      <c r="B25" s="493" t="s">
        <v>35</v>
      </c>
      <c r="C25" s="494"/>
      <c r="D25" s="494"/>
      <c r="E25" s="495"/>
      <c r="F25" s="44"/>
      <c r="G25" s="44"/>
      <c r="H25" s="44"/>
      <c r="I25" s="44"/>
      <c r="J25" s="44"/>
      <c r="K25" s="482">
        <v>1</v>
      </c>
      <c r="L25" s="483"/>
      <c r="M25" s="484"/>
      <c r="N25" s="508"/>
      <c r="O25" s="509"/>
      <c r="P25" s="510"/>
      <c r="Q25" s="520"/>
      <c r="R25" s="521"/>
      <c r="S25" s="521"/>
      <c r="T25" s="521"/>
      <c r="U25" s="522"/>
    </row>
    <row r="26" spans="1:21" ht="16.5" customHeight="1" x14ac:dyDescent="0.25">
      <c r="A26" s="30">
        <v>14</v>
      </c>
      <c r="B26" s="385" t="s">
        <v>47</v>
      </c>
      <c r="C26" s="496"/>
      <c r="D26" s="496"/>
      <c r="E26" s="496"/>
      <c r="F26" s="44"/>
      <c r="G26" s="44"/>
      <c r="H26" s="44"/>
      <c r="I26" s="44"/>
      <c r="J26" s="44"/>
      <c r="K26" s="482">
        <v>44</v>
      </c>
      <c r="L26" s="483"/>
      <c r="M26" s="484"/>
      <c r="N26" s="485">
        <v>499.125</v>
      </c>
      <c r="O26" s="486"/>
      <c r="P26" s="487"/>
      <c r="Q26" s="397"/>
      <c r="R26" s="398"/>
      <c r="S26" s="398"/>
      <c r="T26" s="398"/>
      <c r="U26" s="399"/>
    </row>
    <row r="27" spans="1:21" ht="17.25" customHeight="1" x14ac:dyDescent="0.25">
      <c r="A27" s="30">
        <v>15</v>
      </c>
      <c r="B27" s="401" t="s">
        <v>36</v>
      </c>
      <c r="C27" s="402"/>
      <c r="D27" s="402"/>
      <c r="E27" s="403"/>
      <c r="F27" s="44"/>
      <c r="G27" s="44"/>
      <c r="H27" s="44"/>
      <c r="I27" s="44"/>
      <c r="J27" s="44"/>
      <c r="K27" s="482">
        <v>44</v>
      </c>
      <c r="L27" s="483"/>
      <c r="M27" s="484"/>
      <c r="N27" s="485">
        <v>1867.9375</v>
      </c>
      <c r="O27" s="486"/>
      <c r="P27" s="487"/>
      <c r="Q27" s="397"/>
      <c r="R27" s="398"/>
      <c r="S27" s="398"/>
      <c r="T27" s="398"/>
      <c r="U27" s="399"/>
    </row>
    <row r="28" spans="1:21" ht="17.25" customHeight="1" x14ac:dyDescent="0.25">
      <c r="A28" s="30">
        <v>16</v>
      </c>
      <c r="B28" s="401" t="s">
        <v>53</v>
      </c>
      <c r="C28" s="402"/>
      <c r="D28" s="402"/>
      <c r="E28" s="403"/>
      <c r="F28" s="44"/>
      <c r="G28" s="44"/>
      <c r="H28" s="44"/>
      <c r="I28" s="44"/>
      <c r="J28" s="44"/>
      <c r="K28" s="482">
        <v>44</v>
      </c>
      <c r="L28" s="483"/>
      <c r="M28" s="484"/>
      <c r="N28" s="485">
        <v>490.05000000000007</v>
      </c>
      <c r="O28" s="486"/>
      <c r="P28" s="487"/>
      <c r="Q28" s="397"/>
      <c r="R28" s="398"/>
      <c r="S28" s="398"/>
      <c r="T28" s="398"/>
      <c r="U28" s="399"/>
    </row>
    <row r="29" spans="1:21" ht="18.75" customHeight="1" x14ac:dyDescent="0.25">
      <c r="A29" s="30">
        <v>17</v>
      </c>
      <c r="B29" s="401" t="s">
        <v>108</v>
      </c>
      <c r="C29" s="402"/>
      <c r="D29" s="402"/>
      <c r="E29" s="403"/>
      <c r="F29" s="44"/>
      <c r="G29" s="44"/>
      <c r="H29" s="44"/>
      <c r="I29" s="44"/>
      <c r="J29" s="44"/>
      <c r="K29" s="482">
        <v>44</v>
      </c>
      <c r="L29" s="483"/>
      <c r="M29" s="484"/>
      <c r="N29" s="485">
        <v>226.875</v>
      </c>
      <c r="O29" s="486"/>
      <c r="P29" s="487"/>
      <c r="Q29" s="397"/>
      <c r="R29" s="398"/>
      <c r="S29" s="398"/>
      <c r="T29" s="398"/>
      <c r="U29" s="399"/>
    </row>
    <row r="30" spans="1:21" ht="18" customHeight="1" x14ac:dyDescent="0.25">
      <c r="A30" s="30">
        <v>18</v>
      </c>
      <c r="B30" s="401" t="s">
        <v>26</v>
      </c>
      <c r="C30" s="402"/>
      <c r="D30" s="402"/>
      <c r="E30" s="403"/>
      <c r="F30" s="44"/>
      <c r="G30" s="44"/>
      <c r="H30" s="44"/>
      <c r="I30" s="44"/>
      <c r="J30" s="44"/>
      <c r="K30" s="482">
        <v>1</v>
      </c>
      <c r="L30" s="483"/>
      <c r="M30" s="484"/>
      <c r="N30" s="485">
        <v>101.0625</v>
      </c>
      <c r="O30" s="486"/>
      <c r="P30" s="487"/>
      <c r="Q30" s="397"/>
      <c r="R30" s="398"/>
      <c r="S30" s="398"/>
      <c r="T30" s="398"/>
      <c r="U30" s="399"/>
    </row>
    <row r="31" spans="1:21" ht="18" customHeight="1" x14ac:dyDescent="0.25">
      <c r="A31" s="30">
        <v>19</v>
      </c>
      <c r="B31" s="401" t="s">
        <v>50</v>
      </c>
      <c r="C31" s="402"/>
      <c r="D31" s="402"/>
      <c r="E31" s="403"/>
      <c r="F31" s="44"/>
      <c r="G31" s="44"/>
      <c r="H31" s="44"/>
      <c r="I31" s="44"/>
      <c r="J31" s="44"/>
      <c r="K31" s="482">
        <v>1</v>
      </c>
      <c r="L31" s="483"/>
      <c r="M31" s="484"/>
      <c r="N31" s="485">
        <v>12.6328125</v>
      </c>
      <c r="O31" s="486"/>
      <c r="P31" s="487"/>
      <c r="Q31" s="397"/>
      <c r="R31" s="398"/>
      <c r="S31" s="398"/>
      <c r="T31" s="398"/>
      <c r="U31" s="399"/>
    </row>
    <row r="32" spans="1:21" ht="21.95" customHeight="1" x14ac:dyDescent="0.25">
      <c r="A32" s="30">
        <v>20</v>
      </c>
      <c r="B32" s="401" t="s">
        <v>51</v>
      </c>
      <c r="C32" s="402"/>
      <c r="D32" s="402"/>
      <c r="E32" s="403"/>
      <c r="F32" s="44"/>
      <c r="G32" s="44"/>
      <c r="H32" s="44"/>
      <c r="I32" s="44"/>
      <c r="J32" s="44"/>
      <c r="K32" s="482">
        <v>1</v>
      </c>
      <c r="L32" s="483"/>
      <c r="M32" s="484"/>
      <c r="N32" s="485">
        <v>144.6328125</v>
      </c>
      <c r="O32" s="486"/>
      <c r="P32" s="487"/>
      <c r="Q32" s="397"/>
      <c r="R32" s="398"/>
      <c r="S32" s="398"/>
      <c r="T32" s="398"/>
      <c r="U32" s="399"/>
    </row>
    <row r="33" spans="1:21" ht="21.95" customHeight="1" x14ac:dyDescent="0.25">
      <c r="A33" s="30">
        <v>21</v>
      </c>
      <c r="B33" s="401" t="s">
        <v>32</v>
      </c>
      <c r="C33" s="402"/>
      <c r="D33" s="402"/>
      <c r="E33" s="403"/>
      <c r="F33" s="44"/>
      <c r="G33" s="44"/>
      <c r="H33" s="44"/>
      <c r="I33" s="44"/>
      <c r="J33" s="44"/>
      <c r="K33" s="482">
        <v>1</v>
      </c>
      <c r="L33" s="483"/>
      <c r="M33" s="484"/>
      <c r="N33" s="485">
        <v>99.7734375</v>
      </c>
      <c r="O33" s="486"/>
      <c r="P33" s="487"/>
      <c r="Q33" s="397"/>
      <c r="R33" s="398"/>
      <c r="S33" s="398"/>
      <c r="T33" s="398"/>
      <c r="U33" s="399"/>
    </row>
    <row r="34" spans="1:21" ht="21.95" customHeight="1" x14ac:dyDescent="0.25">
      <c r="A34" s="30">
        <v>22</v>
      </c>
      <c r="B34" s="375" t="s">
        <v>212</v>
      </c>
      <c r="C34" s="376"/>
      <c r="D34" s="376"/>
      <c r="E34" s="377"/>
      <c r="F34" s="44"/>
      <c r="G34" s="44"/>
      <c r="H34" s="44"/>
      <c r="I34" s="44"/>
      <c r="J34" s="44"/>
      <c r="K34" s="482">
        <v>1</v>
      </c>
      <c r="L34" s="483"/>
      <c r="M34" s="484"/>
      <c r="N34" s="485">
        <v>1237.5</v>
      </c>
      <c r="O34" s="486"/>
      <c r="P34" s="487"/>
      <c r="Q34" s="397"/>
      <c r="R34" s="398"/>
      <c r="S34" s="398"/>
      <c r="T34" s="398"/>
      <c r="U34" s="399"/>
    </row>
    <row r="35" spans="1:21" ht="21.95" customHeight="1" x14ac:dyDescent="0.25">
      <c r="A35" s="30">
        <v>23</v>
      </c>
      <c r="B35" s="401" t="s">
        <v>52</v>
      </c>
      <c r="C35" s="402"/>
      <c r="D35" s="402"/>
      <c r="E35" s="403"/>
      <c r="F35" s="44"/>
      <c r="G35" s="44"/>
      <c r="H35" s="44"/>
      <c r="I35" s="44"/>
      <c r="J35" s="44"/>
      <c r="K35" s="482">
        <v>44</v>
      </c>
      <c r="L35" s="483"/>
      <c r="M35" s="484"/>
      <c r="N35" s="485">
        <v>1960.2000000000003</v>
      </c>
      <c r="O35" s="486"/>
      <c r="P35" s="487"/>
      <c r="Q35" s="397"/>
      <c r="R35" s="398"/>
      <c r="S35" s="398"/>
      <c r="T35" s="398"/>
      <c r="U35" s="399"/>
    </row>
    <row r="36" spans="1:21" ht="21.95" customHeight="1" x14ac:dyDescent="0.25">
      <c r="A36" s="30">
        <v>24</v>
      </c>
      <c r="B36" s="401" t="s">
        <v>54</v>
      </c>
      <c r="C36" s="402"/>
      <c r="D36" s="402"/>
      <c r="E36" s="403"/>
      <c r="F36" s="44"/>
      <c r="G36" s="44"/>
      <c r="H36" s="44"/>
      <c r="I36" s="44"/>
      <c r="J36" s="44"/>
      <c r="K36" s="482">
        <v>44</v>
      </c>
      <c r="L36" s="483"/>
      <c r="M36" s="484"/>
      <c r="N36" s="485">
        <v>943.8</v>
      </c>
      <c r="O36" s="486"/>
      <c r="P36" s="487"/>
      <c r="Q36" s="397"/>
      <c r="R36" s="398"/>
      <c r="S36" s="398"/>
      <c r="T36" s="398"/>
      <c r="U36" s="399"/>
    </row>
    <row r="37" spans="1:21" ht="21.95" customHeight="1" x14ac:dyDescent="0.25">
      <c r="A37" s="30">
        <v>25</v>
      </c>
      <c r="B37" s="490" t="s">
        <v>55</v>
      </c>
      <c r="C37" s="491"/>
      <c r="D37" s="491"/>
      <c r="E37" s="492"/>
      <c r="F37" s="44"/>
      <c r="G37" s="44"/>
      <c r="H37" s="44"/>
      <c r="I37" s="44"/>
      <c r="J37" s="44"/>
      <c r="K37" s="482">
        <v>44</v>
      </c>
      <c r="L37" s="483"/>
      <c r="M37" s="484"/>
      <c r="N37" s="485">
        <v>465.09375</v>
      </c>
      <c r="O37" s="486"/>
      <c r="P37" s="487"/>
      <c r="Q37" s="397"/>
      <c r="R37" s="398"/>
      <c r="S37" s="398"/>
      <c r="T37" s="398"/>
      <c r="U37" s="399"/>
    </row>
    <row r="38" spans="1:21" ht="21.95" customHeight="1" x14ac:dyDescent="0.25">
      <c r="A38" s="57">
        <v>26</v>
      </c>
      <c r="B38" s="385" t="s">
        <v>70</v>
      </c>
      <c r="C38" s="385"/>
      <c r="D38" s="385"/>
      <c r="E38" s="385"/>
      <c r="F38" s="59"/>
      <c r="G38" s="59"/>
      <c r="H38" s="59"/>
      <c r="I38" s="59"/>
      <c r="J38" s="59"/>
      <c r="K38" s="460">
        <v>44</v>
      </c>
      <c r="L38" s="460"/>
      <c r="M38" s="460"/>
      <c r="N38" s="485">
        <v>236.04075</v>
      </c>
      <c r="O38" s="486"/>
      <c r="P38" s="487"/>
      <c r="Q38" s="397"/>
      <c r="R38" s="398"/>
      <c r="S38" s="398"/>
      <c r="T38" s="398"/>
      <c r="U38" s="399"/>
    </row>
    <row r="39" spans="1:21" ht="21.95" customHeight="1" x14ac:dyDescent="0.25">
      <c r="A39" s="57">
        <v>27</v>
      </c>
      <c r="B39" s="385" t="s">
        <v>56</v>
      </c>
      <c r="C39" s="385"/>
      <c r="D39" s="385"/>
      <c r="E39" s="385"/>
      <c r="F39" s="59"/>
      <c r="G39" s="59"/>
      <c r="H39" s="59"/>
      <c r="I39" s="59"/>
      <c r="J39" s="59"/>
      <c r="K39" s="460">
        <v>44</v>
      </c>
      <c r="L39" s="460"/>
      <c r="M39" s="460"/>
      <c r="N39" s="485">
        <v>3712.5</v>
      </c>
      <c r="O39" s="486"/>
      <c r="P39" s="487"/>
      <c r="Q39" s="397"/>
      <c r="R39" s="398"/>
      <c r="S39" s="398"/>
      <c r="T39" s="398"/>
      <c r="U39" s="399"/>
    </row>
    <row r="40" spans="1:21" ht="21.95" customHeight="1" x14ac:dyDescent="0.25">
      <c r="A40" s="32"/>
      <c r="B40" s="33"/>
      <c r="C40" s="33"/>
      <c r="D40" s="33"/>
      <c r="E40" s="33"/>
      <c r="F40" s="63"/>
      <c r="G40" s="63"/>
      <c r="H40" s="63"/>
      <c r="I40" s="63"/>
      <c r="J40" s="63"/>
      <c r="K40" s="63"/>
      <c r="L40" s="63"/>
      <c r="M40" s="63"/>
      <c r="N40" s="64"/>
      <c r="O40" s="64"/>
      <c r="P40" s="34"/>
      <c r="Q40" s="35"/>
      <c r="R40" s="35"/>
      <c r="S40" s="35"/>
      <c r="T40" s="35"/>
      <c r="U40" s="35"/>
    </row>
    <row r="41" spans="1:21" ht="23.25" customHeight="1" x14ac:dyDescent="0.25">
      <c r="A41" s="460"/>
      <c r="B41" s="460"/>
      <c r="C41" s="488" t="s">
        <v>86</v>
      </c>
      <c r="D41" s="488"/>
      <c r="E41" s="488"/>
      <c r="F41" s="488"/>
      <c r="G41" s="488"/>
      <c r="H41" s="488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99" t="s">
        <v>44</v>
      </c>
      <c r="U41" s="14">
        <v>1</v>
      </c>
    </row>
    <row r="42" spans="1:21" ht="27.75" customHeight="1" x14ac:dyDescent="0.25">
      <c r="A42" s="460"/>
      <c r="B42" s="460"/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8"/>
      <c r="S42" s="488"/>
      <c r="T42" s="112" t="s">
        <v>39</v>
      </c>
      <c r="U42" s="80" t="s">
        <v>85</v>
      </c>
    </row>
    <row r="43" spans="1:21" ht="15" customHeight="1" x14ac:dyDescent="0.25">
      <c r="A43" s="408" t="s">
        <v>1</v>
      </c>
      <c r="B43" s="408"/>
      <c r="C43" s="408"/>
      <c r="D43" s="408"/>
      <c r="E43" s="408"/>
      <c r="F43" s="489" t="s">
        <v>22</v>
      </c>
      <c r="G43" s="489"/>
      <c r="H43" s="489"/>
      <c r="I43" s="489"/>
      <c r="J43" s="489"/>
      <c r="K43" s="489"/>
      <c r="L43" s="489"/>
      <c r="M43" s="489"/>
      <c r="N43" s="489"/>
      <c r="O43" s="489"/>
      <c r="P43" s="489"/>
      <c r="Q43" s="489"/>
      <c r="R43" s="489"/>
      <c r="S43" s="489"/>
      <c r="T43" s="489"/>
      <c r="U43" s="489"/>
    </row>
    <row r="44" spans="1:21" x14ac:dyDescent="0.25">
      <c r="A44" s="408"/>
      <c r="B44" s="408"/>
      <c r="C44" s="408"/>
      <c r="D44" s="408"/>
      <c r="E44" s="408"/>
      <c r="F44" s="489"/>
      <c r="G44" s="489"/>
      <c r="H44" s="489"/>
      <c r="I44" s="489"/>
      <c r="J44" s="489"/>
      <c r="K44" s="489"/>
      <c r="L44" s="489"/>
      <c r="M44" s="489"/>
      <c r="N44" s="489"/>
      <c r="O44" s="489"/>
      <c r="P44" s="489"/>
      <c r="Q44" s="489"/>
      <c r="R44" s="489"/>
      <c r="S44" s="489"/>
      <c r="T44" s="489"/>
      <c r="U44" s="489"/>
    </row>
    <row r="45" spans="1:21" x14ac:dyDescent="0.25">
      <c r="A45" s="347" t="s">
        <v>41</v>
      </c>
      <c r="B45" s="417"/>
      <c r="C45" s="417"/>
      <c r="D45" s="417"/>
      <c r="E45" s="418"/>
      <c r="F45" s="381" t="s">
        <v>4</v>
      </c>
      <c r="G45" s="381"/>
      <c r="H45" s="381"/>
      <c r="I45" s="381"/>
      <c r="J45" s="381"/>
      <c r="K45" s="381"/>
      <c r="L45" s="6" t="s">
        <v>5</v>
      </c>
      <c r="M45" s="6"/>
      <c r="N45" s="6"/>
      <c r="O45" s="396">
        <v>0.35416666666666669</v>
      </c>
      <c r="P45" s="396"/>
      <c r="Q45" s="381" t="s">
        <v>78</v>
      </c>
      <c r="R45" s="381"/>
      <c r="S45" s="382">
        <v>43764</v>
      </c>
      <c r="T45" s="383"/>
      <c r="U45" s="383"/>
    </row>
    <row r="46" spans="1:21" x14ac:dyDescent="0.25">
      <c r="A46" s="397" t="s">
        <v>107</v>
      </c>
      <c r="B46" s="398"/>
      <c r="C46" s="398"/>
      <c r="D46" s="398"/>
      <c r="E46" s="399"/>
      <c r="F46" s="400" t="s">
        <v>42</v>
      </c>
      <c r="G46" s="400"/>
      <c r="H46" s="400"/>
      <c r="I46" s="400"/>
      <c r="J46" s="400"/>
      <c r="K46" s="400"/>
      <c r="L46" s="6" t="s">
        <v>6</v>
      </c>
      <c r="M46" s="6"/>
      <c r="N46" s="6"/>
      <c r="O46" s="396">
        <v>0.5</v>
      </c>
      <c r="P46" s="396"/>
      <c r="Q46" s="18"/>
      <c r="R46" s="25" t="s">
        <v>43</v>
      </c>
      <c r="S46" s="7" t="s">
        <v>2</v>
      </c>
      <c r="T46" s="9"/>
      <c r="U46" s="8"/>
    </row>
    <row r="47" spans="1:21" x14ac:dyDescent="0.25">
      <c r="A47" s="414" t="s">
        <v>46</v>
      </c>
      <c r="B47" s="415"/>
      <c r="C47" s="415"/>
      <c r="D47" s="415"/>
      <c r="E47" s="416"/>
      <c r="F47" s="395" t="s">
        <v>37</v>
      </c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18"/>
      <c r="R47" s="28" t="s">
        <v>43</v>
      </c>
      <c r="S47" s="7" t="s">
        <v>3</v>
      </c>
      <c r="T47" s="9"/>
      <c r="U47" s="8"/>
    </row>
    <row r="48" spans="1:21" x14ac:dyDescent="0.25">
      <c r="A48" s="414" t="s">
        <v>7</v>
      </c>
      <c r="B48" s="415"/>
      <c r="C48" s="415"/>
      <c r="D48" s="415"/>
      <c r="E48" s="416"/>
      <c r="F48" s="395" t="s">
        <v>48</v>
      </c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16"/>
      <c r="R48" s="16"/>
      <c r="S48" s="16"/>
      <c r="T48" s="16"/>
      <c r="U48" s="17"/>
    </row>
    <row r="49" spans="1:21" x14ac:dyDescent="0.25">
      <c r="A49" s="392" t="s">
        <v>8</v>
      </c>
      <c r="B49" s="393"/>
      <c r="C49" s="393"/>
      <c r="D49" s="393"/>
      <c r="E49" s="394"/>
      <c r="F49" s="395" t="s">
        <v>20</v>
      </c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417" t="s">
        <v>40</v>
      </c>
      <c r="R49" s="417"/>
      <c r="S49" s="417"/>
      <c r="T49" s="417"/>
      <c r="U49" s="418"/>
    </row>
    <row r="50" spans="1:21" x14ac:dyDescent="0.25">
      <c r="A50" s="392" t="s">
        <v>9</v>
      </c>
      <c r="B50" s="393"/>
      <c r="C50" s="393"/>
      <c r="D50" s="393"/>
      <c r="E50" s="394"/>
      <c r="F50" s="395" t="s">
        <v>21</v>
      </c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419">
        <f>Suplements!F21</f>
        <v>3.125E-2</v>
      </c>
      <c r="R50" s="419"/>
      <c r="S50" s="419"/>
      <c r="T50" s="419"/>
      <c r="U50" s="419"/>
    </row>
    <row r="51" spans="1:21" ht="15" customHeight="1" x14ac:dyDescent="0.25">
      <c r="A51" s="436" t="s">
        <v>10</v>
      </c>
      <c r="B51" s="433" t="s">
        <v>11</v>
      </c>
      <c r="C51" s="433"/>
      <c r="D51" s="433"/>
      <c r="E51" s="433"/>
      <c r="F51" s="346" t="s">
        <v>87</v>
      </c>
      <c r="G51" s="346"/>
      <c r="H51" s="346"/>
      <c r="I51" s="346"/>
      <c r="J51" s="346"/>
      <c r="K51" s="454" t="s">
        <v>88</v>
      </c>
      <c r="L51" s="455"/>
      <c r="M51" s="456"/>
      <c r="N51" s="454" t="s">
        <v>89</v>
      </c>
      <c r="O51" s="455"/>
      <c r="P51" s="456"/>
      <c r="Q51" s="504" t="s">
        <v>90</v>
      </c>
      <c r="R51" s="504"/>
      <c r="S51" s="504"/>
      <c r="T51" s="504"/>
      <c r="U51" s="504"/>
    </row>
    <row r="52" spans="1:21" x14ac:dyDescent="0.25">
      <c r="A52" s="436"/>
      <c r="B52" s="433"/>
      <c r="C52" s="433"/>
      <c r="D52" s="433"/>
      <c r="E52" s="433"/>
      <c r="F52" s="45"/>
      <c r="G52" s="45"/>
      <c r="H52" s="45"/>
      <c r="I52" s="45"/>
      <c r="J52" s="45"/>
      <c r="K52" s="457"/>
      <c r="L52" s="458"/>
      <c r="M52" s="459"/>
      <c r="N52" s="457"/>
      <c r="O52" s="458"/>
      <c r="P52" s="459"/>
      <c r="Q52" s="504"/>
      <c r="R52" s="504"/>
      <c r="S52" s="504"/>
      <c r="T52" s="504"/>
      <c r="U52" s="504"/>
    </row>
    <row r="53" spans="1:21" x14ac:dyDescent="0.25">
      <c r="A53" s="29">
        <v>28</v>
      </c>
      <c r="B53" s="375" t="s">
        <v>82</v>
      </c>
      <c r="C53" s="376"/>
      <c r="D53" s="376"/>
      <c r="E53" s="377"/>
      <c r="F53" s="44"/>
      <c r="G53" s="44"/>
      <c r="H53" s="44"/>
      <c r="I53" s="44"/>
      <c r="J53" s="44"/>
      <c r="K53" s="460">
        <v>1</v>
      </c>
      <c r="L53" s="460"/>
      <c r="M53" s="460"/>
      <c r="N53" s="485">
        <v>70.640625</v>
      </c>
      <c r="O53" s="486"/>
      <c r="P53" s="487"/>
      <c r="Q53" s="397"/>
      <c r="R53" s="398"/>
      <c r="S53" s="398"/>
      <c r="T53" s="398"/>
      <c r="U53" s="399"/>
    </row>
    <row r="54" spans="1:21" x14ac:dyDescent="0.25">
      <c r="A54" s="29">
        <v>29</v>
      </c>
      <c r="B54" s="375" t="s">
        <v>57</v>
      </c>
      <c r="C54" s="376"/>
      <c r="D54" s="376"/>
      <c r="E54" s="377"/>
      <c r="F54" s="44"/>
      <c r="G54" s="44"/>
      <c r="H54" s="44"/>
      <c r="I54" s="44"/>
      <c r="J54" s="44"/>
      <c r="K54" s="460">
        <v>1</v>
      </c>
      <c r="L54" s="460"/>
      <c r="M54" s="460"/>
      <c r="N54" s="485">
        <v>19.8515625</v>
      </c>
      <c r="O54" s="486"/>
      <c r="P54" s="487"/>
      <c r="Q54" s="400">
        <v>1</v>
      </c>
      <c r="R54" s="400"/>
      <c r="S54" s="400"/>
      <c r="T54" s="400"/>
      <c r="U54" s="400"/>
    </row>
    <row r="55" spans="1:21" x14ac:dyDescent="0.25">
      <c r="A55" s="29">
        <v>30</v>
      </c>
      <c r="B55" s="375" t="s">
        <v>58</v>
      </c>
      <c r="C55" s="376"/>
      <c r="D55" s="376"/>
      <c r="E55" s="377"/>
      <c r="F55" s="44"/>
      <c r="G55" s="44"/>
      <c r="H55" s="44"/>
      <c r="I55" s="44"/>
      <c r="J55" s="44"/>
      <c r="K55" s="460">
        <v>1</v>
      </c>
      <c r="L55" s="460"/>
      <c r="M55" s="460"/>
      <c r="N55" s="485">
        <v>92.5546875</v>
      </c>
      <c r="O55" s="486"/>
      <c r="P55" s="487"/>
      <c r="Q55" s="397"/>
      <c r="R55" s="398"/>
      <c r="S55" s="398"/>
      <c r="T55" s="398"/>
      <c r="U55" s="399"/>
    </row>
    <row r="56" spans="1:21" x14ac:dyDescent="0.25">
      <c r="A56" s="29">
        <v>31</v>
      </c>
      <c r="B56" s="375" t="s">
        <v>59</v>
      </c>
      <c r="C56" s="376"/>
      <c r="D56" s="376"/>
      <c r="E56" s="377"/>
      <c r="F56" s="44"/>
      <c r="G56" s="44"/>
      <c r="H56" s="44"/>
      <c r="I56" s="44"/>
      <c r="J56" s="44"/>
      <c r="K56" s="460">
        <v>1</v>
      </c>
      <c r="L56" s="460"/>
      <c r="M56" s="460"/>
      <c r="N56" s="485">
        <v>7425</v>
      </c>
      <c r="O56" s="486"/>
      <c r="P56" s="487"/>
      <c r="Q56" s="397"/>
      <c r="R56" s="398"/>
      <c r="S56" s="398"/>
      <c r="T56" s="398"/>
      <c r="U56" s="399"/>
    </row>
    <row r="57" spans="1:21" x14ac:dyDescent="0.25">
      <c r="A57" s="29">
        <v>32</v>
      </c>
      <c r="B57" s="375" t="s">
        <v>60</v>
      </c>
      <c r="C57" s="376"/>
      <c r="D57" s="376"/>
      <c r="E57" s="377"/>
      <c r="F57" s="44"/>
      <c r="G57" s="44"/>
      <c r="H57" s="44"/>
      <c r="I57" s="44"/>
      <c r="J57" s="44"/>
      <c r="K57" s="460">
        <v>1</v>
      </c>
      <c r="L57" s="460"/>
      <c r="M57" s="460"/>
      <c r="N57" s="485">
        <v>12.375</v>
      </c>
      <c r="O57" s="486"/>
      <c r="P57" s="487"/>
      <c r="Q57" s="397"/>
      <c r="R57" s="398"/>
      <c r="S57" s="398"/>
      <c r="T57" s="398"/>
      <c r="U57" s="399"/>
    </row>
    <row r="58" spans="1:21" x14ac:dyDescent="0.25">
      <c r="A58" s="29">
        <v>33</v>
      </c>
      <c r="B58" s="375" t="s">
        <v>61</v>
      </c>
      <c r="C58" s="376"/>
      <c r="D58" s="376"/>
      <c r="E58" s="377"/>
      <c r="F58" s="44"/>
      <c r="G58" s="44"/>
      <c r="H58" s="44"/>
      <c r="I58" s="44"/>
      <c r="J58" s="44"/>
      <c r="K58" s="460">
        <v>1</v>
      </c>
      <c r="L58" s="460"/>
      <c r="M58" s="460"/>
      <c r="N58" s="485">
        <v>44.34375</v>
      </c>
      <c r="O58" s="486"/>
      <c r="P58" s="487"/>
      <c r="Q58" s="397"/>
      <c r="R58" s="398"/>
      <c r="S58" s="398"/>
      <c r="T58" s="398"/>
      <c r="U58" s="399"/>
    </row>
    <row r="59" spans="1:21" x14ac:dyDescent="0.25">
      <c r="A59" s="58">
        <v>34</v>
      </c>
      <c r="B59" s="375" t="s">
        <v>100</v>
      </c>
      <c r="C59" s="376"/>
      <c r="D59" s="376"/>
      <c r="E59" s="377"/>
      <c r="F59" s="59"/>
      <c r="G59" s="59"/>
      <c r="H59" s="59"/>
      <c r="I59" s="59"/>
      <c r="J59" s="59"/>
      <c r="K59" s="460">
        <v>4</v>
      </c>
      <c r="L59" s="460"/>
      <c r="M59" s="460"/>
      <c r="N59" s="485">
        <v>526.96875</v>
      </c>
      <c r="O59" s="486"/>
      <c r="P59" s="487"/>
      <c r="Q59" s="397">
        <v>2</v>
      </c>
      <c r="R59" s="398"/>
      <c r="S59" s="398"/>
      <c r="T59" s="398"/>
      <c r="U59" s="399"/>
    </row>
    <row r="60" spans="1:21" x14ac:dyDescent="0.25">
      <c r="A60" s="29">
        <v>35</v>
      </c>
      <c r="B60" s="375" t="s">
        <v>62</v>
      </c>
      <c r="C60" s="376"/>
      <c r="D60" s="376"/>
      <c r="E60" s="377"/>
      <c r="F60" s="44"/>
      <c r="G60" s="44"/>
      <c r="H60" s="44"/>
      <c r="I60" s="44"/>
      <c r="J60" s="44"/>
      <c r="K60" s="460">
        <v>4</v>
      </c>
      <c r="L60" s="460"/>
      <c r="M60" s="460"/>
      <c r="N60" s="485">
        <v>71.15625</v>
      </c>
      <c r="O60" s="486"/>
      <c r="P60" s="487"/>
      <c r="Q60" s="397"/>
      <c r="R60" s="398"/>
      <c r="S60" s="398"/>
      <c r="T60" s="398"/>
      <c r="U60" s="399"/>
    </row>
    <row r="61" spans="1:21" x14ac:dyDescent="0.25">
      <c r="A61" s="58">
        <v>36</v>
      </c>
      <c r="B61" s="375" t="s">
        <v>63</v>
      </c>
      <c r="C61" s="376"/>
      <c r="D61" s="376"/>
      <c r="E61" s="377"/>
      <c r="F61" s="44"/>
      <c r="G61" s="44"/>
      <c r="H61" s="44"/>
      <c r="I61" s="44"/>
      <c r="J61" s="44"/>
      <c r="K61" s="460">
        <v>4</v>
      </c>
      <c r="L61" s="460"/>
      <c r="M61" s="460"/>
      <c r="N61" s="485">
        <v>4083.75</v>
      </c>
      <c r="O61" s="486"/>
      <c r="P61" s="487"/>
      <c r="Q61" s="397"/>
      <c r="R61" s="398"/>
      <c r="S61" s="398"/>
      <c r="T61" s="398"/>
      <c r="U61" s="399"/>
    </row>
    <row r="62" spans="1:21" x14ac:dyDescent="0.25">
      <c r="A62" s="58">
        <v>37</v>
      </c>
      <c r="B62" s="375" t="s">
        <v>64</v>
      </c>
      <c r="C62" s="376"/>
      <c r="D62" s="376"/>
      <c r="E62" s="377"/>
      <c r="F62" s="44"/>
      <c r="G62" s="44"/>
      <c r="H62" s="44"/>
      <c r="I62" s="44"/>
      <c r="J62" s="44"/>
      <c r="K62" s="460">
        <v>4</v>
      </c>
      <c r="L62" s="460"/>
      <c r="M62" s="460"/>
      <c r="N62" s="485">
        <v>42.28125</v>
      </c>
      <c r="O62" s="486"/>
      <c r="P62" s="487"/>
      <c r="Q62" s="397"/>
      <c r="R62" s="398"/>
      <c r="S62" s="398"/>
      <c r="T62" s="398"/>
      <c r="U62" s="399"/>
    </row>
    <row r="63" spans="1:21" x14ac:dyDescent="0.25">
      <c r="A63" s="58">
        <v>38</v>
      </c>
      <c r="B63" s="375" t="s">
        <v>65</v>
      </c>
      <c r="C63" s="376"/>
      <c r="D63" s="376"/>
      <c r="E63" s="377"/>
      <c r="F63" s="44"/>
      <c r="G63" s="44"/>
      <c r="H63" s="44"/>
      <c r="I63" s="44"/>
      <c r="J63" s="44"/>
      <c r="K63" s="460">
        <v>4</v>
      </c>
      <c r="L63" s="460"/>
      <c r="M63" s="460"/>
      <c r="N63" s="485">
        <v>63.9375</v>
      </c>
      <c r="O63" s="486"/>
      <c r="P63" s="487"/>
      <c r="Q63" s="397">
        <v>3</v>
      </c>
      <c r="R63" s="398"/>
      <c r="S63" s="398"/>
      <c r="T63" s="398"/>
      <c r="U63" s="399"/>
    </row>
    <row r="64" spans="1:21" x14ac:dyDescent="0.25">
      <c r="A64" s="58">
        <v>39</v>
      </c>
      <c r="B64" s="375" t="s">
        <v>66</v>
      </c>
      <c r="C64" s="376"/>
      <c r="D64" s="376"/>
      <c r="E64" s="377"/>
      <c r="F64" s="44"/>
      <c r="G64" s="44"/>
      <c r="H64" s="44"/>
      <c r="I64" s="44"/>
      <c r="J64" s="44"/>
      <c r="K64" s="460">
        <v>4</v>
      </c>
      <c r="L64" s="460"/>
      <c r="M64" s="460"/>
      <c r="N64" s="503">
        <v>761.0625</v>
      </c>
      <c r="O64" s="503"/>
      <c r="P64" s="503"/>
      <c r="Q64" s="400"/>
      <c r="R64" s="400"/>
      <c r="S64" s="400"/>
      <c r="T64" s="400"/>
      <c r="U64" s="400"/>
    </row>
    <row r="65" spans="1:21" ht="15.75" thickBot="1" x14ac:dyDescent="0.3">
      <c r="A65" s="58">
        <v>40</v>
      </c>
      <c r="B65" s="479" t="s">
        <v>49</v>
      </c>
      <c r="C65" s="480"/>
      <c r="D65" s="480"/>
      <c r="E65" s="481"/>
      <c r="F65" s="46"/>
      <c r="G65" s="46"/>
      <c r="H65" s="46"/>
      <c r="I65" s="46"/>
      <c r="J65" s="46"/>
      <c r="K65" s="460">
        <v>4</v>
      </c>
      <c r="L65" s="460"/>
      <c r="M65" s="460"/>
      <c r="N65" s="503">
        <v>14.4375</v>
      </c>
      <c r="O65" s="503"/>
      <c r="P65" s="503"/>
      <c r="Q65" s="400"/>
      <c r="R65" s="400"/>
      <c r="S65" s="400"/>
      <c r="T65" s="400"/>
      <c r="U65" s="400"/>
    </row>
    <row r="66" spans="1:21" ht="15.75" thickBot="1" x14ac:dyDescent="0.3">
      <c r="A66" s="476" t="s">
        <v>83</v>
      </c>
      <c r="B66" s="477"/>
      <c r="C66" s="477"/>
      <c r="D66" s="477"/>
      <c r="E66" s="478"/>
      <c r="F66" s="473" t="s">
        <v>91</v>
      </c>
      <c r="G66" s="474"/>
      <c r="H66" s="474"/>
      <c r="I66" s="474"/>
      <c r="J66" s="475"/>
      <c r="K66" s="47"/>
      <c r="L66" s="47"/>
      <c r="M66" s="47"/>
      <c r="N66" s="47"/>
      <c r="O66" s="47"/>
    </row>
    <row r="67" spans="1:21" ht="15" customHeight="1" x14ac:dyDescent="0.25">
      <c r="A67" s="461" t="s">
        <v>84</v>
      </c>
      <c r="B67" s="462"/>
      <c r="C67" s="462"/>
      <c r="D67" s="462"/>
      <c r="E67" s="463"/>
      <c r="F67" s="472" t="s">
        <v>118</v>
      </c>
      <c r="G67" s="467"/>
      <c r="H67" s="83" t="s">
        <v>92</v>
      </c>
      <c r="I67" s="467" t="s">
        <v>117</v>
      </c>
      <c r="J67" s="468"/>
      <c r="K67" s="47"/>
      <c r="L67" s="47"/>
      <c r="M67" s="47"/>
      <c r="N67" s="47"/>
      <c r="O67" s="47"/>
    </row>
    <row r="68" spans="1:21" ht="15" customHeight="1" x14ac:dyDescent="0.25">
      <c r="A68" s="461"/>
      <c r="B68" s="462"/>
      <c r="C68" s="462"/>
      <c r="D68" s="462"/>
      <c r="E68" s="463"/>
      <c r="F68" s="469"/>
      <c r="G68" s="346"/>
      <c r="H68" s="82">
        <v>27</v>
      </c>
      <c r="I68" s="450">
        <f>SUM(N60, N58, N55, N53, N35:P38,N24:P33, N13:P22)/60</f>
        <v>140.69552291666665</v>
      </c>
      <c r="J68" s="451"/>
      <c r="K68" s="47"/>
      <c r="L68" s="47"/>
      <c r="M68" s="47"/>
      <c r="N68" s="47"/>
      <c r="O68" s="47"/>
    </row>
    <row r="69" spans="1:21" x14ac:dyDescent="0.25">
      <c r="A69" s="461"/>
      <c r="B69" s="462"/>
      <c r="C69" s="462"/>
      <c r="D69" s="462"/>
      <c r="E69" s="463"/>
      <c r="F69" s="469"/>
      <c r="G69" s="346"/>
      <c r="H69" s="82">
        <v>3</v>
      </c>
      <c r="I69" s="450">
        <f>SUM(N63, N59, N54)/60</f>
        <v>10.179296875</v>
      </c>
      <c r="J69" s="451"/>
      <c r="K69" s="47"/>
      <c r="L69" s="47"/>
      <c r="M69" s="47"/>
      <c r="N69" s="47"/>
      <c r="O69" s="47"/>
    </row>
    <row r="70" spans="1:21" x14ac:dyDescent="0.25">
      <c r="A70" s="461"/>
      <c r="B70" s="462"/>
      <c r="C70" s="462"/>
      <c r="D70" s="462"/>
      <c r="E70" s="463"/>
      <c r="F70" s="469"/>
      <c r="G70" s="346"/>
      <c r="H70" s="82">
        <v>3</v>
      </c>
      <c r="I70" s="450">
        <f>SUM(N65, N62, N57)/60</f>
        <v>1.1515625</v>
      </c>
      <c r="J70" s="451"/>
      <c r="K70" s="47"/>
      <c r="L70" s="47"/>
      <c r="M70" s="47"/>
      <c r="N70" s="47"/>
      <c r="O70" s="47"/>
    </row>
    <row r="71" spans="1:21" x14ac:dyDescent="0.25">
      <c r="A71" s="461"/>
      <c r="B71" s="462"/>
      <c r="C71" s="462"/>
      <c r="D71" s="462"/>
      <c r="E71" s="463"/>
      <c r="F71" s="469"/>
      <c r="G71" s="346"/>
      <c r="H71" s="82">
        <v>3</v>
      </c>
      <c r="I71" s="450">
        <f>SUM(N61, N56, N39, N34, N23)/60</f>
        <v>333.09375</v>
      </c>
      <c r="J71" s="451"/>
      <c r="K71" s="47"/>
      <c r="L71" s="47"/>
      <c r="M71" s="47"/>
      <c r="N71" s="47"/>
      <c r="O71" s="47"/>
    </row>
    <row r="72" spans="1:21" ht="15.75" thickBot="1" x14ac:dyDescent="0.3">
      <c r="A72" s="464"/>
      <c r="B72" s="465"/>
      <c r="C72" s="465"/>
      <c r="D72" s="465"/>
      <c r="E72" s="466"/>
      <c r="F72" s="470"/>
      <c r="G72" s="471"/>
      <c r="H72" s="84">
        <v>1</v>
      </c>
      <c r="I72" s="452">
        <f>N64/60</f>
        <v>12.684374999999999</v>
      </c>
      <c r="J72" s="453"/>
      <c r="K72" s="48"/>
      <c r="L72" s="48"/>
      <c r="M72" s="48"/>
      <c r="N72" s="48"/>
      <c r="O72" s="48"/>
    </row>
    <row r="73" spans="1:21" x14ac:dyDescent="0.25">
      <c r="Q73" s="48"/>
      <c r="R73" s="48"/>
      <c r="S73" s="48"/>
      <c r="T73" s="48"/>
      <c r="U73" s="48"/>
    </row>
  </sheetData>
  <mergeCells count="223">
    <mergeCell ref="N27:P27"/>
    <mergeCell ref="N28:P28"/>
    <mergeCell ref="N29:P29"/>
    <mergeCell ref="N30:P30"/>
    <mergeCell ref="N17:P18"/>
    <mergeCell ref="N19:P21"/>
    <mergeCell ref="Q19:U21"/>
    <mergeCell ref="Q17:U18"/>
    <mergeCell ref="N22:P22"/>
    <mergeCell ref="N23:P23"/>
    <mergeCell ref="N24:P25"/>
    <mergeCell ref="Q24:U25"/>
    <mergeCell ref="N26:P26"/>
    <mergeCell ref="Q33:U33"/>
    <mergeCell ref="Q51:U52"/>
    <mergeCell ref="N31:P31"/>
    <mergeCell ref="Q34:U34"/>
    <mergeCell ref="Q35:U35"/>
    <mergeCell ref="Q36:U36"/>
    <mergeCell ref="Q37:U37"/>
    <mergeCell ref="Q38:U38"/>
    <mergeCell ref="Q39:U39"/>
    <mergeCell ref="Q63:U63"/>
    <mergeCell ref="Q64:U64"/>
    <mergeCell ref="Q65:U65"/>
    <mergeCell ref="N53:P53"/>
    <mergeCell ref="N57:P57"/>
    <mergeCell ref="N54:P54"/>
    <mergeCell ref="N55:P55"/>
    <mergeCell ref="N56:P56"/>
    <mergeCell ref="N58:P58"/>
    <mergeCell ref="N59:P59"/>
    <mergeCell ref="N60:P60"/>
    <mergeCell ref="N61:P61"/>
    <mergeCell ref="N62:P62"/>
    <mergeCell ref="N63:P63"/>
    <mergeCell ref="N64:P64"/>
    <mergeCell ref="N65:P65"/>
    <mergeCell ref="Q53:U53"/>
    <mergeCell ref="Q54:U54"/>
    <mergeCell ref="Q55:U55"/>
    <mergeCell ref="Q56:U56"/>
    <mergeCell ref="Q57:U57"/>
    <mergeCell ref="Q59:U59"/>
    <mergeCell ref="Q58:U58"/>
    <mergeCell ref="Q62:U62"/>
    <mergeCell ref="A11:A12"/>
    <mergeCell ref="B11:E12"/>
    <mergeCell ref="K11:M12"/>
    <mergeCell ref="A9:E9"/>
    <mergeCell ref="F9:P9"/>
    <mergeCell ref="Q9:U9"/>
    <mergeCell ref="A10:E10"/>
    <mergeCell ref="Q60:U60"/>
    <mergeCell ref="Q61:U61"/>
    <mergeCell ref="N51:P52"/>
    <mergeCell ref="Q11:U12"/>
    <mergeCell ref="Q13:U13"/>
    <mergeCell ref="Q14:U14"/>
    <mergeCell ref="Q15:U15"/>
    <mergeCell ref="Q16:U16"/>
    <mergeCell ref="Q22:U22"/>
    <mergeCell ref="Q23:U23"/>
    <mergeCell ref="Q26:U26"/>
    <mergeCell ref="Q27:U27"/>
    <mergeCell ref="Q28:U28"/>
    <mergeCell ref="Q29:U29"/>
    <mergeCell ref="Q30:U30"/>
    <mergeCell ref="Q31:U31"/>
    <mergeCell ref="Q32:U32"/>
    <mergeCell ref="A6:E6"/>
    <mergeCell ref="F6:K6"/>
    <mergeCell ref="O6:P6"/>
    <mergeCell ref="A7:E7"/>
    <mergeCell ref="F7:P7"/>
    <mergeCell ref="A8:E8"/>
    <mergeCell ref="F8:P8"/>
    <mergeCell ref="A1:B2"/>
    <mergeCell ref="C1:S2"/>
    <mergeCell ref="A3:E4"/>
    <mergeCell ref="F3:U4"/>
    <mergeCell ref="A5:E5"/>
    <mergeCell ref="F5:K5"/>
    <mergeCell ref="O5:P5"/>
    <mergeCell ref="Q5:R5"/>
    <mergeCell ref="S5:U5"/>
    <mergeCell ref="F10:P10"/>
    <mergeCell ref="Q10:U10"/>
    <mergeCell ref="F11:J11"/>
    <mergeCell ref="B13:E13"/>
    <mergeCell ref="B14:E14"/>
    <mergeCell ref="K13:M13"/>
    <mergeCell ref="K14:M14"/>
    <mergeCell ref="B15:E15"/>
    <mergeCell ref="B16:E16"/>
    <mergeCell ref="K15:M15"/>
    <mergeCell ref="K16:M16"/>
    <mergeCell ref="N11:P12"/>
    <mergeCell ref="N13:P13"/>
    <mergeCell ref="N14:P14"/>
    <mergeCell ref="N15:P15"/>
    <mergeCell ref="N16:P16"/>
    <mergeCell ref="B17:E17"/>
    <mergeCell ref="B18:E18"/>
    <mergeCell ref="K17:M17"/>
    <mergeCell ref="K18:M18"/>
    <mergeCell ref="B19:E19"/>
    <mergeCell ref="B20:E20"/>
    <mergeCell ref="K19:M19"/>
    <mergeCell ref="K20:M20"/>
    <mergeCell ref="B21:E21"/>
    <mergeCell ref="B22:E22"/>
    <mergeCell ref="K21:M21"/>
    <mergeCell ref="K22:M22"/>
    <mergeCell ref="B23:E23"/>
    <mergeCell ref="B24:E24"/>
    <mergeCell ref="K23:M23"/>
    <mergeCell ref="K24:M24"/>
    <mergeCell ref="B25:E25"/>
    <mergeCell ref="B26:E26"/>
    <mergeCell ref="K25:M25"/>
    <mergeCell ref="K26:M26"/>
    <mergeCell ref="B27:E27"/>
    <mergeCell ref="B28:E28"/>
    <mergeCell ref="K27:M27"/>
    <mergeCell ref="K28:M28"/>
    <mergeCell ref="B29:E29"/>
    <mergeCell ref="B30:E30"/>
    <mergeCell ref="K29:M29"/>
    <mergeCell ref="K30:M30"/>
    <mergeCell ref="B31:E31"/>
    <mergeCell ref="B32:E32"/>
    <mergeCell ref="K31:M31"/>
    <mergeCell ref="K32:M32"/>
    <mergeCell ref="B33:E33"/>
    <mergeCell ref="N32:P32"/>
    <mergeCell ref="N33:P33"/>
    <mergeCell ref="B34:E34"/>
    <mergeCell ref="K33:M33"/>
    <mergeCell ref="K34:M34"/>
    <mergeCell ref="B35:E35"/>
    <mergeCell ref="N34:P34"/>
    <mergeCell ref="N35:P35"/>
    <mergeCell ref="B36:E36"/>
    <mergeCell ref="K35:M35"/>
    <mergeCell ref="K36:M36"/>
    <mergeCell ref="B37:E37"/>
    <mergeCell ref="N36:P36"/>
    <mergeCell ref="N37:P37"/>
    <mergeCell ref="B38:E38"/>
    <mergeCell ref="K37:M37"/>
    <mergeCell ref="K38:M38"/>
    <mergeCell ref="B39:E39"/>
    <mergeCell ref="N38:P38"/>
    <mergeCell ref="N39:P39"/>
    <mergeCell ref="A41:B42"/>
    <mergeCell ref="C41:S42"/>
    <mergeCell ref="A43:E44"/>
    <mergeCell ref="F43:U44"/>
    <mergeCell ref="K39:M39"/>
    <mergeCell ref="A45:E45"/>
    <mergeCell ref="F45:K45"/>
    <mergeCell ref="O45:P45"/>
    <mergeCell ref="Q45:R45"/>
    <mergeCell ref="S45:U45"/>
    <mergeCell ref="A46:E46"/>
    <mergeCell ref="F46:K46"/>
    <mergeCell ref="O46:P46"/>
    <mergeCell ref="Q49:U49"/>
    <mergeCell ref="A50:E50"/>
    <mergeCell ref="F50:P50"/>
    <mergeCell ref="Q50:U50"/>
    <mergeCell ref="A51:A52"/>
    <mergeCell ref="B51:E52"/>
    <mergeCell ref="A47:E47"/>
    <mergeCell ref="F47:P47"/>
    <mergeCell ref="F51:J51"/>
    <mergeCell ref="A48:E48"/>
    <mergeCell ref="F48:P48"/>
    <mergeCell ref="A49:E49"/>
    <mergeCell ref="F49:P49"/>
    <mergeCell ref="B55:E55"/>
    <mergeCell ref="B65:E65"/>
    <mergeCell ref="K64:M64"/>
    <mergeCell ref="K65:M65"/>
    <mergeCell ref="B62:E62"/>
    <mergeCell ref="B63:E63"/>
    <mergeCell ref="K62:M62"/>
    <mergeCell ref="K63:M63"/>
    <mergeCell ref="B61:E61"/>
    <mergeCell ref="K60:M60"/>
    <mergeCell ref="K61:M61"/>
    <mergeCell ref="B57:E57"/>
    <mergeCell ref="B58:E58"/>
    <mergeCell ref="K57:M57"/>
    <mergeCell ref="K58:M58"/>
    <mergeCell ref="B59:E59"/>
    <mergeCell ref="K59:M59"/>
    <mergeCell ref="B56:E56"/>
    <mergeCell ref="I70:J70"/>
    <mergeCell ref="I71:J71"/>
    <mergeCell ref="I72:J72"/>
    <mergeCell ref="K51:M52"/>
    <mergeCell ref="K53:M53"/>
    <mergeCell ref="K54:M54"/>
    <mergeCell ref="K55:M55"/>
    <mergeCell ref="K56:M56"/>
    <mergeCell ref="A67:E72"/>
    <mergeCell ref="I67:J67"/>
    <mergeCell ref="I68:J68"/>
    <mergeCell ref="I69:J69"/>
    <mergeCell ref="F68:G68"/>
    <mergeCell ref="F69:G69"/>
    <mergeCell ref="F70:G70"/>
    <mergeCell ref="F71:G71"/>
    <mergeCell ref="F72:G72"/>
    <mergeCell ref="F67:G67"/>
    <mergeCell ref="F66:J66"/>
    <mergeCell ref="B53:E53"/>
    <mergeCell ref="B54:E54"/>
    <mergeCell ref="A66:E66"/>
    <mergeCell ref="B64:E64"/>
    <mergeCell ref="B60:E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2"/>
  <sheetViews>
    <sheetView zoomScale="85" zoomScaleNormal="85" workbookViewId="0">
      <selection activeCell="G29" sqref="G29"/>
    </sheetView>
  </sheetViews>
  <sheetFormatPr baseColWidth="10" defaultRowHeight="15" x14ac:dyDescent="0.25"/>
  <cols>
    <col min="2" max="2" width="6.5703125" customWidth="1"/>
    <col min="3" max="3" width="8" customWidth="1"/>
    <col min="4" max="4" width="7.5703125" customWidth="1"/>
    <col min="5" max="5" width="9.28515625" bestFit="1" customWidth="1"/>
    <col min="6" max="6" width="4.5703125" customWidth="1"/>
    <col min="7" max="7" width="7.42578125" customWidth="1"/>
  </cols>
  <sheetData>
    <row r="7" spans="2:7" ht="15.75" thickBot="1" x14ac:dyDescent="0.3"/>
    <row r="8" spans="2:7" x14ac:dyDescent="0.25">
      <c r="B8" s="527" t="s">
        <v>118</v>
      </c>
      <c r="C8" s="528"/>
      <c r="D8" s="528"/>
      <c r="E8" s="115" t="s">
        <v>140</v>
      </c>
      <c r="F8" s="528" t="s">
        <v>117</v>
      </c>
      <c r="G8" s="529"/>
    </row>
    <row r="9" spans="2:7" x14ac:dyDescent="0.25">
      <c r="B9" s="81"/>
      <c r="C9" s="347" t="s">
        <v>135</v>
      </c>
      <c r="D9" s="418"/>
      <c r="E9" s="113">
        <v>27</v>
      </c>
      <c r="F9" s="523">
        <v>140.69552291666665</v>
      </c>
      <c r="G9" s="524"/>
    </row>
    <row r="10" spans="2:7" x14ac:dyDescent="0.25">
      <c r="B10" s="81"/>
      <c r="C10" s="346" t="s">
        <v>137</v>
      </c>
      <c r="D10" s="346"/>
      <c r="E10" s="113">
        <v>3</v>
      </c>
      <c r="F10" s="523">
        <v>10.179296875</v>
      </c>
      <c r="G10" s="524"/>
    </row>
    <row r="11" spans="2:7" x14ac:dyDescent="0.25">
      <c r="B11" s="81"/>
      <c r="C11" s="346" t="s">
        <v>136</v>
      </c>
      <c r="D11" s="346"/>
      <c r="E11" s="113">
        <v>3</v>
      </c>
      <c r="F11" s="523">
        <v>1.1515625</v>
      </c>
      <c r="G11" s="524"/>
    </row>
    <row r="12" spans="2:7" x14ac:dyDescent="0.25">
      <c r="B12" s="81"/>
      <c r="C12" s="346" t="s">
        <v>138</v>
      </c>
      <c r="D12" s="346"/>
      <c r="E12" s="113">
        <v>3</v>
      </c>
      <c r="F12" s="523">
        <v>353.71875</v>
      </c>
      <c r="G12" s="524"/>
    </row>
    <row r="13" spans="2:7" ht="15.75" thickBot="1" x14ac:dyDescent="0.3">
      <c r="B13" s="116"/>
      <c r="C13" s="471" t="s">
        <v>139</v>
      </c>
      <c r="D13" s="471"/>
      <c r="E13" s="114">
        <v>1</v>
      </c>
      <c r="F13" s="525">
        <v>12.684374999999999</v>
      </c>
      <c r="G13" s="526"/>
    </row>
    <row r="16" spans="2:7" ht="15.75" thickBot="1" x14ac:dyDescent="0.3"/>
    <row r="17" spans="3:7" x14ac:dyDescent="0.25">
      <c r="C17" s="527" t="s">
        <v>118</v>
      </c>
      <c r="D17" s="528"/>
      <c r="E17" s="115" t="s">
        <v>140</v>
      </c>
      <c r="F17" s="528" t="s">
        <v>117</v>
      </c>
      <c r="G17" s="529"/>
    </row>
    <row r="18" spans="3:7" x14ac:dyDescent="0.25">
      <c r="C18" s="469" t="s">
        <v>138</v>
      </c>
      <c r="D18" s="346"/>
      <c r="E18" s="113">
        <v>27</v>
      </c>
      <c r="F18" s="523">
        <v>333.09</v>
      </c>
      <c r="G18" s="524"/>
    </row>
    <row r="19" spans="3:7" x14ac:dyDescent="0.25">
      <c r="C19" s="469" t="s">
        <v>135</v>
      </c>
      <c r="D19" s="346"/>
      <c r="E19" s="113">
        <v>3</v>
      </c>
      <c r="F19" s="523">
        <v>140.69552291666665</v>
      </c>
      <c r="G19" s="524"/>
    </row>
    <row r="20" spans="3:7" x14ac:dyDescent="0.25">
      <c r="C20" s="469" t="s">
        <v>139</v>
      </c>
      <c r="D20" s="346"/>
      <c r="E20" s="113">
        <v>3</v>
      </c>
      <c r="F20" s="523">
        <v>12.684374999999999</v>
      </c>
      <c r="G20" s="524"/>
    </row>
    <row r="21" spans="3:7" x14ac:dyDescent="0.25">
      <c r="C21" s="469" t="s">
        <v>137</v>
      </c>
      <c r="D21" s="346"/>
      <c r="E21" s="113">
        <v>3</v>
      </c>
      <c r="F21" s="523">
        <v>10.179296875</v>
      </c>
      <c r="G21" s="524"/>
    </row>
    <row r="22" spans="3:7" ht="15.75" thickBot="1" x14ac:dyDescent="0.3">
      <c r="C22" s="470" t="s">
        <v>136</v>
      </c>
      <c r="D22" s="471"/>
      <c r="E22" s="114">
        <v>1</v>
      </c>
      <c r="F22" s="525">
        <v>1.1515625</v>
      </c>
      <c r="G22" s="526"/>
    </row>
  </sheetData>
  <sortState ref="F18:G22">
    <sortCondition descending="1" ref="F18"/>
  </sortState>
  <mergeCells count="24">
    <mergeCell ref="F8:G8"/>
    <mergeCell ref="C9:D9"/>
    <mergeCell ref="F9:G9"/>
    <mergeCell ref="C10:D10"/>
    <mergeCell ref="F10:G10"/>
    <mergeCell ref="B8:D8"/>
    <mergeCell ref="C11:D11"/>
    <mergeCell ref="F11:G11"/>
    <mergeCell ref="C12:D12"/>
    <mergeCell ref="F12:G12"/>
    <mergeCell ref="C13:D13"/>
    <mergeCell ref="F13:G13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2"/>
  <sheetViews>
    <sheetView showGridLines="0" workbookViewId="0">
      <selection activeCell="F21" sqref="F21"/>
    </sheetView>
  </sheetViews>
  <sheetFormatPr baseColWidth="10" defaultRowHeight="15" x14ac:dyDescent="0.25"/>
  <cols>
    <col min="4" max="4" width="23.85546875" customWidth="1"/>
    <col min="5" max="5" width="12.7109375" customWidth="1"/>
    <col min="6" max="6" width="14.5703125" bestFit="1" customWidth="1"/>
    <col min="7" max="7" width="14.5703125" customWidth="1"/>
  </cols>
  <sheetData>
    <row r="5" spans="3:7" ht="18" customHeight="1" x14ac:dyDescent="0.25">
      <c r="C5" s="536" t="s">
        <v>12</v>
      </c>
      <c r="D5" s="537"/>
      <c r="E5" s="538"/>
      <c r="F5" s="534" t="s">
        <v>67</v>
      </c>
      <c r="G5" s="535"/>
    </row>
    <row r="6" spans="3:7" ht="18" customHeight="1" x14ac:dyDescent="0.25">
      <c r="C6" s="539"/>
      <c r="D6" s="540"/>
      <c r="E6" s="541"/>
      <c r="F6" s="19" t="s">
        <v>68</v>
      </c>
      <c r="G6" s="3" t="s">
        <v>69</v>
      </c>
    </row>
    <row r="7" spans="3:7" x14ac:dyDescent="0.25">
      <c r="C7" s="542" t="s">
        <v>13</v>
      </c>
      <c r="D7" s="542"/>
      <c r="E7" s="542"/>
      <c r="F7" s="1">
        <v>5</v>
      </c>
      <c r="G7" s="1">
        <v>4</v>
      </c>
    </row>
    <row r="8" spans="3:7" x14ac:dyDescent="0.25">
      <c r="C8" s="542" t="s">
        <v>14</v>
      </c>
      <c r="D8" s="542"/>
      <c r="E8" s="542"/>
      <c r="F8" s="1">
        <v>4</v>
      </c>
      <c r="G8" s="1">
        <v>4</v>
      </c>
    </row>
    <row r="9" spans="3:7" ht="18" customHeight="1" x14ac:dyDescent="0.25">
      <c r="C9" s="542" t="s">
        <v>15</v>
      </c>
      <c r="D9" s="542"/>
      <c r="E9" s="542"/>
      <c r="F9" s="1">
        <v>2</v>
      </c>
      <c r="G9" s="1">
        <v>4</v>
      </c>
    </row>
    <row r="10" spans="3:7" x14ac:dyDescent="0.25">
      <c r="C10" s="542" t="s">
        <v>16</v>
      </c>
      <c r="D10" s="542"/>
      <c r="E10" s="542"/>
      <c r="F10" s="1">
        <v>0</v>
      </c>
      <c r="G10" s="1">
        <v>1</v>
      </c>
    </row>
    <row r="11" spans="3:7" x14ac:dyDescent="0.25">
      <c r="C11" s="542" t="s">
        <v>18</v>
      </c>
      <c r="D11" s="542"/>
      <c r="E11" s="542"/>
      <c r="F11" s="1">
        <v>0</v>
      </c>
      <c r="G11" s="1">
        <v>1</v>
      </c>
    </row>
    <row r="12" spans="3:7" x14ac:dyDescent="0.25">
      <c r="C12" s="542" t="s">
        <v>17</v>
      </c>
      <c r="D12" s="542"/>
      <c r="E12" s="542"/>
      <c r="F12" s="1">
        <v>1</v>
      </c>
      <c r="G12" s="1">
        <v>1</v>
      </c>
    </row>
    <row r="13" spans="3:7" x14ac:dyDescent="0.25">
      <c r="E13" s="2" t="s">
        <v>19</v>
      </c>
      <c r="F13" s="1">
        <f>SUM(F7:F12)</f>
        <v>12</v>
      </c>
      <c r="G13" s="1">
        <f>SUM(G7:G12)</f>
        <v>15</v>
      </c>
    </row>
    <row r="15" spans="3:7" x14ac:dyDescent="0.25">
      <c r="D15" s="530" t="s">
        <v>71</v>
      </c>
      <c r="E15" s="531"/>
    </row>
    <row r="16" spans="3:7" x14ac:dyDescent="0.25">
      <c r="D16" s="1" t="s">
        <v>74</v>
      </c>
      <c r="E16" s="1">
        <v>8</v>
      </c>
    </row>
    <row r="17" spans="4:6" x14ac:dyDescent="0.25">
      <c r="D17" s="1" t="s">
        <v>73</v>
      </c>
      <c r="E17" s="1">
        <f>E16*60</f>
        <v>480</v>
      </c>
    </row>
    <row r="18" spans="4:6" x14ac:dyDescent="0.25">
      <c r="D18" s="1" t="s">
        <v>72</v>
      </c>
      <c r="E18" s="1">
        <f>E17*60</f>
        <v>28800</v>
      </c>
    </row>
    <row r="20" spans="4:6" x14ac:dyDescent="0.25">
      <c r="D20" s="533" t="s">
        <v>12</v>
      </c>
      <c r="E20" s="533"/>
      <c r="F20" s="24" t="s">
        <v>75</v>
      </c>
    </row>
    <row r="21" spans="4:6" x14ac:dyDescent="0.25">
      <c r="D21" s="532" t="s">
        <v>76</v>
      </c>
      <c r="E21" s="532"/>
      <c r="F21" s="23">
        <f>G13/E17</f>
        <v>3.125E-2</v>
      </c>
    </row>
    <row r="22" spans="4:6" x14ac:dyDescent="0.25">
      <c r="D22" s="532" t="s">
        <v>77</v>
      </c>
      <c r="E22" s="532"/>
      <c r="F22" s="23">
        <f>F13/E17</f>
        <v>2.5000000000000001E-2</v>
      </c>
    </row>
  </sheetData>
  <mergeCells count="12">
    <mergeCell ref="D15:E15"/>
    <mergeCell ref="D21:E21"/>
    <mergeCell ref="D22:E22"/>
    <mergeCell ref="D20:E20"/>
    <mergeCell ref="F5:G5"/>
    <mergeCell ref="C5:E6"/>
    <mergeCell ref="C12:E12"/>
    <mergeCell ref="C9:E9"/>
    <mergeCell ref="C7:E7"/>
    <mergeCell ref="C8:E8"/>
    <mergeCell ref="C10:E10"/>
    <mergeCell ref="C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showGridLines="0" view="pageLayout" topLeftCell="A4" zoomScale="85" zoomScaleNormal="100" zoomScalePageLayoutView="85" workbookViewId="0">
      <selection activeCell="N68" sqref="N68:O68"/>
    </sheetView>
  </sheetViews>
  <sheetFormatPr baseColWidth="10" defaultRowHeight="15" x14ac:dyDescent="0.25"/>
  <cols>
    <col min="1" max="1" width="3.42578125" customWidth="1"/>
    <col min="2" max="2" width="8.42578125" customWidth="1"/>
    <col min="3" max="4" width="2.42578125" customWidth="1"/>
    <col min="5" max="5" width="8.85546875" customWidth="1"/>
    <col min="6" max="6" width="3.42578125" customWidth="1"/>
    <col min="7" max="8" width="3.28515625" customWidth="1"/>
    <col min="9" max="9" width="3.140625" customWidth="1"/>
    <col min="10" max="10" width="3.42578125" customWidth="1"/>
    <col min="11" max="11" width="3.28515625" customWidth="1"/>
    <col min="12" max="12" width="2.7109375" customWidth="1"/>
    <col min="13" max="13" width="3.7109375" customWidth="1"/>
    <col min="14" max="14" width="3" customWidth="1"/>
    <col min="15" max="15" width="2.7109375" customWidth="1"/>
    <col min="16" max="16" width="8.28515625" customWidth="1"/>
    <col min="17" max="17" width="1.42578125" customWidth="1"/>
    <col min="18" max="18" width="3.85546875" customWidth="1"/>
    <col min="19" max="19" width="3.140625" customWidth="1"/>
    <col min="20" max="20" width="8.7109375" customWidth="1"/>
    <col min="21" max="21" width="8.42578125" customWidth="1"/>
  </cols>
  <sheetData>
    <row r="1" spans="1:21" ht="23.25" customHeight="1" x14ac:dyDescent="0.25">
      <c r="A1" s="429"/>
      <c r="B1" s="430"/>
      <c r="C1" s="386" t="s">
        <v>165</v>
      </c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8"/>
      <c r="T1" s="12" t="s">
        <v>44</v>
      </c>
      <c r="U1" s="14">
        <v>1</v>
      </c>
    </row>
    <row r="2" spans="1:21" ht="27.75" customHeight="1" x14ac:dyDescent="0.25">
      <c r="A2" s="431"/>
      <c r="B2" s="432"/>
      <c r="C2" s="389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1"/>
      <c r="T2" s="13" t="s">
        <v>39</v>
      </c>
      <c r="U2" s="37" t="s">
        <v>45</v>
      </c>
    </row>
    <row r="3" spans="1:21" ht="15" customHeight="1" x14ac:dyDescent="0.25">
      <c r="A3" s="408" t="s">
        <v>1</v>
      </c>
      <c r="B3" s="408"/>
      <c r="C3" s="408"/>
      <c r="D3" s="408"/>
      <c r="E3" s="408"/>
      <c r="F3" s="404" t="s">
        <v>22</v>
      </c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  <c r="R3" s="404"/>
      <c r="S3" s="404"/>
      <c r="T3" s="404"/>
      <c r="U3" s="405"/>
    </row>
    <row r="4" spans="1:21" x14ac:dyDescent="0.25">
      <c r="A4" s="408"/>
      <c r="B4" s="408"/>
      <c r="C4" s="408"/>
      <c r="D4" s="408"/>
      <c r="E4" s="408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7"/>
    </row>
    <row r="5" spans="1:21" x14ac:dyDescent="0.25">
      <c r="A5" s="347" t="s">
        <v>41</v>
      </c>
      <c r="B5" s="417"/>
      <c r="C5" s="417"/>
      <c r="D5" s="417"/>
      <c r="E5" s="418"/>
      <c r="F5" s="381" t="s">
        <v>4</v>
      </c>
      <c r="G5" s="381"/>
      <c r="H5" s="381"/>
      <c r="I5" s="381"/>
      <c r="J5" s="381"/>
      <c r="K5" s="381"/>
      <c r="L5" s="6" t="s">
        <v>5</v>
      </c>
      <c r="M5" s="6"/>
      <c r="N5" s="6"/>
      <c r="O5" s="396">
        <v>0.35416666666666669</v>
      </c>
      <c r="P5" s="396"/>
      <c r="Q5" s="381" t="s">
        <v>78</v>
      </c>
      <c r="R5" s="381"/>
      <c r="S5" s="382">
        <v>43764</v>
      </c>
      <c r="T5" s="383"/>
      <c r="U5" s="383"/>
    </row>
    <row r="6" spans="1:21" x14ac:dyDescent="0.25">
      <c r="A6" s="397" t="s">
        <v>93</v>
      </c>
      <c r="B6" s="398"/>
      <c r="C6" s="398"/>
      <c r="D6" s="398"/>
      <c r="E6" s="399"/>
      <c r="F6" s="400" t="s">
        <v>42</v>
      </c>
      <c r="G6" s="400"/>
      <c r="H6" s="400"/>
      <c r="I6" s="400"/>
      <c r="J6" s="400"/>
      <c r="K6" s="400"/>
      <c r="L6" s="6" t="s">
        <v>6</v>
      </c>
      <c r="M6" s="6"/>
      <c r="N6" s="6"/>
      <c r="O6" s="396">
        <v>0.5</v>
      </c>
      <c r="P6" s="396"/>
      <c r="Q6" s="18"/>
      <c r="R6" s="25" t="s">
        <v>43</v>
      </c>
      <c r="S6" s="7" t="s">
        <v>2</v>
      </c>
      <c r="T6" s="9"/>
      <c r="U6" s="8"/>
    </row>
    <row r="7" spans="1:21" x14ac:dyDescent="0.25">
      <c r="A7" s="414" t="s">
        <v>46</v>
      </c>
      <c r="B7" s="415"/>
      <c r="C7" s="415"/>
      <c r="D7" s="415"/>
      <c r="E7" s="416"/>
      <c r="F7" s="395" t="s">
        <v>37</v>
      </c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18"/>
      <c r="R7" s="36" t="s">
        <v>43</v>
      </c>
      <c r="S7" s="7" t="s">
        <v>3</v>
      </c>
      <c r="T7" s="9"/>
      <c r="U7" s="8"/>
    </row>
    <row r="8" spans="1:21" x14ac:dyDescent="0.25">
      <c r="A8" s="414" t="s">
        <v>7</v>
      </c>
      <c r="B8" s="415"/>
      <c r="C8" s="415"/>
      <c r="D8" s="415"/>
      <c r="E8" s="416"/>
      <c r="F8" s="395" t="s">
        <v>48</v>
      </c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16"/>
      <c r="R8" s="16"/>
      <c r="S8" s="16"/>
      <c r="T8" s="16"/>
      <c r="U8" s="17"/>
    </row>
    <row r="9" spans="1:21" x14ac:dyDescent="0.25">
      <c r="A9" s="392" t="s">
        <v>8</v>
      </c>
      <c r="B9" s="393"/>
      <c r="C9" s="393"/>
      <c r="D9" s="393"/>
      <c r="E9" s="394"/>
      <c r="F9" s="395" t="s">
        <v>20</v>
      </c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417" t="s">
        <v>40</v>
      </c>
      <c r="R9" s="417"/>
      <c r="S9" s="417"/>
      <c r="T9" s="417"/>
      <c r="U9" s="418"/>
    </row>
    <row r="10" spans="1:21" x14ac:dyDescent="0.25">
      <c r="A10" s="392" t="s">
        <v>9</v>
      </c>
      <c r="B10" s="393"/>
      <c r="C10" s="393"/>
      <c r="D10" s="393"/>
      <c r="E10" s="394"/>
      <c r="F10" s="395" t="s">
        <v>21</v>
      </c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419">
        <f>Suplements!F21</f>
        <v>3.125E-2</v>
      </c>
      <c r="R10" s="419"/>
      <c r="S10" s="419"/>
      <c r="T10" s="419"/>
      <c r="U10" s="419"/>
    </row>
    <row r="11" spans="1:21" ht="15" customHeight="1" x14ac:dyDescent="0.25">
      <c r="A11" s="437" t="s">
        <v>10</v>
      </c>
      <c r="B11" s="433" t="s">
        <v>11</v>
      </c>
      <c r="C11" s="433"/>
      <c r="D11" s="433"/>
      <c r="E11" s="433"/>
      <c r="F11" s="454" t="s">
        <v>94</v>
      </c>
      <c r="G11" s="455"/>
      <c r="H11" s="455"/>
      <c r="I11" s="455"/>
      <c r="J11" s="455"/>
      <c r="K11" s="455"/>
      <c r="L11" s="455"/>
      <c r="M11" s="456"/>
      <c r="N11" s="550" t="s">
        <v>110</v>
      </c>
      <c r="O11" s="551"/>
      <c r="P11" s="545" t="s">
        <v>111</v>
      </c>
      <c r="Q11" s="454" t="s">
        <v>95</v>
      </c>
      <c r="R11" s="455"/>
      <c r="S11" s="455"/>
      <c r="T11" s="455"/>
      <c r="U11" s="456"/>
    </row>
    <row r="12" spans="1:21" x14ac:dyDescent="0.25">
      <c r="A12" s="438"/>
      <c r="B12" s="433"/>
      <c r="C12" s="433"/>
      <c r="D12" s="433"/>
      <c r="E12" s="433"/>
      <c r="F12" s="457"/>
      <c r="G12" s="458"/>
      <c r="H12" s="458"/>
      <c r="I12" s="458"/>
      <c r="J12" s="458"/>
      <c r="K12" s="458"/>
      <c r="L12" s="458"/>
      <c r="M12" s="459"/>
      <c r="N12" s="552"/>
      <c r="O12" s="553"/>
      <c r="P12" s="546"/>
      <c r="Q12" s="457"/>
      <c r="R12" s="458"/>
      <c r="S12" s="458"/>
      <c r="T12" s="458"/>
      <c r="U12" s="459"/>
    </row>
    <row r="13" spans="1:21" ht="15" customHeight="1" x14ac:dyDescent="0.25">
      <c r="A13" s="58">
        <v>1</v>
      </c>
      <c r="B13" s="375" t="s">
        <v>24</v>
      </c>
      <c r="C13" s="376"/>
      <c r="D13" s="376"/>
      <c r="E13" s="377"/>
      <c r="F13" s="554" t="s">
        <v>122</v>
      </c>
      <c r="G13" s="555"/>
      <c r="H13" s="555"/>
      <c r="I13" s="555"/>
      <c r="J13" s="555"/>
      <c r="K13" s="555"/>
      <c r="L13" s="555"/>
      <c r="M13" s="556"/>
      <c r="N13" s="543">
        <f>Times!T13/60</f>
        <v>9.8828125000000003E-2</v>
      </c>
      <c r="O13" s="543"/>
      <c r="P13" s="66"/>
      <c r="Q13" s="596" t="s">
        <v>109</v>
      </c>
      <c r="R13" s="597"/>
      <c r="S13" s="597"/>
      <c r="T13" s="597"/>
      <c r="U13" s="598"/>
    </row>
    <row r="14" spans="1:21" ht="15" customHeight="1" x14ac:dyDescent="0.25">
      <c r="A14" s="58">
        <v>2</v>
      </c>
      <c r="B14" s="375" t="s">
        <v>25</v>
      </c>
      <c r="C14" s="376"/>
      <c r="D14" s="376"/>
      <c r="E14" s="377"/>
      <c r="F14" s="557"/>
      <c r="G14" s="558"/>
      <c r="H14" s="558"/>
      <c r="I14" s="558"/>
      <c r="J14" s="558"/>
      <c r="K14" s="558"/>
      <c r="L14" s="558"/>
      <c r="M14" s="559"/>
      <c r="N14" s="543">
        <f>Times!T14/60</f>
        <v>2.6769531249999998</v>
      </c>
      <c r="O14" s="543"/>
      <c r="P14" s="66"/>
      <c r="Q14" s="599"/>
      <c r="R14" s="571"/>
      <c r="S14" s="571"/>
      <c r="T14" s="571"/>
      <c r="U14" s="600"/>
    </row>
    <row r="15" spans="1:21" ht="15" customHeight="1" x14ac:dyDescent="0.25">
      <c r="A15" s="77">
        <v>3</v>
      </c>
      <c r="B15" s="375" t="s">
        <v>26</v>
      </c>
      <c r="C15" s="376"/>
      <c r="D15" s="376"/>
      <c r="E15" s="377"/>
      <c r="F15" s="557"/>
      <c r="G15" s="558"/>
      <c r="H15" s="558"/>
      <c r="I15" s="558"/>
      <c r="J15" s="558"/>
      <c r="K15" s="558"/>
      <c r="L15" s="558"/>
      <c r="M15" s="559"/>
      <c r="N15" s="543">
        <f>Times!T15/60</f>
        <v>0.88515624999999998</v>
      </c>
      <c r="O15" s="543"/>
      <c r="P15" s="66"/>
      <c r="Q15" s="599"/>
      <c r="R15" s="571"/>
      <c r="S15" s="571"/>
      <c r="T15" s="571"/>
      <c r="U15" s="600"/>
    </row>
    <row r="16" spans="1:21" ht="15" customHeight="1" x14ac:dyDescent="0.25">
      <c r="A16" s="77">
        <v>4</v>
      </c>
      <c r="B16" s="375" t="s">
        <v>27</v>
      </c>
      <c r="C16" s="376"/>
      <c r="D16" s="376"/>
      <c r="E16" s="377"/>
      <c r="F16" s="557"/>
      <c r="G16" s="558"/>
      <c r="H16" s="558"/>
      <c r="I16" s="558"/>
      <c r="J16" s="558"/>
      <c r="K16" s="558"/>
      <c r="L16" s="558"/>
      <c r="M16" s="559"/>
      <c r="N16" s="543">
        <f>Times!T16/60</f>
        <v>0.48125000000000001</v>
      </c>
      <c r="O16" s="543"/>
      <c r="P16" s="66"/>
      <c r="Q16" s="599"/>
      <c r="R16" s="571"/>
      <c r="S16" s="571"/>
      <c r="T16" s="571"/>
      <c r="U16" s="600"/>
    </row>
    <row r="17" spans="1:21" ht="15" customHeight="1" x14ac:dyDescent="0.25">
      <c r="A17" s="77">
        <v>5</v>
      </c>
      <c r="B17" s="358" t="s">
        <v>96</v>
      </c>
      <c r="C17" s="359"/>
      <c r="D17" s="359"/>
      <c r="E17" s="360"/>
      <c r="F17" s="557"/>
      <c r="G17" s="558"/>
      <c r="H17" s="558"/>
      <c r="I17" s="558"/>
      <c r="J17" s="558"/>
      <c r="K17" s="558"/>
      <c r="L17" s="558"/>
      <c r="M17" s="559"/>
      <c r="N17" s="566">
        <f>Times!T17/60</f>
        <v>2.7199218749999998</v>
      </c>
      <c r="O17" s="567"/>
      <c r="P17" s="604"/>
      <c r="Q17" s="599"/>
      <c r="R17" s="571"/>
      <c r="S17" s="571"/>
      <c r="T17" s="571"/>
      <c r="U17" s="600"/>
    </row>
    <row r="18" spans="1:21" ht="15" customHeight="1" x14ac:dyDescent="0.25">
      <c r="A18" s="77">
        <v>6</v>
      </c>
      <c r="B18" s="361"/>
      <c r="C18" s="362"/>
      <c r="D18" s="362"/>
      <c r="E18" s="363"/>
      <c r="F18" s="557"/>
      <c r="G18" s="558"/>
      <c r="H18" s="558"/>
      <c r="I18" s="558"/>
      <c r="J18" s="558"/>
      <c r="K18" s="558"/>
      <c r="L18" s="558"/>
      <c r="M18" s="559"/>
      <c r="N18" s="568"/>
      <c r="O18" s="569"/>
      <c r="P18" s="605"/>
      <c r="Q18" s="599"/>
      <c r="R18" s="571"/>
      <c r="S18" s="571"/>
      <c r="T18" s="571"/>
      <c r="U18" s="600"/>
    </row>
    <row r="19" spans="1:21" ht="15" customHeight="1" x14ac:dyDescent="0.25">
      <c r="A19" s="77">
        <v>7</v>
      </c>
      <c r="B19" s="358" t="s">
        <v>97</v>
      </c>
      <c r="C19" s="359"/>
      <c r="D19" s="359"/>
      <c r="E19" s="360"/>
      <c r="F19" s="557"/>
      <c r="G19" s="558"/>
      <c r="H19" s="558"/>
      <c r="I19" s="558"/>
      <c r="J19" s="558"/>
      <c r="K19" s="558"/>
      <c r="L19" s="558"/>
      <c r="M19" s="559"/>
      <c r="N19" s="566">
        <f>Times!T19/60</f>
        <v>4.9113281249999998</v>
      </c>
      <c r="O19" s="567"/>
      <c r="P19" s="604"/>
      <c r="Q19" s="599"/>
      <c r="R19" s="571"/>
      <c r="S19" s="571"/>
      <c r="T19" s="571"/>
      <c r="U19" s="600"/>
    </row>
    <row r="20" spans="1:21" ht="15" customHeight="1" x14ac:dyDescent="0.25">
      <c r="A20" s="77">
        <v>8</v>
      </c>
      <c r="B20" s="372"/>
      <c r="C20" s="373"/>
      <c r="D20" s="373"/>
      <c r="E20" s="374"/>
      <c r="F20" s="557"/>
      <c r="G20" s="558"/>
      <c r="H20" s="558"/>
      <c r="I20" s="558"/>
      <c r="J20" s="558"/>
      <c r="K20" s="558"/>
      <c r="L20" s="558"/>
      <c r="M20" s="559"/>
      <c r="N20" s="607"/>
      <c r="O20" s="608"/>
      <c r="P20" s="606"/>
      <c r="Q20" s="599"/>
      <c r="R20" s="571"/>
      <c r="S20" s="571"/>
      <c r="T20" s="571"/>
      <c r="U20" s="600"/>
    </row>
    <row r="21" spans="1:21" ht="15" customHeight="1" x14ac:dyDescent="0.25">
      <c r="A21" s="77">
        <v>9</v>
      </c>
      <c r="B21" s="361"/>
      <c r="C21" s="362"/>
      <c r="D21" s="362"/>
      <c r="E21" s="363"/>
      <c r="F21" s="557"/>
      <c r="G21" s="558"/>
      <c r="H21" s="558"/>
      <c r="I21" s="558"/>
      <c r="J21" s="558"/>
      <c r="K21" s="558"/>
      <c r="L21" s="558"/>
      <c r="M21" s="559"/>
      <c r="N21" s="568"/>
      <c r="O21" s="569"/>
      <c r="P21" s="605"/>
      <c r="Q21" s="599"/>
      <c r="R21" s="571"/>
      <c r="S21" s="571"/>
      <c r="T21" s="571"/>
      <c r="U21" s="600"/>
    </row>
    <row r="22" spans="1:21" ht="15" customHeight="1" x14ac:dyDescent="0.25">
      <c r="A22" s="77">
        <v>10</v>
      </c>
      <c r="B22" s="375" t="s">
        <v>32</v>
      </c>
      <c r="C22" s="376"/>
      <c r="D22" s="376"/>
      <c r="E22" s="377"/>
      <c r="F22" s="560"/>
      <c r="G22" s="561"/>
      <c r="H22" s="561"/>
      <c r="I22" s="561"/>
      <c r="J22" s="561"/>
      <c r="K22" s="561"/>
      <c r="L22" s="561"/>
      <c r="M22" s="562"/>
      <c r="N22" s="543">
        <f>Times!T22/60</f>
        <v>6.6687500000000002</v>
      </c>
      <c r="O22" s="543"/>
      <c r="P22" s="89"/>
      <c r="Q22" s="601"/>
      <c r="R22" s="602"/>
      <c r="S22" s="602"/>
      <c r="T22" s="602"/>
      <c r="U22" s="603"/>
    </row>
    <row r="23" spans="1:21" ht="15" customHeight="1" x14ac:dyDescent="0.25">
      <c r="A23" s="77">
        <v>11</v>
      </c>
      <c r="B23" s="375" t="s">
        <v>33</v>
      </c>
      <c r="C23" s="376"/>
      <c r="D23" s="376"/>
      <c r="E23" s="377"/>
      <c r="F23" s="460" t="s">
        <v>109</v>
      </c>
      <c r="G23" s="460"/>
      <c r="H23" s="460"/>
      <c r="I23" s="460"/>
      <c r="J23" s="460"/>
      <c r="K23" s="460"/>
      <c r="L23" s="460"/>
      <c r="M23" s="460"/>
      <c r="N23" s="543"/>
      <c r="O23" s="543"/>
      <c r="P23" s="66">
        <f>Times!T23/60</f>
        <v>58.78125</v>
      </c>
      <c r="Q23" s="547" t="s">
        <v>119</v>
      </c>
      <c r="R23" s="548"/>
      <c r="S23" s="548"/>
      <c r="T23" s="548"/>
      <c r="U23" s="549"/>
    </row>
    <row r="24" spans="1:21" ht="15" customHeight="1" x14ac:dyDescent="0.25">
      <c r="A24" s="77">
        <v>12</v>
      </c>
      <c r="B24" s="358" t="s">
        <v>98</v>
      </c>
      <c r="C24" s="359"/>
      <c r="D24" s="359"/>
      <c r="E24" s="360"/>
      <c r="F24" s="554" t="s">
        <v>122</v>
      </c>
      <c r="G24" s="555"/>
      <c r="H24" s="555"/>
      <c r="I24" s="555"/>
      <c r="J24" s="555"/>
      <c r="K24" s="555"/>
      <c r="L24" s="555"/>
      <c r="M24" s="556"/>
      <c r="N24" s="566">
        <f>Times!T24/60</f>
        <v>0.15468750000000001</v>
      </c>
      <c r="O24" s="567"/>
      <c r="P24" s="604"/>
      <c r="Q24" s="596" t="s">
        <v>109</v>
      </c>
      <c r="R24" s="597"/>
      <c r="S24" s="597"/>
      <c r="T24" s="597"/>
      <c r="U24" s="598"/>
    </row>
    <row r="25" spans="1:21" ht="15" customHeight="1" x14ac:dyDescent="0.25">
      <c r="A25" s="77">
        <v>13</v>
      </c>
      <c r="B25" s="361"/>
      <c r="C25" s="362"/>
      <c r="D25" s="362"/>
      <c r="E25" s="363"/>
      <c r="F25" s="557"/>
      <c r="G25" s="558"/>
      <c r="H25" s="558"/>
      <c r="I25" s="558"/>
      <c r="J25" s="558"/>
      <c r="K25" s="558"/>
      <c r="L25" s="558"/>
      <c r="M25" s="559"/>
      <c r="N25" s="568"/>
      <c r="O25" s="569"/>
      <c r="P25" s="605"/>
      <c r="Q25" s="599"/>
      <c r="R25" s="571"/>
      <c r="S25" s="571"/>
      <c r="T25" s="571"/>
      <c r="U25" s="600"/>
    </row>
    <row r="26" spans="1:21" ht="15" customHeight="1" x14ac:dyDescent="0.25">
      <c r="A26" s="77">
        <v>14</v>
      </c>
      <c r="B26" s="401" t="s">
        <v>115</v>
      </c>
      <c r="C26" s="434"/>
      <c r="D26" s="434"/>
      <c r="E26" s="435"/>
      <c r="F26" s="557"/>
      <c r="G26" s="558"/>
      <c r="H26" s="558"/>
      <c r="I26" s="558"/>
      <c r="J26" s="558"/>
      <c r="K26" s="558"/>
      <c r="L26" s="558"/>
      <c r="M26" s="559"/>
      <c r="N26" s="543">
        <f>Times!T26/60</f>
        <v>8.3187499999999996</v>
      </c>
      <c r="O26" s="543"/>
      <c r="P26" s="66"/>
      <c r="Q26" s="599"/>
      <c r="R26" s="571"/>
      <c r="S26" s="571"/>
      <c r="T26" s="571"/>
      <c r="U26" s="600"/>
    </row>
    <row r="27" spans="1:21" ht="15" customHeight="1" x14ac:dyDescent="0.25">
      <c r="A27" s="77">
        <v>15</v>
      </c>
      <c r="B27" s="401" t="s">
        <v>36</v>
      </c>
      <c r="C27" s="402"/>
      <c r="D27" s="402"/>
      <c r="E27" s="403"/>
      <c r="F27" s="557"/>
      <c r="G27" s="558"/>
      <c r="H27" s="558"/>
      <c r="I27" s="558"/>
      <c r="J27" s="558"/>
      <c r="K27" s="558"/>
      <c r="L27" s="558"/>
      <c r="M27" s="559"/>
      <c r="N27" s="543">
        <f>Times!T27/60</f>
        <v>31.132291666666667</v>
      </c>
      <c r="O27" s="543"/>
      <c r="P27" s="66"/>
      <c r="Q27" s="599"/>
      <c r="R27" s="571"/>
      <c r="S27" s="571"/>
      <c r="T27" s="571"/>
      <c r="U27" s="600"/>
    </row>
    <row r="28" spans="1:21" x14ac:dyDescent="0.25">
      <c r="A28" s="77">
        <v>16</v>
      </c>
      <c r="B28" s="401" t="s">
        <v>53</v>
      </c>
      <c r="C28" s="402"/>
      <c r="D28" s="402"/>
      <c r="E28" s="403"/>
      <c r="F28" s="557"/>
      <c r="G28" s="558"/>
      <c r="H28" s="558"/>
      <c r="I28" s="558"/>
      <c r="J28" s="558"/>
      <c r="K28" s="558"/>
      <c r="L28" s="558"/>
      <c r="M28" s="559"/>
      <c r="N28" s="543">
        <f>Times!T28/60</f>
        <v>8.1675000000000004</v>
      </c>
      <c r="O28" s="543"/>
      <c r="P28" s="66"/>
      <c r="Q28" s="599"/>
      <c r="R28" s="571"/>
      <c r="S28" s="571"/>
      <c r="T28" s="571"/>
      <c r="U28" s="600"/>
    </row>
    <row r="29" spans="1:21" x14ac:dyDescent="0.25">
      <c r="A29" s="77">
        <v>17</v>
      </c>
      <c r="B29" s="401" t="s">
        <v>105</v>
      </c>
      <c r="C29" s="402"/>
      <c r="D29" s="402"/>
      <c r="E29" s="403"/>
      <c r="F29" s="557"/>
      <c r="G29" s="558"/>
      <c r="H29" s="558"/>
      <c r="I29" s="558"/>
      <c r="J29" s="558"/>
      <c r="K29" s="558"/>
      <c r="L29" s="558"/>
      <c r="M29" s="559"/>
      <c r="N29" s="543">
        <f>Times!T29/60</f>
        <v>3.78125</v>
      </c>
      <c r="O29" s="543"/>
      <c r="P29" s="66"/>
      <c r="Q29" s="599"/>
      <c r="R29" s="571"/>
      <c r="S29" s="571"/>
      <c r="T29" s="571"/>
      <c r="U29" s="600"/>
    </row>
    <row r="30" spans="1:21" x14ac:dyDescent="0.25">
      <c r="A30" s="77">
        <v>18</v>
      </c>
      <c r="B30" s="401" t="s">
        <v>26</v>
      </c>
      <c r="C30" s="402"/>
      <c r="D30" s="402"/>
      <c r="E30" s="403"/>
      <c r="F30" s="563" t="s">
        <v>122</v>
      </c>
      <c r="G30" s="563"/>
      <c r="H30" s="563"/>
      <c r="I30" s="563"/>
      <c r="J30" s="563"/>
      <c r="K30" s="563"/>
      <c r="L30" s="563"/>
      <c r="M30" s="563"/>
      <c r="N30" s="543">
        <f>Times!T30/60</f>
        <v>1.684375</v>
      </c>
      <c r="O30" s="543"/>
      <c r="P30" s="66"/>
      <c r="Q30" s="599"/>
      <c r="R30" s="571"/>
      <c r="S30" s="571"/>
      <c r="T30" s="571"/>
      <c r="U30" s="600"/>
    </row>
    <row r="31" spans="1:21" x14ac:dyDescent="0.25">
      <c r="A31" s="77">
        <v>19</v>
      </c>
      <c r="B31" s="401" t="s">
        <v>99</v>
      </c>
      <c r="C31" s="402"/>
      <c r="D31" s="402"/>
      <c r="E31" s="403"/>
      <c r="F31" s="563"/>
      <c r="G31" s="563"/>
      <c r="H31" s="563"/>
      <c r="I31" s="563"/>
      <c r="J31" s="563"/>
      <c r="K31" s="563"/>
      <c r="L31" s="563"/>
      <c r="M31" s="563"/>
      <c r="N31" s="543">
        <f>Times!T31/60</f>
        <v>0.21054687499999999</v>
      </c>
      <c r="O31" s="543"/>
      <c r="P31" s="66"/>
      <c r="Q31" s="599"/>
      <c r="R31" s="571"/>
      <c r="S31" s="571"/>
      <c r="T31" s="571"/>
      <c r="U31" s="600"/>
    </row>
    <row r="32" spans="1:21" x14ac:dyDescent="0.25">
      <c r="A32" s="77">
        <v>20</v>
      </c>
      <c r="B32" s="401" t="s">
        <v>51</v>
      </c>
      <c r="C32" s="402"/>
      <c r="D32" s="402"/>
      <c r="E32" s="403"/>
      <c r="F32" s="563"/>
      <c r="G32" s="563"/>
      <c r="H32" s="563"/>
      <c r="I32" s="563"/>
      <c r="J32" s="563"/>
      <c r="K32" s="563"/>
      <c r="L32" s="563"/>
      <c r="M32" s="563"/>
      <c r="N32" s="543">
        <f>Times!T32/60</f>
        <v>2.4105468750000001</v>
      </c>
      <c r="O32" s="543"/>
      <c r="P32" s="66"/>
      <c r="Q32" s="599"/>
      <c r="R32" s="571"/>
      <c r="S32" s="571"/>
      <c r="T32" s="571"/>
      <c r="U32" s="600"/>
    </row>
    <row r="33" spans="1:21" ht="15" customHeight="1" x14ac:dyDescent="0.25">
      <c r="A33" s="77">
        <v>21</v>
      </c>
      <c r="B33" s="401" t="s">
        <v>32</v>
      </c>
      <c r="C33" s="402"/>
      <c r="D33" s="402"/>
      <c r="E33" s="403"/>
      <c r="F33" s="563"/>
      <c r="G33" s="563"/>
      <c r="H33" s="563"/>
      <c r="I33" s="563"/>
      <c r="J33" s="563"/>
      <c r="K33" s="563"/>
      <c r="L33" s="563"/>
      <c r="M33" s="563"/>
      <c r="N33" s="543">
        <f>Times!T33/60</f>
        <v>1.662890625</v>
      </c>
      <c r="O33" s="543"/>
      <c r="P33" s="89"/>
      <c r="Q33" s="601"/>
      <c r="R33" s="602"/>
      <c r="S33" s="602"/>
      <c r="T33" s="602"/>
      <c r="U33" s="603"/>
    </row>
    <row r="34" spans="1:21" ht="15" customHeight="1" x14ac:dyDescent="0.25">
      <c r="A34" s="77">
        <v>22</v>
      </c>
      <c r="B34" s="375" t="s">
        <v>212</v>
      </c>
      <c r="C34" s="376"/>
      <c r="D34" s="376"/>
      <c r="E34" s="377"/>
      <c r="F34" s="460" t="s">
        <v>109</v>
      </c>
      <c r="G34" s="460"/>
      <c r="H34" s="460"/>
      <c r="I34" s="460"/>
      <c r="J34" s="460"/>
      <c r="K34" s="460"/>
      <c r="L34" s="460"/>
      <c r="M34" s="460"/>
      <c r="N34" s="543"/>
      <c r="O34" s="543"/>
      <c r="P34" s="88">
        <f>Times!T34/60</f>
        <v>20.625</v>
      </c>
      <c r="Q34" s="547" t="s">
        <v>119</v>
      </c>
      <c r="R34" s="548"/>
      <c r="S34" s="548"/>
      <c r="T34" s="548"/>
      <c r="U34" s="549"/>
    </row>
    <row r="35" spans="1:21" ht="15" customHeight="1" x14ac:dyDescent="0.25">
      <c r="A35" s="77">
        <v>23</v>
      </c>
      <c r="B35" s="401" t="s">
        <v>52</v>
      </c>
      <c r="C35" s="402"/>
      <c r="D35" s="402"/>
      <c r="E35" s="403"/>
      <c r="F35" s="554" t="s">
        <v>122</v>
      </c>
      <c r="G35" s="555"/>
      <c r="H35" s="555"/>
      <c r="I35" s="555"/>
      <c r="J35" s="555"/>
      <c r="K35" s="555"/>
      <c r="L35" s="555"/>
      <c r="M35" s="556"/>
      <c r="N35" s="543">
        <f>Times!T35/60</f>
        <v>32.67</v>
      </c>
      <c r="O35" s="543"/>
      <c r="P35" s="66"/>
      <c r="Q35" s="596" t="s">
        <v>109</v>
      </c>
      <c r="R35" s="597"/>
      <c r="S35" s="597"/>
      <c r="T35" s="597"/>
      <c r="U35" s="598"/>
    </row>
    <row r="36" spans="1:21" ht="15" customHeight="1" x14ac:dyDescent="0.25">
      <c r="A36" s="77">
        <v>24</v>
      </c>
      <c r="B36" s="401" t="s">
        <v>54</v>
      </c>
      <c r="C36" s="402"/>
      <c r="D36" s="402"/>
      <c r="E36" s="403"/>
      <c r="F36" s="557"/>
      <c r="G36" s="558"/>
      <c r="H36" s="558"/>
      <c r="I36" s="558"/>
      <c r="J36" s="558"/>
      <c r="K36" s="558"/>
      <c r="L36" s="558"/>
      <c r="M36" s="559"/>
      <c r="N36" s="543">
        <f>Times!T36/60</f>
        <v>15.729999999999999</v>
      </c>
      <c r="O36" s="543"/>
      <c r="P36" s="66"/>
      <c r="Q36" s="599"/>
      <c r="R36" s="571"/>
      <c r="S36" s="571"/>
      <c r="T36" s="571"/>
      <c r="U36" s="600"/>
    </row>
    <row r="37" spans="1:21" ht="15" customHeight="1" x14ac:dyDescent="0.25">
      <c r="A37" s="77">
        <v>25</v>
      </c>
      <c r="B37" s="385" t="s">
        <v>55</v>
      </c>
      <c r="C37" s="385"/>
      <c r="D37" s="385"/>
      <c r="E37" s="385"/>
      <c r="F37" s="557"/>
      <c r="G37" s="558"/>
      <c r="H37" s="558"/>
      <c r="I37" s="558"/>
      <c r="J37" s="558"/>
      <c r="K37" s="558"/>
      <c r="L37" s="558"/>
      <c r="M37" s="559"/>
      <c r="N37" s="543">
        <f>Times!T37/60</f>
        <v>7.7515625000000004</v>
      </c>
      <c r="O37" s="543"/>
      <c r="P37" s="66"/>
      <c r="Q37" s="599"/>
      <c r="R37" s="571"/>
      <c r="S37" s="571"/>
      <c r="T37" s="571"/>
      <c r="U37" s="600"/>
    </row>
    <row r="38" spans="1:21" ht="15" customHeight="1" x14ac:dyDescent="0.25">
      <c r="A38" s="77">
        <v>26</v>
      </c>
      <c r="B38" s="385" t="s">
        <v>70</v>
      </c>
      <c r="C38" s="385"/>
      <c r="D38" s="385"/>
      <c r="E38" s="385"/>
      <c r="F38" s="560"/>
      <c r="G38" s="561"/>
      <c r="H38" s="561"/>
      <c r="I38" s="561"/>
      <c r="J38" s="561"/>
      <c r="K38" s="561"/>
      <c r="L38" s="561"/>
      <c r="M38" s="562"/>
      <c r="N38" s="543">
        <f>Times!T38/60</f>
        <v>3.9340125000000001</v>
      </c>
      <c r="O38" s="543"/>
      <c r="P38" s="89"/>
      <c r="Q38" s="601"/>
      <c r="R38" s="602"/>
      <c r="S38" s="602"/>
      <c r="T38" s="602"/>
      <c r="U38" s="603"/>
    </row>
    <row r="39" spans="1:21" ht="15" customHeight="1" x14ac:dyDescent="0.25">
      <c r="A39" s="77">
        <v>27</v>
      </c>
      <c r="B39" s="385" t="s">
        <v>56</v>
      </c>
      <c r="C39" s="385"/>
      <c r="D39" s="385"/>
      <c r="E39" s="385"/>
      <c r="F39" s="460" t="s">
        <v>109</v>
      </c>
      <c r="G39" s="460"/>
      <c r="H39" s="460"/>
      <c r="I39" s="460"/>
      <c r="J39" s="460"/>
      <c r="K39" s="460"/>
      <c r="L39" s="460"/>
      <c r="M39" s="460"/>
      <c r="N39" s="543"/>
      <c r="O39" s="543"/>
      <c r="P39" s="88">
        <f>Times!T39/60</f>
        <v>61.875</v>
      </c>
      <c r="Q39" s="547" t="s">
        <v>119</v>
      </c>
      <c r="R39" s="548"/>
      <c r="S39" s="548"/>
      <c r="T39" s="548"/>
      <c r="U39" s="549"/>
    </row>
    <row r="40" spans="1:21" ht="15.75" customHeight="1" x14ac:dyDescent="0.25">
      <c r="A40" s="79"/>
      <c r="B40" s="565"/>
      <c r="C40" s="565"/>
      <c r="D40" s="565"/>
      <c r="E40" s="565"/>
      <c r="F40" s="564"/>
      <c r="G40" s="564"/>
      <c r="H40" s="564"/>
      <c r="I40" s="564"/>
      <c r="J40" s="564"/>
      <c r="K40" s="564"/>
      <c r="L40" s="564"/>
      <c r="M40" s="564"/>
      <c r="N40" s="570"/>
      <c r="O40" s="570"/>
      <c r="P40" s="87"/>
      <c r="Q40" s="571"/>
      <c r="R40" s="571"/>
      <c r="S40" s="571"/>
      <c r="T40" s="571"/>
      <c r="U40" s="571"/>
    </row>
    <row r="41" spans="1:21" ht="15.75" customHeight="1" x14ac:dyDescent="0.25">
      <c r="A41" s="79"/>
      <c r="B41" s="544"/>
      <c r="C41" s="544"/>
      <c r="D41" s="544"/>
      <c r="E41" s="544"/>
      <c r="F41" s="564"/>
      <c r="G41" s="564"/>
      <c r="H41" s="564"/>
      <c r="I41" s="564"/>
      <c r="J41" s="564"/>
      <c r="K41" s="564"/>
      <c r="L41" s="564"/>
      <c r="M41" s="564"/>
      <c r="N41" s="570"/>
      <c r="O41" s="570"/>
      <c r="P41" s="87"/>
      <c r="Q41" s="571"/>
      <c r="R41" s="571"/>
      <c r="S41" s="571"/>
      <c r="T41" s="571"/>
      <c r="U41" s="571"/>
    </row>
    <row r="42" spans="1:21" ht="15.75" customHeight="1" x14ac:dyDescent="0.25">
      <c r="A42" s="79"/>
      <c r="B42" s="565"/>
      <c r="C42" s="565"/>
      <c r="D42" s="565"/>
      <c r="E42" s="565"/>
      <c r="F42" s="564"/>
      <c r="G42" s="564"/>
      <c r="H42" s="564"/>
      <c r="I42" s="564"/>
      <c r="J42" s="564"/>
      <c r="K42" s="564"/>
      <c r="L42" s="564"/>
      <c r="M42" s="564"/>
      <c r="N42" s="570"/>
      <c r="O42" s="570"/>
      <c r="P42" s="87"/>
      <c r="Q42" s="571"/>
      <c r="R42" s="571"/>
      <c r="S42" s="571"/>
      <c r="T42" s="571"/>
      <c r="U42" s="571"/>
    </row>
    <row r="43" spans="1:21" ht="15.75" customHeight="1" x14ac:dyDescent="0.25">
      <c r="A43" s="79"/>
      <c r="B43" s="565"/>
      <c r="C43" s="565"/>
      <c r="D43" s="565"/>
      <c r="E43" s="565"/>
      <c r="F43" s="564"/>
      <c r="G43" s="564"/>
      <c r="H43" s="564"/>
      <c r="I43" s="564"/>
      <c r="J43" s="564"/>
      <c r="K43" s="564"/>
      <c r="L43" s="564"/>
      <c r="M43" s="564"/>
      <c r="N43" s="570"/>
      <c r="O43" s="570"/>
      <c r="P43" s="87"/>
      <c r="Q43" s="571"/>
      <c r="R43" s="571"/>
      <c r="S43" s="571"/>
      <c r="T43" s="571"/>
      <c r="U43" s="571"/>
    </row>
    <row r="44" spans="1:21" ht="15.75" customHeight="1" x14ac:dyDescent="0.25">
      <c r="A44" s="79"/>
      <c r="B44" s="544"/>
      <c r="C44" s="544"/>
      <c r="D44" s="544"/>
      <c r="E44" s="544"/>
      <c r="F44" s="564"/>
      <c r="G44" s="564"/>
      <c r="H44" s="564"/>
      <c r="I44" s="564"/>
      <c r="J44" s="564"/>
      <c r="K44" s="564"/>
      <c r="L44" s="564"/>
      <c r="M44" s="564"/>
      <c r="N44" s="570"/>
      <c r="O44" s="570"/>
      <c r="P44" s="87"/>
      <c r="Q44" s="571"/>
      <c r="R44" s="571"/>
      <c r="S44" s="571"/>
      <c r="T44" s="571"/>
      <c r="U44" s="571"/>
    </row>
    <row r="45" spans="1:21" s="54" customFormat="1" ht="15.75" customHeight="1" x14ac:dyDescent="0.25">
      <c r="A45" s="79"/>
      <c r="B45" s="86"/>
      <c r="C45" s="86"/>
      <c r="D45" s="86"/>
      <c r="E45" s="86"/>
      <c r="F45" s="79"/>
      <c r="G45" s="79"/>
      <c r="H45" s="79"/>
      <c r="I45" s="79"/>
      <c r="J45" s="79"/>
      <c r="K45" s="79"/>
      <c r="L45" s="79"/>
      <c r="M45" s="79"/>
      <c r="N45" s="64"/>
      <c r="O45" s="64"/>
      <c r="P45" s="87"/>
      <c r="Q45" s="67"/>
      <c r="R45" s="67"/>
      <c r="S45" s="67"/>
      <c r="T45" s="67"/>
      <c r="U45" s="67"/>
    </row>
    <row r="46" spans="1:21" ht="24" customHeight="1" x14ac:dyDescent="0.25">
      <c r="A46" s="346"/>
      <c r="B46" s="346"/>
      <c r="C46" s="595" t="s">
        <v>165</v>
      </c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12" t="s">
        <v>44</v>
      </c>
      <c r="U46" s="14">
        <v>1</v>
      </c>
    </row>
    <row r="47" spans="1:21" ht="27" customHeight="1" x14ac:dyDescent="0.25">
      <c r="A47" s="346"/>
      <c r="B47" s="346"/>
      <c r="C47" s="595"/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595"/>
      <c r="O47" s="595"/>
      <c r="P47" s="595"/>
      <c r="Q47" s="595"/>
      <c r="R47" s="595"/>
      <c r="S47" s="595"/>
      <c r="T47" s="13" t="s">
        <v>39</v>
      </c>
      <c r="U47" s="78" t="s">
        <v>85</v>
      </c>
    </row>
    <row r="48" spans="1:21" ht="15" customHeight="1" x14ac:dyDescent="0.25">
      <c r="A48" s="408" t="s">
        <v>1</v>
      </c>
      <c r="B48" s="408"/>
      <c r="C48" s="408"/>
      <c r="D48" s="408"/>
      <c r="E48" s="408"/>
      <c r="F48" s="489" t="s">
        <v>22</v>
      </c>
      <c r="G48" s="489"/>
      <c r="H48" s="489"/>
      <c r="I48" s="489"/>
      <c r="J48" s="489"/>
      <c r="K48" s="489"/>
      <c r="L48" s="489"/>
      <c r="M48" s="489"/>
      <c r="N48" s="489"/>
      <c r="O48" s="489"/>
      <c r="P48" s="489"/>
      <c r="Q48" s="489"/>
      <c r="R48" s="489"/>
      <c r="S48" s="489"/>
      <c r="T48" s="489"/>
      <c r="U48" s="489"/>
    </row>
    <row r="49" spans="1:21" x14ac:dyDescent="0.25">
      <c r="A49" s="408"/>
      <c r="B49" s="408"/>
      <c r="C49" s="408"/>
      <c r="D49" s="408"/>
      <c r="E49" s="408"/>
      <c r="F49" s="489"/>
      <c r="G49" s="489"/>
      <c r="H49" s="489"/>
      <c r="I49" s="489"/>
      <c r="J49" s="489"/>
      <c r="K49" s="489"/>
      <c r="L49" s="489"/>
      <c r="M49" s="489"/>
      <c r="N49" s="489"/>
      <c r="O49" s="489"/>
      <c r="P49" s="489"/>
      <c r="Q49" s="489"/>
      <c r="R49" s="489"/>
      <c r="S49" s="489"/>
      <c r="T49" s="489"/>
      <c r="U49" s="489"/>
    </row>
    <row r="50" spans="1:21" x14ac:dyDescent="0.25">
      <c r="A50" s="347" t="s">
        <v>41</v>
      </c>
      <c r="B50" s="417"/>
      <c r="C50" s="417"/>
      <c r="D50" s="417"/>
      <c r="E50" s="418"/>
      <c r="F50" s="381" t="s">
        <v>4</v>
      </c>
      <c r="G50" s="381"/>
      <c r="H50" s="381"/>
      <c r="I50" s="381"/>
      <c r="J50" s="381"/>
      <c r="K50" s="381"/>
      <c r="L50" s="6" t="s">
        <v>5</v>
      </c>
      <c r="M50" s="6"/>
      <c r="N50" s="6"/>
      <c r="O50" s="576">
        <v>0.35416666666666669</v>
      </c>
      <c r="P50" s="577"/>
      <c r="Q50" s="381" t="s">
        <v>78</v>
      </c>
      <c r="R50" s="381"/>
      <c r="S50" s="382">
        <v>43764</v>
      </c>
      <c r="T50" s="383"/>
      <c r="U50" s="383"/>
    </row>
    <row r="51" spans="1:21" x14ac:dyDescent="0.25">
      <c r="A51" s="397" t="s">
        <v>93</v>
      </c>
      <c r="B51" s="398"/>
      <c r="C51" s="398"/>
      <c r="D51" s="398"/>
      <c r="E51" s="399"/>
      <c r="F51" s="400" t="s">
        <v>42</v>
      </c>
      <c r="G51" s="400"/>
      <c r="H51" s="400"/>
      <c r="I51" s="400"/>
      <c r="J51" s="400"/>
      <c r="K51" s="400"/>
      <c r="L51" s="6" t="s">
        <v>6</v>
      </c>
      <c r="M51" s="6"/>
      <c r="N51" s="6"/>
      <c r="O51" s="576">
        <v>0.5</v>
      </c>
      <c r="P51" s="577"/>
      <c r="Q51" s="18"/>
      <c r="R51" s="25" t="s">
        <v>43</v>
      </c>
      <c r="S51" s="7" t="s">
        <v>2</v>
      </c>
      <c r="T51" s="9"/>
      <c r="U51" s="8"/>
    </row>
    <row r="52" spans="1:21" x14ac:dyDescent="0.25">
      <c r="A52" s="414" t="s">
        <v>46</v>
      </c>
      <c r="B52" s="415"/>
      <c r="C52" s="415"/>
      <c r="D52" s="415"/>
      <c r="E52" s="416"/>
      <c r="F52" s="573" t="s">
        <v>37</v>
      </c>
      <c r="G52" s="574"/>
      <c r="H52" s="574"/>
      <c r="I52" s="574"/>
      <c r="J52" s="574"/>
      <c r="K52" s="574"/>
      <c r="L52" s="574"/>
      <c r="M52" s="574"/>
      <c r="N52" s="574"/>
      <c r="O52" s="574"/>
      <c r="P52" s="575"/>
      <c r="Q52" s="18"/>
      <c r="R52" s="36" t="s">
        <v>43</v>
      </c>
      <c r="S52" s="7" t="s">
        <v>3</v>
      </c>
      <c r="T52" s="9"/>
      <c r="U52" s="8"/>
    </row>
    <row r="53" spans="1:21" x14ac:dyDescent="0.25">
      <c r="A53" s="414" t="s">
        <v>7</v>
      </c>
      <c r="B53" s="415"/>
      <c r="C53" s="415"/>
      <c r="D53" s="415"/>
      <c r="E53" s="416"/>
      <c r="F53" s="573" t="s">
        <v>48</v>
      </c>
      <c r="G53" s="574"/>
      <c r="H53" s="574"/>
      <c r="I53" s="574"/>
      <c r="J53" s="574"/>
      <c r="K53" s="574"/>
      <c r="L53" s="574"/>
      <c r="M53" s="574"/>
      <c r="N53" s="574"/>
      <c r="O53" s="574"/>
      <c r="P53" s="575"/>
      <c r="Q53" s="16"/>
      <c r="R53" s="16"/>
      <c r="S53" s="16"/>
      <c r="T53" s="16"/>
      <c r="U53" s="17"/>
    </row>
    <row r="54" spans="1:21" x14ac:dyDescent="0.25">
      <c r="A54" s="392" t="s">
        <v>8</v>
      </c>
      <c r="B54" s="393"/>
      <c r="C54" s="393"/>
      <c r="D54" s="393"/>
      <c r="E54" s="394"/>
      <c r="F54" s="573" t="s">
        <v>20</v>
      </c>
      <c r="G54" s="574"/>
      <c r="H54" s="574"/>
      <c r="I54" s="574"/>
      <c r="J54" s="574"/>
      <c r="K54" s="574"/>
      <c r="L54" s="574"/>
      <c r="M54" s="574"/>
      <c r="N54" s="574"/>
      <c r="O54" s="574"/>
      <c r="P54" s="575"/>
      <c r="Q54" s="417" t="s">
        <v>40</v>
      </c>
      <c r="R54" s="417"/>
      <c r="S54" s="417"/>
      <c r="T54" s="417"/>
      <c r="U54" s="418"/>
    </row>
    <row r="55" spans="1:21" x14ac:dyDescent="0.25">
      <c r="A55" s="392" t="s">
        <v>9</v>
      </c>
      <c r="B55" s="393"/>
      <c r="C55" s="393"/>
      <c r="D55" s="393"/>
      <c r="E55" s="394"/>
      <c r="F55" s="573" t="s">
        <v>21</v>
      </c>
      <c r="G55" s="574"/>
      <c r="H55" s="574"/>
      <c r="I55" s="574"/>
      <c r="J55" s="574"/>
      <c r="K55" s="574"/>
      <c r="L55" s="574"/>
      <c r="M55" s="574"/>
      <c r="N55" s="574"/>
      <c r="O55" s="574"/>
      <c r="P55" s="575"/>
      <c r="Q55" s="419">
        <f>Suplements!F66</f>
        <v>0</v>
      </c>
      <c r="R55" s="419"/>
      <c r="S55" s="419"/>
      <c r="T55" s="419"/>
      <c r="U55" s="419"/>
    </row>
    <row r="56" spans="1:21" x14ac:dyDescent="0.25">
      <c r="A56" s="437" t="s">
        <v>10</v>
      </c>
      <c r="B56" s="433" t="s">
        <v>11</v>
      </c>
      <c r="C56" s="433"/>
      <c r="D56" s="433"/>
      <c r="E56" s="433"/>
      <c r="F56" s="454" t="s">
        <v>94</v>
      </c>
      <c r="G56" s="455"/>
      <c r="H56" s="455"/>
      <c r="I56" s="455"/>
      <c r="J56" s="455"/>
      <c r="K56" s="455"/>
      <c r="L56" s="455"/>
      <c r="M56" s="456"/>
      <c r="N56" s="550" t="s">
        <v>110</v>
      </c>
      <c r="O56" s="551"/>
      <c r="P56" s="545" t="s">
        <v>111</v>
      </c>
      <c r="Q56" s="454" t="s">
        <v>95</v>
      </c>
      <c r="R56" s="455"/>
      <c r="S56" s="455"/>
      <c r="T56" s="455"/>
      <c r="U56" s="456"/>
    </row>
    <row r="57" spans="1:21" x14ac:dyDescent="0.25">
      <c r="A57" s="438"/>
      <c r="B57" s="433"/>
      <c r="C57" s="433"/>
      <c r="D57" s="433"/>
      <c r="E57" s="433"/>
      <c r="F57" s="457"/>
      <c r="G57" s="458"/>
      <c r="H57" s="458"/>
      <c r="I57" s="458"/>
      <c r="J57" s="458"/>
      <c r="K57" s="458"/>
      <c r="L57" s="458"/>
      <c r="M57" s="459"/>
      <c r="N57" s="552"/>
      <c r="O57" s="553"/>
      <c r="P57" s="546"/>
      <c r="Q57" s="457"/>
      <c r="R57" s="458"/>
      <c r="S57" s="458"/>
      <c r="T57" s="458"/>
      <c r="U57" s="459"/>
    </row>
    <row r="58" spans="1:21" ht="18" customHeight="1" x14ac:dyDescent="0.25">
      <c r="A58" s="57">
        <v>28</v>
      </c>
      <c r="B58" s="587" t="s">
        <v>82</v>
      </c>
      <c r="C58" s="588"/>
      <c r="D58" s="588"/>
      <c r="E58" s="589"/>
      <c r="F58" s="554" t="s">
        <v>122</v>
      </c>
      <c r="G58" s="555"/>
      <c r="H58" s="555"/>
      <c r="I58" s="555"/>
      <c r="J58" s="555"/>
      <c r="K58" s="555"/>
      <c r="L58" s="555"/>
      <c r="M58" s="556"/>
      <c r="N58" s="485">
        <f>Times!T53/60</f>
        <v>1.1773437499999999</v>
      </c>
      <c r="O58" s="572"/>
      <c r="P58" s="65"/>
      <c r="Q58" s="596" t="s">
        <v>109</v>
      </c>
      <c r="R58" s="597"/>
      <c r="S58" s="597"/>
      <c r="T58" s="597"/>
      <c r="U58" s="598"/>
    </row>
    <row r="59" spans="1:21" x14ac:dyDescent="0.25">
      <c r="A59" s="58">
        <v>29</v>
      </c>
      <c r="B59" s="583" t="s">
        <v>113</v>
      </c>
      <c r="C59" s="583"/>
      <c r="D59" s="583"/>
      <c r="E59" s="583"/>
      <c r="F59" s="557"/>
      <c r="G59" s="558"/>
      <c r="H59" s="558"/>
      <c r="I59" s="558"/>
      <c r="J59" s="558"/>
      <c r="K59" s="558"/>
      <c r="L59" s="558"/>
      <c r="M59" s="559"/>
      <c r="N59" s="485">
        <f>Times!T54/60</f>
        <v>0.33085937500000001</v>
      </c>
      <c r="O59" s="572"/>
      <c r="P59" s="66"/>
      <c r="Q59" s="599"/>
      <c r="R59" s="571"/>
      <c r="S59" s="571"/>
      <c r="T59" s="571"/>
      <c r="U59" s="600"/>
    </row>
    <row r="60" spans="1:21" x14ac:dyDescent="0.25">
      <c r="A60" s="76">
        <v>30</v>
      </c>
      <c r="B60" s="583" t="s">
        <v>102</v>
      </c>
      <c r="C60" s="583"/>
      <c r="D60" s="583"/>
      <c r="E60" s="583"/>
      <c r="F60" s="560"/>
      <c r="G60" s="561"/>
      <c r="H60" s="561"/>
      <c r="I60" s="561"/>
      <c r="J60" s="561"/>
      <c r="K60" s="561"/>
      <c r="L60" s="561"/>
      <c r="M60" s="562"/>
      <c r="N60" s="485">
        <f>Times!T55/60</f>
        <v>1.5425781249999999</v>
      </c>
      <c r="O60" s="572"/>
      <c r="P60" s="89"/>
      <c r="Q60" s="599"/>
      <c r="R60" s="571"/>
      <c r="S60" s="571"/>
      <c r="T60" s="571"/>
      <c r="U60" s="600"/>
    </row>
    <row r="61" spans="1:21" x14ac:dyDescent="0.25">
      <c r="A61" s="77">
        <v>31</v>
      </c>
      <c r="B61" s="583" t="s">
        <v>103</v>
      </c>
      <c r="C61" s="583"/>
      <c r="D61" s="583"/>
      <c r="E61" s="583"/>
      <c r="F61" s="482" t="s">
        <v>109</v>
      </c>
      <c r="G61" s="483"/>
      <c r="H61" s="483"/>
      <c r="I61" s="483"/>
      <c r="J61" s="483"/>
      <c r="K61" s="483"/>
      <c r="L61" s="483"/>
      <c r="M61" s="484"/>
      <c r="N61" s="485">
        <f>Times!T56/60</f>
        <v>123.75</v>
      </c>
      <c r="O61" s="487"/>
      <c r="P61" s="89"/>
      <c r="Q61" s="599"/>
      <c r="R61" s="571"/>
      <c r="S61" s="571"/>
      <c r="T61" s="571"/>
      <c r="U61" s="600"/>
    </row>
    <row r="62" spans="1:21" ht="15.75" customHeight="1" x14ac:dyDescent="0.25">
      <c r="A62" s="76">
        <v>32</v>
      </c>
      <c r="B62" s="583" t="s">
        <v>60</v>
      </c>
      <c r="C62" s="583"/>
      <c r="D62" s="583"/>
      <c r="E62" s="583"/>
      <c r="F62" s="554" t="s">
        <v>122</v>
      </c>
      <c r="G62" s="555"/>
      <c r="H62" s="555"/>
      <c r="I62" s="555"/>
      <c r="J62" s="555"/>
      <c r="K62" s="555"/>
      <c r="L62" s="555"/>
      <c r="M62" s="556"/>
      <c r="N62" s="485">
        <f>Times!T57/60</f>
        <v>0.20624999999999999</v>
      </c>
      <c r="O62" s="572"/>
      <c r="P62" s="66"/>
      <c r="Q62" s="599"/>
      <c r="R62" s="571"/>
      <c r="S62" s="571"/>
      <c r="T62" s="571"/>
      <c r="U62" s="600"/>
    </row>
    <row r="63" spans="1:21" x14ac:dyDescent="0.25">
      <c r="A63" s="77">
        <v>33</v>
      </c>
      <c r="B63" s="583" t="s">
        <v>82</v>
      </c>
      <c r="C63" s="583"/>
      <c r="D63" s="583"/>
      <c r="E63" s="583"/>
      <c r="F63" s="557"/>
      <c r="G63" s="558"/>
      <c r="H63" s="558"/>
      <c r="I63" s="558"/>
      <c r="J63" s="558"/>
      <c r="K63" s="558"/>
      <c r="L63" s="558"/>
      <c r="M63" s="559"/>
      <c r="N63" s="485">
        <f>Times!T58/60</f>
        <v>0.73906249999999996</v>
      </c>
      <c r="O63" s="572"/>
      <c r="P63" s="65"/>
      <c r="Q63" s="599"/>
      <c r="R63" s="571"/>
      <c r="S63" s="571"/>
      <c r="T63" s="571"/>
      <c r="U63" s="600"/>
    </row>
    <row r="64" spans="1:21" x14ac:dyDescent="0.25">
      <c r="A64" s="76">
        <v>34</v>
      </c>
      <c r="B64" s="583" t="s">
        <v>100</v>
      </c>
      <c r="C64" s="583"/>
      <c r="D64" s="583"/>
      <c r="E64" s="583"/>
      <c r="F64" s="557"/>
      <c r="G64" s="558"/>
      <c r="H64" s="558"/>
      <c r="I64" s="558"/>
      <c r="J64" s="558"/>
      <c r="K64" s="558"/>
      <c r="L64" s="558"/>
      <c r="M64" s="559"/>
      <c r="N64" s="485">
        <f>Times!T59/60</f>
        <v>8.7828125000000004</v>
      </c>
      <c r="O64" s="572"/>
      <c r="P64" s="65"/>
      <c r="Q64" s="599"/>
      <c r="R64" s="571"/>
      <c r="S64" s="571"/>
      <c r="T64" s="571"/>
      <c r="U64" s="600"/>
    </row>
    <row r="65" spans="1:21" x14ac:dyDescent="0.25">
      <c r="A65" s="77">
        <v>35</v>
      </c>
      <c r="B65" s="583" t="s">
        <v>104</v>
      </c>
      <c r="C65" s="583"/>
      <c r="D65" s="583"/>
      <c r="E65" s="583"/>
      <c r="F65" s="560"/>
      <c r="G65" s="561"/>
      <c r="H65" s="561"/>
      <c r="I65" s="561"/>
      <c r="J65" s="561"/>
      <c r="K65" s="561"/>
      <c r="L65" s="561"/>
      <c r="M65" s="562"/>
      <c r="N65" s="485">
        <f>Times!T60/60</f>
        <v>1.1859375000000001</v>
      </c>
      <c r="O65" s="572"/>
      <c r="P65" s="100"/>
      <c r="Q65" s="601"/>
      <c r="R65" s="602"/>
      <c r="S65" s="602"/>
      <c r="T65" s="602"/>
      <c r="U65" s="603"/>
    </row>
    <row r="66" spans="1:21" x14ac:dyDescent="0.25">
      <c r="A66" s="76">
        <v>36</v>
      </c>
      <c r="B66" s="583" t="s">
        <v>106</v>
      </c>
      <c r="C66" s="583"/>
      <c r="D66" s="583"/>
      <c r="E66" s="583"/>
      <c r="F66" s="482" t="s">
        <v>109</v>
      </c>
      <c r="G66" s="483"/>
      <c r="H66" s="483"/>
      <c r="I66" s="483"/>
      <c r="J66" s="483"/>
      <c r="K66" s="483"/>
      <c r="L66" s="483"/>
      <c r="M66" s="484"/>
      <c r="N66" s="485"/>
      <c r="O66" s="572"/>
      <c r="P66" s="604">
        <f>Times!T61/60</f>
        <v>34.03125</v>
      </c>
      <c r="Q66" s="563" t="s">
        <v>125</v>
      </c>
      <c r="R66" s="563"/>
      <c r="S66" s="563"/>
      <c r="T66" s="563"/>
      <c r="U66" s="563"/>
    </row>
    <row r="67" spans="1:21" x14ac:dyDescent="0.25">
      <c r="A67" s="77">
        <v>37</v>
      </c>
      <c r="B67" s="583" t="s">
        <v>64</v>
      </c>
      <c r="C67" s="583"/>
      <c r="D67" s="583"/>
      <c r="E67" s="583"/>
      <c r="F67" s="554" t="s">
        <v>122</v>
      </c>
      <c r="G67" s="555"/>
      <c r="H67" s="555"/>
      <c r="I67" s="555"/>
      <c r="J67" s="555"/>
      <c r="K67" s="555"/>
      <c r="L67" s="555"/>
      <c r="M67" s="556"/>
      <c r="N67" s="485">
        <f>Times!T62*4/60</f>
        <v>2.8187500000000001</v>
      </c>
      <c r="O67" s="572"/>
      <c r="P67" s="606"/>
      <c r="Q67" s="563"/>
      <c r="R67" s="563"/>
      <c r="S67" s="563"/>
      <c r="T67" s="563"/>
      <c r="U67" s="563"/>
    </row>
    <row r="68" spans="1:21" x14ac:dyDescent="0.25">
      <c r="A68" s="76">
        <v>38</v>
      </c>
      <c r="B68" s="583" t="s">
        <v>126</v>
      </c>
      <c r="C68" s="583"/>
      <c r="D68" s="583"/>
      <c r="E68" s="583"/>
      <c r="F68" s="560"/>
      <c r="G68" s="561"/>
      <c r="H68" s="561"/>
      <c r="I68" s="561"/>
      <c r="J68" s="561"/>
      <c r="K68" s="561"/>
      <c r="L68" s="561"/>
      <c r="M68" s="562"/>
      <c r="N68" s="485">
        <f>Times!T63/60</f>
        <v>1.065625</v>
      </c>
      <c r="O68" s="572"/>
      <c r="P68" s="605"/>
      <c r="Q68" s="563"/>
      <c r="R68" s="563"/>
      <c r="S68" s="563"/>
      <c r="T68" s="563"/>
      <c r="U68" s="563"/>
    </row>
    <row r="69" spans="1:21" x14ac:dyDescent="0.25">
      <c r="A69" s="77">
        <v>39</v>
      </c>
      <c r="B69" s="587" t="s">
        <v>127</v>
      </c>
      <c r="C69" s="588"/>
      <c r="D69" s="588"/>
      <c r="E69" s="589"/>
      <c r="F69" s="482" t="s">
        <v>109</v>
      </c>
      <c r="G69" s="483"/>
      <c r="H69" s="483"/>
      <c r="I69" s="483"/>
      <c r="J69" s="483"/>
      <c r="K69" s="483"/>
      <c r="L69" s="483"/>
      <c r="M69" s="484"/>
      <c r="N69" s="485">
        <f>Times!T64/60</f>
        <v>12.684374999999999</v>
      </c>
      <c r="O69" s="572"/>
      <c r="P69" s="88"/>
      <c r="Q69" s="609" t="s">
        <v>109</v>
      </c>
      <c r="R69" s="610"/>
      <c r="S69" s="610"/>
      <c r="T69" s="610"/>
      <c r="U69" s="611"/>
    </row>
    <row r="70" spans="1:21" ht="15.75" customHeight="1" x14ac:dyDescent="0.25">
      <c r="A70" s="76">
        <v>40</v>
      </c>
      <c r="B70" s="583" t="s">
        <v>49</v>
      </c>
      <c r="C70" s="583"/>
      <c r="D70" s="583"/>
      <c r="E70" s="583"/>
      <c r="F70" s="584" t="s">
        <v>122</v>
      </c>
      <c r="G70" s="585"/>
      <c r="H70" s="585"/>
      <c r="I70" s="585"/>
      <c r="J70" s="585"/>
      <c r="K70" s="585"/>
      <c r="L70" s="585"/>
      <c r="M70" s="586"/>
      <c r="N70" s="485">
        <f>Times!T65/60</f>
        <v>0.24062500000000001</v>
      </c>
      <c r="O70" s="572"/>
      <c r="P70" s="66"/>
      <c r="Q70" s="612"/>
      <c r="R70" s="613"/>
      <c r="S70" s="613"/>
      <c r="T70" s="613"/>
      <c r="U70" s="614"/>
    </row>
    <row r="71" spans="1:21" ht="15.75" customHeight="1" x14ac:dyDescent="0.25">
      <c r="A71" s="593" t="s">
        <v>112</v>
      </c>
      <c r="B71" s="593"/>
      <c r="C71" s="593"/>
      <c r="D71" s="593"/>
      <c r="E71" s="593"/>
      <c r="F71" s="593"/>
      <c r="G71" s="593"/>
      <c r="H71" s="593"/>
      <c r="I71" s="593"/>
      <c r="J71" s="593"/>
      <c r="K71" s="593"/>
      <c r="L71" s="593"/>
      <c r="M71" s="593"/>
      <c r="N71" s="594">
        <f>SUM(N59:O70)</f>
        <v>153.34687499999998</v>
      </c>
      <c r="O71" s="594"/>
      <c r="P71" s="66">
        <f>SUM(P59:P70)</f>
        <v>34.03125</v>
      </c>
      <c r="Q71" s="67"/>
      <c r="R71" s="67"/>
      <c r="S71" s="67"/>
      <c r="T71" s="67"/>
      <c r="U71" s="67"/>
    </row>
    <row r="72" spans="1:21" ht="15.75" thickBot="1" x14ac:dyDescent="0.3">
      <c r="A72" s="590" t="s">
        <v>83</v>
      </c>
      <c r="B72" s="591"/>
      <c r="C72" s="591"/>
      <c r="D72" s="591"/>
      <c r="E72" s="592"/>
      <c r="F72" s="49"/>
      <c r="G72" s="49"/>
      <c r="H72" s="49"/>
      <c r="I72" s="49"/>
      <c r="J72" s="47"/>
      <c r="K72" s="47"/>
      <c r="L72" s="47"/>
      <c r="M72" s="47"/>
      <c r="N72" s="47"/>
    </row>
    <row r="73" spans="1:21" x14ac:dyDescent="0.25">
      <c r="A73" s="578" t="s">
        <v>84</v>
      </c>
      <c r="B73" s="579"/>
      <c r="C73" s="579"/>
      <c r="D73" s="579"/>
      <c r="E73" s="580"/>
      <c r="F73" s="55"/>
      <c r="G73" s="55"/>
      <c r="H73" s="52"/>
      <c r="I73" s="50"/>
      <c r="J73" s="50"/>
      <c r="K73" s="52"/>
      <c r="L73" s="50"/>
      <c r="M73" s="49"/>
      <c r="N73" s="49"/>
      <c r="O73" s="49"/>
      <c r="T73" s="47"/>
      <c r="U73" s="47"/>
    </row>
    <row r="74" spans="1:21" x14ac:dyDescent="0.25">
      <c r="A74" s="461"/>
      <c r="B74" s="462"/>
      <c r="C74" s="462"/>
      <c r="D74" s="462"/>
      <c r="E74" s="581"/>
      <c r="F74" s="55"/>
      <c r="G74" s="55"/>
      <c r="H74" s="52"/>
      <c r="I74" s="50"/>
      <c r="J74" s="50"/>
      <c r="K74" s="52"/>
      <c r="L74" s="50"/>
      <c r="M74" s="50"/>
      <c r="N74" s="51"/>
      <c r="O74" s="50"/>
      <c r="T74" s="47"/>
      <c r="U74" s="47"/>
    </row>
    <row r="75" spans="1:21" x14ac:dyDescent="0.25">
      <c r="A75" s="461"/>
      <c r="B75" s="462"/>
      <c r="C75" s="462"/>
      <c r="D75" s="462"/>
      <c r="E75" s="581"/>
      <c r="F75" s="55"/>
      <c r="G75" s="55"/>
      <c r="H75" s="53"/>
      <c r="I75" s="50"/>
      <c r="J75" s="50"/>
      <c r="K75" s="53"/>
      <c r="L75" s="50"/>
      <c r="M75" s="50"/>
      <c r="N75" s="52"/>
      <c r="O75" s="50"/>
      <c r="T75" s="47"/>
      <c r="U75" s="47"/>
    </row>
    <row r="76" spans="1:21" x14ac:dyDescent="0.25">
      <c r="A76" s="461"/>
      <c r="B76" s="462"/>
      <c r="C76" s="462"/>
      <c r="D76" s="462"/>
      <c r="E76" s="581"/>
      <c r="M76" s="50"/>
      <c r="N76" s="52"/>
      <c r="O76" s="50"/>
      <c r="T76" s="47"/>
      <c r="U76" s="47"/>
    </row>
    <row r="77" spans="1:21" x14ac:dyDescent="0.25">
      <c r="A77" s="461"/>
      <c r="B77" s="462"/>
      <c r="C77" s="462"/>
      <c r="D77" s="462"/>
      <c r="E77" s="581"/>
      <c r="M77" s="50"/>
      <c r="N77" s="52"/>
      <c r="O77" s="50"/>
      <c r="T77" s="47"/>
      <c r="U77" s="47"/>
    </row>
    <row r="78" spans="1:21" ht="15.75" thickBot="1" x14ac:dyDescent="0.3">
      <c r="A78" s="464"/>
      <c r="B78" s="465"/>
      <c r="C78" s="465"/>
      <c r="D78" s="465"/>
      <c r="E78" s="582"/>
      <c r="M78" s="50"/>
      <c r="N78" s="53"/>
      <c r="O78" s="50"/>
      <c r="T78" s="48"/>
      <c r="U78" s="48"/>
    </row>
  </sheetData>
  <mergeCells count="179">
    <mergeCell ref="Q58:U65"/>
    <mergeCell ref="Q66:U68"/>
    <mergeCell ref="Q69:U70"/>
    <mergeCell ref="P66:P68"/>
    <mergeCell ref="N28:O28"/>
    <mergeCell ref="N29:O29"/>
    <mergeCell ref="Q54:U54"/>
    <mergeCell ref="Q55:U55"/>
    <mergeCell ref="Q50:R50"/>
    <mergeCell ref="S50:U50"/>
    <mergeCell ref="N39:O39"/>
    <mergeCell ref="N40:O40"/>
    <mergeCell ref="Q39:U39"/>
    <mergeCell ref="Q40:U40"/>
    <mergeCell ref="Q56:U57"/>
    <mergeCell ref="P56:P57"/>
    <mergeCell ref="F48:U49"/>
    <mergeCell ref="F44:M44"/>
    <mergeCell ref="N44:O44"/>
    <mergeCell ref="Q44:U44"/>
    <mergeCell ref="N60:O60"/>
    <mergeCell ref="F62:M65"/>
    <mergeCell ref="F67:M68"/>
    <mergeCell ref="O50:P50"/>
    <mergeCell ref="C46:S47"/>
    <mergeCell ref="A46:B47"/>
    <mergeCell ref="A50:E50"/>
    <mergeCell ref="A48:E49"/>
    <mergeCell ref="F50:K50"/>
    <mergeCell ref="B13:E13"/>
    <mergeCell ref="B26:E26"/>
    <mergeCell ref="B27:E27"/>
    <mergeCell ref="Q13:U22"/>
    <mergeCell ref="F35:M38"/>
    <mergeCell ref="Q24:U33"/>
    <mergeCell ref="Q35:U38"/>
    <mergeCell ref="P17:P18"/>
    <mergeCell ref="P19:P21"/>
    <mergeCell ref="P24:P25"/>
    <mergeCell ref="Q23:U23"/>
    <mergeCell ref="N15:O15"/>
    <mergeCell ref="N16:O16"/>
    <mergeCell ref="N17:O18"/>
    <mergeCell ref="N19:O21"/>
    <mergeCell ref="N22:O22"/>
    <mergeCell ref="N23:O23"/>
    <mergeCell ref="B17:E18"/>
    <mergeCell ref="B19:E21"/>
    <mergeCell ref="N70:O70"/>
    <mergeCell ref="A72:E72"/>
    <mergeCell ref="B62:E62"/>
    <mergeCell ref="N62:O62"/>
    <mergeCell ref="B68:E68"/>
    <mergeCell ref="N68:O68"/>
    <mergeCell ref="B67:E67"/>
    <mergeCell ref="N67:O67"/>
    <mergeCell ref="A71:M71"/>
    <mergeCell ref="N71:O71"/>
    <mergeCell ref="B63:E63"/>
    <mergeCell ref="N63:O63"/>
    <mergeCell ref="F66:M66"/>
    <mergeCell ref="N66:O66"/>
    <mergeCell ref="N69:O69"/>
    <mergeCell ref="N64:O64"/>
    <mergeCell ref="N65:O65"/>
    <mergeCell ref="A73:E78"/>
    <mergeCell ref="B70:E70"/>
    <mergeCell ref="F70:M70"/>
    <mergeCell ref="B60:E60"/>
    <mergeCell ref="B61:E61"/>
    <mergeCell ref="B59:E59"/>
    <mergeCell ref="B58:E58"/>
    <mergeCell ref="F58:M60"/>
    <mergeCell ref="F61:M61"/>
    <mergeCell ref="B64:E64"/>
    <mergeCell ref="B65:E65"/>
    <mergeCell ref="B66:E66"/>
    <mergeCell ref="B69:E69"/>
    <mergeCell ref="F69:M69"/>
    <mergeCell ref="N56:O57"/>
    <mergeCell ref="N59:O59"/>
    <mergeCell ref="N58:O58"/>
    <mergeCell ref="N61:O61"/>
    <mergeCell ref="A53:E53"/>
    <mergeCell ref="A54:E54"/>
    <mergeCell ref="A55:E55"/>
    <mergeCell ref="A51:E51"/>
    <mergeCell ref="F51:K51"/>
    <mergeCell ref="A52:E52"/>
    <mergeCell ref="F52:P52"/>
    <mergeCell ref="F53:P53"/>
    <mergeCell ref="F54:P54"/>
    <mergeCell ref="F55:P55"/>
    <mergeCell ref="O51:P51"/>
    <mergeCell ref="A56:A57"/>
    <mergeCell ref="B56:E57"/>
    <mergeCell ref="F56:M57"/>
    <mergeCell ref="Q43:U43"/>
    <mergeCell ref="F23:M23"/>
    <mergeCell ref="N42:O42"/>
    <mergeCell ref="F41:M41"/>
    <mergeCell ref="N41:O41"/>
    <mergeCell ref="F42:M42"/>
    <mergeCell ref="B43:E43"/>
    <mergeCell ref="B30:E30"/>
    <mergeCell ref="B31:E31"/>
    <mergeCell ref="B32:E32"/>
    <mergeCell ref="B41:E41"/>
    <mergeCell ref="Q41:U41"/>
    <mergeCell ref="Q42:U42"/>
    <mergeCell ref="B36:E36"/>
    <mergeCell ref="B37:E37"/>
    <mergeCell ref="B34:E34"/>
    <mergeCell ref="B35:E35"/>
    <mergeCell ref="B33:E33"/>
    <mergeCell ref="B42:E42"/>
    <mergeCell ref="B38:E38"/>
    <mergeCell ref="B39:E39"/>
    <mergeCell ref="B24:E25"/>
    <mergeCell ref="B23:E23"/>
    <mergeCell ref="B28:E28"/>
    <mergeCell ref="N30:O30"/>
    <mergeCell ref="F24:M29"/>
    <mergeCell ref="F30:M33"/>
    <mergeCell ref="F40:M40"/>
    <mergeCell ref="B40:E40"/>
    <mergeCell ref="N24:O25"/>
    <mergeCell ref="F43:M43"/>
    <mergeCell ref="N43:O43"/>
    <mergeCell ref="B15:E15"/>
    <mergeCell ref="B16:E16"/>
    <mergeCell ref="B22:E22"/>
    <mergeCell ref="B29:E29"/>
    <mergeCell ref="N31:O31"/>
    <mergeCell ref="N32:O32"/>
    <mergeCell ref="N27:O27"/>
    <mergeCell ref="F39:M39"/>
    <mergeCell ref="N35:O35"/>
    <mergeCell ref="N36:O36"/>
    <mergeCell ref="N33:O33"/>
    <mergeCell ref="N34:O34"/>
    <mergeCell ref="N37:O37"/>
    <mergeCell ref="N38:O38"/>
    <mergeCell ref="F34:M34"/>
    <mergeCell ref="B44:E44"/>
    <mergeCell ref="P11:P12"/>
    <mergeCell ref="Q11:U12"/>
    <mergeCell ref="Q34:U34"/>
    <mergeCell ref="A6:E6"/>
    <mergeCell ref="F6:K6"/>
    <mergeCell ref="O6:P6"/>
    <mergeCell ref="A7:E7"/>
    <mergeCell ref="F7:P7"/>
    <mergeCell ref="A8:E8"/>
    <mergeCell ref="F8:P8"/>
    <mergeCell ref="A11:A12"/>
    <mergeCell ref="B11:E12"/>
    <mergeCell ref="N11:O12"/>
    <mergeCell ref="A9:E9"/>
    <mergeCell ref="F9:P9"/>
    <mergeCell ref="Q9:U9"/>
    <mergeCell ref="A10:E10"/>
    <mergeCell ref="F10:P10"/>
    <mergeCell ref="Q10:U10"/>
    <mergeCell ref="B14:E14"/>
    <mergeCell ref="F11:M12"/>
    <mergeCell ref="N26:O26"/>
    <mergeCell ref="F13:M22"/>
    <mergeCell ref="N13:O13"/>
    <mergeCell ref="N14:O14"/>
    <mergeCell ref="A1:B2"/>
    <mergeCell ref="C1:S2"/>
    <mergeCell ref="A3:E4"/>
    <mergeCell ref="F3:U4"/>
    <mergeCell ref="A5:E5"/>
    <mergeCell ref="F5:K5"/>
    <mergeCell ref="O5:P5"/>
    <mergeCell ref="Q5:R5"/>
    <mergeCell ref="S5:U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73"/>
  <sheetViews>
    <sheetView showGridLines="0" zoomScale="25" zoomScaleNormal="25" workbookViewId="0">
      <selection activeCell="P100" sqref="P100"/>
    </sheetView>
  </sheetViews>
  <sheetFormatPr baseColWidth="10" defaultRowHeight="15" x14ac:dyDescent="0.25"/>
  <cols>
    <col min="2" max="2" width="12.28515625" bestFit="1" customWidth="1"/>
    <col min="3" max="3" width="16.5703125" bestFit="1" customWidth="1"/>
    <col min="4" max="4" width="10.5703125" bestFit="1" customWidth="1"/>
    <col min="5" max="5" width="12.28515625" bestFit="1" customWidth="1"/>
    <col min="6" max="6" width="13.85546875" bestFit="1" customWidth="1"/>
    <col min="7" max="7" width="5.42578125" customWidth="1"/>
    <col min="8" max="9" width="11.7109375" bestFit="1" customWidth="1"/>
    <col min="10" max="11" width="12.5703125" bestFit="1" customWidth="1"/>
    <col min="12" max="20" width="15.140625" bestFit="1" customWidth="1"/>
    <col min="21" max="29" width="11.42578125" bestFit="1" customWidth="1"/>
    <col min="30" max="30" width="33.28515625" bestFit="1" customWidth="1"/>
    <col min="31" max="31" width="15.42578125" bestFit="1" customWidth="1"/>
    <col min="33" max="33" width="16.5703125" bestFit="1" customWidth="1"/>
    <col min="34" max="34" width="19.28515625" bestFit="1" customWidth="1"/>
    <col min="35" max="35" width="11.42578125" bestFit="1" customWidth="1"/>
    <col min="36" max="36" width="14.5703125" bestFit="1" customWidth="1"/>
    <col min="37" max="37" width="13.7109375" bestFit="1" customWidth="1"/>
    <col min="38" max="38" width="12.28515625" bestFit="1" customWidth="1"/>
    <col min="40" max="40" width="18.140625" bestFit="1" customWidth="1"/>
    <col min="41" max="41" width="8.42578125" bestFit="1" customWidth="1"/>
    <col min="42" max="42" width="8.85546875" bestFit="1" customWidth="1"/>
    <col min="43" max="43" width="11.7109375" bestFit="1" customWidth="1"/>
    <col min="45" max="45" width="15.28515625" bestFit="1" customWidth="1"/>
  </cols>
  <sheetData>
    <row r="2" spans="2:41" ht="15.75" thickBot="1" x14ac:dyDescent="0.3">
      <c r="F2" s="85"/>
      <c r="G2" s="85"/>
    </row>
    <row r="3" spans="2:41" ht="15.75" thickBot="1" x14ac:dyDescent="0.3">
      <c r="C3" s="221" t="s">
        <v>120</v>
      </c>
      <c r="D3" s="222"/>
      <c r="E3" s="223"/>
      <c r="F3" s="224"/>
      <c r="G3" s="79"/>
      <c r="H3" s="79"/>
      <c r="I3" s="645" t="s">
        <v>121</v>
      </c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7"/>
    </row>
    <row r="4" spans="2:41" ht="15.75" thickBot="1" x14ac:dyDescent="0.3">
      <c r="B4" s="232" t="s">
        <v>89</v>
      </c>
      <c r="C4" s="106" t="s">
        <v>122</v>
      </c>
      <c r="D4" s="107" t="s">
        <v>119</v>
      </c>
      <c r="E4" s="187" t="s">
        <v>234</v>
      </c>
      <c r="F4" s="108" t="s">
        <v>125</v>
      </c>
      <c r="G4" s="54"/>
      <c r="H4" s="141" t="s">
        <v>89</v>
      </c>
      <c r="I4" s="133" t="s">
        <v>122</v>
      </c>
      <c r="J4" s="134" t="s">
        <v>123</v>
      </c>
      <c r="K4" s="140" t="s">
        <v>124</v>
      </c>
      <c r="L4" s="635" t="s">
        <v>119</v>
      </c>
      <c r="M4" s="636"/>
      <c r="N4" s="636"/>
      <c r="O4" s="636"/>
      <c r="P4" s="636"/>
      <c r="Q4" s="636"/>
      <c r="R4" s="636"/>
      <c r="S4" s="636"/>
      <c r="T4" s="636"/>
      <c r="U4" s="651" t="s">
        <v>234</v>
      </c>
      <c r="V4" s="651"/>
      <c r="W4" s="651"/>
      <c r="X4" s="651"/>
      <c r="Y4" s="651"/>
      <c r="Z4" s="651"/>
      <c r="AA4" s="651"/>
      <c r="AB4" s="651"/>
      <c r="AC4" s="651"/>
      <c r="AD4" s="141" t="s">
        <v>124</v>
      </c>
      <c r="AE4" s="132" t="s">
        <v>125</v>
      </c>
      <c r="AM4" s="54"/>
    </row>
    <row r="5" spans="2:41" x14ac:dyDescent="0.25">
      <c r="B5" s="90">
        <v>0.33333333333333331</v>
      </c>
      <c r="C5" s="104" t="s">
        <v>102</v>
      </c>
      <c r="D5" s="1"/>
      <c r="E5" s="159"/>
      <c r="F5" s="91"/>
      <c r="G5" s="54"/>
      <c r="H5" s="241">
        <v>0.33333333333333331</v>
      </c>
      <c r="I5" s="648" t="s">
        <v>182</v>
      </c>
      <c r="J5" s="637" t="s">
        <v>193</v>
      </c>
      <c r="K5" s="639" t="s">
        <v>187</v>
      </c>
      <c r="L5" s="242"/>
      <c r="M5" s="135"/>
      <c r="N5" s="135"/>
      <c r="O5" s="135"/>
      <c r="P5" s="135"/>
      <c r="Q5" s="135"/>
      <c r="R5" s="135"/>
      <c r="S5" s="135"/>
      <c r="T5" s="135"/>
      <c r="U5" s="155"/>
      <c r="V5" s="135"/>
      <c r="W5" s="135"/>
      <c r="X5" s="135"/>
      <c r="Y5" s="135"/>
      <c r="Z5" s="135"/>
      <c r="AA5" s="135"/>
      <c r="AB5" s="135"/>
      <c r="AC5" s="135"/>
      <c r="AD5" s="154"/>
      <c r="AE5" s="195"/>
      <c r="AG5" s="95" t="s">
        <v>134</v>
      </c>
      <c r="AH5" s="95" t="s">
        <v>133</v>
      </c>
      <c r="AI5" s="95" t="s">
        <v>132</v>
      </c>
      <c r="AJ5" s="95" t="s">
        <v>210</v>
      </c>
      <c r="AK5" s="95" t="s">
        <v>521</v>
      </c>
      <c r="AL5" s="95" t="s">
        <v>518</v>
      </c>
      <c r="AM5" s="203"/>
    </row>
    <row r="6" spans="2:41" x14ac:dyDescent="0.25">
      <c r="B6" s="90">
        <v>0.34027777777777773</v>
      </c>
      <c r="C6" s="219" t="s">
        <v>182</v>
      </c>
      <c r="D6" s="1"/>
      <c r="E6" s="159"/>
      <c r="F6" s="206" t="s">
        <v>103</v>
      </c>
      <c r="G6" s="54"/>
      <c r="H6" s="90">
        <v>0.34027777777777773</v>
      </c>
      <c r="I6" s="649"/>
      <c r="J6" s="638"/>
      <c r="K6" s="640"/>
      <c r="L6" s="236"/>
      <c r="M6" s="94"/>
      <c r="N6" s="94"/>
      <c r="O6" s="94"/>
      <c r="P6" s="94"/>
      <c r="Q6" s="94"/>
      <c r="R6" s="94"/>
      <c r="S6" s="94"/>
      <c r="T6" s="94"/>
      <c r="U6" s="156"/>
      <c r="V6" s="94"/>
      <c r="W6" s="94"/>
      <c r="X6" s="94"/>
      <c r="Y6" s="94"/>
      <c r="Z6" s="94"/>
      <c r="AA6" s="94"/>
      <c r="AB6" s="94"/>
      <c r="AC6" s="94"/>
      <c r="AD6" s="54"/>
      <c r="AE6" s="196"/>
      <c r="AG6" s="95" t="s">
        <v>177</v>
      </c>
      <c r="AH6" s="75" t="s">
        <v>172</v>
      </c>
      <c r="AI6" s="96" t="s">
        <v>168</v>
      </c>
      <c r="AJ6" s="118">
        <f>SUM('Man-Machine chart'!N13:O22)</f>
        <v>18.442187499999999</v>
      </c>
      <c r="AK6" s="118">
        <f>SUM(Times!Q13:S22)/60</f>
        <v>17.883333333333333</v>
      </c>
      <c r="AL6" s="1">
        <f>SUM(Times!M13:O22)/60</f>
        <v>1.0205412722014733</v>
      </c>
      <c r="AM6" s="54"/>
    </row>
    <row r="7" spans="2:41" x14ac:dyDescent="0.25">
      <c r="B7" s="90">
        <v>0.34722222222222199</v>
      </c>
      <c r="C7" s="218"/>
      <c r="D7" s="1"/>
      <c r="E7" s="159"/>
      <c r="F7" s="207"/>
      <c r="G7" s="67"/>
      <c r="H7" s="90">
        <v>0.34722222222222199</v>
      </c>
      <c r="I7" s="650" t="s">
        <v>220</v>
      </c>
      <c r="J7" s="638" t="s">
        <v>221</v>
      </c>
      <c r="K7" s="640" t="s">
        <v>222</v>
      </c>
      <c r="L7" s="641" t="s">
        <v>183</v>
      </c>
      <c r="M7" s="638" t="s">
        <v>225</v>
      </c>
      <c r="N7" s="638" t="s">
        <v>226</v>
      </c>
      <c r="O7" s="94"/>
      <c r="P7" s="94"/>
      <c r="Q7" s="94"/>
      <c r="R7" s="94"/>
      <c r="S7" s="94"/>
      <c r="T7" s="94"/>
      <c r="U7" s="156"/>
      <c r="V7" s="94"/>
      <c r="W7" s="94"/>
      <c r="X7" s="94"/>
      <c r="Y7" s="94"/>
      <c r="Z7" s="94"/>
      <c r="AA7" s="94"/>
      <c r="AB7" s="94"/>
      <c r="AC7" s="94"/>
      <c r="AD7" s="54"/>
      <c r="AE7" s="196"/>
      <c r="AG7" s="95" t="s">
        <v>180</v>
      </c>
      <c r="AH7" s="138" t="s">
        <v>173</v>
      </c>
      <c r="AI7" s="138">
        <v>11</v>
      </c>
      <c r="AJ7" s="118">
        <f>'Man-Machine chart'!P23</f>
        <v>58.78125</v>
      </c>
      <c r="AK7" s="118">
        <f>Times!Q23/60</f>
        <v>57</v>
      </c>
      <c r="AL7" s="1">
        <v>0</v>
      </c>
      <c r="AM7" s="54"/>
    </row>
    <row r="8" spans="2:41" x14ac:dyDescent="0.25">
      <c r="B8" s="90">
        <v>0.35416666666666702</v>
      </c>
      <c r="C8" s="204" t="s">
        <v>109</v>
      </c>
      <c r="D8" s="220" t="s">
        <v>183</v>
      </c>
      <c r="E8" s="159"/>
      <c r="F8" s="207"/>
      <c r="G8" s="67"/>
      <c r="H8" s="90">
        <v>0.35416666666666702</v>
      </c>
      <c r="I8" s="649"/>
      <c r="J8" s="638"/>
      <c r="K8" s="640"/>
      <c r="L8" s="641"/>
      <c r="M8" s="638"/>
      <c r="N8" s="638"/>
      <c r="O8" s="94"/>
      <c r="P8" s="94"/>
      <c r="Q8" s="94"/>
      <c r="R8" s="94"/>
      <c r="S8" s="94"/>
      <c r="T8" s="94"/>
      <c r="U8" s="156"/>
      <c r="V8" s="94"/>
      <c r="W8" s="94"/>
      <c r="X8" s="94"/>
      <c r="Y8" s="94"/>
      <c r="Z8" s="94"/>
      <c r="AA8" s="94"/>
      <c r="AB8" s="94"/>
      <c r="AC8" s="94"/>
      <c r="AD8" s="54"/>
      <c r="AE8" s="196"/>
      <c r="AG8" s="95" t="s">
        <v>236</v>
      </c>
      <c r="AH8" s="136" t="s">
        <v>235</v>
      </c>
      <c r="AI8" s="75" t="s">
        <v>213</v>
      </c>
      <c r="AJ8" s="118">
        <f>SUM('Man-Machine chart'!N30:O33)</f>
        <v>5.9683593750000004</v>
      </c>
      <c r="AK8" s="118">
        <f>SUM(Times!Q30:S33)/60</f>
        <v>5.7874999999999996</v>
      </c>
      <c r="AL8" s="1">
        <f>SUM(Times!M30:O33)/60</f>
        <v>0.25713069479755901</v>
      </c>
      <c r="AM8" s="54"/>
    </row>
    <row r="9" spans="2:41" x14ac:dyDescent="0.25">
      <c r="B9" s="90">
        <v>0.36111111111111099</v>
      </c>
      <c r="C9" s="209"/>
      <c r="D9" s="220"/>
      <c r="E9" s="159"/>
      <c r="F9" s="207"/>
      <c r="G9" s="67"/>
      <c r="H9" s="90">
        <v>0.36111111111111099</v>
      </c>
      <c r="I9" s="650" t="s">
        <v>189</v>
      </c>
      <c r="J9" s="638" t="s">
        <v>195</v>
      </c>
      <c r="K9" s="640" t="s">
        <v>223</v>
      </c>
      <c r="L9" s="641"/>
      <c r="M9" s="638"/>
      <c r="N9" s="638"/>
      <c r="O9" s="638" t="s">
        <v>230</v>
      </c>
      <c r="P9" s="638" t="s">
        <v>227</v>
      </c>
      <c r="Q9" s="638" t="s">
        <v>228</v>
      </c>
      <c r="R9" s="94"/>
      <c r="S9" s="94"/>
      <c r="T9" s="94"/>
      <c r="U9" s="156"/>
      <c r="V9" s="94"/>
      <c r="W9" s="94"/>
      <c r="X9" s="94"/>
      <c r="Y9" s="94"/>
      <c r="Z9" s="94"/>
      <c r="AA9" s="94"/>
      <c r="AB9" s="94"/>
      <c r="AC9" s="94"/>
      <c r="AD9" s="54"/>
      <c r="AE9" s="196"/>
      <c r="AG9" s="95" t="s">
        <v>457</v>
      </c>
      <c r="AH9" s="138" t="s">
        <v>458</v>
      </c>
      <c r="AI9" s="138">
        <v>22</v>
      </c>
      <c r="AJ9" s="118">
        <f>'Man-Machine chart'!P34</f>
        <v>20.625</v>
      </c>
      <c r="AK9" s="118">
        <f>Times!Q34/60</f>
        <v>20</v>
      </c>
      <c r="AL9" s="1">
        <v>0</v>
      </c>
      <c r="AM9" s="54"/>
    </row>
    <row r="10" spans="2:41" x14ac:dyDescent="0.25">
      <c r="B10" s="90">
        <v>0.36805555555555503</v>
      </c>
      <c r="C10" s="209"/>
      <c r="D10" s="220"/>
      <c r="E10" s="159"/>
      <c r="F10" s="207"/>
      <c r="G10" s="67"/>
      <c r="H10" s="90">
        <v>0.36805555555555503</v>
      </c>
      <c r="I10" s="649"/>
      <c r="J10" s="638"/>
      <c r="K10" s="640"/>
      <c r="L10" s="641"/>
      <c r="M10" s="638"/>
      <c r="N10" s="638"/>
      <c r="O10" s="638"/>
      <c r="P10" s="638"/>
      <c r="Q10" s="638"/>
      <c r="R10" s="94"/>
      <c r="S10" s="94"/>
      <c r="T10" s="94"/>
      <c r="U10" s="158"/>
      <c r="V10" s="98"/>
      <c r="W10" s="98"/>
      <c r="X10" s="98"/>
      <c r="Y10" s="98"/>
      <c r="Z10" s="98"/>
      <c r="AA10" s="98"/>
      <c r="AB10" s="98"/>
      <c r="AC10" s="98"/>
      <c r="AD10" s="54"/>
      <c r="AE10" s="196"/>
      <c r="AG10" s="95" t="s">
        <v>178</v>
      </c>
      <c r="AH10" s="136" t="s">
        <v>174</v>
      </c>
      <c r="AI10" s="75" t="s">
        <v>211</v>
      </c>
      <c r="AJ10" s="118">
        <f>SUM('Man-Machine chart'!N24:O29)</f>
        <v>51.554479166666667</v>
      </c>
      <c r="AK10" s="118">
        <f>SUM(Times!Q24,Times!Q25, Times!Q26*44, Times!Q27*44, Times!Q28*44, Times!Q29*44)/60</f>
        <v>49.992222222222217</v>
      </c>
      <c r="AL10" s="1">
        <f>(Times!M24+SUM(Times!M26:O29)*44)/60</f>
        <v>9.6178233184940591</v>
      </c>
      <c r="AM10" s="54"/>
    </row>
    <row r="11" spans="2:41" x14ac:dyDescent="0.25">
      <c r="B11" s="90">
        <v>0.375</v>
      </c>
      <c r="C11" s="209"/>
      <c r="D11" s="220"/>
      <c r="E11" s="159"/>
      <c r="F11" s="207"/>
      <c r="G11" s="67"/>
      <c r="H11" s="90">
        <v>0.375</v>
      </c>
      <c r="I11" s="213" t="s">
        <v>268</v>
      </c>
      <c r="J11" s="214" t="s">
        <v>241</v>
      </c>
      <c r="K11" s="194" t="s">
        <v>242</v>
      </c>
      <c r="L11" s="641"/>
      <c r="M11" s="638"/>
      <c r="N11" s="638"/>
      <c r="O11" s="638"/>
      <c r="P11" s="638"/>
      <c r="Q11" s="638"/>
      <c r="R11" s="638" t="s">
        <v>229</v>
      </c>
      <c r="S11" s="638" t="s">
        <v>231</v>
      </c>
      <c r="T11" s="638" t="s">
        <v>232</v>
      </c>
      <c r="U11" s="158"/>
      <c r="V11" s="98"/>
      <c r="W11" s="98"/>
      <c r="X11" s="98"/>
      <c r="Y11" s="98"/>
      <c r="Z11" s="98"/>
      <c r="AA11" s="98"/>
      <c r="AB11" s="98"/>
      <c r="AC11" s="98"/>
      <c r="AD11" s="54"/>
      <c r="AE11" s="196"/>
      <c r="AG11" s="95" t="s">
        <v>179</v>
      </c>
      <c r="AH11" s="138" t="s">
        <v>175</v>
      </c>
      <c r="AI11" s="138" t="s">
        <v>169</v>
      </c>
      <c r="AJ11" s="118">
        <f>SUM('Man-Machine chart'!N35:O38)</f>
        <v>60.085574999999999</v>
      </c>
      <c r="AK11" s="118">
        <f>SUM(Times!Q35:S38)*44/60</f>
        <v>58.264800000000001</v>
      </c>
      <c r="AL11" s="1">
        <f>SUM(Times!M35:O38)*44/60</f>
        <v>12.411415438361448</v>
      </c>
      <c r="AM11" s="54"/>
    </row>
    <row r="12" spans="2:41" x14ac:dyDescent="0.25">
      <c r="B12" s="90">
        <v>0.38194444444444398</v>
      </c>
      <c r="C12" s="209"/>
      <c r="D12" s="220"/>
      <c r="E12" s="159"/>
      <c r="F12" s="207"/>
      <c r="G12" s="67"/>
      <c r="H12" s="90">
        <v>0.38194444444444398</v>
      </c>
      <c r="I12" s="144" t="s">
        <v>109</v>
      </c>
      <c r="J12" s="214" t="s">
        <v>243</v>
      </c>
      <c r="K12" s="194" t="s">
        <v>244</v>
      </c>
      <c r="L12" s="641"/>
      <c r="M12" s="638"/>
      <c r="N12" s="638"/>
      <c r="O12" s="638"/>
      <c r="P12" s="638"/>
      <c r="Q12" s="638"/>
      <c r="R12" s="638"/>
      <c r="S12" s="638"/>
      <c r="T12" s="638"/>
      <c r="U12" s="643" t="s">
        <v>456</v>
      </c>
      <c r="V12" s="642" t="s">
        <v>459</v>
      </c>
      <c r="W12" s="642" t="s">
        <v>460</v>
      </c>
      <c r="X12" s="642" t="s">
        <v>461</v>
      </c>
      <c r="Y12" s="98"/>
      <c r="Z12" s="98"/>
      <c r="AA12" s="98"/>
      <c r="AB12" s="98"/>
      <c r="AC12" s="98"/>
      <c r="AD12" s="54"/>
      <c r="AE12" s="196"/>
      <c r="AG12" s="95" t="s">
        <v>181</v>
      </c>
      <c r="AH12" s="136" t="s">
        <v>176</v>
      </c>
      <c r="AI12" s="111">
        <v>27</v>
      </c>
      <c r="AJ12" s="118">
        <f>'Man-Machine chart'!P39</f>
        <v>61.875</v>
      </c>
      <c r="AK12" s="118">
        <f>Times!Q39/60</f>
        <v>60</v>
      </c>
      <c r="AL12" s="1">
        <v>0</v>
      </c>
      <c r="AM12" s="54"/>
    </row>
    <row r="13" spans="2:41" x14ac:dyDescent="0.25">
      <c r="B13" s="90">
        <v>0.38888888888888901</v>
      </c>
      <c r="C13" s="205"/>
      <c r="D13" s="220"/>
      <c r="E13" s="159"/>
      <c r="F13" s="207"/>
      <c r="G13" s="54"/>
      <c r="H13" s="90">
        <v>0.38888888888888901</v>
      </c>
      <c r="I13" s="621" t="s">
        <v>190</v>
      </c>
      <c r="J13" s="633" t="s">
        <v>184</v>
      </c>
      <c r="K13" s="634" t="s">
        <v>196</v>
      </c>
      <c r="L13" s="236"/>
      <c r="M13" s="94"/>
      <c r="N13" s="94"/>
      <c r="O13" s="638"/>
      <c r="P13" s="638"/>
      <c r="Q13" s="638"/>
      <c r="R13" s="638"/>
      <c r="S13" s="638"/>
      <c r="T13" s="638"/>
      <c r="U13" s="643"/>
      <c r="V13" s="642"/>
      <c r="W13" s="642"/>
      <c r="X13" s="642"/>
      <c r="Y13" s="642" t="s">
        <v>462</v>
      </c>
      <c r="Z13" s="642" t="s">
        <v>463</v>
      </c>
      <c r="AA13" s="642" t="s">
        <v>464</v>
      </c>
      <c r="AB13" s="642" t="s">
        <v>465</v>
      </c>
      <c r="AC13" s="143"/>
      <c r="AD13" s="54"/>
      <c r="AE13" s="196"/>
      <c r="AG13" s="95" t="s">
        <v>102</v>
      </c>
      <c r="AH13" s="131" t="s">
        <v>102</v>
      </c>
      <c r="AI13" s="111" t="s">
        <v>170</v>
      </c>
      <c r="AJ13" s="118">
        <f>SUM('Man-Machine chart'!N58:O60)</f>
        <v>3.05078125</v>
      </c>
      <c r="AK13" s="118">
        <f>SUM(Times!Q53:S55)/60</f>
        <v>2.9583333333333335</v>
      </c>
      <c r="AL13" s="1">
        <f>SUM(Times!M53:O55)/60</f>
        <v>0.10410909812207692</v>
      </c>
      <c r="AM13" s="54"/>
      <c r="AN13" s="644" t="s">
        <v>125</v>
      </c>
      <c r="AO13" s="644"/>
    </row>
    <row r="14" spans="2:41" x14ac:dyDescent="0.25">
      <c r="B14" s="90">
        <v>0.39583333333333298</v>
      </c>
      <c r="C14" s="216" t="s">
        <v>184</v>
      </c>
      <c r="D14" s="1"/>
      <c r="E14" s="1"/>
      <c r="F14" s="207"/>
      <c r="G14" s="54"/>
      <c r="H14" s="90">
        <v>0.39583333333333298</v>
      </c>
      <c r="I14" s="621"/>
      <c r="J14" s="633"/>
      <c r="K14" s="634"/>
      <c r="L14" s="236"/>
      <c r="M14" s="94"/>
      <c r="N14" s="94"/>
      <c r="O14" s="638"/>
      <c r="P14" s="638"/>
      <c r="Q14" s="638"/>
      <c r="R14" s="638"/>
      <c r="S14" s="638"/>
      <c r="T14" s="638"/>
      <c r="U14" s="144"/>
      <c r="V14" s="143"/>
      <c r="W14" s="143"/>
      <c r="X14" s="143"/>
      <c r="Y14" s="642"/>
      <c r="Z14" s="642"/>
      <c r="AA14" s="642"/>
      <c r="AB14" s="642"/>
      <c r="AC14" s="642" t="s">
        <v>466</v>
      </c>
      <c r="AD14" s="54"/>
      <c r="AE14" s="196"/>
      <c r="AG14" s="95" t="s">
        <v>166</v>
      </c>
      <c r="AH14" s="131" t="s">
        <v>103</v>
      </c>
      <c r="AI14" s="131">
        <v>31</v>
      </c>
      <c r="AJ14" s="118">
        <f>SUM('Man-Machine chart'!N61:O61)</f>
        <v>123.75</v>
      </c>
      <c r="AK14" s="118">
        <f>Times!Q56/60</f>
        <v>120</v>
      </c>
      <c r="AL14" s="1">
        <v>0</v>
      </c>
      <c r="AM14" s="54"/>
      <c r="AN14" s="24" t="s">
        <v>511</v>
      </c>
      <c r="AO14" s="118">
        <f>SUM(AJ13:AJ15, AJ19:AJ20)</f>
        <v>150.63984374999998</v>
      </c>
    </row>
    <row r="15" spans="2:41" x14ac:dyDescent="0.25">
      <c r="B15" s="90">
        <v>0.40277777777777801</v>
      </c>
      <c r="C15" s="217"/>
      <c r="D15" s="1"/>
      <c r="E15" s="1"/>
      <c r="F15" s="207"/>
      <c r="G15" s="54"/>
      <c r="H15" s="90">
        <v>0.40277777777777801</v>
      </c>
      <c r="I15" s="621"/>
      <c r="J15" s="633"/>
      <c r="K15" s="634"/>
      <c r="L15" s="146"/>
      <c r="M15" s="99"/>
      <c r="N15" s="99"/>
      <c r="O15" s="94"/>
      <c r="P15" s="94"/>
      <c r="Q15" s="94"/>
      <c r="R15" s="638"/>
      <c r="S15" s="638"/>
      <c r="T15" s="638"/>
      <c r="U15" s="144"/>
      <c r="V15" s="143"/>
      <c r="W15" s="143"/>
      <c r="X15" s="143"/>
      <c r="Y15" s="143"/>
      <c r="Z15" s="143"/>
      <c r="AA15" s="143"/>
      <c r="AB15" s="143"/>
      <c r="AC15" s="642"/>
      <c r="AD15" s="54"/>
      <c r="AE15" s="196"/>
      <c r="AG15" s="95" t="s">
        <v>131</v>
      </c>
      <c r="AH15" s="131" t="s">
        <v>160</v>
      </c>
      <c r="AI15" s="117" t="s">
        <v>171</v>
      </c>
      <c r="AJ15" s="118">
        <f>SUM('Man-Machine chart'!N62:O65)</f>
        <v>10.9140625</v>
      </c>
      <c r="AK15" s="118">
        <f>(SUM(Times!Q57:S58)+SUM(Times!Q59:S60)*4)/60</f>
        <v>10.583333333333334</v>
      </c>
      <c r="AL15" s="1">
        <f>(SUM(Times!M57:O58)+SUM(Times!M59:O60)*4)/60</f>
        <v>0.62928714658140783</v>
      </c>
      <c r="AM15" s="54"/>
      <c r="AN15" s="24" t="s">
        <v>217</v>
      </c>
      <c r="AO15" s="118">
        <f>8*60</f>
        <v>480</v>
      </c>
    </row>
    <row r="16" spans="2:41" x14ac:dyDescent="0.25">
      <c r="B16" s="90">
        <v>0.40972222222222199</v>
      </c>
      <c r="C16" s="217"/>
      <c r="D16" s="1"/>
      <c r="E16" s="1"/>
      <c r="F16" s="207"/>
      <c r="G16" s="54"/>
      <c r="H16" s="90">
        <v>0.40972222222222199</v>
      </c>
      <c r="I16" s="621"/>
      <c r="J16" s="633"/>
      <c r="K16" s="634"/>
      <c r="L16" s="146"/>
      <c r="M16" s="99"/>
      <c r="N16" s="99"/>
      <c r="O16" s="94"/>
      <c r="P16" s="94"/>
      <c r="Q16" s="94"/>
      <c r="R16" s="638"/>
      <c r="S16" s="638"/>
      <c r="T16" s="638"/>
      <c r="U16" s="144"/>
      <c r="V16" s="143"/>
      <c r="W16" s="143"/>
      <c r="X16" s="143"/>
      <c r="Y16" s="143"/>
      <c r="Z16" s="143"/>
      <c r="AA16" s="143"/>
      <c r="AB16" s="143"/>
      <c r="AC16" s="143"/>
      <c r="AD16" s="54"/>
      <c r="AE16" s="196"/>
      <c r="AG16" s="95" t="s">
        <v>106</v>
      </c>
      <c r="AH16" s="131" t="s">
        <v>106</v>
      </c>
      <c r="AI16" s="131">
        <v>36</v>
      </c>
      <c r="AJ16" s="118">
        <f>SUM('Man-Machine chart'!P66:P68)</f>
        <v>34.03125</v>
      </c>
      <c r="AK16" s="118">
        <f>Times!Q61*2/60</f>
        <v>33</v>
      </c>
      <c r="AL16" s="1">
        <v>0</v>
      </c>
      <c r="AM16" s="54"/>
      <c r="AN16" s="24" t="s">
        <v>218</v>
      </c>
      <c r="AO16" s="118">
        <f>AO15-AO14</f>
        <v>329.36015625000005</v>
      </c>
    </row>
    <row r="17" spans="2:46" x14ac:dyDescent="0.25">
      <c r="B17" s="90">
        <v>0.41666666666666602</v>
      </c>
      <c r="C17" s="217"/>
      <c r="D17" s="1"/>
      <c r="E17" s="1"/>
      <c r="F17" s="207"/>
      <c r="G17" s="54"/>
      <c r="H17" s="90">
        <v>0.41666666666666602</v>
      </c>
      <c r="I17" s="621"/>
      <c r="J17" s="633"/>
      <c r="K17" s="634"/>
      <c r="L17" s="146"/>
      <c r="M17" s="99"/>
      <c r="N17" s="1"/>
      <c r="O17" s="99"/>
      <c r="P17" s="99"/>
      <c r="Q17" s="99"/>
      <c r="R17" s="99"/>
      <c r="S17" s="99"/>
      <c r="T17" s="94"/>
      <c r="U17" s="144"/>
      <c r="V17" s="143"/>
      <c r="W17" s="143"/>
      <c r="X17" s="143"/>
      <c r="Y17" s="143"/>
      <c r="Z17" s="143"/>
      <c r="AA17" s="143"/>
      <c r="AB17" s="143"/>
      <c r="AC17" s="143"/>
      <c r="AD17" s="54"/>
      <c r="AE17" s="196"/>
      <c r="AG17" s="95" t="s">
        <v>291</v>
      </c>
      <c r="AH17" s="117" t="s">
        <v>64</v>
      </c>
      <c r="AI17" s="117">
        <v>37</v>
      </c>
      <c r="AJ17" s="118">
        <f>SUM('Man-Machine chart'!N67:O67)</f>
        <v>2.8187500000000001</v>
      </c>
      <c r="AK17" s="118">
        <f>Times!Q62*4/60</f>
        <v>0.68333333333333335</v>
      </c>
      <c r="AL17" s="1">
        <f>Times!M62/60</f>
        <v>2.0971762320196527E-2</v>
      </c>
      <c r="AM17" s="54"/>
      <c r="AN17" s="24" t="s">
        <v>219</v>
      </c>
      <c r="AO17" s="122">
        <f>AO16/AJ16</f>
        <v>9.678168044077136</v>
      </c>
    </row>
    <row r="18" spans="2:46" x14ac:dyDescent="0.25">
      <c r="B18" s="90">
        <v>0.42361111111111099</v>
      </c>
      <c r="C18" s="217"/>
      <c r="D18" s="1"/>
      <c r="E18" s="1"/>
      <c r="F18" s="207"/>
      <c r="G18" s="54"/>
      <c r="H18" s="90">
        <v>0.42361111111111099</v>
      </c>
      <c r="I18" s="621" t="s">
        <v>198</v>
      </c>
      <c r="J18" s="633" t="s">
        <v>197</v>
      </c>
      <c r="K18" s="634" t="s">
        <v>191</v>
      </c>
      <c r="L18" s="146"/>
      <c r="M18" s="99"/>
      <c r="N18" s="142"/>
      <c r="O18" s="99"/>
      <c r="P18" s="99"/>
      <c r="Q18" s="99"/>
      <c r="R18" s="99"/>
      <c r="S18" s="99"/>
      <c r="T18" s="98"/>
      <c r="U18" s="144"/>
      <c r="V18" s="143"/>
      <c r="W18" s="143"/>
      <c r="X18" s="143"/>
      <c r="Y18" s="143"/>
      <c r="Z18" s="143"/>
      <c r="AA18" s="143"/>
      <c r="AB18" s="143"/>
      <c r="AC18" s="143"/>
      <c r="AD18" s="54"/>
      <c r="AE18" s="196"/>
      <c r="AG18" s="95" t="s">
        <v>130</v>
      </c>
      <c r="AH18" s="131" t="s">
        <v>130</v>
      </c>
      <c r="AI18" s="117" t="s">
        <v>216</v>
      </c>
      <c r="AJ18" s="118">
        <f>SUM('Man-Machine chart'!N65:O65,'Man-Machine chart'!N68:O68)</f>
        <v>2.2515625000000004</v>
      </c>
      <c r="AK18" s="118">
        <f>SUM(Times!Q60, Times!Q63)*4/60</f>
        <v>2.1833333333333331</v>
      </c>
      <c r="AL18" s="1">
        <f>SUM(Times!M60, Times!M63)*4/60</f>
        <v>0.19992130509304923</v>
      </c>
      <c r="AM18" s="54"/>
    </row>
    <row r="19" spans="2:46" x14ac:dyDescent="0.25">
      <c r="B19" s="90">
        <v>0.43055555555555503</v>
      </c>
      <c r="C19" s="213" t="s">
        <v>237</v>
      </c>
      <c r="D19" s="99"/>
      <c r="E19" s="1"/>
      <c r="F19" s="207"/>
      <c r="G19" s="67"/>
      <c r="H19" s="90">
        <v>0.43055555555555503</v>
      </c>
      <c r="I19" s="621"/>
      <c r="J19" s="633"/>
      <c r="K19" s="634"/>
      <c r="L19" s="146"/>
      <c r="M19" s="99"/>
      <c r="N19" s="99"/>
      <c r="O19" s="99"/>
      <c r="P19" s="99"/>
      <c r="Q19" s="99"/>
      <c r="R19" s="99"/>
      <c r="S19" s="99"/>
      <c r="T19" s="99"/>
      <c r="U19" s="157"/>
      <c r="V19" s="99"/>
      <c r="W19" s="99"/>
      <c r="X19" s="99"/>
      <c r="Y19" s="99"/>
      <c r="Z19" s="99"/>
      <c r="AA19" s="99"/>
      <c r="AB19" s="99"/>
      <c r="AC19" s="99"/>
      <c r="AD19" s="54"/>
      <c r="AE19" s="196"/>
      <c r="AG19" s="95" t="s">
        <v>128</v>
      </c>
      <c r="AH19" s="131" t="s">
        <v>127</v>
      </c>
      <c r="AI19" s="117">
        <v>39</v>
      </c>
      <c r="AJ19" s="118">
        <f>SUM('Man-Machine chart'!N69:O69)</f>
        <v>12.684374999999999</v>
      </c>
      <c r="AK19" s="118">
        <f>Times!Q64/60</f>
        <v>3.0750000000000002</v>
      </c>
      <c r="AL19" s="1">
        <v>0</v>
      </c>
      <c r="AM19" s="71"/>
    </row>
    <row r="20" spans="2:46" x14ac:dyDescent="0.25">
      <c r="B20" s="90">
        <v>0.437499999999999</v>
      </c>
      <c r="C20" s="204" t="s">
        <v>109</v>
      </c>
      <c r="D20" s="99"/>
      <c r="E20" s="211" t="s">
        <v>456</v>
      </c>
      <c r="F20" s="207"/>
      <c r="G20" s="67"/>
      <c r="H20" s="90">
        <v>0.437499999999999</v>
      </c>
      <c r="I20" s="621"/>
      <c r="J20" s="633"/>
      <c r="K20" s="634"/>
      <c r="L20" s="146"/>
      <c r="M20" s="143"/>
      <c r="N20" s="99"/>
      <c r="O20" s="99"/>
      <c r="P20" s="99"/>
      <c r="Q20" s="99"/>
      <c r="R20" s="99"/>
      <c r="S20" s="99"/>
      <c r="T20" s="99"/>
      <c r="U20" s="157"/>
      <c r="V20" s="99"/>
      <c r="W20" s="99"/>
      <c r="X20" s="99"/>
      <c r="Y20" s="99"/>
      <c r="Z20" s="99"/>
      <c r="AA20" s="99"/>
      <c r="AB20" s="99"/>
      <c r="AC20" s="99"/>
      <c r="AD20" s="54"/>
      <c r="AE20" s="196"/>
      <c r="AG20" s="95" t="s">
        <v>292</v>
      </c>
      <c r="AH20" s="131" t="s">
        <v>49</v>
      </c>
      <c r="AI20" s="139">
        <v>40</v>
      </c>
      <c r="AJ20" s="118">
        <f>SUM('Man-Machine chart'!N70:O70)</f>
        <v>0.24062500000000001</v>
      </c>
      <c r="AK20" s="118">
        <f>Times!Q65/60</f>
        <v>5.8333333333333334E-2</v>
      </c>
      <c r="AL20" s="1">
        <f>Times!M65/60</f>
        <v>1.6666666666666666E-2</v>
      </c>
      <c r="AM20" s="71"/>
      <c r="AN20" s="533" t="s">
        <v>527</v>
      </c>
      <c r="AO20" s="533"/>
      <c r="AP20" s="533"/>
      <c r="AQ20" s="533"/>
      <c r="AR20" s="533"/>
    </row>
    <row r="21" spans="2:46" x14ac:dyDescent="0.25">
      <c r="B21" s="90">
        <v>0.44444444444444398</v>
      </c>
      <c r="C21" s="205"/>
      <c r="D21" s="99"/>
      <c r="E21" s="212"/>
      <c r="F21" s="207"/>
      <c r="G21" s="67"/>
      <c r="H21" s="90">
        <v>0.44444444444444398</v>
      </c>
      <c r="I21" s="621"/>
      <c r="J21" s="633"/>
      <c r="K21" s="634"/>
      <c r="L21" s="146"/>
      <c r="M21" s="143"/>
      <c r="N21" s="142"/>
      <c r="O21" s="98"/>
      <c r="P21" s="98"/>
      <c r="Q21" s="98"/>
      <c r="R21" s="98"/>
      <c r="S21" s="98"/>
      <c r="T21" s="99"/>
      <c r="U21" s="157"/>
      <c r="V21" s="99"/>
      <c r="W21" s="99"/>
      <c r="X21" s="99"/>
      <c r="Y21" s="99"/>
      <c r="Z21" s="99"/>
      <c r="AA21" s="99"/>
      <c r="AB21" s="99"/>
      <c r="AC21" s="99"/>
      <c r="AD21" s="54"/>
      <c r="AE21" s="196"/>
      <c r="AN21" s="124" t="s">
        <v>528</v>
      </c>
      <c r="AO21" s="124" t="s">
        <v>529</v>
      </c>
      <c r="AP21" s="124" t="s">
        <v>88</v>
      </c>
      <c r="AQ21" s="124" t="s">
        <v>526</v>
      </c>
      <c r="AR21" s="124" t="s">
        <v>534</v>
      </c>
      <c r="AS21" s="124" t="s">
        <v>535</v>
      </c>
    </row>
    <row r="22" spans="2:46" x14ac:dyDescent="0.25">
      <c r="B22" s="90">
        <v>0.45138888888888801</v>
      </c>
      <c r="C22" s="615" t="s">
        <v>186</v>
      </c>
      <c r="D22" s="99"/>
      <c r="E22" s="1"/>
      <c r="F22" s="207"/>
      <c r="G22" s="67"/>
      <c r="H22" s="90">
        <v>0.45138888888888801</v>
      </c>
      <c r="I22" s="621"/>
      <c r="J22" s="633"/>
      <c r="K22" s="634"/>
      <c r="L22" s="237"/>
      <c r="M22" s="143"/>
      <c r="N22" s="143"/>
      <c r="O22" s="98"/>
      <c r="P22" s="98"/>
      <c r="Q22" s="98"/>
      <c r="R22" s="98"/>
      <c r="S22" s="98"/>
      <c r="T22" s="99"/>
      <c r="U22" s="157"/>
      <c r="V22" s="99"/>
      <c r="W22" s="99"/>
      <c r="X22" s="99"/>
      <c r="Y22" s="99"/>
      <c r="Z22" s="99"/>
      <c r="AA22" s="99"/>
      <c r="AB22" s="99"/>
      <c r="AC22" s="99"/>
      <c r="AD22" s="54"/>
      <c r="AE22" s="196"/>
      <c r="AH22" s="102"/>
      <c r="AI22" s="102"/>
      <c r="AM22" s="1" t="s">
        <v>120</v>
      </c>
      <c r="AN22" s="142">
        <v>1</v>
      </c>
      <c r="AO22" s="142">
        <v>1</v>
      </c>
      <c r="AP22" s="142">
        <f>AO22*44</f>
        <v>44</v>
      </c>
      <c r="AQ22" s="1">
        <f t="shared" ref="AQ22:AQ25" si="0">AO22/(AN22*8)</f>
        <v>0.125</v>
      </c>
      <c r="AR22" s="142">
        <v>8.69</v>
      </c>
      <c r="AS22" s="277" t="s">
        <v>428</v>
      </c>
    </row>
    <row r="23" spans="2:46" x14ac:dyDescent="0.25">
      <c r="B23" s="90">
        <v>0.45833333333333298</v>
      </c>
      <c r="C23" s="616"/>
      <c r="D23" s="1"/>
      <c r="E23" s="1"/>
      <c r="F23" s="207"/>
      <c r="G23" s="54"/>
      <c r="H23" s="90">
        <v>0.45833333333333298</v>
      </c>
      <c r="I23" s="621" t="s">
        <v>247</v>
      </c>
      <c r="J23" s="633" t="s">
        <v>245</v>
      </c>
      <c r="K23" s="634" t="s">
        <v>246</v>
      </c>
      <c r="L23" s="189"/>
      <c r="M23" s="142"/>
      <c r="N23" s="142"/>
      <c r="O23" s="99"/>
      <c r="P23" s="99"/>
      <c r="Q23" s="99"/>
      <c r="R23" s="98"/>
      <c r="S23" s="98"/>
      <c r="T23" s="98"/>
      <c r="U23" s="158"/>
      <c r="V23" s="98"/>
      <c r="W23" s="98"/>
      <c r="X23" s="98"/>
      <c r="Y23" s="98"/>
      <c r="Z23" s="98"/>
      <c r="AA23" s="98"/>
      <c r="AB23" s="98"/>
      <c r="AC23" s="98"/>
      <c r="AD23" s="54"/>
      <c r="AE23" s="196"/>
      <c r="AH23" s="102"/>
      <c r="AI23" s="102"/>
      <c r="AM23" s="378" t="s">
        <v>121</v>
      </c>
      <c r="AN23" s="1">
        <v>1</v>
      </c>
      <c r="AO23" s="1">
        <v>2</v>
      </c>
      <c r="AP23" s="142">
        <f t="shared" ref="AP23:AP26" si="1">AO23*44</f>
        <v>88</v>
      </c>
      <c r="AQ23" s="1">
        <f t="shared" si="0"/>
        <v>0.25</v>
      </c>
      <c r="AR23" s="1">
        <v>5.74</v>
      </c>
      <c r="AS23" s="277">
        <v>200594</v>
      </c>
      <c r="AT23" s="288">
        <f>AQ23/$AQ$22</f>
        <v>2</v>
      </c>
    </row>
    <row r="24" spans="2:46" x14ac:dyDescent="0.25">
      <c r="B24" s="90">
        <v>0.46527777777777701</v>
      </c>
      <c r="C24" s="616"/>
      <c r="D24" s="1"/>
      <c r="E24" s="1"/>
      <c r="F24" s="207"/>
      <c r="G24" s="54"/>
      <c r="H24" s="90">
        <v>0.46527777777777701</v>
      </c>
      <c r="I24" s="621"/>
      <c r="J24" s="633"/>
      <c r="K24" s="634"/>
      <c r="L24" s="189"/>
      <c r="M24" s="142"/>
      <c r="N24" s="142"/>
      <c r="O24" s="99"/>
      <c r="P24" s="99"/>
      <c r="Q24" s="99"/>
      <c r="R24" s="98"/>
      <c r="S24" s="98"/>
      <c r="T24" s="98"/>
      <c r="U24" s="158"/>
      <c r="V24" s="98"/>
      <c r="W24" s="98"/>
      <c r="X24" s="98"/>
      <c r="Y24" s="98"/>
      <c r="Z24" s="98"/>
      <c r="AA24" s="98"/>
      <c r="AB24" s="98"/>
      <c r="AC24" s="98"/>
      <c r="AD24" s="54"/>
      <c r="AE24" s="196"/>
      <c r="AM24" s="378"/>
      <c r="AN24" s="1">
        <v>2</v>
      </c>
      <c r="AO24" s="1">
        <v>4</v>
      </c>
      <c r="AP24" s="142">
        <f t="shared" si="1"/>
        <v>176</v>
      </c>
      <c r="AQ24" s="1">
        <f t="shared" si="0"/>
        <v>0.25</v>
      </c>
      <c r="AR24" s="1">
        <v>4.95</v>
      </c>
      <c r="AS24" s="277">
        <v>346096</v>
      </c>
      <c r="AT24" s="288">
        <f t="shared" ref="AT24:AT26" si="2">AQ24/$AQ$22</f>
        <v>2</v>
      </c>
    </row>
    <row r="25" spans="2:46" ht="15.75" thickBot="1" x14ac:dyDescent="0.3">
      <c r="B25" s="90">
        <v>0.47222222222222099</v>
      </c>
      <c r="C25" s="616"/>
      <c r="D25" s="1"/>
      <c r="E25" s="159"/>
      <c r="F25" s="207"/>
      <c r="G25" s="54"/>
      <c r="H25" s="90">
        <v>0.47222222222222099</v>
      </c>
      <c r="I25" s="621"/>
      <c r="J25" s="633"/>
      <c r="K25" s="634"/>
      <c r="L25" s="189"/>
      <c r="M25" s="142"/>
      <c r="N25" s="142"/>
      <c r="O25" s="99"/>
      <c r="P25" s="143"/>
      <c r="Q25" s="99"/>
      <c r="R25" s="98"/>
      <c r="S25" s="98"/>
      <c r="T25" s="98"/>
      <c r="U25" s="157"/>
      <c r="V25" s="99"/>
      <c r="W25" s="99"/>
      <c r="X25" s="99"/>
      <c r="Y25" s="99"/>
      <c r="Z25" s="99"/>
      <c r="AA25" s="99"/>
      <c r="AB25" s="99"/>
      <c r="AC25" s="99"/>
      <c r="AD25" s="54"/>
      <c r="AE25" s="196"/>
      <c r="AM25" s="378"/>
      <c r="AN25" s="1">
        <v>3</v>
      </c>
      <c r="AO25" s="1">
        <v>8</v>
      </c>
      <c r="AP25" s="142">
        <f t="shared" si="1"/>
        <v>352</v>
      </c>
      <c r="AQ25" s="1">
        <f t="shared" si="0"/>
        <v>0.33333333333333331</v>
      </c>
      <c r="AR25" s="1">
        <v>4.21</v>
      </c>
      <c r="AS25" s="277">
        <v>589152</v>
      </c>
      <c r="AT25" s="288">
        <f>AQ25/$AQ$22</f>
        <v>2.6666666666666665</v>
      </c>
    </row>
    <row r="26" spans="2:46" x14ac:dyDescent="0.25">
      <c r="B26" s="90">
        <v>0.47916666666666602</v>
      </c>
      <c r="C26" s="616"/>
      <c r="D26" s="1"/>
      <c r="E26" s="159"/>
      <c r="F26" s="207"/>
      <c r="G26" s="54"/>
      <c r="H26" s="90">
        <v>0.47916666666666602</v>
      </c>
      <c r="I26" s="621"/>
      <c r="J26" s="633"/>
      <c r="K26" s="634"/>
      <c r="L26" s="189"/>
      <c r="M26" s="142"/>
      <c r="N26" s="142"/>
      <c r="O26" s="99"/>
      <c r="P26" s="143"/>
      <c r="Q26" s="142"/>
      <c r="R26" s="98"/>
      <c r="S26" s="98"/>
      <c r="T26" s="98"/>
      <c r="U26" s="157"/>
      <c r="V26" s="99"/>
      <c r="W26" s="99"/>
      <c r="X26" s="99"/>
      <c r="Y26" s="99"/>
      <c r="Z26" s="99"/>
      <c r="AA26" s="99"/>
      <c r="AB26" s="99"/>
      <c r="AC26" s="243"/>
      <c r="AD26" s="250" t="s">
        <v>129</v>
      </c>
      <c r="AE26" s="197"/>
      <c r="AM26" s="378"/>
      <c r="AN26" s="142">
        <v>4</v>
      </c>
      <c r="AO26" s="1">
        <v>9</v>
      </c>
      <c r="AP26" s="142">
        <f t="shared" si="1"/>
        <v>396</v>
      </c>
      <c r="AQ26" s="1">
        <f>AO26/(AN26*8)</f>
        <v>0.28125</v>
      </c>
      <c r="AR26" s="1">
        <v>4.3600000000000003</v>
      </c>
      <c r="AS26" s="277">
        <v>685876</v>
      </c>
      <c r="AT26" s="288">
        <f t="shared" si="2"/>
        <v>2.25</v>
      </c>
    </row>
    <row r="27" spans="2:46" x14ac:dyDescent="0.25">
      <c r="B27" s="90">
        <v>0.48611111111110999</v>
      </c>
      <c r="C27" s="617"/>
      <c r="D27" s="1"/>
      <c r="E27" s="159"/>
      <c r="F27" s="207"/>
      <c r="G27" s="54"/>
      <c r="H27" s="90">
        <v>0.48611111111110999</v>
      </c>
      <c r="I27" s="621"/>
      <c r="J27" s="633"/>
      <c r="K27" s="634"/>
      <c r="L27" s="237"/>
      <c r="M27" s="142"/>
      <c r="N27" s="98"/>
      <c r="O27" s="98"/>
      <c r="P27" s="98"/>
      <c r="Q27" s="98"/>
      <c r="R27" s="98"/>
      <c r="S27" s="98"/>
      <c r="T27" s="98"/>
      <c r="U27" s="157"/>
      <c r="V27" s="99"/>
      <c r="W27" s="99"/>
      <c r="X27" s="99"/>
      <c r="Y27" s="99"/>
      <c r="Z27" s="99"/>
      <c r="AA27" s="99"/>
      <c r="AB27" s="99"/>
      <c r="AC27" s="243"/>
      <c r="AD27" s="620" t="s">
        <v>186</v>
      </c>
      <c r="AE27" s="656" t="s">
        <v>103</v>
      </c>
    </row>
    <row r="28" spans="2:46" x14ac:dyDescent="0.25">
      <c r="B28" s="90">
        <v>0.49305555555555503</v>
      </c>
      <c r="C28" s="204" t="s">
        <v>109</v>
      </c>
      <c r="D28" s="215" t="s">
        <v>185</v>
      </c>
      <c r="E28" s="1"/>
      <c r="F28" s="207"/>
      <c r="G28" s="54"/>
      <c r="H28" s="90">
        <v>0.49305555555555503</v>
      </c>
      <c r="I28" s="618" t="s">
        <v>199</v>
      </c>
      <c r="J28" s="624" t="s">
        <v>256</v>
      </c>
      <c r="K28" s="619" t="s">
        <v>192</v>
      </c>
      <c r="L28" s="189"/>
      <c r="M28" s="142"/>
      <c r="N28" s="142"/>
      <c r="O28" s="98"/>
      <c r="P28" s="98"/>
      <c r="Q28" s="98"/>
      <c r="R28" s="99"/>
      <c r="S28" s="99"/>
      <c r="T28" s="99"/>
      <c r="U28" s="157"/>
      <c r="V28" s="99"/>
      <c r="W28" s="99"/>
      <c r="X28" s="99"/>
      <c r="Y28" s="99"/>
      <c r="Z28" s="99"/>
      <c r="AA28" s="99"/>
      <c r="AB28" s="99"/>
      <c r="AC28" s="243"/>
      <c r="AD28" s="620"/>
      <c r="AE28" s="656"/>
    </row>
    <row r="29" spans="2:46" x14ac:dyDescent="0.25">
      <c r="B29" s="90">
        <v>0.499999999999999</v>
      </c>
      <c r="C29" s="209"/>
      <c r="D29" s="215"/>
      <c r="E29" s="1"/>
      <c r="F29" s="207"/>
      <c r="G29" s="67"/>
      <c r="H29" s="90">
        <v>0.499999999999999</v>
      </c>
      <c r="I29" s="618"/>
      <c r="J29" s="624"/>
      <c r="K29" s="619"/>
      <c r="L29" s="189"/>
      <c r="M29" s="142"/>
      <c r="N29" s="142"/>
      <c r="O29" s="142"/>
      <c r="P29" s="98"/>
      <c r="Q29" s="98"/>
      <c r="R29" s="99"/>
      <c r="S29" s="99"/>
      <c r="T29" s="99"/>
      <c r="U29" s="157"/>
      <c r="V29" s="99"/>
      <c r="W29" s="99"/>
      <c r="X29" s="99"/>
      <c r="Y29" s="99"/>
      <c r="Z29" s="99"/>
      <c r="AA29" s="99"/>
      <c r="AB29" s="99"/>
      <c r="AC29" s="243"/>
      <c r="AD29" s="620"/>
      <c r="AE29" s="656"/>
    </row>
    <row r="30" spans="2:46" x14ac:dyDescent="0.25">
      <c r="B30" s="90">
        <v>0.50694444444444298</v>
      </c>
      <c r="C30" s="209"/>
      <c r="D30" s="215"/>
      <c r="E30" s="1"/>
      <c r="F30" s="207"/>
      <c r="G30" s="67"/>
      <c r="H30" s="90">
        <v>0.50694444444444298</v>
      </c>
      <c r="I30" s="618"/>
      <c r="J30" s="624"/>
      <c r="K30" s="619"/>
      <c r="L30" s="189"/>
      <c r="M30" s="142"/>
      <c r="N30" s="142"/>
      <c r="O30" s="142"/>
      <c r="P30" s="98"/>
      <c r="Q30" s="98"/>
      <c r="R30" s="99"/>
      <c r="S30" s="143"/>
      <c r="T30" s="99"/>
      <c r="U30" s="157"/>
      <c r="V30" s="99"/>
      <c r="W30" s="99"/>
      <c r="X30" s="99"/>
      <c r="Y30" s="99"/>
      <c r="Z30" s="99"/>
      <c r="AA30" s="99"/>
      <c r="AB30" s="99"/>
      <c r="AC30" s="243"/>
      <c r="AD30" s="620"/>
      <c r="AE30" s="656"/>
    </row>
    <row r="31" spans="2:46" x14ac:dyDescent="0.25">
      <c r="B31" s="90">
        <v>0.51388888888888795</v>
      </c>
      <c r="C31" s="209"/>
      <c r="D31" s="215"/>
      <c r="E31" s="1"/>
      <c r="F31" s="207"/>
      <c r="G31" s="67"/>
      <c r="H31" s="90">
        <v>0.51388888888888795</v>
      </c>
      <c r="I31" s="618"/>
      <c r="J31" s="624"/>
      <c r="K31" s="619"/>
      <c r="L31" s="238"/>
      <c r="M31" s="142"/>
      <c r="N31" s="1"/>
      <c r="O31" s="1"/>
      <c r="P31" s="94"/>
      <c r="Q31" s="1"/>
      <c r="R31" s="99"/>
      <c r="S31" s="143"/>
      <c r="T31" s="71"/>
      <c r="U31" s="157"/>
      <c r="V31" s="146"/>
      <c r="W31" s="146"/>
      <c r="X31" s="146"/>
      <c r="Y31" s="146"/>
      <c r="Z31" s="146"/>
      <c r="AA31" s="146"/>
      <c r="AB31" s="146"/>
      <c r="AC31" s="244"/>
      <c r="AD31" s="620"/>
      <c r="AE31" s="656"/>
    </row>
    <row r="32" spans="2:46" x14ac:dyDescent="0.25">
      <c r="B32" s="90">
        <v>0.52083333333333204</v>
      </c>
      <c r="C32" s="209"/>
      <c r="D32" s="215"/>
      <c r="E32" s="1"/>
      <c r="F32" s="207"/>
      <c r="G32" s="67"/>
      <c r="H32" s="90">
        <v>0.52083333333333204</v>
      </c>
      <c r="I32" s="618"/>
      <c r="J32" s="624"/>
      <c r="K32" s="619"/>
      <c r="L32" s="237"/>
      <c r="M32" s="142"/>
      <c r="N32" s="98"/>
      <c r="O32" s="1"/>
      <c r="P32" s="94"/>
      <c r="Q32" s="1"/>
      <c r="R32" s="94"/>
      <c r="S32" s="94"/>
      <c r="T32" s="1"/>
      <c r="U32" s="157"/>
      <c r="V32" s="146"/>
      <c r="W32" s="146"/>
      <c r="X32" s="146"/>
      <c r="Y32" s="146"/>
      <c r="Z32" s="146"/>
      <c r="AA32" s="146"/>
      <c r="AB32" s="146"/>
      <c r="AC32" s="244"/>
      <c r="AD32" s="620"/>
      <c r="AE32" s="656"/>
    </row>
    <row r="33" spans="2:31" x14ac:dyDescent="0.25">
      <c r="B33" s="90">
        <v>0.52777777777777701</v>
      </c>
      <c r="C33" s="209"/>
      <c r="D33" s="215"/>
      <c r="E33" s="1"/>
      <c r="F33" s="207"/>
      <c r="G33" s="67"/>
      <c r="H33" s="90">
        <v>0.52777777777777701</v>
      </c>
      <c r="I33" s="618"/>
      <c r="J33" s="624"/>
      <c r="K33" s="619"/>
      <c r="L33" s="549" t="s">
        <v>185</v>
      </c>
      <c r="M33" s="142"/>
      <c r="N33" s="99"/>
      <c r="O33" s="1"/>
      <c r="P33" s="1"/>
      <c r="Q33" s="1"/>
      <c r="R33" s="1"/>
      <c r="S33" s="1"/>
      <c r="T33" s="1"/>
      <c r="U33" s="144"/>
      <c r="V33" s="188"/>
      <c r="W33" s="188"/>
      <c r="X33" s="188"/>
      <c r="Y33" s="188"/>
      <c r="Z33" s="188"/>
      <c r="AA33" s="188"/>
      <c r="AB33" s="188"/>
      <c r="AC33" s="245"/>
      <c r="AD33" s="620" t="s">
        <v>255</v>
      </c>
      <c r="AE33" s="656"/>
    </row>
    <row r="34" spans="2:31" x14ac:dyDescent="0.25">
      <c r="B34" s="90">
        <v>0.53472222222222099</v>
      </c>
      <c r="C34" s="205"/>
      <c r="D34" s="1"/>
      <c r="E34" s="1"/>
      <c r="F34" s="208"/>
      <c r="G34" s="67"/>
      <c r="H34" s="90">
        <v>0.53472222222222099</v>
      </c>
      <c r="I34" s="618" t="s">
        <v>260</v>
      </c>
      <c r="J34" s="624" t="s">
        <v>257</v>
      </c>
      <c r="K34" s="619" t="s">
        <v>258</v>
      </c>
      <c r="L34" s="549"/>
      <c r="M34" s="142"/>
      <c r="N34" s="624" t="s">
        <v>250</v>
      </c>
      <c r="O34" s="624" t="s">
        <v>251</v>
      </c>
      <c r="P34" s="653" t="s">
        <v>252</v>
      </c>
      <c r="Q34" s="1"/>
      <c r="R34" s="1"/>
      <c r="S34" s="1"/>
      <c r="T34" s="1"/>
      <c r="U34" s="144"/>
      <c r="V34" s="188"/>
      <c r="W34" s="188"/>
      <c r="X34" s="188"/>
      <c r="Y34" s="188"/>
      <c r="Z34" s="188"/>
      <c r="AA34" s="188"/>
      <c r="AB34" s="188"/>
      <c r="AC34" s="245"/>
      <c r="AD34" s="620"/>
      <c r="AE34" s="656"/>
    </row>
    <row r="35" spans="2:31" x14ac:dyDescent="0.25">
      <c r="B35" s="90">
        <v>0.54166666666666596</v>
      </c>
      <c r="C35" s="104" t="s">
        <v>131</v>
      </c>
      <c r="D35" s="1"/>
      <c r="E35" s="1"/>
      <c r="F35" s="103"/>
      <c r="G35" s="54"/>
      <c r="H35" s="90">
        <v>0.54166666666666596</v>
      </c>
      <c r="I35" s="618"/>
      <c r="J35" s="624"/>
      <c r="K35" s="619"/>
      <c r="L35" s="549"/>
      <c r="M35" s="1"/>
      <c r="N35" s="624"/>
      <c r="O35" s="624"/>
      <c r="P35" s="654"/>
      <c r="Q35" s="1"/>
      <c r="R35" s="1"/>
      <c r="S35" s="1"/>
      <c r="T35" s="1"/>
      <c r="U35" s="157"/>
      <c r="V35" s="146"/>
      <c r="W35" s="146"/>
      <c r="X35" s="146"/>
      <c r="Y35" s="146"/>
      <c r="Z35" s="146"/>
      <c r="AA35" s="146"/>
      <c r="AB35" s="146"/>
      <c r="AC35" s="244"/>
      <c r="AD35" s="620"/>
      <c r="AE35" s="656"/>
    </row>
    <row r="36" spans="2:31" x14ac:dyDescent="0.25">
      <c r="B36" s="90">
        <v>0.54861111111111005</v>
      </c>
      <c r="C36" s="204" t="s">
        <v>109</v>
      </c>
      <c r="D36" s="1"/>
      <c r="E36" s="159"/>
      <c r="F36" s="225" t="s">
        <v>106</v>
      </c>
      <c r="G36" s="54"/>
      <c r="H36" s="90">
        <v>0.54861111111111005</v>
      </c>
      <c r="I36" s="618"/>
      <c r="J36" s="624"/>
      <c r="K36" s="619"/>
      <c r="L36" s="549"/>
      <c r="M36" s="98"/>
      <c r="N36" s="624"/>
      <c r="O36" s="624"/>
      <c r="P36" s="654"/>
      <c r="Q36" s="1"/>
      <c r="R36" s="1"/>
      <c r="S36" s="1"/>
      <c r="T36" s="1"/>
      <c r="U36" s="157"/>
      <c r="V36" s="146"/>
      <c r="W36" s="146"/>
      <c r="X36" s="146"/>
      <c r="Y36" s="146"/>
      <c r="Z36" s="146"/>
      <c r="AA36" s="146"/>
      <c r="AB36" s="146"/>
      <c r="AC36" s="244"/>
      <c r="AD36" s="620"/>
      <c r="AE36" s="656"/>
    </row>
    <row r="37" spans="2:31" x14ac:dyDescent="0.25">
      <c r="B37" s="90">
        <v>0.55555555555555403</v>
      </c>
      <c r="C37" s="205"/>
      <c r="D37" s="1"/>
      <c r="E37" s="159"/>
      <c r="F37" s="225"/>
      <c r="G37" s="32"/>
      <c r="H37" s="90">
        <v>0.55555555555555403</v>
      </c>
      <c r="I37" s="618"/>
      <c r="J37" s="624"/>
      <c r="K37" s="619"/>
      <c r="L37" s="549"/>
      <c r="M37" s="99"/>
      <c r="N37" s="624"/>
      <c r="O37" s="624"/>
      <c r="P37" s="654"/>
      <c r="Q37" s="1"/>
      <c r="R37" s="1"/>
      <c r="S37" s="1"/>
      <c r="T37" s="1"/>
      <c r="U37" s="191"/>
      <c r="V37" s="189"/>
      <c r="W37" s="189"/>
      <c r="X37" s="189"/>
      <c r="Y37" s="189"/>
      <c r="Z37" s="189"/>
      <c r="AA37" s="189"/>
      <c r="AB37" s="189"/>
      <c r="AC37" s="246"/>
      <c r="AD37" s="620"/>
      <c r="AE37" s="656"/>
    </row>
    <row r="38" spans="2:31" x14ac:dyDescent="0.25">
      <c r="B38" s="90">
        <v>0.562499999999999</v>
      </c>
      <c r="C38" s="101" t="s">
        <v>214</v>
      </c>
      <c r="E38" s="159"/>
      <c r="F38" s="225"/>
      <c r="G38" s="32"/>
      <c r="H38" s="90">
        <v>0.562499999999999</v>
      </c>
      <c r="I38" s="618"/>
      <c r="J38" s="624"/>
      <c r="K38" s="619"/>
      <c r="L38" s="549"/>
      <c r="M38" s="99"/>
      <c r="N38" s="624"/>
      <c r="O38" s="624"/>
      <c r="P38" s="654"/>
      <c r="Q38" s="1"/>
      <c r="R38" s="1"/>
      <c r="S38" s="1"/>
      <c r="T38" s="1"/>
      <c r="U38" s="191"/>
      <c r="V38" s="189"/>
      <c r="W38" s="189"/>
      <c r="X38" s="189"/>
      <c r="Y38" s="189"/>
      <c r="Z38" s="189"/>
      <c r="AA38" s="189"/>
      <c r="AB38" s="189"/>
      <c r="AC38" s="246"/>
      <c r="AD38" s="620"/>
      <c r="AE38" s="656"/>
    </row>
    <row r="39" spans="2:31" x14ac:dyDescent="0.25">
      <c r="B39" s="90">
        <v>0.56944444444444298</v>
      </c>
      <c r="C39" s="204" t="s">
        <v>109</v>
      </c>
      <c r="D39" s="1"/>
      <c r="E39" s="159"/>
      <c r="F39" s="103"/>
      <c r="G39" s="32"/>
      <c r="H39" s="90">
        <v>0.56944444444444298</v>
      </c>
      <c r="I39" s="618"/>
      <c r="J39" s="624"/>
      <c r="K39" s="619"/>
      <c r="L39" s="146"/>
      <c r="M39" s="624" t="s">
        <v>249</v>
      </c>
      <c r="N39" s="624"/>
      <c r="O39" s="624"/>
      <c r="P39" s="655"/>
      <c r="Q39" s="94"/>
      <c r="R39" s="94"/>
      <c r="S39" s="94"/>
      <c r="T39" s="1"/>
      <c r="U39" s="191"/>
      <c r="V39" s="189"/>
      <c r="W39" s="189"/>
      <c r="X39" s="189"/>
      <c r="Y39" s="189"/>
      <c r="Z39" s="189"/>
      <c r="AA39" s="189"/>
      <c r="AB39" s="189"/>
      <c r="AC39" s="246"/>
      <c r="AD39" s="251" t="s">
        <v>131</v>
      </c>
      <c r="AE39" s="198"/>
    </row>
    <row r="40" spans="2:31" x14ac:dyDescent="0.25">
      <c r="B40" s="90">
        <v>0.57638888888888795</v>
      </c>
      <c r="C40" s="205"/>
      <c r="D40" s="101" t="s">
        <v>128</v>
      </c>
      <c r="E40" s="159"/>
      <c r="F40" s="103"/>
      <c r="G40" s="32"/>
      <c r="H40" s="90">
        <v>0.57638888888888795</v>
      </c>
      <c r="I40" s="618" t="s">
        <v>259</v>
      </c>
      <c r="J40" s="628" t="s">
        <v>109</v>
      </c>
      <c r="K40" s="625" t="s">
        <v>109</v>
      </c>
      <c r="L40" s="146"/>
      <c r="M40" s="624"/>
      <c r="N40" s="94"/>
      <c r="O40" s="162"/>
      <c r="P40" s="253"/>
      <c r="Q40" s="624" t="s">
        <v>467</v>
      </c>
      <c r="R40" s="624" t="s">
        <v>208</v>
      </c>
      <c r="S40" s="624" t="s">
        <v>209</v>
      </c>
      <c r="T40" s="1"/>
      <c r="U40" s="191"/>
      <c r="V40" s="189"/>
      <c r="W40" s="189"/>
      <c r="X40" s="189"/>
      <c r="Y40" s="189"/>
      <c r="Z40" s="189"/>
      <c r="AA40" s="189"/>
      <c r="AB40" s="189"/>
      <c r="AC40" s="246"/>
      <c r="AD40" s="252" t="s">
        <v>109</v>
      </c>
      <c r="AE40" s="652" t="s">
        <v>200</v>
      </c>
    </row>
    <row r="41" spans="2:31" x14ac:dyDescent="0.25">
      <c r="B41" s="90">
        <v>0.58333333333333204</v>
      </c>
      <c r="C41" s="101" t="s">
        <v>215</v>
      </c>
      <c r="E41" s="159"/>
      <c r="F41" s="103"/>
      <c r="G41" s="32"/>
      <c r="H41" s="90">
        <v>0.58333333333333204</v>
      </c>
      <c r="I41" s="618"/>
      <c r="J41" s="609"/>
      <c r="K41" s="626"/>
      <c r="L41" s="146"/>
      <c r="M41" s="624"/>
      <c r="N41" s="162"/>
      <c r="O41" s="162"/>
      <c r="P41" s="253"/>
      <c r="Q41" s="624"/>
      <c r="R41" s="624"/>
      <c r="S41" s="624"/>
      <c r="T41" s="1"/>
      <c r="U41" s="191"/>
      <c r="V41" s="189"/>
      <c r="W41" s="189"/>
      <c r="X41" s="189"/>
      <c r="Y41" s="189"/>
      <c r="Z41" s="189"/>
      <c r="AA41" s="189"/>
      <c r="AB41" s="189"/>
      <c r="AC41" s="246"/>
      <c r="AD41" s="251" t="s">
        <v>293</v>
      </c>
      <c r="AE41" s="652"/>
    </row>
    <row r="42" spans="2:31" x14ac:dyDescent="0.25">
      <c r="B42" s="90">
        <v>0.59027777777777701</v>
      </c>
      <c r="C42" s="204" t="s">
        <v>109</v>
      </c>
      <c r="D42" s="1"/>
      <c r="E42" s="159"/>
      <c r="F42" s="103"/>
      <c r="G42" s="32"/>
      <c r="H42" s="90">
        <v>0.59027777777777701</v>
      </c>
      <c r="I42" s="618"/>
      <c r="J42" s="609"/>
      <c r="K42" s="626"/>
      <c r="L42" s="146"/>
      <c r="M42" s="624"/>
      <c r="N42" s="162"/>
      <c r="O42" s="162"/>
      <c r="P42" s="253"/>
      <c r="Q42" s="624"/>
      <c r="R42" s="624"/>
      <c r="S42" s="624"/>
      <c r="T42" s="1"/>
      <c r="U42" s="191"/>
      <c r="V42" s="189"/>
      <c r="W42" s="189"/>
      <c r="X42" s="189"/>
      <c r="Y42" s="189"/>
      <c r="Z42" s="189"/>
      <c r="AA42" s="189"/>
      <c r="AB42" s="189"/>
      <c r="AC42" s="246"/>
      <c r="AD42" s="251" t="s">
        <v>271</v>
      </c>
      <c r="AE42" s="652"/>
    </row>
    <row r="43" spans="2:31" x14ac:dyDescent="0.25">
      <c r="B43" s="90">
        <v>0.59722222222222099</v>
      </c>
      <c r="C43" s="209"/>
      <c r="D43" s="1"/>
      <c r="E43" s="159"/>
      <c r="F43" s="103"/>
      <c r="G43" s="54"/>
      <c r="H43" s="90">
        <v>0.59722222222222099</v>
      </c>
      <c r="I43" s="618"/>
      <c r="J43" s="609"/>
      <c r="K43" s="626"/>
      <c r="L43" s="239" t="s">
        <v>263</v>
      </c>
      <c r="M43" s="624"/>
      <c r="N43" s="162"/>
      <c r="O43" s="162"/>
      <c r="P43" s="253"/>
      <c r="Q43" s="624"/>
      <c r="R43" s="624"/>
      <c r="S43" s="624"/>
      <c r="T43" s="1"/>
      <c r="U43" s="144"/>
      <c r="V43" s="188"/>
      <c r="W43" s="188"/>
      <c r="X43" s="188"/>
      <c r="Y43" s="188"/>
      <c r="Z43" s="188"/>
      <c r="AA43" s="188"/>
      <c r="AB43" s="188"/>
      <c r="AC43" s="245"/>
      <c r="AD43" s="252" t="s">
        <v>109</v>
      </c>
      <c r="AE43" s="652" t="s">
        <v>202</v>
      </c>
    </row>
    <row r="44" spans="2:31" x14ac:dyDescent="0.25">
      <c r="B44" s="90">
        <v>0.60416666666666496</v>
      </c>
      <c r="C44" s="209"/>
      <c r="D44" s="1"/>
      <c r="E44" s="159"/>
      <c r="F44" s="103"/>
      <c r="G44" s="54"/>
      <c r="H44" s="90">
        <v>0.60416666666666496</v>
      </c>
      <c r="I44" s="618"/>
      <c r="J44" s="609"/>
      <c r="K44" s="626"/>
      <c r="L44" s="240"/>
      <c r="M44" s="624"/>
      <c r="N44" s="162"/>
      <c r="O44" s="162"/>
      <c r="P44" s="253"/>
      <c r="Q44" s="624"/>
      <c r="R44" s="624"/>
      <c r="S44" s="624"/>
      <c r="T44" s="1"/>
      <c r="U44" s="144"/>
      <c r="V44" s="188"/>
      <c r="W44" s="188"/>
      <c r="X44" s="188"/>
      <c r="Y44" s="188"/>
      <c r="Z44" s="188"/>
      <c r="AA44" s="188"/>
      <c r="AB44" s="188"/>
      <c r="AC44" s="245"/>
      <c r="AD44" s="251" t="s">
        <v>496</v>
      </c>
      <c r="AE44" s="652"/>
    </row>
    <row r="45" spans="2:31" x14ac:dyDescent="0.25">
      <c r="B45" s="90">
        <v>0.61111111111111005</v>
      </c>
      <c r="C45" s="209"/>
      <c r="D45" s="1"/>
      <c r="E45" s="159"/>
      <c r="F45" s="103"/>
      <c r="G45" s="54"/>
      <c r="H45" s="90">
        <v>0.61111111111111005</v>
      </c>
      <c r="I45" s="618"/>
      <c r="J45" s="609"/>
      <c r="K45" s="626"/>
      <c r="L45" s="240"/>
      <c r="M45" s="71"/>
      <c r="N45" s="162"/>
      <c r="O45" s="162"/>
      <c r="P45" s="162"/>
      <c r="Q45" s="624"/>
      <c r="R45" s="624"/>
      <c r="S45" s="624"/>
      <c r="T45" s="1"/>
      <c r="U45" s="144"/>
      <c r="V45" s="188"/>
      <c r="W45" s="188"/>
      <c r="X45" s="188"/>
      <c r="Y45" s="188"/>
      <c r="Z45" s="188"/>
      <c r="AA45" s="188"/>
      <c r="AB45" s="188"/>
      <c r="AC45" s="245"/>
      <c r="AD45" s="251" t="s">
        <v>272</v>
      </c>
      <c r="AE45" s="652"/>
    </row>
    <row r="46" spans="2:31" x14ac:dyDescent="0.25">
      <c r="B46" s="90">
        <v>0.61805555555555403</v>
      </c>
      <c r="C46" s="209"/>
      <c r="D46" s="1"/>
      <c r="E46" s="159"/>
      <c r="F46" s="103"/>
      <c r="G46" s="54"/>
      <c r="H46" s="90">
        <v>0.61805555555555403</v>
      </c>
      <c r="I46" s="622" t="s">
        <v>109</v>
      </c>
      <c r="J46" s="609"/>
      <c r="K46" s="626"/>
      <c r="L46" s="240"/>
      <c r="M46" s="1"/>
      <c r="N46" s="173" t="s">
        <v>308</v>
      </c>
      <c r="O46" s="162"/>
      <c r="P46" s="162"/>
      <c r="Q46" s="94"/>
      <c r="R46" s="1"/>
      <c r="S46" s="1"/>
      <c r="T46" s="624" t="s">
        <v>468</v>
      </c>
      <c r="U46" s="144"/>
      <c r="V46" s="188"/>
      <c r="W46" s="188"/>
      <c r="X46" s="188"/>
      <c r="Y46" s="188"/>
      <c r="Z46" s="188"/>
      <c r="AA46" s="188"/>
      <c r="AB46" s="188"/>
      <c r="AC46" s="245"/>
      <c r="AD46" s="252" t="s">
        <v>109</v>
      </c>
      <c r="AE46" s="652" t="s">
        <v>201</v>
      </c>
    </row>
    <row r="47" spans="2:31" x14ac:dyDescent="0.25">
      <c r="B47" s="90">
        <v>0.624999999999999</v>
      </c>
      <c r="C47" s="209"/>
      <c r="D47" s="1"/>
      <c r="E47" s="159"/>
      <c r="F47" s="103"/>
      <c r="G47" s="54"/>
      <c r="H47" s="90">
        <v>0.624999999999999</v>
      </c>
      <c r="I47" s="622"/>
      <c r="J47" s="609"/>
      <c r="K47" s="626"/>
      <c r="L47" s="240"/>
      <c r="M47" s="94"/>
      <c r="N47" s="162"/>
      <c r="O47" s="71"/>
      <c r="P47" s="162"/>
      <c r="Q47" s="1"/>
      <c r="R47" s="1"/>
      <c r="S47" s="1"/>
      <c r="T47" s="624"/>
      <c r="U47" s="144"/>
      <c r="V47" s="188"/>
      <c r="W47" s="188"/>
      <c r="X47" s="188"/>
      <c r="Y47" s="188"/>
      <c r="Z47" s="188"/>
      <c r="AA47" s="188"/>
      <c r="AB47" s="188"/>
      <c r="AC47" s="245"/>
      <c r="AD47" s="251" t="s">
        <v>497</v>
      </c>
      <c r="AE47" s="652"/>
    </row>
    <row r="48" spans="2:31" x14ac:dyDescent="0.25">
      <c r="B48" s="90">
        <v>0.63194444444444398</v>
      </c>
      <c r="C48" s="209"/>
      <c r="D48" s="1"/>
      <c r="E48" s="159"/>
      <c r="F48" s="103"/>
      <c r="G48" s="54"/>
      <c r="H48" s="90">
        <v>0.63194444444444398</v>
      </c>
      <c r="I48" s="622"/>
      <c r="J48" s="609"/>
      <c r="K48" s="626"/>
      <c r="L48" s="240"/>
      <c r="M48" s="162"/>
      <c r="N48" s="162"/>
      <c r="O48" s="162"/>
      <c r="P48" s="162"/>
      <c r="Q48" s="1"/>
      <c r="R48" s="1"/>
      <c r="S48" s="94"/>
      <c r="T48" s="624"/>
      <c r="U48" s="144"/>
      <c r="V48" s="188"/>
      <c r="W48" s="188"/>
      <c r="X48" s="188"/>
      <c r="Y48" s="188"/>
      <c r="Z48" s="188"/>
      <c r="AA48" s="188"/>
      <c r="AB48" s="188"/>
      <c r="AC48" s="245"/>
      <c r="AD48" s="251" t="s">
        <v>273</v>
      </c>
      <c r="AE48" s="652"/>
    </row>
    <row r="49" spans="2:31" x14ac:dyDescent="0.25">
      <c r="B49" s="90">
        <v>0.63888888888888895</v>
      </c>
      <c r="C49" s="209"/>
      <c r="D49" s="1"/>
      <c r="E49" s="159"/>
      <c r="F49" s="103"/>
      <c r="G49" s="54"/>
      <c r="H49" s="90">
        <v>0.63888888888888895</v>
      </c>
      <c r="I49" s="622"/>
      <c r="J49" s="609"/>
      <c r="K49" s="626"/>
      <c r="L49" s="240"/>
      <c r="M49" s="173" t="s">
        <v>309</v>
      </c>
      <c r="N49" s="162"/>
      <c r="O49" s="162"/>
      <c r="P49" s="162"/>
      <c r="Q49" s="1"/>
      <c r="R49" s="1"/>
      <c r="S49" s="94"/>
      <c r="T49" s="624"/>
      <c r="U49" s="192"/>
      <c r="V49" s="190"/>
      <c r="W49" s="190"/>
      <c r="X49" s="190"/>
      <c r="Y49" s="190"/>
      <c r="Z49" s="190"/>
      <c r="AA49" s="190"/>
      <c r="AB49" s="190"/>
      <c r="AC49" s="247"/>
      <c r="AD49" s="252" t="s">
        <v>109</v>
      </c>
      <c r="AE49" s="652" t="s">
        <v>203</v>
      </c>
    </row>
    <row r="50" spans="2:31" x14ac:dyDescent="0.25">
      <c r="B50" s="90">
        <v>0.64583333333333404</v>
      </c>
      <c r="C50" s="209"/>
      <c r="D50" s="1"/>
      <c r="E50" s="159"/>
      <c r="F50" s="103"/>
      <c r="G50" s="54"/>
      <c r="H50" s="90">
        <v>0.64583333333333404</v>
      </c>
      <c r="I50" s="622"/>
      <c r="J50" s="609"/>
      <c r="K50" s="626"/>
      <c r="L50" s="240"/>
      <c r="M50" s="162"/>
      <c r="N50" s="162"/>
      <c r="O50" s="162"/>
      <c r="P50" s="162"/>
      <c r="Q50" s="1"/>
      <c r="R50" s="1"/>
      <c r="S50" s="94"/>
      <c r="T50" s="624"/>
      <c r="U50" s="192"/>
      <c r="V50" s="190"/>
      <c r="W50" s="190"/>
      <c r="X50" s="190"/>
      <c r="Y50" s="190"/>
      <c r="Z50" s="190"/>
      <c r="AA50" s="190"/>
      <c r="AB50" s="190"/>
      <c r="AC50" s="247"/>
      <c r="AD50" s="251" t="s">
        <v>294</v>
      </c>
      <c r="AE50" s="652"/>
    </row>
    <row r="51" spans="2:31" x14ac:dyDescent="0.25">
      <c r="B51" s="90">
        <v>0.65277777777777901</v>
      </c>
      <c r="C51" s="209"/>
      <c r="D51" s="1"/>
      <c r="E51" s="159"/>
      <c r="F51" s="103"/>
      <c r="G51" s="54"/>
      <c r="H51" s="90">
        <v>0.65277777777777901</v>
      </c>
      <c r="I51" s="622"/>
      <c r="J51" s="609"/>
      <c r="K51" s="626"/>
      <c r="L51" s="240"/>
      <c r="M51" s="162"/>
      <c r="N51" s="162"/>
      <c r="O51" s="71"/>
      <c r="P51" s="162"/>
      <c r="Q51" s="1"/>
      <c r="R51" s="1"/>
      <c r="S51" s="162"/>
      <c r="T51" s="624"/>
      <c r="U51" s="192"/>
      <c r="V51" s="190"/>
      <c r="W51" s="190"/>
      <c r="X51" s="190"/>
      <c r="Y51" s="190"/>
      <c r="Z51" s="190"/>
      <c r="AA51" s="190"/>
      <c r="AB51" s="190"/>
      <c r="AC51" s="247"/>
      <c r="AD51" s="251" t="s">
        <v>274</v>
      </c>
      <c r="AE51" s="652"/>
    </row>
    <row r="52" spans="2:31" ht="15.75" thickBot="1" x14ac:dyDescent="0.3">
      <c r="B52" s="93">
        <v>0.65972222222222399</v>
      </c>
      <c r="C52" s="210"/>
      <c r="D52" s="92"/>
      <c r="E52" s="160"/>
      <c r="F52" s="105"/>
      <c r="G52" s="54"/>
      <c r="H52" s="90">
        <v>0.65972222222222399</v>
      </c>
      <c r="I52" s="622"/>
      <c r="J52" s="609"/>
      <c r="K52" s="626"/>
      <c r="L52" s="240"/>
      <c r="M52" s="162"/>
      <c r="N52" s="162"/>
      <c r="O52" s="173" t="s">
        <v>307</v>
      </c>
      <c r="P52" s="71"/>
      <c r="Q52" s="1"/>
      <c r="R52" s="162"/>
      <c r="S52" s="162"/>
      <c r="T52" s="162"/>
      <c r="U52" s="192"/>
      <c r="V52" s="190"/>
      <c r="W52" s="190"/>
      <c r="X52" s="190"/>
      <c r="Y52" s="190"/>
      <c r="Z52" s="190"/>
      <c r="AA52" s="190"/>
      <c r="AB52" s="190"/>
      <c r="AC52" s="247"/>
      <c r="AD52" s="252" t="s">
        <v>109</v>
      </c>
      <c r="AE52" s="652" t="s">
        <v>204</v>
      </c>
    </row>
    <row r="53" spans="2:31" ht="15.75" thickBot="1" x14ac:dyDescent="0.3">
      <c r="C53" s="71"/>
      <c r="D53" s="71"/>
      <c r="E53" s="71"/>
      <c r="F53" s="71"/>
      <c r="G53" s="54"/>
      <c r="H53" s="42">
        <v>0.66666666666666896</v>
      </c>
      <c r="I53" s="623"/>
      <c r="J53" s="629"/>
      <c r="K53" s="627"/>
      <c r="L53" s="163"/>
      <c r="M53" s="162"/>
      <c r="N53" s="162"/>
      <c r="O53" s="162"/>
      <c r="P53" s="162"/>
      <c r="Q53" s="1"/>
      <c r="R53" s="162"/>
      <c r="S53" s="162"/>
      <c r="T53" s="162"/>
      <c r="U53" s="192"/>
      <c r="V53" s="190"/>
      <c r="W53" s="190"/>
      <c r="X53" s="190"/>
      <c r="Y53" s="190"/>
      <c r="Z53" s="190"/>
      <c r="AA53" s="190"/>
      <c r="AB53" s="190"/>
      <c r="AC53" s="247"/>
      <c r="AD53" s="251" t="s">
        <v>295</v>
      </c>
      <c r="AE53" s="652"/>
    </row>
    <row r="54" spans="2:31" x14ac:dyDescent="0.25">
      <c r="C54" s="71"/>
      <c r="D54" s="71"/>
      <c r="E54" s="71"/>
      <c r="F54" s="71"/>
      <c r="G54" s="54"/>
      <c r="H54" s="42">
        <v>0.67361111111111405</v>
      </c>
      <c r="I54" s="148"/>
      <c r="J54" s="54"/>
      <c r="K54" s="149"/>
      <c r="L54" s="163"/>
      <c r="M54" s="162"/>
      <c r="N54" s="162"/>
      <c r="O54" s="162"/>
      <c r="P54" s="162"/>
      <c r="Q54" s="162"/>
      <c r="R54" s="162"/>
      <c r="S54" s="162"/>
      <c r="T54" s="162"/>
      <c r="U54" s="192"/>
      <c r="V54" s="190"/>
      <c r="W54" s="190"/>
      <c r="X54" s="190"/>
      <c r="Y54" s="190"/>
      <c r="Z54" s="190"/>
      <c r="AA54" s="190"/>
      <c r="AB54" s="190"/>
      <c r="AC54" s="247"/>
      <c r="AD54" s="251" t="s">
        <v>275</v>
      </c>
      <c r="AE54" s="652"/>
    </row>
    <row r="55" spans="2:31" x14ac:dyDescent="0.25">
      <c r="C55" s="71"/>
      <c r="D55" s="71"/>
      <c r="E55" s="71"/>
      <c r="F55" s="71"/>
      <c r="G55" s="54"/>
      <c r="H55" s="42">
        <v>0.68055555555555902</v>
      </c>
      <c r="I55" s="148"/>
      <c r="J55" s="54"/>
      <c r="K55" s="149"/>
      <c r="L55" s="163"/>
      <c r="M55" s="162"/>
      <c r="N55" s="162"/>
      <c r="O55" s="162"/>
      <c r="P55" s="173" t="s">
        <v>306</v>
      </c>
      <c r="Q55" s="162"/>
      <c r="R55" s="71"/>
      <c r="S55" s="162"/>
      <c r="T55" s="162"/>
      <c r="U55" s="192"/>
      <c r="V55" s="190"/>
      <c r="W55" s="190"/>
      <c r="X55" s="190"/>
      <c r="Y55" s="190"/>
      <c r="Z55" s="190"/>
      <c r="AA55" s="190"/>
      <c r="AB55" s="190"/>
      <c r="AC55" s="247"/>
      <c r="AD55" s="252" t="s">
        <v>109</v>
      </c>
      <c r="AE55" s="652" t="s">
        <v>205</v>
      </c>
    </row>
    <row r="56" spans="2:31" x14ac:dyDescent="0.25">
      <c r="C56" s="71"/>
      <c r="D56" s="71"/>
      <c r="E56" s="71"/>
      <c r="F56" s="71"/>
      <c r="G56" s="32"/>
      <c r="H56" s="42">
        <v>0.687500000000004</v>
      </c>
      <c r="I56" s="148"/>
      <c r="J56" s="54"/>
      <c r="K56" s="149"/>
      <c r="L56" s="163"/>
      <c r="M56" s="162"/>
      <c r="N56" s="162"/>
      <c r="O56" s="162"/>
      <c r="P56" s="162"/>
      <c r="Q56" s="162"/>
      <c r="R56" s="162"/>
      <c r="S56" s="162"/>
      <c r="T56" s="162"/>
      <c r="U56" s="192"/>
      <c r="V56" s="190"/>
      <c r="W56" s="190"/>
      <c r="X56" s="190"/>
      <c r="Y56" s="190"/>
      <c r="Z56" s="190"/>
      <c r="AA56" s="190"/>
      <c r="AB56" s="190"/>
      <c r="AC56" s="247"/>
      <c r="AD56" s="251" t="s">
        <v>296</v>
      </c>
      <c r="AE56" s="652"/>
    </row>
    <row r="57" spans="2:31" x14ac:dyDescent="0.25">
      <c r="C57" s="71"/>
      <c r="D57" s="71"/>
      <c r="E57" s="71"/>
      <c r="F57" s="71"/>
      <c r="G57" s="97"/>
      <c r="H57" s="42">
        <v>0.69444444444444897</v>
      </c>
      <c r="I57" s="148"/>
      <c r="J57" s="54"/>
      <c r="K57" s="149"/>
      <c r="L57" s="163"/>
      <c r="M57" s="162"/>
      <c r="N57" s="162"/>
      <c r="O57" s="162"/>
      <c r="P57" s="162"/>
      <c r="Q57" s="162"/>
      <c r="R57" s="162"/>
      <c r="S57" s="71"/>
      <c r="T57" s="162"/>
      <c r="U57" s="192"/>
      <c r="V57" s="190"/>
      <c r="W57" s="190"/>
      <c r="X57" s="190"/>
      <c r="Y57" s="190"/>
      <c r="Z57" s="190"/>
      <c r="AA57" s="190"/>
      <c r="AB57" s="190"/>
      <c r="AC57" s="247"/>
      <c r="AD57" s="251" t="s">
        <v>276</v>
      </c>
      <c r="AE57" s="652"/>
    </row>
    <row r="58" spans="2:31" x14ac:dyDescent="0.25">
      <c r="C58" s="71"/>
      <c r="D58" s="71"/>
      <c r="E58" s="71"/>
      <c r="F58" s="71"/>
      <c r="G58" s="32"/>
      <c r="H58" s="42">
        <v>0.70138888888889395</v>
      </c>
      <c r="I58" s="148"/>
      <c r="J58" s="54"/>
      <c r="K58" s="149"/>
      <c r="L58" s="163"/>
      <c r="M58" s="162"/>
      <c r="N58" s="162"/>
      <c r="O58" s="162"/>
      <c r="P58" s="162"/>
      <c r="Q58" s="173" t="s">
        <v>305</v>
      </c>
      <c r="R58" s="162"/>
      <c r="S58" s="162"/>
      <c r="T58" s="162"/>
      <c r="U58" s="192"/>
      <c r="V58" s="190"/>
      <c r="W58" s="190"/>
      <c r="X58" s="190"/>
      <c r="Y58" s="190"/>
      <c r="Z58" s="190"/>
      <c r="AA58" s="190"/>
      <c r="AB58" s="190"/>
      <c r="AC58" s="247"/>
      <c r="AD58" s="252" t="s">
        <v>109</v>
      </c>
      <c r="AE58" s="652" t="s">
        <v>206</v>
      </c>
    </row>
    <row r="59" spans="2:31" x14ac:dyDescent="0.25">
      <c r="C59" s="71"/>
      <c r="D59" s="71"/>
      <c r="E59" s="71"/>
      <c r="F59" s="71"/>
      <c r="G59" s="32"/>
      <c r="H59" s="42">
        <v>0.70833333333333903</v>
      </c>
      <c r="I59" s="148"/>
      <c r="J59" s="54"/>
      <c r="K59" s="149"/>
      <c r="L59" s="163"/>
      <c r="M59" s="162"/>
      <c r="N59" s="162"/>
      <c r="O59" s="162"/>
      <c r="P59" s="162"/>
      <c r="Q59" s="162"/>
      <c r="R59" s="162"/>
      <c r="T59" s="162"/>
      <c r="U59" s="192"/>
      <c r="V59" s="190"/>
      <c r="W59" s="190"/>
      <c r="X59" s="190"/>
      <c r="Y59" s="190"/>
      <c r="Z59" s="190"/>
      <c r="AA59" s="190"/>
      <c r="AB59" s="190"/>
      <c r="AC59" s="247"/>
      <c r="AD59" s="251" t="s">
        <v>297</v>
      </c>
      <c r="AE59" s="652"/>
    </row>
    <row r="60" spans="2:31" x14ac:dyDescent="0.25">
      <c r="C60" s="71"/>
      <c r="D60" s="71"/>
      <c r="E60" s="71"/>
      <c r="F60" s="71"/>
      <c r="G60" s="32"/>
      <c r="H60" s="42">
        <v>0.71527777777778401</v>
      </c>
      <c r="I60" s="148"/>
      <c r="J60" s="54"/>
      <c r="K60" s="149"/>
      <c r="L60" s="163"/>
      <c r="M60" s="162"/>
      <c r="N60" s="162"/>
      <c r="O60" s="162"/>
      <c r="P60" s="162"/>
      <c r="Q60" s="162"/>
      <c r="R60" s="162"/>
      <c r="S60" s="162"/>
      <c r="T60" s="162"/>
      <c r="U60" s="192"/>
      <c r="V60" s="190"/>
      <c r="W60" s="190"/>
      <c r="X60" s="190"/>
      <c r="Y60" s="190"/>
      <c r="Z60" s="190"/>
      <c r="AA60" s="190"/>
      <c r="AB60" s="190"/>
      <c r="AC60" s="247"/>
      <c r="AD60" s="251" t="s">
        <v>277</v>
      </c>
      <c r="AE60" s="652"/>
    </row>
    <row r="61" spans="2:31" x14ac:dyDescent="0.25">
      <c r="C61" s="71"/>
      <c r="D61" s="71"/>
      <c r="E61" s="71"/>
      <c r="F61" s="71"/>
      <c r="G61" s="32"/>
      <c r="H61" s="42">
        <v>0.72222222222222898</v>
      </c>
      <c r="I61" s="148"/>
      <c r="J61" s="54"/>
      <c r="K61" s="167"/>
      <c r="L61" s="163"/>
      <c r="M61" s="162"/>
      <c r="N61" s="162"/>
      <c r="O61" s="162"/>
      <c r="P61" s="162"/>
      <c r="Q61" s="162"/>
      <c r="R61" s="173" t="s">
        <v>304</v>
      </c>
      <c r="S61" s="162"/>
      <c r="T61" s="162"/>
      <c r="U61" s="192"/>
      <c r="V61" s="190"/>
      <c r="W61" s="190"/>
      <c r="X61" s="190"/>
      <c r="Y61" s="190"/>
      <c r="Z61" s="190"/>
      <c r="AA61" s="190"/>
      <c r="AB61" s="190"/>
      <c r="AC61" s="247"/>
      <c r="AD61" s="252" t="s">
        <v>109</v>
      </c>
      <c r="AE61" s="652" t="s">
        <v>207</v>
      </c>
    </row>
    <row r="62" spans="2:31" x14ac:dyDescent="0.25">
      <c r="C62" s="71"/>
      <c r="D62" s="71"/>
      <c r="E62" s="71"/>
      <c r="F62" s="71"/>
      <c r="G62" s="32"/>
      <c r="H62" s="42">
        <v>0.72916666666667396</v>
      </c>
      <c r="I62" s="148"/>
      <c r="J62" s="54"/>
      <c r="K62" s="149"/>
      <c r="L62" s="163"/>
      <c r="M62" s="162"/>
      <c r="N62" s="162"/>
      <c r="O62" s="162"/>
      <c r="P62" s="162"/>
      <c r="Q62" s="162"/>
      <c r="R62" s="162"/>
      <c r="S62" s="162"/>
      <c r="T62" s="162"/>
      <c r="U62" s="192"/>
      <c r="V62" s="190"/>
      <c r="W62" s="190"/>
      <c r="X62" s="190"/>
      <c r="Y62" s="190"/>
      <c r="Z62" s="190"/>
      <c r="AA62" s="190"/>
      <c r="AB62" s="190"/>
      <c r="AC62" s="247"/>
      <c r="AD62" s="251" t="s">
        <v>298</v>
      </c>
      <c r="AE62" s="652"/>
    </row>
    <row r="63" spans="2:31" x14ac:dyDescent="0.25">
      <c r="C63" s="71"/>
      <c r="D63" s="71"/>
      <c r="E63" s="71"/>
      <c r="F63" s="71"/>
      <c r="G63" s="54"/>
      <c r="H63" s="42">
        <v>0.73611111111111904</v>
      </c>
      <c r="I63" s="148"/>
      <c r="J63" s="54"/>
      <c r="K63" s="149"/>
      <c r="L63" s="163"/>
      <c r="M63" s="162"/>
      <c r="N63" s="162"/>
      <c r="O63" s="162"/>
      <c r="P63" s="162"/>
      <c r="Q63" s="162"/>
      <c r="R63" s="162"/>
      <c r="S63" s="162"/>
      <c r="T63" s="162"/>
      <c r="U63" s="192"/>
      <c r="V63" s="190"/>
      <c r="W63" s="190"/>
      <c r="X63" s="190"/>
      <c r="Y63" s="190"/>
      <c r="Z63" s="190"/>
      <c r="AA63" s="190"/>
      <c r="AB63" s="190"/>
      <c r="AC63" s="247"/>
      <c r="AD63" s="251" t="s">
        <v>278</v>
      </c>
      <c r="AE63" s="652"/>
    </row>
    <row r="64" spans="2:31" x14ac:dyDescent="0.25">
      <c r="C64" s="71"/>
      <c r="D64" s="71"/>
      <c r="E64" s="71"/>
      <c r="F64" s="71"/>
      <c r="H64" s="42">
        <v>0.74305555555556402</v>
      </c>
      <c r="I64" s="148"/>
      <c r="J64" s="54"/>
      <c r="K64" s="149"/>
      <c r="L64" s="163"/>
      <c r="M64" s="162"/>
      <c r="N64" s="162"/>
      <c r="O64" s="162"/>
      <c r="P64" s="162"/>
      <c r="Q64" s="164"/>
      <c r="R64" s="164"/>
      <c r="S64" s="173" t="s">
        <v>303</v>
      </c>
      <c r="T64" s="162"/>
      <c r="U64" s="192"/>
      <c r="V64" s="190"/>
      <c r="W64" s="190"/>
      <c r="X64" s="190"/>
      <c r="Y64" s="190"/>
      <c r="Z64" s="190"/>
      <c r="AA64" s="190"/>
      <c r="AB64" s="190"/>
      <c r="AC64" s="247"/>
      <c r="AD64" s="252" t="s">
        <v>109</v>
      </c>
      <c r="AE64" s="652" t="s">
        <v>262</v>
      </c>
    </row>
    <row r="65" spans="3:31" x14ac:dyDescent="0.25">
      <c r="C65" s="71"/>
      <c r="D65" s="71"/>
      <c r="E65" s="71"/>
      <c r="F65" s="71"/>
      <c r="H65" s="42">
        <v>0.75000000000000899</v>
      </c>
      <c r="I65" s="148"/>
      <c r="J65" s="54"/>
      <c r="K65" s="149"/>
      <c r="L65" s="163"/>
      <c r="M65" s="162"/>
      <c r="N65" s="162"/>
      <c r="O65" s="164"/>
      <c r="P65" s="162"/>
      <c r="Q65" s="164"/>
      <c r="R65" s="164"/>
      <c r="S65" s="162"/>
      <c r="T65" s="162"/>
      <c r="U65" s="192"/>
      <c r="V65" s="190"/>
      <c r="W65" s="190"/>
      <c r="X65" s="190"/>
      <c r="Y65" s="190"/>
      <c r="Z65" s="190"/>
      <c r="AA65" s="190"/>
      <c r="AB65" s="190"/>
      <c r="AC65" s="247"/>
      <c r="AD65" s="251" t="s">
        <v>299</v>
      </c>
      <c r="AE65" s="652"/>
    </row>
    <row r="66" spans="3:31" x14ac:dyDescent="0.25">
      <c r="C66" s="71"/>
      <c r="D66" s="71"/>
      <c r="E66" s="71"/>
      <c r="F66" s="71"/>
      <c r="H66" s="42">
        <v>0.75694444444445397</v>
      </c>
      <c r="I66" s="148"/>
      <c r="J66" s="54"/>
      <c r="K66" s="149"/>
      <c r="L66" s="163"/>
      <c r="M66" s="162"/>
      <c r="N66" s="162"/>
      <c r="O66" s="162"/>
      <c r="P66" s="162"/>
      <c r="Q66" s="162"/>
      <c r="R66" s="162"/>
      <c r="S66" s="162"/>
      <c r="T66" s="162"/>
      <c r="U66" s="192"/>
      <c r="V66" s="190"/>
      <c r="W66" s="190"/>
      <c r="X66" s="190"/>
      <c r="Y66" s="190"/>
      <c r="Z66" s="190"/>
      <c r="AA66" s="190"/>
      <c r="AB66" s="190"/>
      <c r="AC66" s="247"/>
      <c r="AD66" s="251" t="s">
        <v>279</v>
      </c>
      <c r="AE66" s="652"/>
    </row>
    <row r="67" spans="3:31" x14ac:dyDescent="0.25">
      <c r="C67" s="71"/>
      <c r="D67" s="71"/>
      <c r="E67" s="71"/>
      <c r="F67" s="71"/>
      <c r="H67" s="42">
        <v>0.76388888888889905</v>
      </c>
      <c r="I67" s="148"/>
      <c r="J67" s="54"/>
      <c r="K67" s="167"/>
      <c r="L67" s="163"/>
      <c r="M67" s="162"/>
      <c r="N67" s="162"/>
      <c r="O67" s="162"/>
      <c r="P67" s="162"/>
      <c r="Q67" s="162"/>
      <c r="R67" s="162"/>
      <c r="S67" s="162"/>
      <c r="T67" s="173" t="s">
        <v>302</v>
      </c>
      <c r="U67" s="192"/>
      <c r="V67" s="145"/>
      <c r="W67" s="145"/>
      <c r="X67" s="145"/>
      <c r="Y67" s="145"/>
      <c r="Z67" s="145"/>
      <c r="AA67" s="145"/>
      <c r="AB67" s="145"/>
      <c r="AC67" s="248"/>
      <c r="AD67" s="252" t="s">
        <v>109</v>
      </c>
      <c r="AE67" s="198"/>
    </row>
    <row r="68" spans="3:31" x14ac:dyDescent="0.25">
      <c r="C68" s="71"/>
      <c r="D68" s="71"/>
      <c r="E68" s="71"/>
      <c r="F68" s="71"/>
      <c r="H68" s="42">
        <v>0.77083333333334403</v>
      </c>
      <c r="I68" s="148"/>
      <c r="J68" s="54"/>
      <c r="K68" s="149"/>
      <c r="L68" s="163"/>
      <c r="M68" s="162"/>
      <c r="N68" s="162"/>
      <c r="O68" s="162"/>
      <c r="P68" s="162"/>
      <c r="Q68" s="162"/>
      <c r="R68" s="162"/>
      <c r="S68" s="162"/>
      <c r="T68" s="162"/>
      <c r="U68" s="192"/>
      <c r="V68" s="145"/>
      <c r="W68" s="145"/>
      <c r="X68" s="145"/>
      <c r="Y68" s="145"/>
      <c r="Z68" s="145"/>
      <c r="AA68" s="145"/>
      <c r="AB68" s="145"/>
      <c r="AC68" s="248"/>
      <c r="AD68" s="251" t="s">
        <v>512</v>
      </c>
      <c r="AE68" s="198"/>
    </row>
    <row r="69" spans="3:31" x14ac:dyDescent="0.25">
      <c r="H69" s="42">
        <v>0.777777777777789</v>
      </c>
      <c r="I69" s="148"/>
      <c r="J69" s="54"/>
      <c r="K69" s="149"/>
      <c r="L69" s="163"/>
      <c r="M69" s="162"/>
      <c r="N69" s="162"/>
      <c r="O69" s="162"/>
      <c r="P69" s="162"/>
      <c r="Q69" s="162"/>
      <c r="R69" s="162"/>
      <c r="S69" s="162"/>
      <c r="T69" s="162"/>
      <c r="U69" s="192"/>
      <c r="V69" s="145"/>
      <c r="W69" s="145"/>
      <c r="X69" s="145"/>
      <c r="Y69" s="145"/>
      <c r="Z69" s="145"/>
      <c r="AA69" s="145"/>
      <c r="AB69" s="145"/>
      <c r="AC69" s="248"/>
      <c r="AD69" s="630" t="s">
        <v>109</v>
      </c>
      <c r="AE69" s="198"/>
    </row>
    <row r="70" spans="3:31" x14ac:dyDescent="0.25">
      <c r="H70" s="42">
        <v>0.78472222222223398</v>
      </c>
      <c r="I70" s="150"/>
      <c r="J70" s="54"/>
      <c r="K70" s="149"/>
      <c r="L70" s="163"/>
      <c r="M70" s="162"/>
      <c r="N70" s="162"/>
      <c r="O70" s="1"/>
      <c r="P70" s="162"/>
      <c r="Q70" s="1"/>
      <c r="R70" s="1"/>
      <c r="S70" s="162"/>
      <c r="T70" s="162"/>
      <c r="U70" s="192"/>
      <c r="V70" s="145"/>
      <c r="W70" s="145"/>
      <c r="X70" s="145"/>
      <c r="Y70" s="145"/>
      <c r="Z70" s="145"/>
      <c r="AA70" s="145"/>
      <c r="AB70" s="145"/>
      <c r="AC70" s="248"/>
      <c r="AD70" s="631"/>
      <c r="AE70" s="198"/>
    </row>
    <row r="71" spans="3:31" x14ac:dyDescent="0.25">
      <c r="H71" s="42">
        <v>0.79166666666667895</v>
      </c>
      <c r="I71" s="150"/>
      <c r="J71" s="54"/>
      <c r="K71" s="149"/>
      <c r="L71" s="163"/>
      <c r="M71" s="162"/>
      <c r="N71" s="162"/>
      <c r="O71" s="1"/>
      <c r="P71" s="162"/>
      <c r="Q71" s="1"/>
      <c r="R71" s="1"/>
      <c r="S71" s="162"/>
      <c r="T71" s="1"/>
      <c r="U71" s="192"/>
      <c r="V71" s="145"/>
      <c r="W71" s="145"/>
      <c r="X71" s="145"/>
      <c r="Y71" s="145"/>
      <c r="Z71" s="145"/>
      <c r="AA71" s="145"/>
      <c r="AB71" s="145"/>
      <c r="AC71" s="248"/>
      <c r="AD71" s="631"/>
      <c r="AE71" s="198"/>
    </row>
    <row r="72" spans="3:31" x14ac:dyDescent="0.25">
      <c r="H72" s="42">
        <v>0.79861111111112404</v>
      </c>
      <c r="I72" s="150"/>
      <c r="J72" s="54"/>
      <c r="K72" s="149"/>
      <c r="L72" s="163"/>
      <c r="M72" s="162"/>
      <c r="N72" s="1"/>
      <c r="O72" s="1"/>
      <c r="P72" s="1"/>
      <c r="Q72" s="1"/>
      <c r="R72" s="1"/>
      <c r="S72" s="1"/>
      <c r="T72" s="1"/>
      <c r="U72" s="192"/>
      <c r="V72" s="145"/>
      <c r="W72" s="145"/>
      <c r="X72" s="145"/>
      <c r="Y72" s="145"/>
      <c r="Z72" s="145"/>
      <c r="AA72" s="145"/>
      <c r="AB72" s="145"/>
      <c r="AC72" s="248"/>
      <c r="AD72" s="631"/>
      <c r="AE72" s="198"/>
    </row>
    <row r="73" spans="3:31" ht="15.75" thickBot="1" x14ac:dyDescent="0.3">
      <c r="H73" s="43">
        <v>0.80555555555556901</v>
      </c>
      <c r="I73" s="151"/>
      <c r="J73" s="152"/>
      <c r="K73" s="153"/>
      <c r="L73" s="165"/>
      <c r="M73" s="166"/>
      <c r="N73" s="92"/>
      <c r="O73" s="92"/>
      <c r="P73" s="92"/>
      <c r="Q73" s="92"/>
      <c r="R73" s="92"/>
      <c r="S73" s="92"/>
      <c r="T73" s="92"/>
      <c r="U73" s="193"/>
      <c r="V73" s="147"/>
      <c r="W73" s="147"/>
      <c r="X73" s="147"/>
      <c r="Y73" s="147"/>
      <c r="Z73" s="147"/>
      <c r="AA73" s="147"/>
      <c r="AB73" s="147"/>
      <c r="AC73" s="249"/>
      <c r="AD73" s="632"/>
      <c r="AE73" s="199"/>
    </row>
  </sheetData>
  <mergeCells count="75">
    <mergeCell ref="AE64:AE66"/>
    <mergeCell ref="S40:S45"/>
    <mergeCell ref="Q40:Q45"/>
    <mergeCell ref="R40:R45"/>
    <mergeCell ref="P34:P39"/>
    <mergeCell ref="AE55:AE57"/>
    <mergeCell ref="AE61:AE63"/>
    <mergeCell ref="AE58:AE60"/>
    <mergeCell ref="AE52:AE54"/>
    <mergeCell ref="T46:T51"/>
    <mergeCell ref="AE40:AE42"/>
    <mergeCell ref="AE43:AE45"/>
    <mergeCell ref="AE46:AE48"/>
    <mergeCell ref="AE49:AE51"/>
    <mergeCell ref="AE27:AE38"/>
    <mergeCell ref="AN13:AO13"/>
    <mergeCell ref="I3:AE3"/>
    <mergeCell ref="I5:I6"/>
    <mergeCell ref="I7:I8"/>
    <mergeCell ref="I9:I10"/>
    <mergeCell ref="M7:M12"/>
    <mergeCell ref="N7:N12"/>
    <mergeCell ref="P9:P14"/>
    <mergeCell ref="Q9:Q14"/>
    <mergeCell ref="R11:R16"/>
    <mergeCell ref="S11:S16"/>
    <mergeCell ref="J13:J17"/>
    <mergeCell ref="K13:K17"/>
    <mergeCell ref="O9:O14"/>
    <mergeCell ref="I13:I17"/>
    <mergeCell ref="U4:AC4"/>
    <mergeCell ref="Z13:Z14"/>
    <mergeCell ref="AA13:AA14"/>
    <mergeCell ref="AB13:AB14"/>
    <mergeCell ref="AC14:AC15"/>
    <mergeCell ref="U12:U13"/>
    <mergeCell ref="V12:V13"/>
    <mergeCell ref="W12:W13"/>
    <mergeCell ref="X12:X13"/>
    <mergeCell ref="Y13:Y14"/>
    <mergeCell ref="L4:T4"/>
    <mergeCell ref="J5:J6"/>
    <mergeCell ref="J7:J8"/>
    <mergeCell ref="J9:J10"/>
    <mergeCell ref="K5:K6"/>
    <mergeCell ref="K7:K8"/>
    <mergeCell ref="K9:K10"/>
    <mergeCell ref="L7:L12"/>
    <mergeCell ref="T11:T16"/>
    <mergeCell ref="AD69:AD73"/>
    <mergeCell ref="J28:J33"/>
    <mergeCell ref="J34:J39"/>
    <mergeCell ref="K28:K33"/>
    <mergeCell ref="J18:J22"/>
    <mergeCell ref="K18:K22"/>
    <mergeCell ref="J23:J27"/>
    <mergeCell ref="L33:L38"/>
    <mergeCell ref="K23:K27"/>
    <mergeCell ref="I46:I53"/>
    <mergeCell ref="N34:N39"/>
    <mergeCell ref="M39:M44"/>
    <mergeCell ref="O34:O39"/>
    <mergeCell ref="I40:I45"/>
    <mergeCell ref="K40:K53"/>
    <mergeCell ref="J40:J53"/>
    <mergeCell ref="C22:C27"/>
    <mergeCell ref="AN20:AR20"/>
    <mergeCell ref="I28:I33"/>
    <mergeCell ref="K34:K39"/>
    <mergeCell ref="I34:I39"/>
    <mergeCell ref="AD27:AD32"/>
    <mergeCell ref="AD33:AD38"/>
    <mergeCell ref="I18:I22"/>
    <mergeCell ref="I23:I27"/>
    <mergeCell ref="AM23:AM26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S77"/>
  <sheetViews>
    <sheetView tabSelected="1" topLeftCell="A3" zoomScale="55" zoomScaleNormal="55" workbookViewId="0">
      <selection activeCell="K36" sqref="K36"/>
    </sheetView>
  </sheetViews>
  <sheetFormatPr baseColWidth="10" defaultColWidth="16.85546875" defaultRowHeight="15" x14ac:dyDescent="0.25"/>
  <cols>
    <col min="3" max="3" width="11.7109375" bestFit="1" customWidth="1"/>
    <col min="4" max="4" width="17.140625" bestFit="1" customWidth="1"/>
    <col min="5" max="5" width="11.42578125" bestFit="1" customWidth="1"/>
    <col min="6" max="6" width="17.140625" bestFit="1" customWidth="1"/>
    <col min="7" max="7" width="21" bestFit="1" customWidth="1"/>
    <col min="8" max="8" width="13.42578125" bestFit="1" customWidth="1"/>
    <col min="9" max="9" width="16.42578125" bestFit="1" customWidth="1"/>
    <col min="12" max="12" width="11.7109375" bestFit="1" customWidth="1"/>
    <col min="13" max="13" width="12" bestFit="1" customWidth="1"/>
    <col min="14" max="14" width="20" bestFit="1" customWidth="1"/>
    <col min="15" max="15" width="11.42578125" bestFit="1" customWidth="1"/>
    <col min="16" max="18" width="11.7109375" bestFit="1" customWidth="1"/>
    <col min="19" max="19" width="13.85546875" bestFit="1" customWidth="1"/>
    <col min="20" max="22" width="13.42578125" bestFit="1" customWidth="1"/>
    <col min="23" max="23" width="16.42578125" bestFit="1" customWidth="1"/>
    <col min="26" max="26" width="11.7109375" bestFit="1" customWidth="1"/>
    <col min="27" max="28" width="14.5703125" bestFit="1" customWidth="1"/>
    <col min="29" max="29" width="15.85546875" bestFit="1" customWidth="1"/>
    <col min="30" max="36" width="16.28515625" bestFit="1" customWidth="1"/>
    <col min="37" max="37" width="15.7109375" bestFit="1" customWidth="1"/>
    <col min="38" max="40" width="16" bestFit="1" customWidth="1"/>
    <col min="41" max="41" width="36.7109375" bestFit="1" customWidth="1"/>
    <col min="42" max="42" width="16.7109375" bestFit="1" customWidth="1"/>
    <col min="45" max="45" width="26.85546875" bestFit="1" customWidth="1"/>
  </cols>
  <sheetData>
    <row r="2" spans="3:45" ht="15.75" thickBot="1" x14ac:dyDescent="0.3"/>
    <row r="3" spans="3:45" ht="15.75" thickBot="1" x14ac:dyDescent="0.3">
      <c r="D3" s="664" t="s">
        <v>536</v>
      </c>
      <c r="E3" s="665"/>
      <c r="F3" s="665"/>
      <c r="G3" s="665"/>
      <c r="H3" s="665"/>
      <c r="I3" s="666"/>
      <c r="N3" s="310" t="s">
        <v>537</v>
      </c>
      <c r="O3" s="311"/>
      <c r="P3" s="311"/>
      <c r="Q3" s="311"/>
      <c r="R3" s="311"/>
      <c r="S3" s="311"/>
      <c r="T3" s="311"/>
      <c r="U3" s="311"/>
      <c r="V3" s="311"/>
      <c r="W3" s="312"/>
      <c r="Z3" s="278"/>
      <c r="AA3" s="645" t="s">
        <v>538</v>
      </c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7"/>
    </row>
    <row r="4" spans="3:45" ht="15.75" thickBot="1" x14ac:dyDescent="0.3">
      <c r="C4" s="132" t="s">
        <v>89</v>
      </c>
      <c r="D4" s="265" t="s">
        <v>122</v>
      </c>
      <c r="E4" s="670" t="s">
        <v>119</v>
      </c>
      <c r="F4" s="671"/>
      <c r="G4" s="140" t="s">
        <v>234</v>
      </c>
      <c r="H4" s="140"/>
      <c r="I4" s="259" t="s">
        <v>125</v>
      </c>
      <c r="L4" s="132" t="s">
        <v>89</v>
      </c>
      <c r="M4" s="314" t="s">
        <v>122</v>
      </c>
      <c r="N4" s="298" t="s">
        <v>123</v>
      </c>
      <c r="O4" s="313" t="s">
        <v>119</v>
      </c>
      <c r="P4" s="295"/>
      <c r="Q4" s="295"/>
      <c r="R4" s="314"/>
      <c r="S4" s="313" t="s">
        <v>234</v>
      </c>
      <c r="T4" s="313"/>
      <c r="U4" s="313"/>
      <c r="V4" s="313"/>
      <c r="W4" s="259" t="s">
        <v>125</v>
      </c>
      <c r="Z4" s="141" t="s">
        <v>89</v>
      </c>
      <c r="AA4" s="279" t="s">
        <v>122</v>
      </c>
      <c r="AB4" s="280" t="s">
        <v>123</v>
      </c>
      <c r="AC4" s="635" t="s">
        <v>119</v>
      </c>
      <c r="AD4" s="636"/>
      <c r="AE4" s="636"/>
      <c r="AF4" s="636"/>
      <c r="AG4" s="636"/>
      <c r="AH4" s="636"/>
      <c r="AI4" s="636"/>
      <c r="AJ4" s="636"/>
      <c r="AK4" s="651" t="s">
        <v>234</v>
      </c>
      <c r="AL4" s="651"/>
      <c r="AM4" s="651"/>
      <c r="AN4" s="651"/>
      <c r="AO4" s="141" t="s">
        <v>124</v>
      </c>
      <c r="AP4" s="132" t="s">
        <v>125</v>
      </c>
    </row>
    <row r="5" spans="3:45" x14ac:dyDescent="0.25">
      <c r="C5" s="272">
        <v>0.33333333333333331</v>
      </c>
      <c r="D5" s="266" t="s">
        <v>102</v>
      </c>
      <c r="E5" s="261"/>
      <c r="F5" s="261"/>
      <c r="G5" s="261"/>
      <c r="H5" s="261"/>
      <c r="I5" s="262"/>
      <c r="L5" s="272">
        <v>0.33333333333333331</v>
      </c>
      <c r="M5" s="315" t="s">
        <v>187</v>
      </c>
      <c r="N5" s="260" t="s">
        <v>102</v>
      </c>
      <c r="O5" s="261"/>
      <c r="P5" s="261"/>
      <c r="Q5" s="261"/>
      <c r="R5" s="261"/>
      <c r="S5" s="261"/>
      <c r="T5" s="261"/>
      <c r="U5" s="274"/>
      <c r="V5" s="274"/>
      <c r="W5" s="262"/>
      <c r="Z5" s="241">
        <v>0.33333333333333331</v>
      </c>
      <c r="AA5" s="648" t="s">
        <v>182</v>
      </c>
      <c r="AB5" s="639" t="s">
        <v>193</v>
      </c>
      <c r="AC5" s="155"/>
      <c r="AD5" s="135"/>
      <c r="AE5" s="135"/>
      <c r="AF5" s="135"/>
      <c r="AG5" s="135"/>
      <c r="AH5" s="135"/>
      <c r="AI5" s="135"/>
      <c r="AJ5" s="282"/>
      <c r="AK5" s="155"/>
      <c r="AL5" s="135"/>
      <c r="AM5" s="135"/>
      <c r="AN5" s="282"/>
      <c r="AO5" s="154"/>
      <c r="AP5" s="195"/>
    </row>
    <row r="6" spans="3:45" x14ac:dyDescent="0.25">
      <c r="C6" s="42">
        <v>0.34027777777777773</v>
      </c>
      <c r="D6" s="641" t="s">
        <v>182</v>
      </c>
      <c r="E6" s="638" t="s">
        <v>183</v>
      </c>
      <c r="F6" s="1"/>
      <c r="G6" s="1"/>
      <c r="H6" s="1"/>
      <c r="I6" s="698" t="s">
        <v>103</v>
      </c>
      <c r="L6" s="42">
        <v>0.34027777777777773</v>
      </c>
      <c r="M6" s="299"/>
      <c r="N6" s="293" t="s">
        <v>182</v>
      </c>
      <c r="O6" s="1"/>
      <c r="P6" s="1"/>
      <c r="Q6" s="142"/>
      <c r="R6" s="142"/>
      <c r="S6" s="1"/>
      <c r="T6" s="1"/>
      <c r="U6" s="159"/>
      <c r="V6" s="159"/>
      <c r="W6" s="316" t="s">
        <v>103</v>
      </c>
      <c r="Z6" s="90">
        <v>0.34027777777777773</v>
      </c>
      <c r="AA6" s="649"/>
      <c r="AB6" s="640"/>
      <c r="AC6" s="156"/>
      <c r="AD6" s="94"/>
      <c r="AE6" s="281"/>
      <c r="AF6" s="94"/>
      <c r="AG6" s="281"/>
      <c r="AH6" s="281"/>
      <c r="AI6" s="94"/>
      <c r="AJ6" s="283"/>
      <c r="AK6" s="156"/>
      <c r="AL6" s="94"/>
      <c r="AM6" s="94"/>
      <c r="AN6" s="283"/>
      <c r="AO6" s="54"/>
      <c r="AP6" s="196"/>
    </row>
    <row r="7" spans="3:45" x14ac:dyDescent="0.25">
      <c r="C7" s="42">
        <v>0.34722222222222199</v>
      </c>
      <c r="D7" s="641"/>
      <c r="E7" s="638"/>
      <c r="F7" s="1"/>
      <c r="G7" s="1"/>
      <c r="H7" s="1"/>
      <c r="I7" s="699"/>
      <c r="L7" s="42">
        <v>0.34722222222222199</v>
      </c>
      <c r="M7" s="299" t="s">
        <v>220</v>
      </c>
      <c r="N7" s="293"/>
      <c r="O7" s="1"/>
      <c r="P7" s="1"/>
      <c r="Q7" s="303" t="s">
        <v>226</v>
      </c>
      <c r="R7" s="142"/>
      <c r="S7" s="1"/>
      <c r="T7" s="1"/>
      <c r="U7" s="159"/>
      <c r="V7" s="159"/>
      <c r="W7" s="317"/>
      <c r="Z7" s="90">
        <v>0.34722222222222199</v>
      </c>
      <c r="AA7" s="650" t="s">
        <v>187</v>
      </c>
      <c r="AB7" s="640" t="s">
        <v>220</v>
      </c>
      <c r="AC7" s="661" t="s">
        <v>183</v>
      </c>
      <c r="AD7" s="638" t="s">
        <v>225</v>
      </c>
      <c r="AE7" s="281"/>
      <c r="AF7" s="94"/>
      <c r="AG7" s="281"/>
      <c r="AH7" s="281"/>
      <c r="AI7" s="94"/>
      <c r="AJ7" s="283"/>
      <c r="AK7" s="156"/>
      <c r="AL7" s="94"/>
      <c r="AM7" s="94"/>
      <c r="AN7" s="283"/>
      <c r="AO7" s="54"/>
      <c r="AP7" s="196"/>
    </row>
    <row r="8" spans="3:45" x14ac:dyDescent="0.25">
      <c r="C8" s="42">
        <v>0.35416666666666702</v>
      </c>
      <c r="D8" s="641" t="s">
        <v>193</v>
      </c>
      <c r="E8" s="638"/>
      <c r="F8" s="638" t="s">
        <v>225</v>
      </c>
      <c r="G8" s="1"/>
      <c r="H8" s="1"/>
      <c r="I8" s="699"/>
      <c r="L8" s="42">
        <v>0.35416666666666702</v>
      </c>
      <c r="M8" s="299"/>
      <c r="N8" s="293" t="s">
        <v>193</v>
      </c>
      <c r="O8" s="303" t="s">
        <v>183</v>
      </c>
      <c r="P8" s="1"/>
      <c r="Q8" s="304"/>
      <c r="R8" s="143"/>
      <c r="S8" s="1"/>
      <c r="T8" s="1"/>
      <c r="U8" s="159"/>
      <c r="V8" s="159"/>
      <c r="W8" s="317"/>
      <c r="Z8" s="90">
        <v>0.35416666666666702</v>
      </c>
      <c r="AA8" s="649"/>
      <c r="AB8" s="640"/>
      <c r="AC8" s="661"/>
      <c r="AD8" s="638"/>
      <c r="AE8" s="94"/>
      <c r="AF8" s="94"/>
      <c r="AG8" s="94"/>
      <c r="AH8" s="94"/>
      <c r="AI8" s="94"/>
      <c r="AJ8" s="283"/>
      <c r="AK8" s="156"/>
      <c r="AL8" s="94"/>
      <c r="AM8" s="94"/>
      <c r="AN8" s="283"/>
      <c r="AO8" s="54"/>
      <c r="AP8" s="196"/>
    </row>
    <row r="9" spans="3:45" x14ac:dyDescent="0.25">
      <c r="C9" s="42">
        <v>0.36111111111111099</v>
      </c>
      <c r="D9" s="641"/>
      <c r="E9" s="638"/>
      <c r="F9" s="638"/>
      <c r="G9" s="1"/>
      <c r="H9" s="1"/>
      <c r="I9" s="699"/>
      <c r="L9" s="42">
        <v>0.36111111111111099</v>
      </c>
      <c r="M9" s="267" t="s">
        <v>239</v>
      </c>
      <c r="N9" s="293"/>
      <c r="O9" s="304"/>
      <c r="P9" s="1"/>
      <c r="Q9" s="304"/>
      <c r="R9" s="303" t="s">
        <v>230</v>
      </c>
      <c r="S9" s="1"/>
      <c r="T9" s="1"/>
      <c r="U9" s="159"/>
      <c r="V9" s="159"/>
      <c r="W9" s="317"/>
      <c r="Z9" s="90">
        <v>0.36111111111111099</v>
      </c>
      <c r="AA9" s="661" t="s">
        <v>188</v>
      </c>
      <c r="AB9" s="640" t="s">
        <v>194</v>
      </c>
      <c r="AC9" s="661"/>
      <c r="AD9" s="638"/>
      <c r="AE9" s="638" t="s">
        <v>226</v>
      </c>
      <c r="AF9" s="638" t="s">
        <v>230</v>
      </c>
      <c r="AG9" s="94"/>
      <c r="AH9" s="94"/>
      <c r="AI9" s="94"/>
      <c r="AJ9" s="283"/>
      <c r="AK9" s="156"/>
      <c r="AL9" s="94"/>
      <c r="AM9" s="94"/>
      <c r="AN9" s="283"/>
      <c r="AO9" s="54"/>
      <c r="AP9" s="196"/>
    </row>
    <row r="10" spans="3:45" x14ac:dyDescent="0.25">
      <c r="C10" s="42">
        <v>0.36805555555555503</v>
      </c>
      <c r="D10" s="267" t="s">
        <v>237</v>
      </c>
      <c r="E10" s="638"/>
      <c r="F10" s="638"/>
      <c r="G10" s="1"/>
      <c r="H10" s="1"/>
      <c r="I10" s="699"/>
      <c r="L10" s="42">
        <v>0.36805555555555503</v>
      </c>
      <c r="M10" s="267" t="s">
        <v>240</v>
      </c>
      <c r="N10" s="296" t="s">
        <v>237</v>
      </c>
      <c r="O10" s="304"/>
      <c r="P10" s="293" t="s">
        <v>225</v>
      </c>
      <c r="Q10" s="304"/>
      <c r="R10" s="304"/>
      <c r="S10" s="1"/>
      <c r="T10" s="1"/>
      <c r="U10" s="159"/>
      <c r="V10" s="159"/>
      <c r="W10" s="317"/>
      <c r="Z10" s="90">
        <v>0.36805555555555503</v>
      </c>
      <c r="AA10" s="661"/>
      <c r="AB10" s="640"/>
      <c r="AC10" s="661"/>
      <c r="AD10" s="638"/>
      <c r="AE10" s="638"/>
      <c r="AF10" s="638"/>
      <c r="AG10" s="94"/>
      <c r="AH10" s="94"/>
      <c r="AI10" s="94"/>
      <c r="AJ10" s="283"/>
      <c r="AK10" s="156"/>
      <c r="AL10" s="94"/>
      <c r="AM10" s="94"/>
      <c r="AN10" s="283"/>
      <c r="AO10" s="54"/>
      <c r="AP10" s="196"/>
    </row>
    <row r="11" spans="3:45" x14ac:dyDescent="0.25">
      <c r="C11" s="42">
        <v>0.375</v>
      </c>
      <c r="D11" s="267" t="s">
        <v>238</v>
      </c>
      <c r="E11" s="638"/>
      <c r="F11" s="638"/>
      <c r="G11" s="668" t="s">
        <v>456</v>
      </c>
      <c r="H11" s="1"/>
      <c r="I11" s="699"/>
      <c r="L11" s="42">
        <v>0.375</v>
      </c>
      <c r="M11" s="267" t="s">
        <v>238</v>
      </c>
      <c r="N11" s="306" t="s">
        <v>109</v>
      </c>
      <c r="O11" s="304"/>
      <c r="P11" s="293"/>
      <c r="Q11" s="304"/>
      <c r="R11" s="304"/>
      <c r="S11" s="301" t="s">
        <v>456</v>
      </c>
      <c r="T11" s="1"/>
      <c r="U11" s="159"/>
      <c r="V11" s="301" t="s">
        <v>461</v>
      </c>
      <c r="W11" s="317"/>
      <c r="Z11" s="90">
        <v>0.375</v>
      </c>
      <c r="AA11" s="661" t="s">
        <v>189</v>
      </c>
      <c r="AB11" s="640" t="s">
        <v>195</v>
      </c>
      <c r="AC11" s="661"/>
      <c r="AD11" s="638"/>
      <c r="AE11" s="638"/>
      <c r="AF11" s="638"/>
      <c r="AG11" s="638" t="s">
        <v>227</v>
      </c>
      <c r="AH11" s="638" t="s">
        <v>228</v>
      </c>
      <c r="AI11" s="94"/>
      <c r="AJ11" s="283"/>
      <c r="AK11" s="156"/>
      <c r="AL11" s="94"/>
      <c r="AM11" s="94"/>
      <c r="AN11" s="283"/>
      <c r="AO11" s="54"/>
      <c r="AP11" s="196"/>
    </row>
    <row r="12" spans="3:45" x14ac:dyDescent="0.25">
      <c r="C12" s="42">
        <v>0.38194444444444398</v>
      </c>
      <c r="D12" s="669" t="s">
        <v>184</v>
      </c>
      <c r="E12" s="1"/>
      <c r="F12" s="638"/>
      <c r="G12" s="668"/>
      <c r="H12" s="668" t="s">
        <v>459</v>
      </c>
      <c r="I12" s="699"/>
      <c r="L12" s="42">
        <v>0.38194444444444398</v>
      </c>
      <c r="M12" s="308" t="s">
        <v>109</v>
      </c>
      <c r="N12" s="307"/>
      <c r="O12" s="304"/>
      <c r="P12" s="293"/>
      <c r="Q12" s="305"/>
      <c r="R12" s="304"/>
      <c r="S12" s="301"/>
      <c r="T12" s="301" t="s">
        <v>459</v>
      </c>
      <c r="U12" s="159"/>
      <c r="V12" s="301"/>
      <c r="W12" s="317"/>
      <c r="Z12" s="90">
        <v>0.38194444444444398</v>
      </c>
      <c r="AA12" s="661"/>
      <c r="AB12" s="640"/>
      <c r="AC12" s="661"/>
      <c r="AD12" s="638"/>
      <c r="AE12" s="638"/>
      <c r="AF12" s="638"/>
      <c r="AG12" s="638"/>
      <c r="AH12" s="638"/>
      <c r="AI12" s="94"/>
      <c r="AJ12" s="283"/>
      <c r="AK12" s="158"/>
      <c r="AL12" s="98"/>
      <c r="AM12" s="94"/>
      <c r="AN12" s="283"/>
      <c r="AO12" s="54"/>
      <c r="AP12" s="196"/>
    </row>
    <row r="13" spans="3:45" x14ac:dyDescent="0.25">
      <c r="C13" s="42">
        <v>0.38888888888888901</v>
      </c>
      <c r="D13" s="669"/>
      <c r="E13" s="1"/>
      <c r="F13" s="638"/>
      <c r="G13" s="1"/>
      <c r="H13" s="668"/>
      <c r="I13" s="699"/>
      <c r="L13" s="42">
        <v>0.38888888888888901</v>
      </c>
      <c r="M13" s="309"/>
      <c r="N13" s="294" t="s">
        <v>190</v>
      </c>
      <c r="O13" s="305"/>
      <c r="P13" s="293"/>
      <c r="Q13" s="1"/>
      <c r="R13" s="304"/>
      <c r="S13" s="1"/>
      <c r="T13" s="301"/>
      <c r="U13" s="301" t="s">
        <v>460</v>
      </c>
      <c r="V13" s="1"/>
      <c r="W13" s="317"/>
      <c r="Z13" s="90">
        <v>0.38888888888888901</v>
      </c>
      <c r="AA13" s="297" t="s">
        <v>241</v>
      </c>
      <c r="AB13" s="194" t="s">
        <v>242</v>
      </c>
      <c r="AC13" s="156"/>
      <c r="AD13" s="94"/>
      <c r="AE13" s="638"/>
      <c r="AF13" s="638"/>
      <c r="AG13" s="638"/>
      <c r="AH13" s="638"/>
      <c r="AI13" s="638" t="s">
        <v>229</v>
      </c>
      <c r="AJ13" s="640" t="s">
        <v>231</v>
      </c>
      <c r="AK13" s="158"/>
      <c r="AL13" s="98"/>
      <c r="AM13" s="98"/>
      <c r="AN13" s="284"/>
      <c r="AO13" s="54"/>
      <c r="AP13" s="196"/>
    </row>
    <row r="14" spans="3:45" x14ac:dyDescent="0.25">
      <c r="C14" s="42">
        <v>0.39583333333333298</v>
      </c>
      <c r="D14" s="669"/>
      <c r="E14" s="1"/>
      <c r="F14" s="1"/>
      <c r="G14" s="1"/>
      <c r="H14" s="1"/>
      <c r="I14" s="699"/>
      <c r="L14" s="42">
        <v>0.39583333333333298</v>
      </c>
      <c r="M14" s="302" t="s">
        <v>184</v>
      </c>
      <c r="N14" s="294"/>
      <c r="O14" s="1"/>
      <c r="P14" s="293"/>
      <c r="Q14" s="1"/>
      <c r="R14" s="305"/>
      <c r="S14" s="1"/>
      <c r="T14" s="1"/>
      <c r="U14" s="301"/>
      <c r="V14" s="159"/>
      <c r="W14" s="317"/>
      <c r="Z14" s="90">
        <v>0.39583333333333298</v>
      </c>
      <c r="AA14" s="297" t="s">
        <v>243</v>
      </c>
      <c r="AB14" s="194" t="s">
        <v>244</v>
      </c>
      <c r="AC14" s="156"/>
      <c r="AD14" s="94"/>
      <c r="AE14" s="638"/>
      <c r="AF14" s="638"/>
      <c r="AG14" s="638"/>
      <c r="AH14" s="638"/>
      <c r="AI14" s="638"/>
      <c r="AJ14" s="640"/>
      <c r="AK14" s="643" t="s">
        <v>542</v>
      </c>
      <c r="AL14" s="642" t="s">
        <v>543</v>
      </c>
      <c r="AM14" s="98"/>
      <c r="AN14" s="284"/>
      <c r="AO14" s="54"/>
      <c r="AP14" s="196"/>
    </row>
    <row r="15" spans="3:45" x14ac:dyDescent="0.25">
      <c r="C15" s="42">
        <v>0.40277777777777801</v>
      </c>
      <c r="D15" s="669"/>
      <c r="E15" s="1"/>
      <c r="F15" s="1"/>
      <c r="G15" s="1"/>
      <c r="H15" s="1"/>
      <c r="I15" s="699"/>
      <c r="L15" s="42">
        <v>0.40277777777777801</v>
      </c>
      <c r="M15" s="302"/>
      <c r="N15" s="294"/>
      <c r="O15" s="1"/>
      <c r="P15" s="293"/>
      <c r="Q15" s="1"/>
      <c r="R15" s="142"/>
      <c r="S15" s="1"/>
      <c r="T15" s="1"/>
      <c r="U15" s="159"/>
      <c r="V15" s="159"/>
      <c r="W15" s="317"/>
      <c r="Z15" s="90">
        <v>0.40277777777777801</v>
      </c>
      <c r="AA15" s="621" t="s">
        <v>184</v>
      </c>
      <c r="AB15" s="634" t="s">
        <v>196</v>
      </c>
      <c r="AC15" s="157"/>
      <c r="AD15" s="99"/>
      <c r="AE15" s="94"/>
      <c r="AF15" s="94"/>
      <c r="AG15" s="638"/>
      <c r="AH15" s="638"/>
      <c r="AI15" s="638"/>
      <c r="AJ15" s="640"/>
      <c r="AK15" s="643"/>
      <c r="AL15" s="642"/>
      <c r="AM15" s="642" t="s">
        <v>544</v>
      </c>
      <c r="AN15" s="660" t="s">
        <v>545</v>
      </c>
      <c r="AO15" s="54"/>
      <c r="AP15" s="196"/>
    </row>
    <row r="16" spans="3:45" x14ac:dyDescent="0.25">
      <c r="C16" s="42">
        <v>0.40972222222222199</v>
      </c>
      <c r="D16" s="669"/>
      <c r="E16" s="1"/>
      <c r="F16" s="1"/>
      <c r="G16" s="1"/>
      <c r="H16" s="1"/>
      <c r="I16" s="699"/>
      <c r="L16" s="42">
        <v>0.40972222222222199</v>
      </c>
      <c r="M16" s="302"/>
      <c r="N16" s="294"/>
      <c r="O16" s="1"/>
      <c r="P16" s="1"/>
      <c r="Q16" s="142"/>
      <c r="R16" s="142"/>
      <c r="S16" s="1"/>
      <c r="T16" s="1"/>
      <c r="U16" s="159"/>
      <c r="V16" s="159"/>
      <c r="W16" s="317"/>
      <c r="Z16" s="90">
        <v>0.40972222222222199</v>
      </c>
      <c r="AA16" s="621"/>
      <c r="AB16" s="634"/>
      <c r="AC16" s="157"/>
      <c r="AD16" s="99"/>
      <c r="AE16" s="94"/>
      <c r="AF16" s="94"/>
      <c r="AG16" s="638"/>
      <c r="AH16" s="638"/>
      <c r="AI16" s="638"/>
      <c r="AJ16" s="640"/>
      <c r="AK16" s="144"/>
      <c r="AL16" s="143"/>
      <c r="AM16" s="642"/>
      <c r="AN16" s="660"/>
      <c r="AO16" s="54"/>
      <c r="AP16" s="196"/>
      <c r="AS16" t="s">
        <v>539</v>
      </c>
    </row>
    <row r="17" spans="3:45" x14ac:dyDescent="0.25">
      <c r="C17" s="42">
        <v>0.41666666666666602</v>
      </c>
      <c r="D17" s="669" t="s">
        <v>196</v>
      </c>
      <c r="E17" s="1"/>
      <c r="F17" s="1"/>
      <c r="G17" s="1"/>
      <c r="H17" s="1"/>
      <c r="I17" s="699"/>
      <c r="L17" s="42">
        <v>0.41666666666666602</v>
      </c>
      <c r="M17" s="302"/>
      <c r="N17" s="294"/>
      <c r="O17" s="1"/>
      <c r="P17" s="1"/>
      <c r="Q17" s="142"/>
      <c r="R17" s="142"/>
      <c r="S17" s="1"/>
      <c r="T17" s="1"/>
      <c r="U17" s="159"/>
      <c r="V17" s="159"/>
      <c r="W17" s="317"/>
      <c r="Z17" s="90">
        <v>0.41666666666666602</v>
      </c>
      <c r="AA17" s="621"/>
      <c r="AB17" s="634"/>
      <c r="AC17" s="157"/>
      <c r="AD17" s="99"/>
      <c r="AE17" s="99"/>
      <c r="AF17" s="99"/>
      <c r="AG17" s="94"/>
      <c r="AH17" s="94"/>
      <c r="AI17" s="638"/>
      <c r="AJ17" s="640"/>
      <c r="AK17" s="144"/>
      <c r="AL17" s="143"/>
      <c r="AM17" s="143"/>
      <c r="AN17" s="264"/>
      <c r="AO17" s="54"/>
      <c r="AP17" s="196"/>
      <c r="AS17" t="s">
        <v>540</v>
      </c>
    </row>
    <row r="18" spans="3:45" x14ac:dyDescent="0.25">
      <c r="C18" s="42">
        <v>0.42361111111111099</v>
      </c>
      <c r="D18" s="669"/>
      <c r="E18" s="1"/>
      <c r="F18" s="1"/>
      <c r="G18" s="1"/>
      <c r="H18" s="1"/>
      <c r="I18" s="699"/>
      <c r="L18" s="42">
        <v>0.42361111111111099</v>
      </c>
      <c r="M18" s="302"/>
      <c r="N18" s="294" t="s">
        <v>197</v>
      </c>
      <c r="O18" s="1"/>
      <c r="P18" s="1"/>
      <c r="Q18" s="142"/>
      <c r="R18" s="142"/>
      <c r="S18" s="1"/>
      <c r="T18" s="1"/>
      <c r="U18" s="159"/>
      <c r="V18" s="159"/>
      <c r="W18" s="317"/>
      <c r="Z18" s="90">
        <v>0.42361111111111099</v>
      </c>
      <c r="AA18" s="621"/>
      <c r="AB18" s="634"/>
      <c r="AC18" s="157"/>
      <c r="AD18" s="99"/>
      <c r="AE18" s="99"/>
      <c r="AF18" s="99"/>
      <c r="AG18" s="94"/>
      <c r="AH18" s="94"/>
      <c r="AI18" s="638"/>
      <c r="AJ18" s="640"/>
      <c r="AK18" s="144"/>
      <c r="AL18" s="143"/>
      <c r="AM18" s="143"/>
      <c r="AN18" s="264"/>
      <c r="AO18" s="54"/>
      <c r="AP18" s="196"/>
      <c r="AS18" t="s">
        <v>541</v>
      </c>
    </row>
    <row r="19" spans="3:45" x14ac:dyDescent="0.25">
      <c r="C19" s="42">
        <v>0.43055555555555503</v>
      </c>
      <c r="D19" s="669"/>
      <c r="E19" s="99"/>
      <c r="F19" s="99"/>
      <c r="G19" s="1"/>
      <c r="H19" s="1"/>
      <c r="I19" s="699"/>
      <c r="L19" s="42">
        <v>0.43055555555555503</v>
      </c>
      <c r="M19" s="302" t="s">
        <v>196</v>
      </c>
      <c r="N19" s="294"/>
      <c r="O19" s="99"/>
      <c r="P19" s="99"/>
      <c r="Q19" s="142"/>
      <c r="R19" s="99"/>
      <c r="S19" s="1"/>
      <c r="T19" s="1"/>
      <c r="U19" s="159"/>
      <c r="V19" s="159"/>
      <c r="W19" s="317"/>
      <c r="Z19" s="90">
        <v>0.43055555555555503</v>
      </c>
      <c r="AA19" s="621"/>
      <c r="AB19" s="634"/>
      <c r="AC19" s="157"/>
      <c r="AD19" s="99"/>
      <c r="AE19" s="1"/>
      <c r="AF19" s="99"/>
      <c r="AG19" s="99"/>
      <c r="AH19" s="99"/>
      <c r="AI19" s="99"/>
      <c r="AJ19" s="263"/>
      <c r="AK19" s="144"/>
      <c r="AL19" s="143"/>
      <c r="AM19" s="143"/>
      <c r="AN19" s="264"/>
      <c r="AO19" s="54"/>
      <c r="AP19" s="196"/>
    </row>
    <row r="20" spans="3:45" x14ac:dyDescent="0.25">
      <c r="C20" s="42">
        <v>0.437499999999999</v>
      </c>
      <c r="D20" s="669"/>
      <c r="E20" s="99"/>
      <c r="F20" s="99"/>
      <c r="G20" s="1"/>
      <c r="H20" s="1"/>
      <c r="I20" s="699"/>
      <c r="L20" s="42">
        <v>0.437499999999999</v>
      </c>
      <c r="M20" s="302"/>
      <c r="N20" s="294"/>
      <c r="O20" s="99"/>
      <c r="P20" s="99"/>
      <c r="Q20" s="142"/>
      <c r="R20" s="99"/>
      <c r="S20" s="1"/>
      <c r="T20" s="1"/>
      <c r="U20" s="159"/>
      <c r="V20" s="159"/>
      <c r="W20" s="317"/>
      <c r="Z20" s="90">
        <v>0.437499999999999</v>
      </c>
      <c r="AA20" s="621" t="s">
        <v>197</v>
      </c>
      <c r="AB20" s="634" t="s">
        <v>191</v>
      </c>
      <c r="AC20" s="157"/>
      <c r="AD20" s="143"/>
      <c r="AE20" s="142"/>
      <c r="AF20" s="99"/>
      <c r="AG20" s="99"/>
      <c r="AH20" s="99"/>
      <c r="AI20" s="99"/>
      <c r="AJ20" s="263"/>
      <c r="AK20" s="144"/>
      <c r="AL20" s="143"/>
      <c r="AM20" s="143"/>
      <c r="AN20" s="264"/>
      <c r="AO20" s="54"/>
      <c r="AP20" s="196"/>
    </row>
    <row r="21" spans="3:45" x14ac:dyDescent="0.25">
      <c r="C21" s="42">
        <v>0.44444444444444398</v>
      </c>
      <c r="D21" s="669"/>
      <c r="E21" s="99"/>
      <c r="F21" s="99"/>
      <c r="G21" s="1"/>
      <c r="H21" s="1"/>
      <c r="I21" s="699"/>
      <c r="L21" s="42">
        <v>0.44444444444444398</v>
      </c>
      <c r="M21" s="302"/>
      <c r="N21" s="294"/>
      <c r="O21" s="99"/>
      <c r="P21" s="99"/>
      <c r="Q21" s="142"/>
      <c r="R21" s="99"/>
      <c r="S21" s="1"/>
      <c r="T21" s="1"/>
      <c r="U21" s="159"/>
      <c r="V21" s="159"/>
      <c r="W21" s="317"/>
      <c r="Z21" s="90">
        <v>0.44444444444444398</v>
      </c>
      <c r="AA21" s="621"/>
      <c r="AB21" s="634"/>
      <c r="AC21" s="157"/>
      <c r="AD21" s="143"/>
      <c r="AE21" s="99"/>
      <c r="AF21" s="98"/>
      <c r="AG21" s="99"/>
      <c r="AH21" s="99"/>
      <c r="AI21" s="99"/>
      <c r="AJ21" s="263"/>
      <c r="AK21" s="157"/>
      <c r="AL21" s="99"/>
      <c r="AM21" s="143"/>
      <c r="AN21" s="264"/>
      <c r="AO21" s="54"/>
      <c r="AP21" s="196"/>
    </row>
    <row r="22" spans="3:45" x14ac:dyDescent="0.25">
      <c r="C22" s="42">
        <v>0.45138888888888801</v>
      </c>
      <c r="D22" s="549" t="s">
        <v>186</v>
      </c>
      <c r="E22" s="99"/>
      <c r="F22" s="99"/>
      <c r="G22" s="1"/>
      <c r="H22" s="1"/>
      <c r="I22" s="699"/>
      <c r="L22" s="42">
        <v>0.45138888888888801</v>
      </c>
      <c r="M22" s="302"/>
      <c r="N22" s="294"/>
      <c r="O22" s="99"/>
      <c r="P22" s="99"/>
      <c r="Q22" s="142"/>
      <c r="R22" s="99"/>
      <c r="S22" s="1"/>
      <c r="T22" s="1"/>
      <c r="U22" s="159"/>
      <c r="V22" s="159"/>
      <c r="W22" s="317"/>
      <c r="Z22" s="90">
        <v>0.45138888888888801</v>
      </c>
      <c r="AA22" s="621"/>
      <c r="AB22" s="634"/>
      <c r="AC22" s="158"/>
      <c r="AD22" s="143"/>
      <c r="AE22" s="99"/>
      <c r="AF22" s="98"/>
      <c r="AG22" s="99"/>
      <c r="AH22" s="99"/>
      <c r="AI22" s="99"/>
      <c r="AJ22" s="263"/>
      <c r="AK22" s="157"/>
      <c r="AL22" s="99"/>
      <c r="AM22" s="99"/>
      <c r="AN22" s="263"/>
      <c r="AO22" s="54"/>
      <c r="AP22" s="196"/>
    </row>
    <row r="23" spans="3:45" x14ac:dyDescent="0.25">
      <c r="C23" s="42">
        <v>0.45833333333333298</v>
      </c>
      <c r="D23" s="549"/>
      <c r="E23" s="1"/>
      <c r="F23" s="1"/>
      <c r="G23" s="1"/>
      <c r="H23" s="1"/>
      <c r="I23" s="699"/>
      <c r="L23" s="42">
        <v>0.45833333333333298</v>
      </c>
      <c r="M23" s="302"/>
      <c r="N23" s="291" t="s">
        <v>192</v>
      </c>
      <c r="O23" s="99"/>
      <c r="P23" s="1"/>
      <c r="Q23" s="142"/>
      <c r="R23" s="142"/>
      <c r="S23" s="1"/>
      <c r="T23" s="1"/>
      <c r="U23" s="159"/>
      <c r="V23" s="159"/>
      <c r="W23" s="317"/>
      <c r="Z23" s="90">
        <v>0.45833333333333298</v>
      </c>
      <c r="AA23" s="621"/>
      <c r="AB23" s="634"/>
      <c r="AC23" s="191"/>
      <c r="AD23" s="142"/>
      <c r="AE23" s="142"/>
      <c r="AF23" s="99"/>
      <c r="AG23" s="98"/>
      <c r="AH23" s="98"/>
      <c r="AI23" s="98"/>
      <c r="AJ23" s="284"/>
      <c r="AK23" s="157"/>
      <c r="AL23" s="99"/>
      <c r="AM23" s="99"/>
      <c r="AN23" s="263"/>
      <c r="AO23" s="54"/>
      <c r="AP23" s="196"/>
    </row>
    <row r="24" spans="3:45" x14ac:dyDescent="0.25">
      <c r="C24" s="42">
        <v>0.46527777777777701</v>
      </c>
      <c r="D24" s="549"/>
      <c r="E24" s="1"/>
      <c r="F24" s="1"/>
      <c r="G24" s="1"/>
      <c r="H24" s="1"/>
      <c r="I24" s="699"/>
      <c r="L24" s="42">
        <v>0.46527777777777701</v>
      </c>
      <c r="M24" s="290" t="s">
        <v>186</v>
      </c>
      <c r="N24" s="291"/>
      <c r="O24" s="99"/>
      <c r="P24" s="1"/>
      <c r="Q24" s="142"/>
      <c r="R24" s="142"/>
      <c r="S24" s="1"/>
      <c r="T24" s="1"/>
      <c r="U24" s="159"/>
      <c r="V24" s="159"/>
      <c r="W24" s="317"/>
      <c r="Z24" s="90">
        <v>0.46527777777777701</v>
      </c>
      <c r="AA24" s="621"/>
      <c r="AB24" s="634"/>
      <c r="AC24" s="191"/>
      <c r="AD24" s="142"/>
      <c r="AE24" s="143"/>
      <c r="AF24" s="99"/>
      <c r="AG24" s="98"/>
      <c r="AH24" s="98"/>
      <c r="AI24" s="98"/>
      <c r="AJ24" s="284"/>
      <c r="AK24" s="157"/>
      <c r="AL24" s="99"/>
      <c r="AM24" s="99"/>
      <c r="AN24" s="263"/>
      <c r="AO24" s="54"/>
      <c r="AP24" s="196"/>
    </row>
    <row r="25" spans="3:45" ht="15.75" thickBot="1" x14ac:dyDescent="0.3">
      <c r="C25" s="42">
        <v>0.47222222222222099</v>
      </c>
      <c r="D25" s="549"/>
      <c r="E25" s="1"/>
      <c r="F25" s="1"/>
      <c r="G25" s="1"/>
      <c r="H25" s="1"/>
      <c r="I25" s="699"/>
      <c r="L25" s="42">
        <v>0.47222222222222099</v>
      </c>
      <c r="M25" s="290"/>
      <c r="N25" s="291"/>
      <c r="O25" s="99"/>
      <c r="P25" s="1"/>
      <c r="Q25" s="142"/>
      <c r="R25" s="142"/>
      <c r="S25" s="1"/>
      <c r="T25" s="1"/>
      <c r="U25" s="159"/>
      <c r="V25" s="159"/>
      <c r="W25" s="317"/>
      <c r="Z25" s="90">
        <v>0.47222222222222099</v>
      </c>
      <c r="AA25" s="621" t="s">
        <v>245</v>
      </c>
      <c r="AB25" s="634" t="s">
        <v>246</v>
      </c>
      <c r="AC25" s="191"/>
      <c r="AD25" s="142"/>
      <c r="AE25" s="142"/>
      <c r="AF25" s="99"/>
      <c r="AG25" s="99"/>
      <c r="AH25" s="99"/>
      <c r="AI25" s="98"/>
      <c r="AJ25" s="284"/>
      <c r="AK25" s="158"/>
      <c r="AL25" s="98"/>
      <c r="AM25" s="99"/>
      <c r="AN25" s="263"/>
      <c r="AO25" s="54"/>
      <c r="AP25" s="196"/>
    </row>
    <row r="26" spans="3:45" x14ac:dyDescent="0.25">
      <c r="C26" s="42">
        <v>0.47916666666666602</v>
      </c>
      <c r="D26" s="549"/>
      <c r="E26" s="1"/>
      <c r="F26" s="1"/>
      <c r="G26" s="1"/>
      <c r="H26" s="1"/>
      <c r="I26" s="699"/>
      <c r="L26" s="42">
        <v>0.47916666666666602</v>
      </c>
      <c r="M26" s="290"/>
      <c r="N26" s="291"/>
      <c r="O26" s="99"/>
      <c r="P26" s="1"/>
      <c r="Q26" s="142"/>
      <c r="R26" s="142"/>
      <c r="S26" s="1"/>
      <c r="T26" s="1"/>
      <c r="U26" s="159"/>
      <c r="V26" s="159"/>
      <c r="W26" s="317"/>
      <c r="Z26" s="90">
        <v>0.47916666666666602</v>
      </c>
      <c r="AA26" s="621"/>
      <c r="AB26" s="634"/>
      <c r="AC26" s="191"/>
      <c r="AD26" s="142"/>
      <c r="AE26" s="142"/>
      <c r="AF26" s="99"/>
      <c r="AG26" s="99"/>
      <c r="AH26" s="99"/>
      <c r="AI26" s="98"/>
      <c r="AJ26" s="284"/>
      <c r="AK26" s="158"/>
      <c r="AL26" s="98"/>
      <c r="AM26" s="98"/>
      <c r="AN26" s="284"/>
      <c r="AO26" s="319" t="s">
        <v>129</v>
      </c>
      <c r="AP26" s="197"/>
    </row>
    <row r="27" spans="3:45" x14ac:dyDescent="0.25">
      <c r="C27" s="42">
        <v>0.48611111111110999</v>
      </c>
      <c r="D27" s="549"/>
      <c r="E27" s="1"/>
      <c r="F27" s="1"/>
      <c r="G27" s="1"/>
      <c r="H27" s="1"/>
      <c r="I27" s="699"/>
      <c r="L27" s="42">
        <v>0.48611111111110999</v>
      </c>
      <c r="M27" s="290"/>
      <c r="N27" s="291"/>
      <c r="O27" s="99"/>
      <c r="P27" s="1"/>
      <c r="Q27" s="142"/>
      <c r="R27" s="142"/>
      <c r="S27" s="1"/>
      <c r="T27" s="1"/>
      <c r="U27" s="159"/>
      <c r="V27" s="159"/>
      <c r="W27" s="317"/>
      <c r="Z27" s="90">
        <v>0.48611111111110999</v>
      </c>
      <c r="AA27" s="621"/>
      <c r="AB27" s="634"/>
      <c r="AC27" s="158"/>
      <c r="AD27" s="142"/>
      <c r="AE27" s="142"/>
      <c r="AF27" s="98"/>
      <c r="AG27" s="143"/>
      <c r="AH27" s="99"/>
      <c r="AI27" s="98"/>
      <c r="AJ27" s="284"/>
      <c r="AK27" s="157"/>
      <c r="AL27" s="99"/>
      <c r="AM27" s="98"/>
      <c r="AN27" s="284"/>
      <c r="AO27" s="657" t="s">
        <v>186</v>
      </c>
      <c r="AP27" s="656" t="s">
        <v>103</v>
      </c>
    </row>
    <row r="28" spans="3:45" x14ac:dyDescent="0.25">
      <c r="C28" s="42">
        <v>0.49305555555555503</v>
      </c>
      <c r="D28" s="549" t="s">
        <v>255</v>
      </c>
      <c r="E28" s="624" t="s">
        <v>185</v>
      </c>
      <c r="F28" s="1"/>
      <c r="G28" s="1"/>
      <c r="H28" s="1"/>
      <c r="I28" s="699"/>
      <c r="L28" s="42">
        <v>0.49305555555555503</v>
      </c>
      <c r="M28" s="290"/>
      <c r="N28" s="291"/>
      <c r="O28" s="99"/>
      <c r="P28" s="1"/>
      <c r="Q28" s="142"/>
      <c r="R28" s="142"/>
      <c r="S28" s="1"/>
      <c r="T28" s="1"/>
      <c r="U28" s="159"/>
      <c r="V28" s="159"/>
      <c r="W28" s="317"/>
      <c r="Z28" s="90">
        <v>0.49305555555555503</v>
      </c>
      <c r="AA28" s="621"/>
      <c r="AB28" s="634"/>
      <c r="AC28" s="158"/>
      <c r="AD28" s="142"/>
      <c r="AE28" s="142"/>
      <c r="AF28" s="98"/>
      <c r="AG28" s="143"/>
      <c r="AH28" s="142"/>
      <c r="AI28" s="98"/>
      <c r="AJ28" s="284"/>
      <c r="AK28" s="157"/>
      <c r="AL28" s="99"/>
      <c r="AM28" s="99"/>
      <c r="AN28" s="263"/>
      <c r="AO28" s="657"/>
      <c r="AP28" s="656"/>
    </row>
    <row r="29" spans="3:45" x14ac:dyDescent="0.25">
      <c r="C29" s="42">
        <v>0.499999999999999</v>
      </c>
      <c r="D29" s="549"/>
      <c r="E29" s="624"/>
      <c r="F29" s="1"/>
      <c r="G29" s="1"/>
      <c r="H29" s="1"/>
      <c r="I29" s="699"/>
      <c r="L29" s="42">
        <v>0.499999999999999</v>
      </c>
      <c r="M29" s="290"/>
      <c r="N29" s="291" t="s">
        <v>199</v>
      </c>
      <c r="O29" s="99"/>
      <c r="P29" s="1"/>
      <c r="Q29" s="291" t="s">
        <v>250</v>
      </c>
      <c r="R29" s="142"/>
      <c r="S29" s="1"/>
      <c r="T29" s="1"/>
      <c r="U29" s="159"/>
      <c r="V29" s="159"/>
      <c r="W29" s="317"/>
      <c r="Z29" s="90">
        <v>0.499999999999999</v>
      </c>
      <c r="AA29" s="621"/>
      <c r="AB29" s="634"/>
      <c r="AC29" s="191"/>
      <c r="AD29" s="142"/>
      <c r="AE29" s="98"/>
      <c r="AF29" s="142"/>
      <c r="AG29" s="143"/>
      <c r="AH29" s="98"/>
      <c r="AI29" s="98"/>
      <c r="AJ29" s="284"/>
      <c r="AK29" s="157"/>
      <c r="AL29" s="99"/>
      <c r="AM29" s="99"/>
      <c r="AN29" s="263"/>
      <c r="AO29" s="657"/>
      <c r="AP29" s="656"/>
    </row>
    <row r="30" spans="3:45" x14ac:dyDescent="0.25">
      <c r="C30" s="42">
        <v>0.50694444444444298</v>
      </c>
      <c r="D30" s="549"/>
      <c r="E30" s="624"/>
      <c r="F30" s="1"/>
      <c r="G30" s="1"/>
      <c r="H30" s="1"/>
      <c r="I30" s="699"/>
      <c r="L30" s="42">
        <v>0.50694444444444298</v>
      </c>
      <c r="M30" s="290" t="s">
        <v>255</v>
      </c>
      <c r="N30" s="291"/>
      <c r="O30" s="291" t="s">
        <v>185</v>
      </c>
      <c r="P30" s="1"/>
      <c r="Q30" s="291"/>
      <c r="R30" s="142"/>
      <c r="S30" s="1"/>
      <c r="T30" s="1"/>
      <c r="U30" s="159"/>
      <c r="V30" s="159"/>
      <c r="W30" s="317"/>
      <c r="Z30" s="90">
        <v>0.50694444444444298</v>
      </c>
      <c r="AA30" s="618" t="s">
        <v>186</v>
      </c>
      <c r="AB30" s="619" t="s">
        <v>255</v>
      </c>
      <c r="AC30" s="618" t="s">
        <v>185</v>
      </c>
      <c r="AD30" s="624" t="s">
        <v>249</v>
      </c>
      <c r="AE30" s="142"/>
      <c r="AF30" s="142"/>
      <c r="AG30" s="143"/>
      <c r="AH30" s="98"/>
      <c r="AI30" s="99"/>
      <c r="AJ30" s="263"/>
      <c r="AK30" s="157"/>
      <c r="AL30" s="99"/>
      <c r="AM30" s="99"/>
      <c r="AN30" s="263"/>
      <c r="AO30" s="657"/>
      <c r="AP30" s="656"/>
    </row>
    <row r="31" spans="3:45" x14ac:dyDescent="0.25">
      <c r="C31" s="42">
        <v>0.51388888888888795</v>
      </c>
      <c r="D31" s="549"/>
      <c r="E31" s="624"/>
      <c r="F31" s="1"/>
      <c r="G31" s="1"/>
      <c r="H31" s="1"/>
      <c r="I31" s="699"/>
      <c r="L31" s="42">
        <v>0.51388888888888795</v>
      </c>
      <c r="M31" s="290"/>
      <c r="N31" s="291"/>
      <c r="O31" s="291"/>
      <c r="P31" s="1"/>
      <c r="Q31" s="291"/>
      <c r="R31" s="142"/>
      <c r="S31" s="1"/>
      <c r="T31" s="1"/>
      <c r="U31" s="159"/>
      <c r="V31" s="159"/>
      <c r="W31" s="317"/>
      <c r="Z31" s="90">
        <v>0.51388888888888795</v>
      </c>
      <c r="AA31" s="618"/>
      <c r="AB31" s="619"/>
      <c r="AC31" s="618"/>
      <c r="AD31" s="624"/>
      <c r="AE31" s="142"/>
      <c r="AF31" s="1"/>
      <c r="AG31" s="143"/>
      <c r="AH31" s="98"/>
      <c r="AI31" s="99"/>
      <c r="AJ31" s="263"/>
      <c r="AK31" s="157"/>
      <c r="AL31" s="99"/>
      <c r="AM31" s="99"/>
      <c r="AN31" s="263"/>
      <c r="AO31" s="657"/>
      <c r="AP31" s="656"/>
    </row>
    <row r="32" spans="3:45" x14ac:dyDescent="0.25">
      <c r="C32" s="42">
        <v>0.52083333333333204</v>
      </c>
      <c r="D32" s="549"/>
      <c r="E32" s="624"/>
      <c r="F32" s="1"/>
      <c r="G32" s="1"/>
      <c r="H32" s="1"/>
      <c r="I32" s="699"/>
      <c r="L32" s="42">
        <v>0.52083333333333204</v>
      </c>
      <c r="M32" s="290"/>
      <c r="N32" s="291"/>
      <c r="O32" s="291"/>
      <c r="P32" s="1"/>
      <c r="Q32" s="291"/>
      <c r="R32" s="142"/>
      <c r="S32" s="1"/>
      <c r="T32" s="1"/>
      <c r="U32" s="159"/>
      <c r="V32" s="159"/>
      <c r="W32" s="317"/>
      <c r="Z32" s="90">
        <v>0.52083333333333204</v>
      </c>
      <c r="AA32" s="618"/>
      <c r="AB32" s="619"/>
      <c r="AC32" s="618"/>
      <c r="AD32" s="624"/>
      <c r="AE32" s="142"/>
      <c r="AF32" s="1"/>
      <c r="AG32" s="143"/>
      <c r="AH32" s="98"/>
      <c r="AI32" s="99"/>
      <c r="AJ32" s="264"/>
      <c r="AK32" s="157"/>
      <c r="AL32" s="99"/>
      <c r="AM32" s="99"/>
      <c r="AN32" s="263"/>
      <c r="AO32" s="657"/>
      <c r="AP32" s="656"/>
    </row>
    <row r="33" spans="3:42" x14ac:dyDescent="0.25">
      <c r="C33" s="42">
        <v>0.52777777777777701</v>
      </c>
      <c r="D33" s="549"/>
      <c r="E33" s="624"/>
      <c r="F33" s="1"/>
      <c r="G33" s="1"/>
      <c r="H33" s="1"/>
      <c r="I33" s="700"/>
      <c r="L33" s="42">
        <v>0.52777777777777701</v>
      </c>
      <c r="M33" s="290"/>
      <c r="N33" s="291"/>
      <c r="O33" s="291"/>
      <c r="P33" s="1"/>
      <c r="Q33" s="291"/>
      <c r="R33" s="142"/>
      <c r="S33" s="1"/>
      <c r="T33" s="1"/>
      <c r="U33" s="159"/>
      <c r="V33" s="159"/>
      <c r="W33" s="317"/>
      <c r="Z33" s="90">
        <v>0.52777777777777701</v>
      </c>
      <c r="AA33" s="618"/>
      <c r="AB33" s="619"/>
      <c r="AC33" s="618"/>
      <c r="AD33" s="624"/>
      <c r="AE33" s="1"/>
      <c r="AF33" s="1"/>
      <c r="AG33" s="143"/>
      <c r="AH33" s="1"/>
      <c r="AI33" s="99"/>
      <c r="AJ33" s="264"/>
      <c r="AK33" s="157"/>
      <c r="AL33" s="146"/>
      <c r="AM33" s="99"/>
      <c r="AN33" s="263"/>
      <c r="AO33" s="657" t="s">
        <v>255</v>
      </c>
      <c r="AP33" s="656"/>
    </row>
    <row r="34" spans="3:42" x14ac:dyDescent="0.25">
      <c r="C34" s="42">
        <v>0.53472222222222099</v>
      </c>
      <c r="D34" s="268" t="s">
        <v>131</v>
      </c>
      <c r="E34" s="1"/>
      <c r="F34" s="624" t="s">
        <v>185</v>
      </c>
      <c r="G34" s="1"/>
      <c r="H34" s="1"/>
      <c r="I34" s="263"/>
      <c r="L34" s="42">
        <v>0.53472222222222099</v>
      </c>
      <c r="M34" s="290"/>
      <c r="N34" s="291"/>
      <c r="O34" s="291"/>
      <c r="P34" s="1"/>
      <c r="Q34" s="291"/>
      <c r="R34" s="143"/>
      <c r="S34" s="1"/>
      <c r="T34" s="1"/>
      <c r="U34" s="159"/>
      <c r="V34" s="159"/>
      <c r="W34" s="318"/>
      <c r="Z34" s="90">
        <v>0.53472222222222099</v>
      </c>
      <c r="AA34" s="618"/>
      <c r="AB34" s="619"/>
      <c r="AC34" s="618"/>
      <c r="AD34" s="624"/>
      <c r="AE34" s="98"/>
      <c r="AF34" s="1"/>
      <c r="AG34" s="143"/>
      <c r="AH34" s="1"/>
      <c r="AI34" s="94"/>
      <c r="AJ34" s="283"/>
      <c r="AK34" s="157"/>
      <c r="AL34" s="146"/>
      <c r="AM34" s="146"/>
      <c r="AN34" s="322"/>
      <c r="AO34" s="657"/>
      <c r="AP34" s="656"/>
    </row>
    <row r="35" spans="3:42" x14ac:dyDescent="0.25">
      <c r="C35" s="42">
        <v>0.54166666666666596</v>
      </c>
      <c r="D35" s="269" t="s">
        <v>109</v>
      </c>
      <c r="E35" s="1"/>
      <c r="F35" s="624"/>
      <c r="G35" s="1"/>
      <c r="H35" s="1"/>
      <c r="I35" s="662" t="s">
        <v>281</v>
      </c>
      <c r="L35" s="42">
        <v>0.54166666666666596</v>
      </c>
      <c r="M35" s="290"/>
      <c r="N35" s="24" t="s">
        <v>131</v>
      </c>
      <c r="O35" s="291"/>
      <c r="P35" s="1"/>
      <c r="Q35" s="143"/>
      <c r="R35" s="291" t="s">
        <v>251</v>
      </c>
      <c r="S35" s="1"/>
      <c r="T35" s="1"/>
      <c r="U35" s="159"/>
      <c r="V35" s="159"/>
      <c r="W35" s="263"/>
      <c r="Z35" s="90">
        <v>0.54166666666666596</v>
      </c>
      <c r="AA35" s="618"/>
      <c r="AB35" s="619"/>
      <c r="AC35" s="618"/>
      <c r="AD35" s="624"/>
      <c r="AE35" s="99"/>
      <c r="AF35" s="1"/>
      <c r="AG35" s="98"/>
      <c r="AH35" s="1"/>
      <c r="AI35" s="1"/>
      <c r="AJ35" s="91"/>
      <c r="AK35" s="144"/>
      <c r="AL35" s="188"/>
      <c r="AM35" s="146"/>
      <c r="AN35" s="322"/>
      <c r="AO35" s="657"/>
      <c r="AP35" s="656"/>
    </row>
    <row r="36" spans="3:42" x14ac:dyDescent="0.25">
      <c r="C36" s="42">
        <v>0.54861111111111005</v>
      </c>
      <c r="D36" s="270" t="s">
        <v>293</v>
      </c>
      <c r="E36" s="1"/>
      <c r="F36" s="624"/>
      <c r="G36" s="1"/>
      <c r="H36" s="1"/>
      <c r="I36" s="662"/>
      <c r="L36" s="42">
        <v>0.54861111111111005</v>
      </c>
      <c r="M36" s="290" t="s">
        <v>256</v>
      </c>
      <c r="N36" s="289" t="s">
        <v>109</v>
      </c>
      <c r="O36" s="1"/>
      <c r="P36" s="291" t="s">
        <v>249</v>
      </c>
      <c r="Q36" s="143"/>
      <c r="R36" s="291"/>
      <c r="S36" s="1"/>
      <c r="T36" s="1"/>
      <c r="U36" s="159"/>
      <c r="V36" s="159"/>
      <c r="W36" s="300" t="s">
        <v>283</v>
      </c>
      <c r="Z36" s="90">
        <v>0.54861111111111005</v>
      </c>
      <c r="AA36" s="618" t="s">
        <v>192</v>
      </c>
      <c r="AB36" s="619" t="s">
        <v>199</v>
      </c>
      <c r="AC36" s="157"/>
      <c r="AD36" s="71"/>
      <c r="AE36" s="624" t="s">
        <v>250</v>
      </c>
      <c r="AF36" s="624" t="s">
        <v>251</v>
      </c>
      <c r="AG36" s="98"/>
      <c r="AH36" s="1"/>
      <c r="AI36" s="1"/>
      <c r="AJ36" s="91"/>
      <c r="AK36" s="144"/>
      <c r="AL36" s="188"/>
      <c r="AM36" s="188"/>
      <c r="AN36" s="323"/>
      <c r="AO36" s="657"/>
      <c r="AP36" s="656"/>
    </row>
    <row r="37" spans="3:42" x14ac:dyDescent="0.25">
      <c r="C37" s="42">
        <v>0.55555555555555403</v>
      </c>
      <c r="D37" s="270" t="s">
        <v>271</v>
      </c>
      <c r="E37" s="1"/>
      <c r="F37" s="624"/>
      <c r="G37" s="1"/>
      <c r="H37" s="1"/>
      <c r="I37" s="662"/>
      <c r="L37" s="42">
        <v>0.55555555555555403</v>
      </c>
      <c r="M37" s="290"/>
      <c r="N37" s="292" t="s">
        <v>531</v>
      </c>
      <c r="O37" s="1"/>
      <c r="P37" s="291"/>
      <c r="Q37" s="143"/>
      <c r="R37" s="291"/>
      <c r="S37" s="1"/>
      <c r="T37" s="1"/>
      <c r="U37" s="159"/>
      <c r="V37" s="159"/>
      <c r="W37" s="300"/>
      <c r="Z37" s="90">
        <v>0.55555555555555403</v>
      </c>
      <c r="AA37" s="618"/>
      <c r="AB37" s="619"/>
      <c r="AC37" s="157"/>
      <c r="AD37" s="1"/>
      <c r="AE37" s="624"/>
      <c r="AF37" s="624"/>
      <c r="AG37" s="98"/>
      <c r="AH37" s="1"/>
      <c r="AI37" s="1"/>
      <c r="AJ37" s="91"/>
      <c r="AK37" s="157"/>
      <c r="AL37" s="146"/>
      <c r="AM37" s="188"/>
      <c r="AN37" s="323"/>
      <c r="AO37" s="657"/>
      <c r="AP37" s="656"/>
    </row>
    <row r="38" spans="3:42" x14ac:dyDescent="0.25">
      <c r="C38" s="42">
        <v>0.562499999999999</v>
      </c>
      <c r="D38" s="190" t="s">
        <v>109</v>
      </c>
      <c r="E38" s="258" t="s">
        <v>128</v>
      </c>
      <c r="F38" s="624"/>
      <c r="G38" s="1"/>
      <c r="H38" s="1"/>
      <c r="I38" s="264"/>
      <c r="L38" s="42">
        <v>0.562499999999999</v>
      </c>
      <c r="M38" s="290"/>
      <c r="N38" s="292" t="s">
        <v>273</v>
      </c>
      <c r="O38" s="1"/>
      <c r="P38" s="291"/>
      <c r="Q38" s="143"/>
      <c r="R38" s="291"/>
      <c r="S38" s="1"/>
      <c r="T38" s="1"/>
      <c r="U38" s="159"/>
      <c r="V38" s="159"/>
      <c r="W38" s="300"/>
      <c r="Z38" s="90">
        <v>0.562499999999999</v>
      </c>
      <c r="AA38" s="618"/>
      <c r="AB38" s="619"/>
      <c r="AC38" s="157"/>
      <c r="AD38" s="94"/>
      <c r="AE38" s="624"/>
      <c r="AF38" s="624"/>
      <c r="AG38" s="98"/>
      <c r="AH38" s="1"/>
      <c r="AI38" s="1"/>
      <c r="AJ38" s="91"/>
      <c r="AK38" s="157"/>
      <c r="AL38" s="146"/>
      <c r="AM38" s="146"/>
      <c r="AN38" s="322"/>
      <c r="AO38" s="657"/>
      <c r="AP38" s="656"/>
    </row>
    <row r="39" spans="3:42" x14ac:dyDescent="0.25">
      <c r="C39" s="42">
        <v>0.56944444444444298</v>
      </c>
      <c r="D39" s="190"/>
      <c r="E39" s="1"/>
      <c r="F39" s="624"/>
      <c r="G39" s="1"/>
      <c r="H39" s="1"/>
      <c r="I39" s="264"/>
      <c r="L39" s="42">
        <v>0.56944444444444298</v>
      </c>
      <c r="M39" s="290"/>
      <c r="N39" s="145" t="s">
        <v>109</v>
      </c>
      <c r="O39" s="1"/>
      <c r="P39" s="291"/>
      <c r="Q39" s="292" t="s">
        <v>128</v>
      </c>
      <c r="R39" s="291"/>
      <c r="S39" s="1"/>
      <c r="T39" s="1"/>
      <c r="U39" s="159"/>
      <c r="V39" s="159"/>
      <c r="W39" s="300" t="s">
        <v>281</v>
      </c>
      <c r="Z39" s="90">
        <v>0.56944444444444298</v>
      </c>
      <c r="AA39" s="618"/>
      <c r="AB39" s="619"/>
      <c r="AC39" s="157"/>
      <c r="AD39" s="162"/>
      <c r="AE39" s="624"/>
      <c r="AF39" s="624"/>
      <c r="AG39" s="98"/>
      <c r="AH39" s="1"/>
      <c r="AI39" s="1"/>
      <c r="AJ39" s="91"/>
      <c r="AK39" s="191"/>
      <c r="AL39" s="189"/>
      <c r="AM39" s="146"/>
      <c r="AN39" s="322"/>
      <c r="AO39" s="320" t="s">
        <v>131</v>
      </c>
      <c r="AP39" s="198"/>
    </row>
    <row r="40" spans="3:42" x14ac:dyDescent="0.25">
      <c r="C40" s="42">
        <v>0.57638888888888795</v>
      </c>
      <c r="D40" s="271" t="s">
        <v>272</v>
      </c>
      <c r="E40" s="1"/>
      <c r="F40" s="1"/>
      <c r="G40" s="1"/>
      <c r="H40" s="1"/>
      <c r="I40" s="662" t="s">
        <v>282</v>
      </c>
      <c r="L40" s="42">
        <v>0.57638888888888795</v>
      </c>
      <c r="M40" s="290"/>
      <c r="N40" s="292" t="s">
        <v>293</v>
      </c>
      <c r="O40" s="1"/>
      <c r="P40" s="291"/>
      <c r="Q40" s="142"/>
      <c r="R40" s="291"/>
      <c r="S40" s="1"/>
      <c r="T40" s="1"/>
      <c r="U40" s="159"/>
      <c r="V40" s="159"/>
      <c r="W40" s="300"/>
      <c r="Z40" s="90">
        <v>0.57638888888888795</v>
      </c>
      <c r="AA40" s="618"/>
      <c r="AB40" s="619"/>
      <c r="AC40" s="328" t="s">
        <v>263</v>
      </c>
      <c r="AD40" s="173" t="s">
        <v>309</v>
      </c>
      <c r="AE40" s="624"/>
      <c r="AF40" s="624"/>
      <c r="AG40" s="94"/>
      <c r="AH40" s="1"/>
      <c r="AI40" s="1"/>
      <c r="AJ40" s="91"/>
      <c r="AK40" s="191"/>
      <c r="AL40" s="189"/>
      <c r="AM40" s="189"/>
      <c r="AN40" s="324"/>
      <c r="AO40" s="321" t="s">
        <v>109</v>
      </c>
      <c r="AP40" s="652" t="s">
        <v>200</v>
      </c>
    </row>
    <row r="41" spans="3:42" x14ac:dyDescent="0.25">
      <c r="C41" s="42">
        <v>0.58333333333333204</v>
      </c>
      <c r="D41" s="270" t="s">
        <v>530</v>
      </c>
      <c r="E41" s="1"/>
      <c r="F41" s="1"/>
      <c r="G41" s="1"/>
      <c r="H41" s="1"/>
      <c r="I41" s="662"/>
      <c r="L41" s="42">
        <v>0.58333333333333204</v>
      </c>
      <c r="M41" s="290"/>
      <c r="N41" s="292" t="s">
        <v>271</v>
      </c>
      <c r="O41" s="1"/>
      <c r="P41" s="291"/>
      <c r="Q41" s="142"/>
      <c r="R41" s="142"/>
      <c r="S41" s="1"/>
      <c r="T41" s="1"/>
      <c r="U41" s="159"/>
      <c r="V41" s="159"/>
      <c r="W41" s="300"/>
      <c r="Z41" s="90">
        <v>0.58333333333333204</v>
      </c>
      <c r="AA41" s="618"/>
      <c r="AB41" s="619"/>
      <c r="AC41" s="163"/>
      <c r="AD41" s="162"/>
      <c r="AE41" s="624"/>
      <c r="AF41" s="624"/>
      <c r="AG41" s="94"/>
      <c r="AH41" s="94"/>
      <c r="AI41" s="1"/>
      <c r="AJ41" s="91"/>
      <c r="AK41" s="191"/>
      <c r="AL41" s="189"/>
      <c r="AM41" s="189"/>
      <c r="AN41" s="324"/>
      <c r="AO41" s="320" t="s">
        <v>293</v>
      </c>
      <c r="AP41" s="652"/>
    </row>
    <row r="42" spans="3:42" x14ac:dyDescent="0.25">
      <c r="C42" s="42">
        <v>0.59027777777777701</v>
      </c>
      <c r="D42" s="663" t="s">
        <v>109</v>
      </c>
      <c r="E42" s="1"/>
      <c r="F42" s="1"/>
      <c r="G42" s="1"/>
      <c r="H42" s="1"/>
      <c r="I42" s="662"/>
      <c r="L42" s="42">
        <v>0.59027777777777701</v>
      </c>
      <c r="M42" s="275"/>
      <c r="N42" s="162" t="s">
        <v>109</v>
      </c>
      <c r="O42" s="292" t="s">
        <v>128</v>
      </c>
      <c r="P42" s="1"/>
      <c r="Q42" s="142"/>
      <c r="R42" s="142"/>
      <c r="S42" s="1"/>
      <c r="T42" s="1"/>
      <c r="U42" s="159"/>
      <c r="V42" s="159"/>
      <c r="W42" s="300" t="s">
        <v>284</v>
      </c>
      <c r="Z42" s="90">
        <v>0.59027777777777701</v>
      </c>
      <c r="AA42" s="618" t="s">
        <v>256</v>
      </c>
      <c r="AB42" s="619" t="s">
        <v>258</v>
      </c>
      <c r="AC42" s="163"/>
      <c r="AD42" s="162"/>
      <c r="AE42" s="94"/>
      <c r="AF42" s="162"/>
      <c r="AG42" s="653" t="s">
        <v>252</v>
      </c>
      <c r="AH42" s="624" t="s">
        <v>467</v>
      </c>
      <c r="AI42" s="1"/>
      <c r="AJ42" s="91"/>
      <c r="AK42" s="191"/>
      <c r="AL42" s="189"/>
      <c r="AM42" s="189"/>
      <c r="AN42" s="324"/>
      <c r="AO42" s="320" t="s">
        <v>271</v>
      </c>
      <c r="AP42" s="652"/>
    </row>
    <row r="43" spans="3:42" x14ac:dyDescent="0.25">
      <c r="C43" s="42">
        <v>0.59722222222222099</v>
      </c>
      <c r="D43" s="663"/>
      <c r="E43" s="1"/>
      <c r="F43" s="258" t="s">
        <v>128</v>
      </c>
      <c r="G43" s="1"/>
      <c r="H43" s="1"/>
      <c r="I43" s="103"/>
      <c r="L43" s="42">
        <v>0.59722222222222099</v>
      </c>
      <c r="M43" s="275"/>
      <c r="N43" s="292" t="s">
        <v>532</v>
      </c>
      <c r="O43" s="1"/>
      <c r="P43" s="1"/>
      <c r="Q43" s="131"/>
      <c r="R43" s="131"/>
      <c r="S43" s="1"/>
      <c r="T43" s="1"/>
      <c r="U43" s="159"/>
      <c r="V43" s="159"/>
      <c r="W43" s="300"/>
      <c r="Z43" s="90">
        <v>0.59722222222222099</v>
      </c>
      <c r="AA43" s="618"/>
      <c r="AB43" s="619"/>
      <c r="AC43" s="163"/>
      <c r="AD43" s="162"/>
      <c r="AE43" s="162"/>
      <c r="AF43" s="162"/>
      <c r="AG43" s="654"/>
      <c r="AH43" s="624"/>
      <c r="AI43" s="1"/>
      <c r="AJ43" s="91"/>
      <c r="AK43" s="191"/>
      <c r="AL43" s="189"/>
      <c r="AM43" s="189"/>
      <c r="AN43" s="324"/>
      <c r="AO43" s="321" t="s">
        <v>109</v>
      </c>
      <c r="AP43" s="652" t="s">
        <v>202</v>
      </c>
    </row>
    <row r="44" spans="3:42" x14ac:dyDescent="0.25">
      <c r="C44" s="42">
        <v>0.60416666666666496</v>
      </c>
      <c r="D44" s="270" t="s">
        <v>215</v>
      </c>
      <c r="E44" s="1"/>
      <c r="F44" s="1"/>
      <c r="G44" s="1"/>
      <c r="H44" s="1"/>
      <c r="I44" s="103"/>
      <c r="L44" s="42">
        <v>0.60416666666666496</v>
      </c>
      <c r="M44" s="275"/>
      <c r="N44" s="292" t="s">
        <v>274</v>
      </c>
      <c r="O44" s="1"/>
      <c r="P44" s="1"/>
      <c r="Q44" s="142"/>
      <c r="R44" s="142"/>
      <c r="S44" s="1"/>
      <c r="T44" s="1"/>
      <c r="U44" s="159"/>
      <c r="V44" s="159"/>
      <c r="W44" s="300"/>
      <c r="Z44" s="90">
        <v>0.60416666666666496</v>
      </c>
      <c r="AA44" s="618"/>
      <c r="AB44" s="619"/>
      <c r="AC44" s="163"/>
      <c r="AD44" s="162"/>
      <c r="AE44" s="162"/>
      <c r="AF44" s="162"/>
      <c r="AG44" s="654"/>
      <c r="AH44" s="624"/>
      <c r="AI44" s="1"/>
      <c r="AJ44" s="91"/>
      <c r="AK44" s="191"/>
      <c r="AL44" s="189"/>
      <c r="AM44" s="189"/>
      <c r="AN44" s="324"/>
      <c r="AO44" s="320" t="s">
        <v>496</v>
      </c>
      <c r="AP44" s="652"/>
    </row>
    <row r="45" spans="3:42" x14ac:dyDescent="0.25">
      <c r="C45" s="42">
        <v>0.61111111111111005</v>
      </c>
      <c r="D45" s="663" t="s">
        <v>109</v>
      </c>
      <c r="E45" s="1"/>
      <c r="F45" s="1"/>
      <c r="G45" s="1"/>
      <c r="H45" s="1"/>
      <c r="I45" s="103"/>
      <c r="L45" s="42">
        <v>0.61111111111111005</v>
      </c>
      <c r="M45" s="275"/>
      <c r="N45" s="162" t="s">
        <v>109</v>
      </c>
      <c r="O45" s="1"/>
      <c r="P45" s="1"/>
      <c r="Q45" s="142"/>
      <c r="R45" s="292" t="s">
        <v>128</v>
      </c>
      <c r="S45" s="1"/>
      <c r="T45" s="1"/>
      <c r="U45" s="159"/>
      <c r="V45" s="159"/>
      <c r="W45" s="300" t="s">
        <v>282</v>
      </c>
      <c r="Z45" s="90">
        <v>0.61111111111111005</v>
      </c>
      <c r="AA45" s="618"/>
      <c r="AB45" s="619"/>
      <c r="AC45" s="163"/>
      <c r="AD45" s="162"/>
      <c r="AE45" s="162"/>
      <c r="AF45" s="162"/>
      <c r="AG45" s="654"/>
      <c r="AH45" s="624"/>
      <c r="AI45" s="1"/>
      <c r="AJ45" s="91"/>
      <c r="AK45" s="144"/>
      <c r="AL45" s="188"/>
      <c r="AM45" s="189"/>
      <c r="AN45" s="324"/>
      <c r="AO45" s="320" t="s">
        <v>272</v>
      </c>
      <c r="AP45" s="652"/>
    </row>
    <row r="46" spans="3:42" x14ac:dyDescent="0.25">
      <c r="C46" s="42">
        <v>0.61805555555555403</v>
      </c>
      <c r="D46" s="663"/>
      <c r="E46" s="1"/>
      <c r="F46" s="1"/>
      <c r="G46" s="1"/>
      <c r="H46" s="1"/>
      <c r="I46" s="103"/>
      <c r="L46" s="42">
        <v>0.61805555555555403</v>
      </c>
      <c r="M46" s="275"/>
      <c r="N46" s="292" t="s">
        <v>530</v>
      </c>
      <c r="O46" s="1"/>
      <c r="P46" s="1"/>
      <c r="Q46" s="142"/>
      <c r="R46" s="142"/>
      <c r="S46" s="1"/>
      <c r="T46" s="1"/>
      <c r="U46" s="159"/>
      <c r="V46" s="159"/>
      <c r="W46" s="300"/>
      <c r="Z46" s="90">
        <v>0.61805555555555403</v>
      </c>
      <c r="AA46" s="618"/>
      <c r="AB46" s="619"/>
      <c r="AC46" s="163"/>
      <c r="AD46" s="162"/>
      <c r="AE46" s="162"/>
      <c r="AF46" s="162"/>
      <c r="AG46" s="654"/>
      <c r="AH46" s="624"/>
      <c r="AI46" s="1"/>
      <c r="AJ46" s="91"/>
      <c r="AK46" s="144"/>
      <c r="AL46" s="188"/>
      <c r="AM46" s="188"/>
      <c r="AN46" s="323"/>
      <c r="AO46" s="321" t="s">
        <v>109</v>
      </c>
      <c r="AP46" s="652" t="s">
        <v>201</v>
      </c>
    </row>
    <row r="47" spans="3:42" x14ac:dyDescent="0.25">
      <c r="C47" s="42">
        <v>0.624999999999999</v>
      </c>
      <c r="D47" s="663"/>
      <c r="E47" s="1"/>
      <c r="F47" s="1"/>
      <c r="G47" s="1"/>
      <c r="H47" s="1"/>
      <c r="I47" s="103"/>
      <c r="L47" s="42">
        <v>0.624999999999999</v>
      </c>
      <c r="M47" s="275"/>
      <c r="N47" s="292" t="s">
        <v>272</v>
      </c>
      <c r="O47" s="1"/>
      <c r="P47" s="1"/>
      <c r="Q47" s="142"/>
      <c r="R47" s="142"/>
      <c r="S47" s="1"/>
      <c r="T47" s="1"/>
      <c r="U47" s="1"/>
      <c r="V47" s="1"/>
      <c r="W47" s="300"/>
      <c r="Z47" s="90">
        <v>0.624999999999999</v>
      </c>
      <c r="AA47" s="618"/>
      <c r="AB47" s="619"/>
      <c r="AC47" s="163"/>
      <c r="AD47" s="162"/>
      <c r="AE47" s="162"/>
      <c r="AF47" s="162"/>
      <c r="AG47" s="655"/>
      <c r="AH47" s="624"/>
      <c r="AI47" s="94"/>
      <c r="AJ47" s="283"/>
      <c r="AK47" s="144"/>
      <c r="AL47" s="188"/>
      <c r="AM47" s="188"/>
      <c r="AN47" s="323"/>
      <c r="AO47" s="320" t="s">
        <v>497</v>
      </c>
      <c r="AP47" s="652"/>
    </row>
    <row r="48" spans="3:42" x14ac:dyDescent="0.25">
      <c r="C48" s="42">
        <v>0.63194444444444398</v>
      </c>
      <c r="D48" s="663"/>
      <c r="E48" s="1"/>
      <c r="F48" s="1"/>
      <c r="G48" s="1"/>
      <c r="H48" s="1"/>
      <c r="I48" s="103"/>
      <c r="L48" s="42">
        <v>0.63194444444444398</v>
      </c>
      <c r="M48" s="275"/>
      <c r="N48" s="162" t="s">
        <v>109</v>
      </c>
      <c r="O48" s="1"/>
      <c r="P48" s="292" t="s">
        <v>128</v>
      </c>
      <c r="Q48" s="142"/>
      <c r="R48" s="142"/>
      <c r="S48" s="1"/>
      <c r="T48" s="1"/>
      <c r="U48" s="1"/>
      <c r="V48" s="1"/>
      <c r="W48" s="103"/>
      <c r="Z48" s="90">
        <v>0.63194444444444398</v>
      </c>
      <c r="AA48" s="618" t="s">
        <v>546</v>
      </c>
      <c r="AB48" s="619" t="s">
        <v>547</v>
      </c>
      <c r="AC48" s="163"/>
      <c r="AD48" s="162"/>
      <c r="AE48" s="173" t="s">
        <v>308</v>
      </c>
      <c r="AF48" s="162"/>
      <c r="AG48" s="253"/>
      <c r="AH48" s="94"/>
      <c r="AI48" s="624" t="s">
        <v>208</v>
      </c>
      <c r="AJ48" s="619" t="s">
        <v>209</v>
      </c>
      <c r="AK48" s="144"/>
      <c r="AL48" s="188"/>
      <c r="AM48" s="188"/>
      <c r="AN48" s="323"/>
      <c r="AO48" s="320" t="s">
        <v>273</v>
      </c>
      <c r="AP48" s="652"/>
    </row>
    <row r="49" spans="3:42" x14ac:dyDescent="0.25">
      <c r="C49" s="42">
        <v>0.63888888888888895</v>
      </c>
      <c r="D49" s="663"/>
      <c r="E49" s="1"/>
      <c r="F49" s="1"/>
      <c r="G49" s="1"/>
      <c r="H49" s="1"/>
      <c r="I49" s="103"/>
      <c r="L49" s="42">
        <v>0.63888888888888895</v>
      </c>
      <c r="M49" s="275"/>
      <c r="N49" s="292" t="s">
        <v>533</v>
      </c>
      <c r="O49" s="1"/>
      <c r="P49" s="1"/>
      <c r="Q49" s="142"/>
      <c r="R49" s="142"/>
      <c r="S49" s="1"/>
      <c r="T49" s="1"/>
      <c r="U49" s="1"/>
      <c r="V49" s="1"/>
      <c r="W49" s="103"/>
      <c r="Z49" s="90">
        <v>0.63888888888888895</v>
      </c>
      <c r="AA49" s="618"/>
      <c r="AB49" s="619"/>
      <c r="AC49" s="163"/>
      <c r="AD49" s="162"/>
      <c r="AE49" s="162"/>
      <c r="AF49" s="71"/>
      <c r="AG49" s="253"/>
      <c r="AH49" s="1"/>
      <c r="AI49" s="624"/>
      <c r="AJ49" s="619"/>
      <c r="AK49" s="144"/>
      <c r="AL49" s="188"/>
      <c r="AM49" s="188"/>
      <c r="AN49" s="323"/>
      <c r="AO49" s="321" t="s">
        <v>109</v>
      </c>
      <c r="AP49" s="652" t="s">
        <v>203</v>
      </c>
    </row>
    <row r="50" spans="3:42" x14ac:dyDescent="0.25">
      <c r="C50" s="42">
        <v>0.64583333333333404</v>
      </c>
      <c r="D50" s="663"/>
      <c r="E50" s="1"/>
      <c r="F50" s="1"/>
      <c r="G50" s="1"/>
      <c r="H50" s="1"/>
      <c r="I50" s="103"/>
      <c r="L50" s="42">
        <v>0.64583333333333404</v>
      </c>
      <c r="M50" s="275"/>
      <c r="N50" s="162"/>
      <c r="O50" s="1"/>
      <c r="P50" s="1"/>
      <c r="Q50" s="142"/>
      <c r="R50" s="142"/>
      <c r="S50" s="1"/>
      <c r="T50" s="1"/>
      <c r="U50" s="1"/>
      <c r="V50" s="1"/>
      <c r="W50" s="103"/>
      <c r="Z50" s="90">
        <v>0.64583333333333404</v>
      </c>
      <c r="AA50" s="618"/>
      <c r="AB50" s="619"/>
      <c r="AC50" s="163"/>
      <c r="AD50" s="162"/>
      <c r="AE50" s="162"/>
      <c r="AF50" s="162"/>
      <c r="AG50" s="253"/>
      <c r="AH50" s="1"/>
      <c r="AI50" s="624"/>
      <c r="AJ50" s="619"/>
      <c r="AK50" s="144"/>
      <c r="AL50" s="188"/>
      <c r="AM50" s="188"/>
      <c r="AN50" s="323"/>
      <c r="AO50" s="320" t="s">
        <v>294</v>
      </c>
      <c r="AP50" s="652"/>
    </row>
    <row r="51" spans="3:42" x14ac:dyDescent="0.25">
      <c r="C51" s="42">
        <v>0.65277777777777901</v>
      </c>
      <c r="D51" s="663"/>
      <c r="E51" s="1"/>
      <c r="F51" s="1"/>
      <c r="G51" s="1"/>
      <c r="H51" s="1"/>
      <c r="I51" s="103"/>
      <c r="L51" s="42">
        <v>0.65277777777777901</v>
      </c>
      <c r="M51" s="275"/>
      <c r="N51" s="1"/>
      <c r="O51" s="1"/>
      <c r="P51" s="1"/>
      <c r="Q51" s="142"/>
      <c r="R51" s="142"/>
      <c r="S51" s="1"/>
      <c r="T51" s="1"/>
      <c r="U51" s="1"/>
      <c r="V51" s="1"/>
      <c r="W51" s="103"/>
      <c r="Z51" s="90">
        <v>0.65277777777777901</v>
      </c>
      <c r="AA51" s="618"/>
      <c r="AB51" s="619"/>
      <c r="AC51" s="163"/>
      <c r="AD51" s="162"/>
      <c r="AE51" s="162"/>
      <c r="AF51" s="162"/>
      <c r="AG51" s="253"/>
      <c r="AH51" s="1"/>
      <c r="AI51" s="624"/>
      <c r="AJ51" s="619"/>
      <c r="AK51" s="192"/>
      <c r="AL51" s="190"/>
      <c r="AM51" s="188"/>
      <c r="AN51" s="323"/>
      <c r="AO51" s="320" t="s">
        <v>274</v>
      </c>
      <c r="AP51" s="652"/>
    </row>
    <row r="52" spans="3:42" ht="15.75" thickBot="1" x14ac:dyDescent="0.3">
      <c r="C52" s="43">
        <v>0.65972222222222399</v>
      </c>
      <c r="D52" s="667"/>
      <c r="E52" s="92"/>
      <c r="F52" s="92"/>
      <c r="G52" s="92"/>
      <c r="H52" s="92"/>
      <c r="I52" s="105"/>
      <c r="L52" s="43">
        <v>0.65972222222222399</v>
      </c>
      <c r="M52" s="276"/>
      <c r="N52" s="92"/>
      <c r="O52" s="92"/>
      <c r="P52" s="92"/>
      <c r="Q52" s="273"/>
      <c r="R52" s="273"/>
      <c r="S52" s="92"/>
      <c r="T52" s="92"/>
      <c r="U52" s="92"/>
      <c r="V52" s="92"/>
      <c r="W52" s="105"/>
      <c r="Z52" s="90">
        <v>0.65972222222222399</v>
      </c>
      <c r="AA52" s="618"/>
      <c r="AB52" s="619"/>
      <c r="AC52" s="163"/>
      <c r="AD52" s="162"/>
      <c r="AE52" s="162"/>
      <c r="AF52" s="162"/>
      <c r="AG52" s="253"/>
      <c r="AH52" s="1"/>
      <c r="AI52" s="624"/>
      <c r="AJ52" s="619"/>
      <c r="AK52" s="192"/>
      <c r="AL52" s="190"/>
      <c r="AM52" s="190"/>
      <c r="AN52" s="325"/>
      <c r="AO52" s="321" t="s">
        <v>109</v>
      </c>
      <c r="AP52" s="652" t="s">
        <v>204</v>
      </c>
    </row>
    <row r="53" spans="3:42" ht="15.75" thickBot="1" x14ac:dyDescent="0.3">
      <c r="Z53" s="90">
        <v>0.66666666666666896</v>
      </c>
      <c r="AA53" s="658"/>
      <c r="AB53" s="659"/>
      <c r="AC53" s="163"/>
      <c r="AD53" s="162"/>
      <c r="AE53" s="162"/>
      <c r="AF53" s="71"/>
      <c r="AG53" s="162"/>
      <c r="AH53" s="1"/>
      <c r="AI53" s="624"/>
      <c r="AJ53" s="619"/>
      <c r="AK53" s="192"/>
      <c r="AL53" s="190"/>
      <c r="AM53" s="190"/>
      <c r="AN53" s="325"/>
      <c r="AO53" s="320" t="s">
        <v>295</v>
      </c>
      <c r="AP53" s="652"/>
    </row>
    <row r="54" spans="3:42" x14ac:dyDescent="0.25">
      <c r="Z54" s="90">
        <v>0.67361111111111405</v>
      </c>
      <c r="AA54" s="330"/>
      <c r="AB54" s="331"/>
      <c r="AC54" s="240"/>
      <c r="AD54" s="162"/>
      <c r="AE54" s="162"/>
      <c r="AF54" s="173" t="s">
        <v>307</v>
      </c>
      <c r="AG54" s="162"/>
      <c r="AH54" s="1"/>
      <c r="AI54" s="1"/>
      <c r="AJ54" s="91"/>
      <c r="AK54" s="192"/>
      <c r="AL54" s="190"/>
      <c r="AM54" s="190"/>
      <c r="AN54" s="325"/>
      <c r="AO54" s="320" t="s">
        <v>275</v>
      </c>
      <c r="AP54" s="652"/>
    </row>
    <row r="55" spans="3:42" x14ac:dyDescent="0.25">
      <c r="Z55" s="90">
        <v>0.68055555555555902</v>
      </c>
      <c r="AA55" s="148"/>
      <c r="AB55" s="149"/>
      <c r="AC55" s="240"/>
      <c r="AD55" s="162"/>
      <c r="AE55" s="162"/>
      <c r="AF55" s="162"/>
      <c r="AG55" s="162"/>
      <c r="AH55" s="1"/>
      <c r="AI55" s="1"/>
      <c r="AJ55" s="91"/>
      <c r="AK55" s="192"/>
      <c r="AL55" s="190"/>
      <c r="AM55" s="190"/>
      <c r="AN55" s="325"/>
      <c r="AO55" s="321" t="s">
        <v>109</v>
      </c>
      <c r="AP55" s="652" t="s">
        <v>205</v>
      </c>
    </row>
    <row r="56" spans="3:42" x14ac:dyDescent="0.25">
      <c r="Z56" s="90">
        <v>0.687500000000004</v>
      </c>
      <c r="AA56" s="148"/>
      <c r="AB56" s="149"/>
      <c r="AC56" s="240"/>
      <c r="AD56" s="162"/>
      <c r="AE56" s="162"/>
      <c r="AF56" s="162"/>
      <c r="AG56" s="162"/>
      <c r="AH56" s="162"/>
      <c r="AI56" s="1"/>
      <c r="AJ56" s="283"/>
      <c r="AK56" s="192"/>
      <c r="AL56" s="190"/>
      <c r="AM56" s="190"/>
      <c r="AN56" s="325"/>
      <c r="AO56" s="320" t="s">
        <v>296</v>
      </c>
      <c r="AP56" s="652"/>
    </row>
    <row r="57" spans="3:42" x14ac:dyDescent="0.25">
      <c r="Z57" s="90">
        <v>0.69444444444444897</v>
      </c>
      <c r="AA57" s="148"/>
      <c r="AB57" s="149"/>
      <c r="AC57" s="240"/>
      <c r="AD57" s="162"/>
      <c r="AE57" s="162"/>
      <c r="AF57" s="162"/>
      <c r="AG57" s="162"/>
      <c r="AH57" s="162"/>
      <c r="AI57" s="1"/>
      <c r="AJ57" s="283"/>
      <c r="AK57" s="192"/>
      <c r="AL57" s="190"/>
      <c r="AM57" s="190"/>
      <c r="AN57" s="325"/>
      <c r="AO57" s="320" t="s">
        <v>276</v>
      </c>
      <c r="AP57" s="652"/>
    </row>
    <row r="58" spans="3:42" x14ac:dyDescent="0.25">
      <c r="Z58" s="90">
        <v>0.70138888888889395</v>
      </c>
      <c r="AA58" s="148"/>
      <c r="AB58" s="149"/>
      <c r="AC58" s="240"/>
      <c r="AD58" s="162"/>
      <c r="AE58" s="162"/>
      <c r="AF58" s="162"/>
      <c r="AG58" s="162"/>
      <c r="AH58" s="162"/>
      <c r="AI58" s="1"/>
      <c r="AJ58" s="283"/>
      <c r="AK58" s="192"/>
      <c r="AL58" s="190"/>
      <c r="AM58" s="190"/>
      <c r="AN58" s="325"/>
      <c r="AO58" s="321" t="s">
        <v>109</v>
      </c>
      <c r="AP58" s="652" t="s">
        <v>206</v>
      </c>
    </row>
    <row r="59" spans="3:42" x14ac:dyDescent="0.25">
      <c r="Z59" s="90">
        <v>0.70833333333333903</v>
      </c>
      <c r="AA59" s="148"/>
      <c r="AB59" s="149"/>
      <c r="AC59" s="240"/>
      <c r="AD59" s="162"/>
      <c r="AE59" s="162"/>
      <c r="AF59" s="162"/>
      <c r="AG59" s="162"/>
      <c r="AH59" s="162"/>
      <c r="AI59" s="1"/>
      <c r="AJ59" s="285"/>
      <c r="AK59" s="192"/>
      <c r="AL59" s="190"/>
      <c r="AM59" s="190"/>
      <c r="AN59" s="325"/>
      <c r="AO59" s="320" t="s">
        <v>297</v>
      </c>
      <c r="AP59" s="652"/>
    </row>
    <row r="60" spans="3:42" x14ac:dyDescent="0.25">
      <c r="Z60" s="90">
        <v>0.71527777777778401</v>
      </c>
      <c r="AA60" s="148"/>
      <c r="AB60" s="149"/>
      <c r="AC60" s="240"/>
      <c r="AD60" s="162"/>
      <c r="AE60" s="162"/>
      <c r="AF60" s="162"/>
      <c r="AG60" s="1"/>
      <c r="AH60" s="173" t="s">
        <v>305</v>
      </c>
      <c r="AI60" s="162"/>
      <c r="AJ60" s="285"/>
      <c r="AK60" s="192"/>
      <c r="AL60" s="190"/>
      <c r="AM60" s="190"/>
      <c r="AN60" s="325"/>
      <c r="AO60" s="320" t="s">
        <v>277</v>
      </c>
      <c r="AP60" s="652"/>
    </row>
    <row r="61" spans="3:42" x14ac:dyDescent="0.25">
      <c r="Z61" s="90">
        <v>0.72222222222222898</v>
      </c>
      <c r="AA61" s="148"/>
      <c r="AB61" s="149"/>
      <c r="AC61" s="240"/>
      <c r="AD61" s="162"/>
      <c r="AE61" s="162"/>
      <c r="AF61" s="162"/>
      <c r="AG61" s="162"/>
      <c r="AH61" s="162"/>
      <c r="AI61" s="162"/>
      <c r="AJ61" s="285"/>
      <c r="AK61" s="192"/>
      <c r="AL61" s="190"/>
      <c r="AM61" s="190"/>
      <c r="AN61" s="325"/>
      <c r="AO61" s="321" t="s">
        <v>109</v>
      </c>
      <c r="AP61" s="652" t="s">
        <v>207</v>
      </c>
    </row>
    <row r="62" spans="3:42" x14ac:dyDescent="0.25">
      <c r="F62" s="24" t="s">
        <v>134</v>
      </c>
      <c r="G62" s="24" t="s">
        <v>133</v>
      </c>
      <c r="H62" s="24" t="s">
        <v>132</v>
      </c>
      <c r="I62" s="24" t="s">
        <v>210</v>
      </c>
      <c r="Z62" s="90">
        <v>0.72916666666667396</v>
      </c>
      <c r="AA62" s="148"/>
      <c r="AB62" s="149"/>
      <c r="AC62" s="240"/>
      <c r="AD62" s="162"/>
      <c r="AE62" s="162"/>
      <c r="AF62" s="162"/>
      <c r="AG62" s="162"/>
      <c r="AH62" s="162"/>
      <c r="AI62" s="162"/>
      <c r="AJ62" s="285"/>
      <c r="AK62" s="192"/>
      <c r="AL62" s="190"/>
      <c r="AM62" s="190"/>
      <c r="AN62" s="325"/>
      <c r="AO62" s="320" t="s">
        <v>298</v>
      </c>
      <c r="AP62" s="652"/>
    </row>
    <row r="63" spans="3:42" x14ac:dyDescent="0.25">
      <c r="F63" s="24" t="s">
        <v>177</v>
      </c>
      <c r="G63" s="1" t="s">
        <v>172</v>
      </c>
      <c r="H63" s="1" t="s">
        <v>168</v>
      </c>
      <c r="I63" s="1">
        <v>18.442187499999999</v>
      </c>
      <c r="Z63" s="90">
        <v>0.73611111111111904</v>
      </c>
      <c r="AA63" s="148"/>
      <c r="AB63" s="149"/>
      <c r="AC63" s="240"/>
      <c r="AD63" s="162"/>
      <c r="AE63" s="162"/>
      <c r="AF63" s="162"/>
      <c r="AG63" s="173" t="s">
        <v>306</v>
      </c>
      <c r="AH63" s="162"/>
      <c r="AI63" s="1"/>
      <c r="AJ63" s="285"/>
      <c r="AK63" s="192"/>
      <c r="AL63" s="190"/>
      <c r="AM63" s="190"/>
      <c r="AN63" s="325"/>
      <c r="AO63" s="320" t="s">
        <v>278</v>
      </c>
      <c r="AP63" s="652"/>
    </row>
    <row r="64" spans="3:42" x14ac:dyDescent="0.25">
      <c r="F64" s="24" t="s">
        <v>180</v>
      </c>
      <c r="G64" s="1" t="s">
        <v>173</v>
      </c>
      <c r="H64" s="1">
        <v>11</v>
      </c>
      <c r="I64" s="1">
        <v>58.78125</v>
      </c>
      <c r="Z64" s="90">
        <v>0.74305555555556402</v>
      </c>
      <c r="AA64" s="148"/>
      <c r="AB64" s="149"/>
      <c r="AC64" s="240"/>
      <c r="AD64" s="162"/>
      <c r="AE64" s="162"/>
      <c r="AF64" s="162"/>
      <c r="AG64" s="162"/>
      <c r="AH64" s="162"/>
      <c r="AI64" s="162"/>
      <c r="AJ64" s="285"/>
      <c r="AK64" s="192"/>
      <c r="AL64" s="190"/>
      <c r="AM64" s="190"/>
      <c r="AN64" s="325"/>
      <c r="AO64" s="321" t="s">
        <v>109</v>
      </c>
      <c r="AP64" s="652" t="s">
        <v>262</v>
      </c>
    </row>
    <row r="65" spans="6:42" x14ac:dyDescent="0.25">
      <c r="F65" s="24" t="s">
        <v>236</v>
      </c>
      <c r="G65" s="1" t="s">
        <v>235</v>
      </c>
      <c r="H65" s="1" t="s">
        <v>213</v>
      </c>
      <c r="I65" s="1">
        <v>5.9683593750000004</v>
      </c>
      <c r="Z65" s="90">
        <v>0.75000000000000899</v>
      </c>
      <c r="AA65" s="148"/>
      <c r="AB65" s="149"/>
      <c r="AC65" s="240"/>
      <c r="AD65" s="1"/>
      <c r="AE65" s="162"/>
      <c r="AF65" s="162"/>
      <c r="AG65" s="162"/>
      <c r="AH65" s="162"/>
      <c r="AI65" s="162"/>
      <c r="AJ65" s="91"/>
      <c r="AK65" s="192"/>
      <c r="AL65" s="190"/>
      <c r="AM65" s="190"/>
      <c r="AN65" s="325"/>
      <c r="AO65" s="320" t="s">
        <v>299</v>
      </c>
      <c r="AP65" s="652"/>
    </row>
    <row r="66" spans="6:42" x14ac:dyDescent="0.25">
      <c r="F66" s="24" t="s">
        <v>457</v>
      </c>
      <c r="G66" s="1" t="s">
        <v>458</v>
      </c>
      <c r="H66" s="1">
        <v>22</v>
      </c>
      <c r="I66" s="1">
        <v>20.625</v>
      </c>
      <c r="Z66" s="90">
        <v>0.75694444444445397</v>
      </c>
      <c r="AA66" s="148"/>
      <c r="AB66" s="149"/>
      <c r="AC66" s="240"/>
      <c r="AD66" s="1"/>
      <c r="AE66" s="162"/>
      <c r="AF66" s="162"/>
      <c r="AG66" s="162"/>
      <c r="AH66" s="162"/>
      <c r="AI66" s="162"/>
      <c r="AJ66" s="285"/>
      <c r="AK66" s="192"/>
      <c r="AL66" s="190"/>
      <c r="AM66" s="190"/>
      <c r="AN66" s="325"/>
      <c r="AO66" s="320" t="s">
        <v>279</v>
      </c>
      <c r="AP66" s="652"/>
    </row>
    <row r="67" spans="6:42" x14ac:dyDescent="0.25">
      <c r="F67" s="24" t="s">
        <v>178</v>
      </c>
      <c r="G67" s="1" t="s">
        <v>174</v>
      </c>
      <c r="H67" s="1" t="s">
        <v>211</v>
      </c>
      <c r="I67" s="1">
        <v>51.554479166666667</v>
      </c>
      <c r="Z67" s="90">
        <v>0.76388888888889905</v>
      </c>
      <c r="AA67" s="148"/>
      <c r="AB67" s="149"/>
      <c r="AC67" s="240"/>
      <c r="AD67" s="1"/>
      <c r="AE67" s="162"/>
      <c r="AF67" s="162"/>
      <c r="AG67" s="162"/>
      <c r="AH67" s="162"/>
      <c r="AI67" s="162"/>
      <c r="AJ67" s="91"/>
      <c r="AK67" s="192"/>
      <c r="AL67" s="190"/>
      <c r="AM67" s="190"/>
      <c r="AN67" s="325"/>
      <c r="AO67" s="321" t="s">
        <v>109</v>
      </c>
      <c r="AP67" s="198"/>
    </row>
    <row r="68" spans="6:42" x14ac:dyDescent="0.25">
      <c r="F68" s="24" t="s">
        <v>179</v>
      </c>
      <c r="G68" s="1" t="s">
        <v>175</v>
      </c>
      <c r="H68" s="1" t="s">
        <v>169</v>
      </c>
      <c r="I68" s="1">
        <v>60.085574999999999</v>
      </c>
      <c r="Z68" s="90">
        <v>0.77083333333334403</v>
      </c>
      <c r="AA68" s="148"/>
      <c r="AB68" s="149"/>
      <c r="AC68" s="240"/>
      <c r="AD68" s="1"/>
      <c r="AE68" s="162"/>
      <c r="AF68" s="162"/>
      <c r="AG68" s="162"/>
      <c r="AH68" s="162"/>
      <c r="AI68" s="162"/>
      <c r="AJ68" s="285"/>
      <c r="AK68" s="192"/>
      <c r="AL68" s="190"/>
      <c r="AM68" s="190"/>
      <c r="AN68" s="325"/>
      <c r="AO68" s="320" t="s">
        <v>512</v>
      </c>
      <c r="AP68" s="198"/>
    </row>
    <row r="69" spans="6:42" x14ac:dyDescent="0.25">
      <c r="F69" s="24" t="s">
        <v>181</v>
      </c>
      <c r="G69" s="1" t="s">
        <v>176</v>
      </c>
      <c r="H69" s="1">
        <v>27</v>
      </c>
      <c r="I69" s="1">
        <v>61.875</v>
      </c>
      <c r="Z69" s="90">
        <v>0.777777777777789</v>
      </c>
      <c r="AA69" s="148"/>
      <c r="AB69" s="149"/>
      <c r="AC69" s="240"/>
      <c r="AD69" s="1"/>
      <c r="AE69" s="162"/>
      <c r="AF69" s="162"/>
      <c r="AG69" s="162"/>
      <c r="AH69" s="162"/>
      <c r="AI69" s="173" t="s">
        <v>304</v>
      </c>
      <c r="AJ69" s="285"/>
      <c r="AK69" s="192"/>
      <c r="AL69" s="145"/>
      <c r="AM69" s="190"/>
      <c r="AN69" s="325"/>
      <c r="AO69" s="625" t="s">
        <v>109</v>
      </c>
      <c r="AP69" s="198"/>
    </row>
    <row r="70" spans="6:42" x14ac:dyDescent="0.25">
      <c r="F70" s="24" t="s">
        <v>102</v>
      </c>
      <c r="G70" s="1" t="s">
        <v>102</v>
      </c>
      <c r="H70" s="1" t="s">
        <v>170</v>
      </c>
      <c r="I70" s="1">
        <v>3.05078125</v>
      </c>
      <c r="Z70" s="90">
        <v>0.78472222222223398</v>
      </c>
      <c r="AA70" s="148"/>
      <c r="AB70" s="149"/>
      <c r="AC70" s="240"/>
      <c r="AD70" s="1"/>
      <c r="AE70" s="162"/>
      <c r="AF70" s="162"/>
      <c r="AG70" s="162"/>
      <c r="AH70" s="162"/>
      <c r="AI70" s="162"/>
      <c r="AJ70" s="285"/>
      <c r="AK70" s="192"/>
      <c r="AL70" s="145"/>
      <c r="AM70" s="145"/>
      <c r="AN70" s="326"/>
      <c r="AO70" s="626"/>
      <c r="AP70" s="198"/>
    </row>
    <row r="71" spans="6:42" x14ac:dyDescent="0.25">
      <c r="F71" s="24" t="s">
        <v>166</v>
      </c>
      <c r="G71" s="1" t="s">
        <v>103</v>
      </c>
      <c r="H71" s="1">
        <v>31</v>
      </c>
      <c r="I71" s="1">
        <v>123.75</v>
      </c>
      <c r="Z71" s="90">
        <v>0.79166666666667895</v>
      </c>
      <c r="AA71" s="150"/>
      <c r="AB71" s="149"/>
      <c r="AC71" s="238"/>
      <c r="AD71" s="1"/>
      <c r="AE71" s="162"/>
      <c r="AF71" s="162"/>
      <c r="AG71" s="162"/>
      <c r="AH71" s="162"/>
      <c r="AI71" s="162"/>
      <c r="AJ71" s="285"/>
      <c r="AK71" s="192"/>
      <c r="AL71" s="145"/>
      <c r="AM71" s="145"/>
      <c r="AN71" s="326"/>
      <c r="AO71" s="626"/>
      <c r="AP71" s="198"/>
    </row>
    <row r="72" spans="6:42" x14ac:dyDescent="0.25">
      <c r="F72" s="24" t="s">
        <v>131</v>
      </c>
      <c r="G72" s="1" t="s">
        <v>160</v>
      </c>
      <c r="H72" s="1" t="s">
        <v>171</v>
      </c>
      <c r="I72" s="1">
        <v>10.9140625</v>
      </c>
      <c r="Z72" s="90">
        <v>0.79861111111112404</v>
      </c>
      <c r="AA72" s="150"/>
      <c r="AB72" s="149"/>
      <c r="AC72" s="238"/>
      <c r="AD72" s="1"/>
      <c r="AE72" s="162"/>
      <c r="AF72" s="1"/>
      <c r="AG72" s="162"/>
      <c r="AH72" s="1"/>
      <c r="AI72" s="162"/>
      <c r="AJ72" s="286" t="s">
        <v>303</v>
      </c>
      <c r="AK72" s="192"/>
      <c r="AL72" s="145"/>
      <c r="AM72" s="145"/>
      <c r="AN72" s="326"/>
      <c r="AO72" s="626"/>
      <c r="AP72" s="198"/>
    </row>
    <row r="73" spans="6:42" ht="15.75" thickBot="1" x14ac:dyDescent="0.3">
      <c r="F73" s="24" t="s">
        <v>106</v>
      </c>
      <c r="G73" s="1" t="s">
        <v>106</v>
      </c>
      <c r="H73" s="1">
        <v>36</v>
      </c>
      <c r="I73" s="1">
        <v>34.03125</v>
      </c>
      <c r="Z73" s="93">
        <v>0.80555555555556901</v>
      </c>
      <c r="AA73" s="151"/>
      <c r="AB73" s="153"/>
      <c r="AC73" s="329"/>
      <c r="AD73" s="92"/>
      <c r="AE73" s="166"/>
      <c r="AF73" s="92"/>
      <c r="AG73" s="166"/>
      <c r="AH73" s="92"/>
      <c r="AI73" s="166"/>
      <c r="AJ73" s="287"/>
      <c r="AK73" s="193"/>
      <c r="AL73" s="147"/>
      <c r="AM73" s="147"/>
      <c r="AN73" s="327"/>
      <c r="AO73" s="627"/>
      <c r="AP73" s="199"/>
    </row>
    <row r="74" spans="6:42" x14ac:dyDescent="0.25">
      <c r="F74" s="24" t="s">
        <v>291</v>
      </c>
      <c r="G74" s="1" t="s">
        <v>64</v>
      </c>
      <c r="H74" s="1">
        <v>37</v>
      </c>
      <c r="I74" s="1">
        <v>2.8187500000000001</v>
      </c>
    </row>
    <row r="75" spans="6:42" x14ac:dyDescent="0.25">
      <c r="F75" s="24" t="s">
        <v>130</v>
      </c>
      <c r="G75" s="1" t="s">
        <v>130</v>
      </c>
      <c r="H75" s="1" t="s">
        <v>216</v>
      </c>
      <c r="I75" s="1">
        <v>2.2515625000000004</v>
      </c>
    </row>
    <row r="76" spans="6:42" x14ac:dyDescent="0.25">
      <c r="F76" s="24" t="s">
        <v>128</v>
      </c>
      <c r="G76" s="1" t="s">
        <v>127</v>
      </c>
      <c r="H76" s="1">
        <v>39</v>
      </c>
      <c r="I76" s="1">
        <v>12.684374999999999</v>
      </c>
    </row>
    <row r="77" spans="6:42" x14ac:dyDescent="0.25">
      <c r="F77" s="24" t="s">
        <v>292</v>
      </c>
      <c r="G77" s="1" t="s">
        <v>49</v>
      </c>
      <c r="H77" s="1">
        <v>40</v>
      </c>
      <c r="I77" s="1">
        <v>0.24062500000000001</v>
      </c>
    </row>
  </sheetData>
  <mergeCells count="77">
    <mergeCell ref="I6:I33"/>
    <mergeCell ref="D3:I3"/>
    <mergeCell ref="D45:D52"/>
    <mergeCell ref="G11:G12"/>
    <mergeCell ref="H12:H13"/>
    <mergeCell ref="D22:D27"/>
    <mergeCell ref="E28:E33"/>
    <mergeCell ref="D28:D33"/>
    <mergeCell ref="F34:F39"/>
    <mergeCell ref="D17:D21"/>
    <mergeCell ref="D6:D7"/>
    <mergeCell ref="D8:D9"/>
    <mergeCell ref="E4:F4"/>
    <mergeCell ref="E6:E11"/>
    <mergeCell ref="F8:F13"/>
    <mergeCell ref="D12:D16"/>
    <mergeCell ref="I35:I37"/>
    <mergeCell ref="I40:I42"/>
    <mergeCell ref="D42:D43"/>
    <mergeCell ref="AA3:AP3"/>
    <mergeCell ref="AC4:AJ4"/>
    <mergeCell ref="AK4:AN4"/>
    <mergeCell ref="AB5:AB6"/>
    <mergeCell ref="AB7:AB8"/>
    <mergeCell ref="AC7:AC12"/>
    <mergeCell ref="AD7:AD12"/>
    <mergeCell ref="AA11:AA12"/>
    <mergeCell ref="AB11:AB12"/>
    <mergeCell ref="AG11:AG16"/>
    <mergeCell ref="AH11:AH16"/>
    <mergeCell ref="AI13:AI18"/>
    <mergeCell ref="AA5:AA6"/>
    <mergeCell ref="AA7:AA8"/>
    <mergeCell ref="AE9:AE14"/>
    <mergeCell ref="AF9:AF14"/>
    <mergeCell ref="AA20:AA24"/>
    <mergeCell ref="AB20:AB24"/>
    <mergeCell ref="AN15:AN16"/>
    <mergeCell ref="AA15:AA19"/>
    <mergeCell ref="AB15:AB19"/>
    <mergeCell ref="AJ13:AJ18"/>
    <mergeCell ref="AK14:AK15"/>
    <mergeCell ref="AL14:AL15"/>
    <mergeCell ref="AM15:AM16"/>
    <mergeCell ref="AA9:AA10"/>
    <mergeCell ref="AB9:AB10"/>
    <mergeCell ref="AO69:AO73"/>
    <mergeCell ref="AP46:AP48"/>
    <mergeCell ref="AP49:AP51"/>
    <mergeCell ref="AP52:AP54"/>
    <mergeCell ref="AH42:AH47"/>
    <mergeCell ref="AI48:AI53"/>
    <mergeCell ref="AJ48:AJ53"/>
    <mergeCell ref="AP40:AP42"/>
    <mergeCell ref="AP43:AP45"/>
    <mergeCell ref="AP61:AP63"/>
    <mergeCell ref="AP64:AP66"/>
    <mergeCell ref="AB42:AB47"/>
    <mergeCell ref="AA48:AA53"/>
    <mergeCell ref="AB48:AB53"/>
    <mergeCell ref="AP55:AP57"/>
    <mergeCell ref="AP58:AP60"/>
    <mergeCell ref="AG42:AG47"/>
    <mergeCell ref="AA42:AA47"/>
    <mergeCell ref="AO27:AO32"/>
    <mergeCell ref="AP27:AP38"/>
    <mergeCell ref="AA30:AA35"/>
    <mergeCell ref="AB30:AB35"/>
    <mergeCell ref="AC30:AC35"/>
    <mergeCell ref="AO33:AO38"/>
    <mergeCell ref="AA36:AA41"/>
    <mergeCell ref="AB36:AB41"/>
    <mergeCell ref="AE36:AE41"/>
    <mergeCell ref="AF36:AF41"/>
    <mergeCell ref="AD30:AD35"/>
    <mergeCell ref="AA25:AA29"/>
    <mergeCell ref="AB25:AB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25"/>
  <sheetViews>
    <sheetView showGridLines="0" topLeftCell="A88" zoomScale="85" zoomScaleNormal="85" workbookViewId="0">
      <selection activeCell="A3" sqref="A3:I114"/>
    </sheetView>
  </sheetViews>
  <sheetFormatPr baseColWidth="10" defaultRowHeight="15" x14ac:dyDescent="0.25"/>
  <cols>
    <col min="1" max="1" width="9.5703125" bestFit="1" customWidth="1"/>
    <col min="2" max="2" width="16.28515625" bestFit="1" customWidth="1"/>
    <col min="3" max="3" width="36.7109375" style="171" bestFit="1" customWidth="1"/>
    <col min="4" max="4" width="20.7109375" bestFit="1" customWidth="1"/>
    <col min="5" max="5" width="15.85546875" bestFit="1" customWidth="1"/>
    <col min="6" max="6" width="26.7109375" bestFit="1" customWidth="1"/>
    <col min="7" max="7" width="20.140625" bestFit="1" customWidth="1"/>
    <col min="10" max="10" width="5.28515625" bestFit="1" customWidth="1"/>
    <col min="11" max="11" width="3.5703125" customWidth="1"/>
    <col min="12" max="12" width="14.85546875" bestFit="1" customWidth="1"/>
    <col min="13" max="15" width="3.5703125" customWidth="1"/>
    <col min="16" max="16" width="8.140625" bestFit="1" customWidth="1"/>
    <col min="17" max="17" width="6.42578125" bestFit="1" customWidth="1"/>
    <col min="18" max="19" width="8.140625" bestFit="1" customWidth="1"/>
    <col min="20" max="20" width="7.7109375" bestFit="1" customWidth="1"/>
    <col min="21" max="21" width="8.140625" bestFit="1" customWidth="1"/>
    <col min="22" max="24" width="6.85546875" bestFit="1" customWidth="1"/>
    <col min="25" max="25" width="7.7109375" bestFit="1" customWidth="1"/>
    <col min="26" max="26" width="6.85546875" bestFit="1" customWidth="1"/>
    <col min="27" max="27" width="7.7109375" bestFit="1" customWidth="1"/>
    <col min="28" max="28" width="6.85546875" bestFit="1" customWidth="1"/>
    <col min="29" max="29" width="7.7109375" bestFit="1" customWidth="1"/>
    <col min="30" max="30" width="6.42578125" bestFit="1" customWidth="1"/>
    <col min="31" max="31" width="7.7109375" bestFit="1" customWidth="1"/>
    <col min="32" max="32" width="6.85546875" bestFit="1" customWidth="1"/>
    <col min="33" max="33" width="8.140625" bestFit="1" customWidth="1"/>
    <col min="34" max="34" width="6.85546875" bestFit="1" customWidth="1"/>
    <col min="35" max="35" width="8.140625" bestFit="1" customWidth="1"/>
    <col min="36" max="36" width="6.85546875" bestFit="1" customWidth="1"/>
    <col min="37" max="37" width="8.140625" bestFit="1" customWidth="1"/>
    <col min="38" max="38" width="6.85546875" bestFit="1" customWidth="1"/>
    <col min="39" max="39" width="5.5703125" bestFit="1" customWidth="1"/>
    <col min="40" max="40" width="7.7109375" bestFit="1" customWidth="1"/>
    <col min="41" max="41" width="6.85546875" bestFit="1" customWidth="1"/>
    <col min="42" max="42" width="8.140625" bestFit="1" customWidth="1"/>
    <col min="43" max="43" width="5" customWidth="1"/>
    <col min="44" max="44" width="8.140625" bestFit="1" customWidth="1"/>
    <col min="45" max="45" width="6.85546875" bestFit="1" customWidth="1"/>
    <col min="46" max="46" width="8.140625" bestFit="1" customWidth="1"/>
    <col min="47" max="57" width="5.140625" customWidth="1"/>
    <col min="58" max="58" width="6.85546875" bestFit="1" customWidth="1"/>
    <col min="59" max="59" width="6.42578125" bestFit="1" customWidth="1"/>
    <col min="60" max="60" width="7.7109375" bestFit="1" customWidth="1"/>
    <col min="61" max="61" width="5.140625" customWidth="1"/>
    <col min="62" max="62" width="7.7109375" bestFit="1" customWidth="1"/>
    <col min="63" max="63" width="6.42578125" bestFit="1" customWidth="1"/>
    <col min="64" max="64" width="7.7109375" bestFit="1" customWidth="1"/>
    <col min="65" max="65" width="5.140625" customWidth="1"/>
    <col min="66" max="66" width="7.7109375" bestFit="1" customWidth="1"/>
    <col min="67" max="67" width="6.42578125" bestFit="1" customWidth="1"/>
    <col min="68" max="68" width="8.140625" bestFit="1" customWidth="1"/>
    <col min="69" max="69" width="6.85546875" bestFit="1" customWidth="1"/>
    <col min="70" max="70" width="8.140625" bestFit="1" customWidth="1"/>
    <col min="71" max="71" width="6.85546875" bestFit="1" customWidth="1"/>
    <col min="72" max="74" width="8.140625" bestFit="1" customWidth="1"/>
    <col min="75" max="75" width="7.7109375" bestFit="1" customWidth="1"/>
    <col min="76" max="76" width="13.5703125" bestFit="1" customWidth="1"/>
    <col min="77" max="77" width="6.42578125" bestFit="1" customWidth="1"/>
    <col min="78" max="78" width="8.140625" bestFit="1" customWidth="1"/>
    <col min="79" max="79" width="6.85546875" bestFit="1" customWidth="1"/>
    <col min="80" max="80" width="8.140625" bestFit="1" customWidth="1"/>
    <col min="81" max="81" width="6.28515625" customWidth="1"/>
    <col min="82" max="82" width="8.140625" bestFit="1" customWidth="1"/>
    <col min="83" max="83" width="6.85546875" bestFit="1" customWidth="1"/>
    <col min="84" max="84" width="14.85546875" bestFit="1" customWidth="1"/>
    <col min="85" max="85" width="6.28515625" customWidth="1"/>
    <col min="86" max="86" width="5.42578125" bestFit="1" customWidth="1"/>
    <col min="87" max="87" width="6.28515625" customWidth="1"/>
    <col min="88" max="88" width="4.28515625" bestFit="1" customWidth="1"/>
    <col min="89" max="89" width="8.28515625" bestFit="1" customWidth="1"/>
    <col min="90" max="90" width="6.85546875" bestFit="1" customWidth="1"/>
    <col min="91" max="91" width="8.140625" bestFit="1" customWidth="1"/>
    <col min="92" max="93" width="6.28515625" customWidth="1"/>
    <col min="94" max="94" width="8.7109375" bestFit="1" customWidth="1"/>
    <col min="95" max="95" width="6.85546875" bestFit="1" customWidth="1"/>
    <col min="96" max="96" width="8.140625" bestFit="1" customWidth="1"/>
    <col min="97" max="98" width="6.28515625" customWidth="1"/>
    <col min="99" max="99" width="8.7109375" bestFit="1" customWidth="1"/>
    <col min="100" max="100" width="6.85546875" bestFit="1" customWidth="1"/>
    <col min="101" max="101" width="8.140625" bestFit="1" customWidth="1"/>
    <col min="102" max="103" width="6.28515625" customWidth="1"/>
    <col min="104" max="104" width="8.7109375" bestFit="1" customWidth="1"/>
    <col min="105" max="105" width="6.85546875" bestFit="1" customWidth="1"/>
    <col min="106" max="106" width="8.140625" bestFit="1" customWidth="1"/>
    <col min="107" max="108" width="6.28515625" customWidth="1"/>
    <col min="109" max="109" width="8.7109375" bestFit="1" customWidth="1"/>
    <col min="110" max="110" width="6.85546875" bestFit="1" customWidth="1"/>
    <col min="111" max="111" width="8.140625" bestFit="1" customWidth="1"/>
    <col min="112" max="113" width="6.28515625" customWidth="1"/>
    <col min="114" max="114" width="8.7109375" bestFit="1" customWidth="1"/>
    <col min="115" max="115" width="6.85546875" bestFit="1" customWidth="1"/>
    <col min="116" max="116" width="8.140625" bestFit="1" customWidth="1"/>
    <col min="117" max="118" width="6.28515625" customWidth="1"/>
    <col min="119" max="119" width="8.7109375" bestFit="1" customWidth="1"/>
    <col min="120" max="120" width="6.85546875" bestFit="1" customWidth="1"/>
    <col min="121" max="121" width="8.140625" bestFit="1" customWidth="1"/>
    <col min="122" max="123" width="6.28515625" customWidth="1"/>
    <col min="124" max="124" width="8.7109375" bestFit="1" customWidth="1"/>
    <col min="125" max="125" width="6.85546875" bestFit="1" customWidth="1"/>
    <col min="126" max="126" width="8.140625" bestFit="1" customWidth="1"/>
    <col min="127" max="128" width="6.28515625" customWidth="1"/>
    <col min="129" max="129" width="8.7109375" bestFit="1" customWidth="1"/>
    <col min="130" max="130" width="6.85546875" bestFit="1" customWidth="1"/>
    <col min="131" max="131" width="8.140625" bestFit="1" customWidth="1"/>
    <col min="132" max="133" width="6.28515625" customWidth="1"/>
    <col min="134" max="134" width="8.140625" bestFit="1" customWidth="1"/>
    <col min="135" max="135" width="6.42578125" bestFit="1" customWidth="1"/>
    <col min="136" max="136" width="8.140625" bestFit="1" customWidth="1"/>
    <col min="137" max="137" width="6.28515625" customWidth="1"/>
    <col min="138" max="138" width="8.140625" bestFit="1" customWidth="1"/>
    <col min="139" max="139" width="5.7109375" bestFit="1" customWidth="1"/>
    <col min="140" max="140" width="8.140625" bestFit="1" customWidth="1"/>
    <col min="141" max="141" width="6.7109375" bestFit="1" customWidth="1"/>
    <col min="142" max="142" width="6.28515625" customWidth="1"/>
    <col min="143" max="143" width="6.7109375" bestFit="1" customWidth="1"/>
    <col min="144" max="144" width="4.7109375" bestFit="1" customWidth="1"/>
    <col min="145" max="145" width="6.7109375" bestFit="1" customWidth="1"/>
    <col min="146" max="146" width="6.28515625" customWidth="1"/>
    <col min="147" max="147" width="6.7109375" bestFit="1" customWidth="1"/>
    <col min="148" max="148" width="6.28515625" customWidth="1"/>
    <col min="149" max="149" width="4.28515625" bestFit="1" customWidth="1"/>
    <col min="150" max="171" width="6.28515625" customWidth="1"/>
  </cols>
  <sheetData>
    <row r="2" spans="1:84" ht="15.75" thickBot="1" x14ac:dyDescent="0.3"/>
    <row r="3" spans="1:84" x14ac:dyDescent="0.25">
      <c r="A3" s="24" t="s">
        <v>311</v>
      </c>
      <c r="B3" s="95" t="s">
        <v>94</v>
      </c>
      <c r="C3" s="95" t="s">
        <v>11</v>
      </c>
      <c r="D3" s="95" t="s">
        <v>210</v>
      </c>
      <c r="E3" s="95" t="s">
        <v>427</v>
      </c>
      <c r="F3" s="95" t="s">
        <v>426</v>
      </c>
      <c r="G3" s="95" t="s">
        <v>453</v>
      </c>
      <c r="BR3" s="186">
        <f ca="1">BT12</f>
        <v>292</v>
      </c>
      <c r="BS3" s="181" t="s">
        <v>375</v>
      </c>
      <c r="BT3" s="185">
        <f ca="1">BR3+BS4</f>
        <v>354</v>
      </c>
    </row>
    <row r="4" spans="1:84" ht="15.75" thickBot="1" x14ac:dyDescent="0.3">
      <c r="A4" s="1" t="s">
        <v>312</v>
      </c>
      <c r="B4" s="1" t="s">
        <v>122</v>
      </c>
      <c r="C4" s="176" t="s">
        <v>182</v>
      </c>
      <c r="D4" s="118">
        <f>'Analisis tiempos'!AJ6</f>
        <v>18.442187499999999</v>
      </c>
      <c r="E4" s="257">
        <f ca="1">RANDBETWEEN('Analisis tiempos'!AJ6-'Analisis tiempos'!AL6, 'Analisis tiempos'!AJ6+'Analisis tiempos'!AL6)</f>
        <v>19</v>
      </c>
      <c r="F4" s="257">
        <f ca="1">E4</f>
        <v>19</v>
      </c>
      <c r="G4" s="142" t="s">
        <v>428</v>
      </c>
      <c r="BR4" s="234">
        <f ca="1">BT4-BS4</f>
        <v>381</v>
      </c>
      <c r="BS4" s="184">
        <f ca="1">$F$67</f>
        <v>62</v>
      </c>
      <c r="BT4" s="233">
        <f ca="1">CZ86</f>
        <v>443</v>
      </c>
    </row>
    <row r="5" spans="1:84" x14ac:dyDescent="0.25">
      <c r="A5" s="1" t="s">
        <v>313</v>
      </c>
      <c r="B5" s="1" t="s">
        <v>123</v>
      </c>
      <c r="C5" s="176" t="s">
        <v>193</v>
      </c>
      <c r="D5" s="118">
        <f>'Analisis tiempos'!AJ6</f>
        <v>18.442187499999999</v>
      </c>
      <c r="E5" s="257">
        <f ca="1">RANDBETWEEN('Analisis tiempos'!AJ6-'Analisis tiempos'!AL6, 'Analisis tiempos'!AJ6+'Analisis tiempos'!AL6)</f>
        <v>19</v>
      </c>
      <c r="F5" s="257">
        <f t="shared" ref="F5:F68" ca="1" si="0">E5</f>
        <v>19</v>
      </c>
      <c r="G5" s="1" t="s">
        <v>428</v>
      </c>
      <c r="BV5" s="186">
        <f ca="1">BX12</f>
        <v>349</v>
      </c>
      <c r="BW5" s="181" t="s">
        <v>378</v>
      </c>
      <c r="BX5" s="185">
        <f ca="1">BV5+BW6</f>
        <v>411</v>
      </c>
    </row>
    <row r="6" spans="1:84" ht="15.75" thickBot="1" x14ac:dyDescent="0.3">
      <c r="A6" s="1" t="s">
        <v>314</v>
      </c>
      <c r="B6" s="1" t="s">
        <v>124</v>
      </c>
      <c r="C6" s="176" t="s">
        <v>187</v>
      </c>
      <c r="D6" s="118">
        <f>'Analisis tiempos'!AJ6</f>
        <v>18.442187499999999</v>
      </c>
      <c r="E6" s="257">
        <f ca="1">RANDBETWEEN('Analisis tiempos'!AJ6-'Analisis tiempos'!AL6, 'Analisis tiempos'!AJ6+'Analisis tiempos'!AL6)</f>
        <v>19</v>
      </c>
      <c r="F6" s="257">
        <f t="shared" ca="1" si="0"/>
        <v>19</v>
      </c>
      <c r="G6" s="1" t="s">
        <v>428</v>
      </c>
      <c r="BV6" s="234">
        <f ca="1">BX6-BW6</f>
        <v>486</v>
      </c>
      <c r="BW6" s="184">
        <f ca="1">$F$70</f>
        <v>62</v>
      </c>
      <c r="BX6" s="233">
        <f ca="1">DO86</f>
        <v>548</v>
      </c>
    </row>
    <row r="7" spans="1:84" x14ac:dyDescent="0.25">
      <c r="A7" s="1" t="s">
        <v>315</v>
      </c>
      <c r="B7" s="1" t="s">
        <v>122</v>
      </c>
      <c r="C7" s="176" t="s">
        <v>220</v>
      </c>
      <c r="D7" s="118">
        <f>'Analisis tiempos'!AJ6</f>
        <v>18.442187499999999</v>
      </c>
      <c r="E7" s="257">
        <f ca="1">RANDBETWEEN('Analisis tiempos'!AJ6-'Analisis tiempos'!AL6, 'Analisis tiempos'!AJ6+'Analisis tiempos'!AL6)</f>
        <v>19</v>
      </c>
      <c r="F7" s="257">
        <f t="shared" ca="1" si="0"/>
        <v>19</v>
      </c>
      <c r="G7" s="142" t="s">
        <v>312</v>
      </c>
    </row>
    <row r="8" spans="1:84" ht="15.75" customHeight="1" thickBot="1" x14ac:dyDescent="0.3">
      <c r="A8" s="1" t="s">
        <v>316</v>
      </c>
      <c r="B8" s="1" t="s">
        <v>123</v>
      </c>
      <c r="C8" s="176" t="s">
        <v>188</v>
      </c>
      <c r="D8" s="118">
        <f>'Analisis tiempos'!AJ6</f>
        <v>18.442187499999999</v>
      </c>
      <c r="E8" s="257">
        <f ca="1">RANDBETWEEN('Analisis tiempos'!AJ6-'Analisis tiempos'!AL6, 'Analisis tiempos'!AJ6+'Analisis tiempos'!AL6)</f>
        <v>19</v>
      </c>
      <c r="F8" s="257">
        <f t="shared" ca="1" si="0"/>
        <v>19</v>
      </c>
      <c r="G8" s="1" t="s">
        <v>313</v>
      </c>
    </row>
    <row r="9" spans="1:84" ht="15" customHeight="1" x14ac:dyDescent="0.25">
      <c r="A9" s="1" t="s">
        <v>317</v>
      </c>
      <c r="B9" s="1" t="s">
        <v>124</v>
      </c>
      <c r="C9" s="176" t="s">
        <v>194</v>
      </c>
      <c r="D9" s="118">
        <f>'Analisis tiempos'!AJ6</f>
        <v>18.442187499999999</v>
      </c>
      <c r="E9" s="257">
        <f ca="1">RANDBETWEEN('Analisis tiempos'!AJ6-'Analisis tiempos'!AL6, 'Analisis tiempos'!AJ6+'Analisis tiempos'!AL6)</f>
        <v>19</v>
      </c>
      <c r="F9" s="257">
        <f t="shared" ca="1" si="0"/>
        <v>19</v>
      </c>
      <c r="G9" s="1" t="s">
        <v>314</v>
      </c>
      <c r="J9" s="679" t="s">
        <v>122</v>
      </c>
    </row>
    <row r="10" spans="1:84" x14ac:dyDescent="0.25">
      <c r="A10" s="1" t="s">
        <v>318</v>
      </c>
      <c r="B10" s="1" t="s">
        <v>122</v>
      </c>
      <c r="C10" s="176" t="s">
        <v>189</v>
      </c>
      <c r="D10" s="118">
        <f>'Analisis tiempos'!AJ6</f>
        <v>18.442187499999999</v>
      </c>
      <c r="E10" s="257">
        <f ca="1">RANDBETWEEN('Analisis tiempos'!AJ6-'Analisis tiempos'!AL6, 'Analisis tiempos'!AJ6+'Analisis tiempos'!AL6)</f>
        <v>18</v>
      </c>
      <c r="F10" s="257">
        <f t="shared" ca="1" si="0"/>
        <v>18</v>
      </c>
      <c r="G10" s="142" t="s">
        <v>315</v>
      </c>
      <c r="J10" s="680"/>
    </row>
    <row r="11" spans="1:84" ht="15.75" customHeight="1" thickBot="1" x14ac:dyDescent="0.3">
      <c r="A11" s="1" t="s">
        <v>319</v>
      </c>
      <c r="B11" s="1" t="s">
        <v>123</v>
      </c>
      <c r="C11" s="176" t="s">
        <v>195</v>
      </c>
      <c r="D11" s="118">
        <f>'Analisis tiempos'!AJ6</f>
        <v>18.442187499999999</v>
      </c>
      <c r="E11" s="257">
        <f ca="1">RANDBETWEEN('Analisis tiempos'!AJ6-'Analisis tiempos'!AL6, 'Analisis tiempos'!AJ6+'Analisis tiempos'!AL6)</f>
        <v>18</v>
      </c>
      <c r="F11" s="257">
        <f t="shared" ca="1" si="0"/>
        <v>18</v>
      </c>
      <c r="G11" s="1" t="s">
        <v>316</v>
      </c>
      <c r="J11" s="680"/>
    </row>
    <row r="12" spans="1:84" x14ac:dyDescent="0.25">
      <c r="A12" s="1" t="s">
        <v>320</v>
      </c>
      <c r="B12" s="1" t="s">
        <v>124</v>
      </c>
      <c r="C12" s="176" t="s">
        <v>223</v>
      </c>
      <c r="D12" s="118">
        <f>'Analisis tiempos'!AJ6</f>
        <v>18.442187499999999</v>
      </c>
      <c r="E12" s="257">
        <f ca="1">RANDBETWEEN('Analisis tiempos'!AJ6-'Analisis tiempos'!AL6, 'Analisis tiempos'!AJ6+'Analisis tiempos'!AL6)</f>
        <v>19</v>
      </c>
      <c r="F12" s="257">
        <f t="shared" ca="1" si="0"/>
        <v>19</v>
      </c>
      <c r="G12" s="1" t="s">
        <v>317</v>
      </c>
      <c r="J12" s="680"/>
      <c r="L12" s="226" t="s">
        <v>454</v>
      </c>
      <c r="M12" s="227"/>
      <c r="N12" s="228"/>
      <c r="P12" s="180">
        <f>L13</f>
        <v>0</v>
      </c>
      <c r="Q12" s="181" t="s">
        <v>312</v>
      </c>
      <c r="R12" s="185">
        <f ca="1">P12+Q13</f>
        <v>19</v>
      </c>
      <c r="T12" s="186">
        <f ca="1">R12</f>
        <v>19</v>
      </c>
      <c r="U12" s="181" t="s">
        <v>315</v>
      </c>
      <c r="V12" s="185">
        <f ca="1">T12+U13</f>
        <v>38</v>
      </c>
      <c r="X12" s="186">
        <f ca="1">V12</f>
        <v>38</v>
      </c>
      <c r="Y12" s="181" t="s">
        <v>318</v>
      </c>
      <c r="Z12" s="185">
        <f ca="1">X12+Y13</f>
        <v>56</v>
      </c>
      <c r="AF12" s="186">
        <f ca="1">Z12</f>
        <v>56</v>
      </c>
      <c r="AG12" s="181" t="s">
        <v>340</v>
      </c>
      <c r="AH12" s="185">
        <f ca="1">AF12+AG13</f>
        <v>62</v>
      </c>
      <c r="BF12" s="186">
        <f ca="1">U64</f>
        <v>78</v>
      </c>
      <c r="BG12" s="200" t="s">
        <v>344</v>
      </c>
      <c r="BH12" s="185">
        <f ca="1">BF12+BG13</f>
        <v>130</v>
      </c>
      <c r="BJ12" s="186">
        <f ca="1">BH12</f>
        <v>130</v>
      </c>
      <c r="BK12" s="200" t="s">
        <v>347</v>
      </c>
      <c r="BL12" s="185">
        <f ca="1">BJ12+BK13</f>
        <v>191</v>
      </c>
      <c r="BN12" s="186">
        <f ca="1">BL12</f>
        <v>191</v>
      </c>
      <c r="BO12" s="200" t="s">
        <v>350</v>
      </c>
      <c r="BP12" s="185">
        <f ca="1">BN12+BO13</f>
        <v>233</v>
      </c>
      <c r="BR12" s="186">
        <f ca="1">BP12</f>
        <v>233</v>
      </c>
      <c r="BS12" s="200" t="s">
        <v>365</v>
      </c>
      <c r="BT12" s="185">
        <f ca="1">BR12+BS13</f>
        <v>292</v>
      </c>
      <c r="BV12" s="186">
        <f ca="1">BT12</f>
        <v>292</v>
      </c>
      <c r="BW12" s="200" t="s">
        <v>368</v>
      </c>
      <c r="BX12" s="185">
        <f ca="1">BV12+BW13</f>
        <v>349</v>
      </c>
      <c r="CD12" s="226" t="s">
        <v>493</v>
      </c>
      <c r="CE12" s="227"/>
      <c r="CF12" s="228"/>
    </row>
    <row r="13" spans="1:84" ht="15.75" thickBot="1" x14ac:dyDescent="0.3">
      <c r="A13" s="1" t="s">
        <v>321</v>
      </c>
      <c r="B13" s="332" t="s">
        <v>122</v>
      </c>
      <c r="C13" s="337" t="s">
        <v>224</v>
      </c>
      <c r="D13" s="334">
        <f>'Analisis tiempos'!AJ6</f>
        <v>18.442187499999999</v>
      </c>
      <c r="E13" s="335">
        <f ca="1">RANDBETWEEN('Analisis tiempos'!AJ6-'Analisis tiempos'!AL6, 'Analisis tiempos'!AJ6+'Analisis tiempos'!AL6)</f>
        <v>18</v>
      </c>
      <c r="F13" s="335">
        <f t="shared" ca="1" si="0"/>
        <v>18</v>
      </c>
      <c r="G13" s="332" t="s">
        <v>318</v>
      </c>
      <c r="J13" s="680"/>
      <c r="L13" s="229">
        <v>0</v>
      </c>
      <c r="M13" s="230"/>
      <c r="N13" s="231"/>
      <c r="P13" s="234">
        <f ca="1">R13-Q13</f>
        <v>22</v>
      </c>
      <c r="Q13" s="184">
        <f ca="1">$F$4</f>
        <v>19</v>
      </c>
      <c r="R13" s="233">
        <f ca="1">T13</f>
        <v>41</v>
      </c>
      <c r="T13" s="234">
        <f ca="1">V13-U13</f>
        <v>41</v>
      </c>
      <c r="U13" s="184">
        <f ca="1">$F$7</f>
        <v>19</v>
      </c>
      <c r="V13" s="233">
        <f ca="1">X13</f>
        <v>60</v>
      </c>
      <c r="X13" s="234">
        <f ca="1">Z13-Y13</f>
        <v>60</v>
      </c>
      <c r="Y13" s="184">
        <f ca="1">$F$10</f>
        <v>18</v>
      </c>
      <c r="Z13" s="233">
        <f ca="1">AF13</f>
        <v>78</v>
      </c>
      <c r="AF13" s="234">
        <f ca="1">AH13</f>
        <v>78</v>
      </c>
      <c r="AG13" s="184">
        <f ca="1">$F$32</f>
        <v>6</v>
      </c>
      <c r="AH13" s="233">
        <f ca="1">BF13</f>
        <v>78</v>
      </c>
      <c r="BF13" s="234">
        <f ca="1">BH13-BG13</f>
        <v>78</v>
      </c>
      <c r="BG13" s="184">
        <f ca="1">$F$36</f>
        <v>52</v>
      </c>
      <c r="BH13" s="233">
        <f ca="1">BJ13</f>
        <v>130</v>
      </c>
      <c r="BJ13" s="234">
        <f ca="1">BL13-BK13</f>
        <v>130</v>
      </c>
      <c r="BK13" s="184">
        <f ca="1">$F$39</f>
        <v>61</v>
      </c>
      <c r="BL13" s="233">
        <f ca="1">BN13</f>
        <v>191</v>
      </c>
      <c r="BN13" s="234">
        <f ca="1">BP13-BO13</f>
        <v>191</v>
      </c>
      <c r="BO13" s="184">
        <f ca="1">$F$42</f>
        <v>42</v>
      </c>
      <c r="BP13" s="233">
        <f ca="1">BR13</f>
        <v>233</v>
      </c>
      <c r="BR13" s="234">
        <f ca="1">BT13-BS13</f>
        <v>233</v>
      </c>
      <c r="BS13" s="184">
        <f ca="1">$F$57</f>
        <v>59</v>
      </c>
      <c r="BT13" s="233">
        <f ca="1">BV13</f>
        <v>292</v>
      </c>
      <c r="BV13" s="234">
        <f ca="1">BX13-BW13</f>
        <v>292</v>
      </c>
      <c r="BW13" s="184">
        <f ca="1">$F$60</f>
        <v>57</v>
      </c>
      <c r="BX13" s="183">
        <f ca="1">CD13*60</f>
        <v>349</v>
      </c>
      <c r="CD13" s="674">
        <f ca="1">BX12/60</f>
        <v>5.8166666666666664</v>
      </c>
      <c r="CE13" s="675"/>
      <c r="CF13" s="201" t="s">
        <v>494</v>
      </c>
    </row>
    <row r="14" spans="1:84" x14ac:dyDescent="0.25">
      <c r="A14" s="1" t="s">
        <v>322</v>
      </c>
      <c r="B14" s="1"/>
      <c r="C14" s="169" t="s">
        <v>183</v>
      </c>
      <c r="D14" s="118">
        <f>'Analisis tiempos'!AJ7</f>
        <v>58.78125</v>
      </c>
      <c r="E14" s="257">
        <f ca="1">RANDBETWEEN('Analisis tiempos'!AJ7-'Analisis tiempos'!AL7:AL7, 'Analisis tiempos'!AJ7+'Analisis tiempos'!AL7)</f>
        <v>59</v>
      </c>
      <c r="F14" s="257">
        <f t="shared" ca="1" si="0"/>
        <v>59</v>
      </c>
      <c r="G14" s="142" t="s">
        <v>312</v>
      </c>
      <c r="H14" s="676" t="s">
        <v>522</v>
      </c>
      <c r="J14" s="680"/>
    </row>
    <row r="15" spans="1:84" x14ac:dyDescent="0.25">
      <c r="A15" s="1" t="s">
        <v>323</v>
      </c>
      <c r="B15" s="1"/>
      <c r="C15" s="169" t="s">
        <v>225</v>
      </c>
      <c r="D15" s="118">
        <f>'Analisis tiempos'!AJ7</f>
        <v>58.78125</v>
      </c>
      <c r="E15" s="257">
        <f ca="1">RANDBETWEEN('Analisis tiempos'!AJ7-'Analisis tiempos'!AL7:AL7, 'Analisis tiempos'!AJ7+'Analisis tiempos'!AL7)</f>
        <v>59</v>
      </c>
      <c r="F15" s="257">
        <f t="shared" ca="1" si="0"/>
        <v>59</v>
      </c>
      <c r="G15" s="1" t="s">
        <v>313</v>
      </c>
      <c r="H15" s="677"/>
      <c r="J15" s="680"/>
    </row>
    <row r="16" spans="1:84" ht="15.75" thickBot="1" x14ac:dyDescent="0.3">
      <c r="A16" s="1" t="s">
        <v>324</v>
      </c>
      <c r="B16" s="1"/>
      <c r="C16" s="169" t="s">
        <v>226</v>
      </c>
      <c r="D16" s="118">
        <f>'Analisis tiempos'!AJ7</f>
        <v>58.78125</v>
      </c>
      <c r="E16" s="257">
        <f ca="1">RANDBETWEEN('Analisis tiempos'!AJ7-'Analisis tiempos'!AL7:AL7, 'Analisis tiempos'!AJ7+'Analisis tiempos'!AL7)</f>
        <v>59</v>
      </c>
      <c r="F16" s="257">
        <f t="shared" ca="1" si="0"/>
        <v>59</v>
      </c>
      <c r="G16" s="1" t="s">
        <v>314</v>
      </c>
      <c r="H16" s="677"/>
      <c r="J16" s="681"/>
    </row>
    <row r="17" spans="1:88" ht="15.75" customHeight="1" thickBot="1" x14ac:dyDescent="0.3">
      <c r="A17" s="1" t="s">
        <v>325</v>
      </c>
      <c r="B17" s="1"/>
      <c r="C17" s="169" t="s">
        <v>230</v>
      </c>
      <c r="D17" s="118">
        <f>'Analisis tiempos'!AJ7</f>
        <v>58.78125</v>
      </c>
      <c r="E17" s="257">
        <f ca="1">RANDBETWEEN('Analisis tiempos'!AJ7-'Analisis tiempos'!AL7:AL7, 'Analisis tiempos'!AJ7+'Analisis tiempos'!AL7)</f>
        <v>59</v>
      </c>
      <c r="F17" s="257">
        <f ca="1">E17</f>
        <v>59</v>
      </c>
      <c r="G17" s="1" t="s">
        <v>315</v>
      </c>
      <c r="H17" s="677"/>
    </row>
    <row r="18" spans="1:88" x14ac:dyDescent="0.25">
      <c r="A18" s="1" t="s">
        <v>326</v>
      </c>
      <c r="B18" s="1"/>
      <c r="C18" s="169" t="s">
        <v>227</v>
      </c>
      <c r="D18" s="118">
        <f>'Analisis tiempos'!AJ7</f>
        <v>58.78125</v>
      </c>
      <c r="E18" s="257">
        <f ca="1">RANDBETWEEN('Analisis tiempos'!AJ7-'Analisis tiempos'!AL7:AL7, 'Analisis tiempos'!AJ7+'Analisis tiempos'!AL7)</f>
        <v>59</v>
      </c>
      <c r="F18" s="257">
        <f t="shared" ca="1" si="0"/>
        <v>59</v>
      </c>
      <c r="G18" s="1" t="s">
        <v>316</v>
      </c>
      <c r="H18" s="677"/>
      <c r="AA18" s="186">
        <f ca="1">Z12</f>
        <v>56</v>
      </c>
      <c r="AB18" s="181" t="s">
        <v>328</v>
      </c>
      <c r="AC18" s="185">
        <f ca="1">AA18+AB19</f>
        <v>115</v>
      </c>
    </row>
    <row r="19" spans="1:88" ht="15.75" thickBot="1" x14ac:dyDescent="0.3">
      <c r="A19" s="1" t="s">
        <v>327</v>
      </c>
      <c r="B19" s="1"/>
      <c r="C19" s="169" t="s">
        <v>228</v>
      </c>
      <c r="D19" s="118">
        <f>'Analisis tiempos'!AJ7</f>
        <v>58.78125</v>
      </c>
      <c r="E19" s="257">
        <f ca="1">RANDBETWEEN('Analisis tiempos'!AJ7-'Analisis tiempos'!AL7:AL7, 'Analisis tiempos'!AJ7+'Analisis tiempos'!AL7)</f>
        <v>59</v>
      </c>
      <c r="F19" s="257">
        <f t="shared" ca="1" si="0"/>
        <v>59</v>
      </c>
      <c r="G19" s="1" t="s">
        <v>317</v>
      </c>
      <c r="H19" s="677"/>
      <c r="AA19" s="234">
        <f ca="1">AC19-AB19</f>
        <v>107</v>
      </c>
      <c r="AB19" s="184">
        <f ca="1">$F$20</f>
        <v>59</v>
      </c>
      <c r="AC19" s="233">
        <f ca="1">BR33</f>
        <v>166</v>
      </c>
    </row>
    <row r="20" spans="1:88" ht="15.75" customHeight="1" thickBot="1" x14ac:dyDescent="0.3">
      <c r="A20" s="1" t="s">
        <v>328</v>
      </c>
      <c r="B20" s="1"/>
      <c r="C20" s="169" t="s">
        <v>229</v>
      </c>
      <c r="D20" s="118">
        <f>'Analisis tiempos'!AJ7</f>
        <v>58.78125</v>
      </c>
      <c r="E20" s="257">
        <f ca="1">RANDBETWEEN('Analisis tiempos'!AJ7-'Analisis tiempos'!AL7:AL7, 'Analisis tiempos'!AJ7+'Analisis tiempos'!AL7)</f>
        <v>59</v>
      </c>
      <c r="F20" s="257">
        <f t="shared" ca="1" si="0"/>
        <v>59</v>
      </c>
      <c r="G20" s="1" t="s">
        <v>318</v>
      </c>
      <c r="H20" s="677"/>
    </row>
    <row r="21" spans="1:88" x14ac:dyDescent="0.25">
      <c r="A21" s="1" t="s">
        <v>329</v>
      </c>
      <c r="B21" s="1"/>
      <c r="C21" s="169" t="s">
        <v>231</v>
      </c>
      <c r="D21" s="118">
        <f>'Analisis tiempos'!AJ7</f>
        <v>58.78125</v>
      </c>
      <c r="E21" s="257">
        <f ca="1">RANDBETWEEN('Analisis tiempos'!AJ7-'Analisis tiempos'!AL7:AL7, 'Analisis tiempos'!AJ7+'Analisis tiempos'!AL7)</f>
        <v>59</v>
      </c>
      <c r="F21" s="257">
        <f t="shared" ca="1" si="0"/>
        <v>59</v>
      </c>
      <c r="G21" s="1" t="s">
        <v>319</v>
      </c>
      <c r="H21" s="677"/>
      <c r="W21" s="186">
        <f ca="1">V12</f>
        <v>38</v>
      </c>
      <c r="X21" s="181" t="s">
        <v>325</v>
      </c>
      <c r="Y21" s="185">
        <f ca="1">W21+X22</f>
        <v>97</v>
      </c>
      <c r="AI21" s="186">
        <f ca="1">AH12</f>
        <v>62</v>
      </c>
      <c r="AJ21" s="181" t="s">
        <v>360</v>
      </c>
      <c r="AK21" s="185">
        <f ca="1">AI21+AJ22</f>
        <v>83</v>
      </c>
    </row>
    <row r="22" spans="1:88" ht="15.75" thickBot="1" x14ac:dyDescent="0.3">
      <c r="A22" s="1" t="s">
        <v>330</v>
      </c>
      <c r="B22" s="1"/>
      <c r="C22" s="169" t="s">
        <v>232</v>
      </c>
      <c r="D22" s="118">
        <f>'Analisis tiempos'!AJ7</f>
        <v>58.78125</v>
      </c>
      <c r="E22" s="257">
        <f ca="1">RANDBETWEEN('Analisis tiempos'!AJ7-'Analisis tiempos'!AL7:AL7, 'Analisis tiempos'!AJ7+'Analisis tiempos'!AL7)</f>
        <v>59</v>
      </c>
      <c r="F22" s="257">
        <f t="shared" ca="1" si="0"/>
        <v>59</v>
      </c>
      <c r="G22" s="1" t="s">
        <v>320</v>
      </c>
      <c r="H22" s="677"/>
      <c r="W22" s="234">
        <f ca="1">Y22-X22</f>
        <v>72</v>
      </c>
      <c r="X22" s="184">
        <f ca="1">$F$17</f>
        <v>59</v>
      </c>
      <c r="Y22" s="233">
        <f ca="1">BN53</f>
        <v>131</v>
      </c>
      <c r="AI22" s="234">
        <f ca="1">AK22-AJ22</f>
        <v>336</v>
      </c>
      <c r="AJ22" s="184">
        <f ca="1">$F$52</f>
        <v>21</v>
      </c>
      <c r="AK22" s="233">
        <f ca="1">CD53</f>
        <v>357</v>
      </c>
    </row>
    <row r="23" spans="1:88" ht="15.75" customHeight="1" thickBot="1" x14ac:dyDescent="0.3">
      <c r="A23" s="1" t="s">
        <v>331</v>
      </c>
      <c r="B23" s="332"/>
      <c r="C23" s="337" t="s">
        <v>233</v>
      </c>
      <c r="D23" s="334">
        <f>'Analisis tiempos'!AJ7</f>
        <v>58.78125</v>
      </c>
      <c r="E23" s="335">
        <f ca="1">RANDBETWEEN('Analisis tiempos'!AJ7-'Analisis tiempos'!AL7:AL7, 'Analisis tiempos'!AJ7+'Analisis tiempos'!AL7)</f>
        <v>59</v>
      </c>
      <c r="F23" s="335">
        <f t="shared" ca="1" si="0"/>
        <v>59</v>
      </c>
      <c r="G23" s="332" t="s">
        <v>321</v>
      </c>
      <c r="H23" s="678"/>
    </row>
    <row r="24" spans="1:88" ht="15.75" customHeight="1" thickBot="1" x14ac:dyDescent="0.3">
      <c r="A24" s="1" t="s">
        <v>332</v>
      </c>
      <c r="B24" s="1" t="s">
        <v>123</v>
      </c>
      <c r="C24" s="177" t="s">
        <v>237</v>
      </c>
      <c r="D24" s="118">
        <f>'Analisis tiempos'!AJ8</f>
        <v>5.9683593750000004</v>
      </c>
      <c r="E24" s="257">
        <f ca="1">RANDBETWEEN('Analisis tiempos'!AJ8-'Analisis tiempos'!AL8,'Analisis tiempos'!AJ8+'Analisis tiempos'!AL8)</f>
        <v>6</v>
      </c>
      <c r="F24" s="257">
        <f t="shared" ca="1" si="0"/>
        <v>6</v>
      </c>
      <c r="G24" s="1" t="s">
        <v>319</v>
      </c>
      <c r="S24" s="186">
        <f ca="1">R12</f>
        <v>19</v>
      </c>
      <c r="T24" s="181" t="s">
        <v>322</v>
      </c>
      <c r="U24" s="185">
        <f ca="1">S24+T25</f>
        <v>78</v>
      </c>
    </row>
    <row r="25" spans="1:88" ht="15.75" thickBot="1" x14ac:dyDescent="0.3">
      <c r="A25" s="1" t="s">
        <v>333</v>
      </c>
      <c r="B25" s="1" t="s">
        <v>123</v>
      </c>
      <c r="C25" s="177" t="s">
        <v>238</v>
      </c>
      <c r="D25" s="118">
        <f>'Analisis tiempos'!AJ8</f>
        <v>5.9683593750000004</v>
      </c>
      <c r="E25" s="257">
        <f ca="1">RANDBETWEEN('Analisis tiempos'!AJ8-'Analisis tiempos'!AL8,'Analisis tiempos'!AJ8+'Analisis tiempos'!AL8)</f>
        <v>6</v>
      </c>
      <c r="F25" s="257">
        <f t="shared" ca="1" si="0"/>
        <v>6</v>
      </c>
      <c r="G25" s="1" t="s">
        <v>332</v>
      </c>
      <c r="S25" s="234">
        <f ca="1">U25-T25</f>
        <v>21</v>
      </c>
      <c r="T25" s="184">
        <f ca="1">$F$14</f>
        <v>59</v>
      </c>
      <c r="U25" s="233">
        <f ca="1">BJ33</f>
        <v>80</v>
      </c>
      <c r="BZ25" s="186">
        <f ca="1">CB32</f>
        <v>285</v>
      </c>
      <c r="CA25" s="181" t="s">
        <v>376</v>
      </c>
      <c r="CB25" s="185">
        <f ca="1">BZ25+CA26</f>
        <v>347</v>
      </c>
      <c r="CD25" s="186">
        <f ca="1">CF32</f>
        <v>339</v>
      </c>
      <c r="CE25" s="181" t="s">
        <v>379</v>
      </c>
      <c r="CF25" s="185">
        <f ca="1">CD25+CE26</f>
        <v>401</v>
      </c>
    </row>
    <row r="26" spans="1:88" ht="15.75" thickBot="1" x14ac:dyDescent="0.3">
      <c r="A26" s="1" t="s">
        <v>334</v>
      </c>
      <c r="B26" s="1" t="s">
        <v>124</v>
      </c>
      <c r="C26" s="177" t="s">
        <v>239</v>
      </c>
      <c r="D26" s="118">
        <f>'Analisis tiempos'!AJ8</f>
        <v>5.9683593750000004</v>
      </c>
      <c r="E26" s="257">
        <f ca="1">RANDBETWEEN('Analisis tiempos'!AJ8-'Analisis tiempos'!AL8,'Analisis tiempos'!AJ8+'Analisis tiempos'!AL8)</f>
        <v>6</v>
      </c>
      <c r="F26" s="257">
        <f t="shared" ca="1" si="0"/>
        <v>6</v>
      </c>
      <c r="G26" s="1" t="s">
        <v>320</v>
      </c>
      <c r="BZ26" s="234">
        <f ca="1">CB26-CA26</f>
        <v>416</v>
      </c>
      <c r="CA26" s="184">
        <f ca="1">$F$68</f>
        <v>62</v>
      </c>
      <c r="CB26" s="233">
        <f ca="1">DE86</f>
        <v>478</v>
      </c>
      <c r="CD26" s="234">
        <f ca="1">CF26-CE26</f>
        <v>521</v>
      </c>
      <c r="CE26" s="184">
        <f ca="1">$F$71</f>
        <v>62</v>
      </c>
      <c r="CF26" s="233">
        <f ca="1">DT86</f>
        <v>583</v>
      </c>
    </row>
    <row r="27" spans="1:88" x14ac:dyDescent="0.25">
      <c r="A27" s="1" t="s">
        <v>335</v>
      </c>
      <c r="B27" s="1" t="s">
        <v>124</v>
      </c>
      <c r="C27" s="177" t="s">
        <v>240</v>
      </c>
      <c r="D27" s="118">
        <f>'Analisis tiempos'!AJ8</f>
        <v>5.9683593750000004</v>
      </c>
      <c r="E27" s="257">
        <f ca="1">RANDBETWEEN('Analisis tiempos'!AJ8-'Analisis tiempos'!AL8,'Analisis tiempos'!AJ8+'Analisis tiempos'!AL8)</f>
        <v>6</v>
      </c>
      <c r="F27" s="257">
        <f t="shared" ca="1" si="0"/>
        <v>6</v>
      </c>
      <c r="G27" s="1" t="s">
        <v>334</v>
      </c>
    </row>
    <row r="28" spans="1:88" ht="15.75" customHeight="1" thickBot="1" x14ac:dyDescent="0.3">
      <c r="A28" s="1" t="s">
        <v>336</v>
      </c>
      <c r="B28" s="1" t="s">
        <v>123</v>
      </c>
      <c r="C28" s="177" t="s">
        <v>264</v>
      </c>
      <c r="D28" s="118">
        <f>'Analisis tiempos'!AJ8</f>
        <v>5.9683593750000004</v>
      </c>
      <c r="E28" s="257">
        <f ca="1">RANDBETWEEN('Analisis tiempos'!AJ8-'Analisis tiempos'!AL8,'Analisis tiempos'!AJ8+'Analisis tiempos'!AL8)</f>
        <v>6</v>
      </c>
      <c r="F28" s="257">
        <f t="shared" ca="1" si="0"/>
        <v>6</v>
      </c>
      <c r="G28" s="1" t="s">
        <v>333</v>
      </c>
    </row>
    <row r="29" spans="1:88" ht="15" customHeight="1" x14ac:dyDescent="0.25">
      <c r="A29" s="1" t="s">
        <v>337</v>
      </c>
      <c r="B29" s="1" t="s">
        <v>123</v>
      </c>
      <c r="C29" s="177" t="s">
        <v>265</v>
      </c>
      <c r="D29" s="118">
        <f>'Analisis tiempos'!AJ8</f>
        <v>5.9683593750000004</v>
      </c>
      <c r="E29" s="257">
        <f ca="1">RANDBETWEEN('Analisis tiempos'!AJ8-'Analisis tiempos'!AL8,'Analisis tiempos'!AJ8+'Analisis tiempos'!AL8)</f>
        <v>6</v>
      </c>
      <c r="F29" s="257">
        <f t="shared" ca="1" si="0"/>
        <v>6</v>
      </c>
      <c r="G29" s="1" t="s">
        <v>336</v>
      </c>
      <c r="J29" s="679" t="s">
        <v>123</v>
      </c>
    </row>
    <row r="30" spans="1:88" x14ac:dyDescent="0.25">
      <c r="A30" s="1" t="s">
        <v>338</v>
      </c>
      <c r="B30" s="1" t="s">
        <v>124</v>
      </c>
      <c r="C30" s="177" t="s">
        <v>266</v>
      </c>
      <c r="D30" s="118">
        <f>'Analisis tiempos'!AJ8</f>
        <v>5.9683593750000004</v>
      </c>
      <c r="E30" s="257">
        <f ca="1">RANDBETWEEN('Analisis tiempos'!AJ8-'Analisis tiempos'!AL8,'Analisis tiempos'!AJ8+'Analisis tiempos'!AL8)</f>
        <v>6</v>
      </c>
      <c r="F30" s="257">
        <f t="shared" ca="1" si="0"/>
        <v>6</v>
      </c>
      <c r="G30" s="1" t="s">
        <v>335</v>
      </c>
      <c r="J30" s="680"/>
    </row>
    <row r="31" spans="1:88" ht="15.75" customHeight="1" thickBot="1" x14ac:dyDescent="0.3">
      <c r="A31" s="1" t="s">
        <v>339</v>
      </c>
      <c r="B31" s="1" t="s">
        <v>124</v>
      </c>
      <c r="C31" s="177" t="s">
        <v>267</v>
      </c>
      <c r="D31" s="118">
        <f>'Analisis tiempos'!AJ8</f>
        <v>5.9683593750000004</v>
      </c>
      <c r="E31" s="257">
        <f ca="1">RANDBETWEEN('Analisis tiempos'!AJ8-'Analisis tiempos'!AL8,'Analisis tiempos'!AJ8+'Analisis tiempos'!AL8)</f>
        <v>6</v>
      </c>
      <c r="F31" s="257">
        <f t="shared" ca="1" si="0"/>
        <v>6</v>
      </c>
      <c r="G31" s="1" t="s">
        <v>338</v>
      </c>
      <c r="J31" s="680"/>
    </row>
    <row r="32" spans="1:88" x14ac:dyDescent="0.25">
      <c r="A32" s="1" t="s">
        <v>340</v>
      </c>
      <c r="B32" s="1" t="s">
        <v>122</v>
      </c>
      <c r="C32" s="177" t="s">
        <v>268</v>
      </c>
      <c r="D32" s="118">
        <f>'Analisis tiempos'!AJ8</f>
        <v>5.9683593750000004</v>
      </c>
      <c r="E32" s="257">
        <f ca="1">RANDBETWEEN('Analisis tiempos'!AJ8-'Analisis tiempos'!AL8,'Analisis tiempos'!AJ8+'Analisis tiempos'!AL8)</f>
        <v>6</v>
      </c>
      <c r="F32" s="257">
        <f t="shared" ca="1" si="0"/>
        <v>6</v>
      </c>
      <c r="G32" s="336" t="s">
        <v>318</v>
      </c>
      <c r="J32" s="680"/>
      <c r="L32" s="226" t="s">
        <v>454</v>
      </c>
      <c r="M32" s="227"/>
      <c r="N32" s="228"/>
      <c r="P32" s="180">
        <f>L33</f>
        <v>0</v>
      </c>
      <c r="Q32" s="200" t="s">
        <v>313</v>
      </c>
      <c r="R32" s="185">
        <f ca="1">P32+Q33</f>
        <v>19</v>
      </c>
      <c r="T32" s="186">
        <f ca="1">R32</f>
        <v>19</v>
      </c>
      <c r="U32" s="200" t="s">
        <v>316</v>
      </c>
      <c r="V32" s="185">
        <f ca="1">T32+U33</f>
        <v>38</v>
      </c>
      <c r="X32" s="186">
        <f ca="1">V32</f>
        <v>38</v>
      </c>
      <c r="Y32" s="200" t="s">
        <v>319</v>
      </c>
      <c r="Z32" s="185">
        <f ca="1">X32+Y33</f>
        <v>56</v>
      </c>
      <c r="AB32" s="186">
        <f ca="1">Z32</f>
        <v>56</v>
      </c>
      <c r="AC32" s="200" t="s">
        <v>332</v>
      </c>
      <c r="AD32" s="185">
        <f ca="1">AB32+AC33</f>
        <v>62</v>
      </c>
      <c r="AF32" s="186">
        <f ca="1">AD32</f>
        <v>62</v>
      </c>
      <c r="AG32" s="200" t="s">
        <v>333</v>
      </c>
      <c r="AH32" s="185">
        <f ca="1">AF32+AG33</f>
        <v>68</v>
      </c>
      <c r="AJ32" s="186">
        <f ca="1">AH32</f>
        <v>68</v>
      </c>
      <c r="AK32" s="200" t="s">
        <v>336</v>
      </c>
      <c r="AL32" s="185">
        <f ca="1">AJ32+AK33</f>
        <v>74</v>
      </c>
      <c r="AN32" s="186">
        <f ca="1">AL32</f>
        <v>74</v>
      </c>
      <c r="AO32" s="200" t="s">
        <v>337</v>
      </c>
      <c r="AP32" s="185">
        <f ca="1">AN32+AO33</f>
        <v>80</v>
      </c>
      <c r="BJ32" s="186">
        <f ca="1">AP32</f>
        <v>80</v>
      </c>
      <c r="BK32" s="200" t="s">
        <v>342</v>
      </c>
      <c r="BL32" s="185">
        <f ca="1">BJ32+BK33</f>
        <v>122</v>
      </c>
      <c r="BN32" s="186">
        <f ca="1">BL32</f>
        <v>122</v>
      </c>
      <c r="BO32" s="200" t="s">
        <v>345</v>
      </c>
      <c r="BP32" s="185">
        <f ca="1">BN32+BO33</f>
        <v>166</v>
      </c>
      <c r="BR32" s="186">
        <f ca="1">BP32</f>
        <v>166</v>
      </c>
      <c r="BS32" s="200" t="s">
        <v>348</v>
      </c>
      <c r="BT32" s="185">
        <f ca="1">BR32+BS33</f>
        <v>224</v>
      </c>
      <c r="BZ32" s="186">
        <f ca="1">BT32</f>
        <v>224</v>
      </c>
      <c r="CA32" s="200" t="s">
        <v>366</v>
      </c>
      <c r="CB32" s="185">
        <f ca="1">BZ32+CA33</f>
        <v>285</v>
      </c>
      <c r="CD32" s="186">
        <f ca="1">CB32</f>
        <v>285</v>
      </c>
      <c r="CE32" s="200" t="s">
        <v>369</v>
      </c>
      <c r="CF32" s="185">
        <f ca="1">CD32+CE33</f>
        <v>339</v>
      </c>
      <c r="CH32" s="226" t="s">
        <v>493</v>
      </c>
      <c r="CI32" s="227"/>
      <c r="CJ32" s="228"/>
    </row>
    <row r="33" spans="1:88" ht="15.75" thickBot="1" x14ac:dyDescent="0.3">
      <c r="A33" s="1" t="s">
        <v>341</v>
      </c>
      <c r="B33" s="332" t="s">
        <v>122</v>
      </c>
      <c r="C33" s="337" t="s">
        <v>269</v>
      </c>
      <c r="D33" s="334">
        <f>'Analisis tiempos'!AJ8</f>
        <v>5.9683593750000004</v>
      </c>
      <c r="E33" s="335">
        <f ca="1">RANDBETWEEN('Analisis tiempos'!AJ8-'Analisis tiempos'!AL8,'Analisis tiempos'!AJ8+'Analisis tiempos'!AL8)</f>
        <v>6</v>
      </c>
      <c r="F33" s="335">
        <f t="shared" ca="1" si="0"/>
        <v>6</v>
      </c>
      <c r="G33" s="332" t="s">
        <v>340</v>
      </c>
      <c r="J33" s="680"/>
      <c r="L33" s="229">
        <v>0</v>
      </c>
      <c r="M33" s="230"/>
      <c r="N33" s="231"/>
      <c r="P33" s="234">
        <f ca="1">R33-Q33</f>
        <v>0</v>
      </c>
      <c r="Q33" s="184">
        <f ca="1">$F$5</f>
        <v>19</v>
      </c>
      <c r="R33" s="233">
        <f ca="1">T33</f>
        <v>19</v>
      </c>
      <c r="T33" s="234">
        <f ca="1">V33-U33</f>
        <v>19</v>
      </c>
      <c r="U33" s="184">
        <f ca="1">$F$8</f>
        <v>19</v>
      </c>
      <c r="V33" s="233">
        <f ca="1">X33</f>
        <v>38</v>
      </c>
      <c r="X33" s="234">
        <f ca="1">Z33-Y33</f>
        <v>38</v>
      </c>
      <c r="Y33" s="184">
        <f ca="1">$F$11</f>
        <v>18</v>
      </c>
      <c r="Z33" s="233">
        <f ca="1">AB33</f>
        <v>56</v>
      </c>
      <c r="AB33" s="234">
        <f ca="1">AD33-AC33</f>
        <v>56</v>
      </c>
      <c r="AC33" s="184">
        <f ca="1">$F$24</f>
        <v>6</v>
      </c>
      <c r="AD33" s="233">
        <f ca="1">AF33</f>
        <v>62</v>
      </c>
      <c r="AF33" s="234">
        <f ca="1">AH33-AG33</f>
        <v>62</v>
      </c>
      <c r="AG33" s="184">
        <f ca="1">$F$25</f>
        <v>6</v>
      </c>
      <c r="AH33" s="233">
        <f ca="1">AJ33</f>
        <v>68</v>
      </c>
      <c r="AJ33" s="234">
        <f ca="1">AL33-AK33</f>
        <v>68</v>
      </c>
      <c r="AK33" s="184">
        <f ca="1">$F$28</f>
        <v>6</v>
      </c>
      <c r="AL33" s="233">
        <f ca="1">AN33</f>
        <v>74</v>
      </c>
      <c r="AN33" s="234">
        <f ca="1">AP33-AO33</f>
        <v>74</v>
      </c>
      <c r="AO33" s="184">
        <f ca="1">$F$29</f>
        <v>6</v>
      </c>
      <c r="AP33" s="233">
        <f ca="1">BJ33</f>
        <v>80</v>
      </c>
      <c r="BJ33" s="234">
        <f ca="1">BL33-BK33</f>
        <v>80</v>
      </c>
      <c r="BK33" s="184">
        <f ca="1">$F$34</f>
        <v>42</v>
      </c>
      <c r="BL33" s="233">
        <f ca="1">BN33</f>
        <v>122</v>
      </c>
      <c r="BN33" s="234">
        <f ca="1">BP33-BO33</f>
        <v>122</v>
      </c>
      <c r="BO33" s="184">
        <f ca="1">$F$37</f>
        <v>44</v>
      </c>
      <c r="BP33" s="233">
        <f ca="1">BR33</f>
        <v>166</v>
      </c>
      <c r="BR33" s="234">
        <f ca="1">BT33-BS33</f>
        <v>166</v>
      </c>
      <c r="BS33" s="184">
        <f ca="1">$F$40</f>
        <v>58</v>
      </c>
      <c r="BT33" s="233">
        <f ca="1">BZ33</f>
        <v>224</v>
      </c>
      <c r="BZ33" s="234">
        <f ca="1">CB33-CA33</f>
        <v>224</v>
      </c>
      <c r="CA33" s="184">
        <f ca="1">$F$58</f>
        <v>61</v>
      </c>
      <c r="CB33" s="233">
        <f ca="1">CD33</f>
        <v>285</v>
      </c>
      <c r="CD33" s="234">
        <f ca="1">CF33-CE33</f>
        <v>285</v>
      </c>
      <c r="CE33" s="184">
        <f ca="1">$F$61</f>
        <v>54</v>
      </c>
      <c r="CF33" s="183">
        <f ca="1">CH33*60</f>
        <v>339</v>
      </c>
      <c r="CH33" s="674">
        <f ca="1">CF32/60</f>
        <v>5.65</v>
      </c>
      <c r="CI33" s="675"/>
      <c r="CJ33" s="201" t="s">
        <v>494</v>
      </c>
    </row>
    <row r="34" spans="1:88" ht="15.75" customHeight="1" thickBot="1" x14ac:dyDescent="0.3">
      <c r="A34" s="1" t="s">
        <v>342</v>
      </c>
      <c r="B34" s="1" t="s">
        <v>123</v>
      </c>
      <c r="C34" s="170" t="s">
        <v>184</v>
      </c>
      <c r="D34" s="118">
        <f>'Analisis tiempos'!AJ10</f>
        <v>51.554479166666667</v>
      </c>
      <c r="E34" s="257">
        <f ca="1">RANDBETWEEN('Analisis tiempos'!AJ10-'Analisis tiempos'!AL10, 'Analisis tiempos'!AJ10+'Analisis tiempos'!AL10)</f>
        <v>42</v>
      </c>
      <c r="F34" s="257">
        <f t="shared" ca="1" si="0"/>
        <v>42</v>
      </c>
      <c r="G34" s="1" t="s">
        <v>479</v>
      </c>
      <c r="J34" s="680"/>
    </row>
    <row r="35" spans="1:88" x14ac:dyDescent="0.25">
      <c r="A35" s="1" t="s">
        <v>343</v>
      </c>
      <c r="B35" s="1" t="s">
        <v>124</v>
      </c>
      <c r="C35" s="170" t="s">
        <v>196</v>
      </c>
      <c r="D35" s="118">
        <f>'Analisis tiempos'!AJ10</f>
        <v>51.554479166666667</v>
      </c>
      <c r="E35" s="257">
        <f ca="1">RANDBETWEEN('Analisis tiempos'!AJ10-'Analisis tiempos'!AL10, 'Analisis tiempos'!AJ10+'Analisis tiempos'!AL10)</f>
        <v>50</v>
      </c>
      <c r="F35" s="257">
        <f t="shared" ca="1" si="0"/>
        <v>50</v>
      </c>
      <c r="G35" s="1" t="s">
        <v>432</v>
      </c>
      <c r="J35" s="680"/>
      <c r="AR35" s="186">
        <f ca="1">AP32</f>
        <v>80</v>
      </c>
      <c r="AS35" s="181" t="s">
        <v>357</v>
      </c>
      <c r="AT35" s="185">
        <f ca="1">AR35+AS36</f>
        <v>101</v>
      </c>
    </row>
    <row r="36" spans="1:88" ht="15.75" thickBot="1" x14ac:dyDescent="0.3">
      <c r="A36" s="1" t="s">
        <v>344</v>
      </c>
      <c r="B36" s="1" t="s">
        <v>122</v>
      </c>
      <c r="C36" s="170" t="s">
        <v>190</v>
      </c>
      <c r="D36" s="118">
        <f>'Analisis tiempos'!AJ10</f>
        <v>51.554479166666667</v>
      </c>
      <c r="E36" s="257">
        <f ca="1">RANDBETWEEN('Analisis tiempos'!AJ10-'Analisis tiempos'!AL10, 'Analisis tiempos'!AJ10+'Analisis tiempos'!AL10)</f>
        <v>52</v>
      </c>
      <c r="F36" s="257">
        <f t="shared" ca="1" si="0"/>
        <v>52</v>
      </c>
      <c r="G36" s="1" t="s">
        <v>480</v>
      </c>
      <c r="J36" s="681"/>
      <c r="AR36" s="234">
        <f ca="1">AT36-AS36</f>
        <v>269</v>
      </c>
      <c r="AS36" s="184">
        <f ca="1">$F$49</f>
        <v>21</v>
      </c>
      <c r="AT36" s="233">
        <f ca="1">BZ53</f>
        <v>290</v>
      </c>
    </row>
    <row r="37" spans="1:88" ht="15.75" customHeight="1" thickBot="1" x14ac:dyDescent="0.3">
      <c r="A37" s="1" t="s">
        <v>345</v>
      </c>
      <c r="B37" s="1" t="s">
        <v>123</v>
      </c>
      <c r="C37" s="170" t="s">
        <v>197</v>
      </c>
      <c r="D37" s="118">
        <f>'Analisis tiempos'!AJ10</f>
        <v>51.554479166666667</v>
      </c>
      <c r="E37" s="257">
        <f ca="1">RANDBETWEEN('Analisis tiempos'!AJ10-'Analisis tiempos'!AL10, 'Analisis tiempos'!AJ10+'Analisis tiempos'!AL10)</f>
        <v>44</v>
      </c>
      <c r="F37" s="257">
        <f t="shared" ca="1" si="0"/>
        <v>44</v>
      </c>
      <c r="G37" s="1" t="s">
        <v>429</v>
      </c>
    </row>
    <row r="38" spans="1:88" x14ac:dyDescent="0.25">
      <c r="A38" s="1" t="s">
        <v>346</v>
      </c>
      <c r="B38" s="1" t="s">
        <v>124</v>
      </c>
      <c r="C38" s="170" t="s">
        <v>191</v>
      </c>
      <c r="D38" s="118">
        <f>'Analisis tiempos'!AJ10</f>
        <v>51.554479166666667</v>
      </c>
      <c r="E38" s="257">
        <f ca="1">RANDBETWEEN('Analisis tiempos'!AJ10-'Analisis tiempos'!AL10, 'Analisis tiempos'!AJ10+'Analisis tiempos'!AL10)</f>
        <v>47</v>
      </c>
      <c r="F38" s="257">
        <f t="shared" ca="1" si="0"/>
        <v>47</v>
      </c>
      <c r="G38" s="1" t="s">
        <v>433</v>
      </c>
      <c r="AA38" s="186">
        <f ca="1">Z32</f>
        <v>56</v>
      </c>
      <c r="AB38" s="181" t="s">
        <v>329</v>
      </c>
      <c r="AC38" s="185">
        <f ca="1">AA38+AB39</f>
        <v>115</v>
      </c>
      <c r="AN38" s="186">
        <f ca="1">AL32</f>
        <v>74</v>
      </c>
      <c r="AO38" s="181" t="s">
        <v>356</v>
      </c>
      <c r="AP38" s="185">
        <f ca="1">AN38+AO39</f>
        <v>95</v>
      </c>
    </row>
    <row r="39" spans="1:88" ht="15.75" thickBot="1" x14ac:dyDescent="0.3">
      <c r="A39" s="1" t="s">
        <v>347</v>
      </c>
      <c r="B39" s="1" t="s">
        <v>122</v>
      </c>
      <c r="C39" s="170" t="s">
        <v>198</v>
      </c>
      <c r="D39" s="118">
        <f>'Analisis tiempos'!AJ10</f>
        <v>51.554479166666667</v>
      </c>
      <c r="E39" s="257">
        <f ca="1">RANDBETWEEN('Analisis tiempos'!AJ10-'Analisis tiempos'!AL10, 'Analisis tiempos'!AJ10+'Analisis tiempos'!AL10)</f>
        <v>61</v>
      </c>
      <c r="F39" s="257">
        <f t="shared" ca="1" si="0"/>
        <v>61</v>
      </c>
      <c r="G39" s="1" t="s">
        <v>481</v>
      </c>
      <c r="AA39" s="234">
        <f ca="1">AC39-AB39</f>
        <v>119</v>
      </c>
      <c r="AB39" s="184">
        <f ca="1">$F$21</f>
        <v>59</v>
      </c>
      <c r="AC39" s="233">
        <f ca="1">BR53</f>
        <v>178</v>
      </c>
      <c r="AN39" s="234">
        <f ca="1">AP39-AO39</f>
        <v>203</v>
      </c>
      <c r="AO39" s="184">
        <f ca="1">$F$48</f>
        <v>21</v>
      </c>
      <c r="AP39" s="233">
        <f ca="1">BZ33</f>
        <v>224</v>
      </c>
    </row>
    <row r="40" spans="1:88" ht="15.75" customHeight="1" thickBot="1" x14ac:dyDescent="0.3">
      <c r="A40" s="1" t="s">
        <v>348</v>
      </c>
      <c r="B40" s="1" t="s">
        <v>123</v>
      </c>
      <c r="C40" s="170" t="s">
        <v>245</v>
      </c>
      <c r="D40" s="118">
        <f>'Analisis tiempos'!AJ10</f>
        <v>51.554479166666667</v>
      </c>
      <c r="E40" s="257">
        <f ca="1">RANDBETWEEN('Analisis tiempos'!AJ10-'Analisis tiempos'!AL10, 'Analisis tiempos'!AJ10+'Analisis tiempos'!AL10)</f>
        <v>58</v>
      </c>
      <c r="F40" s="257">
        <f t="shared" ca="1" si="0"/>
        <v>58</v>
      </c>
      <c r="G40" s="1" t="s">
        <v>430</v>
      </c>
    </row>
    <row r="41" spans="1:88" x14ac:dyDescent="0.25">
      <c r="A41" s="1" t="s">
        <v>349</v>
      </c>
      <c r="B41" s="1" t="s">
        <v>124</v>
      </c>
      <c r="C41" s="170" t="s">
        <v>246</v>
      </c>
      <c r="D41" s="118">
        <f>'Analisis tiempos'!AJ10</f>
        <v>51.554479166666667</v>
      </c>
      <c r="E41" s="257">
        <f ca="1">RANDBETWEEN('Analisis tiempos'!AJ10-'Analisis tiempos'!AL10, 'Analisis tiempos'!AJ10+'Analisis tiempos'!AL10)</f>
        <v>51</v>
      </c>
      <c r="F41" s="257">
        <f t="shared" ca="1" si="0"/>
        <v>51</v>
      </c>
      <c r="G41" s="1" t="s">
        <v>434</v>
      </c>
      <c r="W41" s="186">
        <f ca="1">V32</f>
        <v>38</v>
      </c>
      <c r="X41" s="181" t="s">
        <v>326</v>
      </c>
      <c r="Y41" s="185">
        <f ca="1">W41+X42</f>
        <v>97</v>
      </c>
      <c r="AI41" s="186">
        <f ca="1">AH32</f>
        <v>68</v>
      </c>
      <c r="AJ41" s="181" t="s">
        <v>353</v>
      </c>
      <c r="AK41" s="185">
        <f ca="1">AI41+AJ42</f>
        <v>89</v>
      </c>
    </row>
    <row r="42" spans="1:88" ht="15" customHeight="1" thickBot="1" x14ac:dyDescent="0.3">
      <c r="A42" s="1" t="s">
        <v>350</v>
      </c>
      <c r="B42" s="1" t="s">
        <v>122</v>
      </c>
      <c r="C42" s="170" t="s">
        <v>247</v>
      </c>
      <c r="D42" s="118">
        <f>'Analisis tiempos'!AJ10</f>
        <v>51.554479166666667</v>
      </c>
      <c r="E42" s="257">
        <f ca="1">RANDBETWEEN('Analisis tiempos'!AJ10-'Analisis tiempos'!AL10, 'Analisis tiempos'!AJ10+'Analisis tiempos'!AL10)</f>
        <v>42</v>
      </c>
      <c r="F42" s="257">
        <f t="shared" ca="1" si="0"/>
        <v>42</v>
      </c>
      <c r="G42" s="1" t="s">
        <v>482</v>
      </c>
      <c r="W42" s="234">
        <f ca="1">Y42-X42</f>
        <v>63</v>
      </c>
      <c r="X42" s="184">
        <f ca="1">$F$18</f>
        <v>59</v>
      </c>
      <c r="Y42" s="233">
        <f ca="1">BN33</f>
        <v>122</v>
      </c>
      <c r="AI42" s="234">
        <f ca="1">AK42-AJ42</f>
        <v>244</v>
      </c>
      <c r="AJ42" s="184">
        <f ca="1">$F$45</f>
        <v>21</v>
      </c>
      <c r="AK42" s="233">
        <f ca="1">BT89</f>
        <v>265</v>
      </c>
    </row>
    <row r="43" spans="1:88" ht="15.75" customHeight="1" thickBot="1" x14ac:dyDescent="0.3">
      <c r="A43" s="1" t="s">
        <v>351</v>
      </c>
      <c r="B43" s="332" t="s">
        <v>123</v>
      </c>
      <c r="C43" s="337" t="s">
        <v>248</v>
      </c>
      <c r="D43" s="334">
        <f>'Analisis tiempos'!AJ10</f>
        <v>51.554479166666667</v>
      </c>
      <c r="E43" s="335">
        <f ca="1">RANDBETWEEN('Analisis tiempos'!AJ10-'Analisis tiempos'!AL10, 'Analisis tiempos'!AJ10+'Analisis tiempos'!AL10)</f>
        <v>46</v>
      </c>
      <c r="F43" s="335">
        <f t="shared" ca="1" si="0"/>
        <v>46</v>
      </c>
      <c r="G43" s="332" t="s">
        <v>431</v>
      </c>
    </row>
    <row r="44" spans="1:88" ht="15" customHeight="1" x14ac:dyDescent="0.25">
      <c r="A44" s="1" t="s">
        <v>352</v>
      </c>
      <c r="B44" s="1"/>
      <c r="C44" s="169" t="s">
        <v>469</v>
      </c>
      <c r="D44" s="118">
        <f>'Analisis tiempos'!AJ9</f>
        <v>20.625</v>
      </c>
      <c r="E44" s="257">
        <f ca="1">RANDBETWEEN('Analisis tiempos'!AJ9-'Analisis tiempos'!AL9, 'Analisis tiempos'!AJ9+'Analisis tiempos'!AL9)</f>
        <v>21</v>
      </c>
      <c r="F44" s="257">
        <f t="shared" ca="1" si="0"/>
        <v>21</v>
      </c>
      <c r="G44" s="1" t="s">
        <v>332</v>
      </c>
      <c r="H44" s="676" t="s">
        <v>522</v>
      </c>
      <c r="S44" s="186">
        <f ca="1">R32</f>
        <v>19</v>
      </c>
      <c r="T44" s="181" t="s">
        <v>323</v>
      </c>
      <c r="U44" s="185">
        <f ca="1">S44+T45</f>
        <v>78</v>
      </c>
      <c r="AE44" s="186">
        <f ca="1">AD32</f>
        <v>62</v>
      </c>
      <c r="AF44" s="181" t="s">
        <v>352</v>
      </c>
      <c r="AG44" s="185">
        <f ca="1">AE44+AF45</f>
        <v>83</v>
      </c>
    </row>
    <row r="45" spans="1:88" ht="15.75" thickBot="1" x14ac:dyDescent="0.3">
      <c r="A45" s="1" t="s">
        <v>353</v>
      </c>
      <c r="B45" s="1"/>
      <c r="C45" s="169" t="s">
        <v>470</v>
      </c>
      <c r="D45" s="118">
        <f>'Analisis tiempos'!AJ9</f>
        <v>20.625</v>
      </c>
      <c r="E45" s="257">
        <f ca="1">RANDBETWEEN('Analisis tiempos'!AJ9-'Analisis tiempos'!AL9, 'Analisis tiempos'!AJ9+'Analisis tiempos'!AL9)</f>
        <v>21</v>
      </c>
      <c r="F45" s="257">
        <f t="shared" ca="1" si="0"/>
        <v>21</v>
      </c>
      <c r="G45" s="1" t="s">
        <v>333</v>
      </c>
      <c r="H45" s="677"/>
      <c r="S45" s="234">
        <f ca="1">U45-T45</f>
        <v>22</v>
      </c>
      <c r="T45" s="184">
        <f ca="1">$F$15</f>
        <v>59</v>
      </c>
      <c r="U45" s="233">
        <f ca="1">BJ53</f>
        <v>81</v>
      </c>
      <c r="AE45" s="182"/>
      <c r="AF45" s="184">
        <f ca="1">$F$44</f>
        <v>21</v>
      </c>
      <c r="AG45" s="183"/>
    </row>
    <row r="46" spans="1:88" x14ac:dyDescent="0.25">
      <c r="A46" s="1" t="s">
        <v>354</v>
      </c>
      <c r="B46" s="1"/>
      <c r="C46" s="169" t="s">
        <v>471</v>
      </c>
      <c r="D46" s="118">
        <f>'Analisis tiempos'!AJ9</f>
        <v>20.625</v>
      </c>
      <c r="E46" s="257">
        <f ca="1">RANDBETWEEN('Analisis tiempos'!AJ9-'Analisis tiempos'!AL9, 'Analisis tiempos'!AJ9+'Analisis tiempos'!AL9)</f>
        <v>21</v>
      </c>
      <c r="F46" s="257">
        <f t="shared" ca="1" si="0"/>
        <v>21</v>
      </c>
      <c r="G46" s="1" t="s">
        <v>334</v>
      </c>
      <c r="H46" s="677"/>
    </row>
    <row r="47" spans="1:88" x14ac:dyDescent="0.25">
      <c r="A47" s="1" t="s">
        <v>355</v>
      </c>
      <c r="B47" s="1"/>
      <c r="C47" s="169" t="s">
        <v>472</v>
      </c>
      <c r="D47" s="118">
        <f>'Analisis tiempos'!AJ9</f>
        <v>20.625</v>
      </c>
      <c r="E47" s="257">
        <f ca="1">RANDBETWEEN('Analisis tiempos'!AJ9-'Analisis tiempos'!AL9, 'Analisis tiempos'!AJ9+'Analisis tiempos'!AL9)</f>
        <v>21</v>
      </c>
      <c r="F47" s="257">
        <f t="shared" ca="1" si="0"/>
        <v>21</v>
      </c>
      <c r="G47" s="1" t="s">
        <v>335</v>
      </c>
      <c r="H47" s="677"/>
    </row>
    <row r="48" spans="1:88" ht="15.75" customHeight="1" thickBot="1" x14ac:dyDescent="0.3">
      <c r="A48" s="1" t="s">
        <v>356</v>
      </c>
      <c r="B48" s="1"/>
      <c r="C48" s="169" t="s">
        <v>473</v>
      </c>
      <c r="D48" s="118">
        <f>'Analisis tiempos'!AJ9</f>
        <v>20.625</v>
      </c>
      <c r="E48" s="257">
        <f ca="1">RANDBETWEEN('Analisis tiempos'!AJ9-'Analisis tiempos'!AL9, 'Analisis tiempos'!AJ9+'Analisis tiempos'!AL9)</f>
        <v>21</v>
      </c>
      <c r="F48" s="257">
        <f t="shared" ca="1" si="0"/>
        <v>21</v>
      </c>
      <c r="G48" s="1" t="s">
        <v>336</v>
      </c>
      <c r="H48" s="677"/>
    </row>
    <row r="49" spans="1:88" ht="15" customHeight="1" x14ac:dyDescent="0.25">
      <c r="A49" s="1" t="s">
        <v>357</v>
      </c>
      <c r="B49" s="1"/>
      <c r="C49" s="169" t="s">
        <v>474</v>
      </c>
      <c r="D49" s="118">
        <f>'Analisis tiempos'!AJ9</f>
        <v>20.625</v>
      </c>
      <c r="E49" s="257">
        <f ca="1">RANDBETWEEN('Analisis tiempos'!AJ9-'Analisis tiempos'!AL9, 'Analisis tiempos'!AJ9+'Analisis tiempos'!AL9)</f>
        <v>21</v>
      </c>
      <c r="F49" s="257">
        <f t="shared" ca="1" si="0"/>
        <v>21</v>
      </c>
      <c r="G49" s="1" t="s">
        <v>337</v>
      </c>
      <c r="H49" s="677"/>
      <c r="J49" s="679" t="s">
        <v>124</v>
      </c>
    </row>
    <row r="50" spans="1:88" x14ac:dyDescent="0.25">
      <c r="A50" s="1" t="s">
        <v>358</v>
      </c>
      <c r="B50" s="1"/>
      <c r="C50" s="169" t="s">
        <v>475</v>
      </c>
      <c r="D50" s="118">
        <f>'Analisis tiempos'!AJ9</f>
        <v>20.625</v>
      </c>
      <c r="E50" s="257">
        <f ca="1">RANDBETWEEN('Analisis tiempos'!AJ9-'Analisis tiempos'!AL9, 'Analisis tiempos'!AJ9+'Analisis tiempos'!AL9)</f>
        <v>21</v>
      </c>
      <c r="F50" s="257">
        <f t="shared" ca="1" si="0"/>
        <v>21</v>
      </c>
      <c r="G50" s="1" t="s">
        <v>338</v>
      </c>
      <c r="H50" s="677"/>
      <c r="J50" s="680"/>
    </row>
    <row r="51" spans="1:88" ht="15.75" customHeight="1" thickBot="1" x14ac:dyDescent="0.3">
      <c r="A51" s="1" t="s">
        <v>359</v>
      </c>
      <c r="B51" s="1"/>
      <c r="C51" s="169" t="s">
        <v>476</v>
      </c>
      <c r="D51" s="118">
        <f>'Analisis tiempos'!AJ9</f>
        <v>20.625</v>
      </c>
      <c r="E51" s="257">
        <f ca="1">RANDBETWEEN('Analisis tiempos'!AJ9-'Analisis tiempos'!AL9, 'Analisis tiempos'!AJ9+'Analisis tiempos'!AL9)</f>
        <v>21</v>
      </c>
      <c r="F51" s="257">
        <f t="shared" ca="1" si="0"/>
        <v>21</v>
      </c>
      <c r="G51" s="1" t="s">
        <v>339</v>
      </c>
      <c r="H51" s="677"/>
      <c r="J51" s="680"/>
    </row>
    <row r="52" spans="1:88" x14ac:dyDescent="0.25">
      <c r="A52" s="1" t="s">
        <v>360</v>
      </c>
      <c r="B52" s="1"/>
      <c r="C52" s="169" t="s">
        <v>477</v>
      </c>
      <c r="D52" s="118">
        <f>'Analisis tiempos'!AJ9</f>
        <v>20.625</v>
      </c>
      <c r="E52" s="257">
        <f ca="1">RANDBETWEEN('Analisis tiempos'!AJ9-'Analisis tiempos'!AL9, 'Analisis tiempos'!AJ9+'Analisis tiempos'!AL9)</f>
        <v>21</v>
      </c>
      <c r="F52" s="257">
        <f t="shared" ca="1" si="0"/>
        <v>21</v>
      </c>
      <c r="G52" s="1" t="s">
        <v>340</v>
      </c>
      <c r="H52" s="677"/>
      <c r="J52" s="680"/>
      <c r="L52" s="226" t="s">
        <v>454</v>
      </c>
      <c r="M52" s="227"/>
      <c r="N52" s="228"/>
      <c r="P52" s="180">
        <f>L53</f>
        <v>0</v>
      </c>
      <c r="Q52" s="200" t="s">
        <v>314</v>
      </c>
      <c r="R52" s="185">
        <f ca="1">P52+Q53</f>
        <v>19</v>
      </c>
      <c r="T52" s="186">
        <f ca="1">R52</f>
        <v>19</v>
      </c>
      <c r="U52" s="200" t="s">
        <v>317</v>
      </c>
      <c r="V52" s="185">
        <f ca="1">T52+U53</f>
        <v>38</v>
      </c>
      <c r="X52" s="186">
        <f ca="1">V52</f>
        <v>38</v>
      </c>
      <c r="Y52" s="200" t="s">
        <v>320</v>
      </c>
      <c r="Z52" s="185">
        <f ca="1">X52+Y53</f>
        <v>57</v>
      </c>
      <c r="AB52" s="186">
        <f ca="1">Z52</f>
        <v>57</v>
      </c>
      <c r="AC52" s="200" t="s">
        <v>334</v>
      </c>
      <c r="AD52" s="185">
        <f ca="1">AB52+AC53</f>
        <v>63</v>
      </c>
      <c r="AF52" s="186">
        <f ca="1">AD52</f>
        <v>63</v>
      </c>
      <c r="AG52" s="200" t="s">
        <v>335</v>
      </c>
      <c r="AH52" s="185">
        <f ca="1">AF52+AG53</f>
        <v>69</v>
      </c>
      <c r="AJ52" s="186">
        <f ca="1">AH52</f>
        <v>69</v>
      </c>
      <c r="AK52" s="200" t="s">
        <v>338</v>
      </c>
      <c r="AL52" s="185">
        <f ca="1">AJ52+AK53</f>
        <v>75</v>
      </c>
      <c r="AN52" s="186">
        <f ca="1">AL52</f>
        <v>75</v>
      </c>
      <c r="AO52" s="200" t="s">
        <v>339</v>
      </c>
      <c r="AP52" s="185">
        <f ca="1">AN52+AO53</f>
        <v>81</v>
      </c>
      <c r="BJ52" s="186">
        <f ca="1">AP52</f>
        <v>81</v>
      </c>
      <c r="BK52" s="200" t="s">
        <v>343</v>
      </c>
      <c r="BL52" s="185">
        <f ca="1">BJ52+BK53</f>
        <v>131</v>
      </c>
      <c r="BN52" s="186">
        <f ca="1">BL52</f>
        <v>131</v>
      </c>
      <c r="BO52" s="200" t="s">
        <v>346</v>
      </c>
      <c r="BP52" s="185">
        <f ca="1">BN52+BO53</f>
        <v>178</v>
      </c>
      <c r="BR52" s="186">
        <f ca="1">BP52</f>
        <v>178</v>
      </c>
      <c r="BS52" s="200" t="s">
        <v>349</v>
      </c>
      <c r="BT52" s="185">
        <f ca="1">BR52+BS53</f>
        <v>229</v>
      </c>
      <c r="BV52" s="186">
        <f ca="1">BT52</f>
        <v>229</v>
      </c>
      <c r="BW52" s="200" t="s">
        <v>364</v>
      </c>
      <c r="BX52" s="185">
        <f ca="1">BV52+BW53</f>
        <v>290</v>
      </c>
      <c r="BZ52" s="186">
        <f ca="1">BX52</f>
        <v>290</v>
      </c>
      <c r="CA52" s="200" t="s">
        <v>367</v>
      </c>
      <c r="CB52" s="185">
        <f ca="1">BZ52+CA53</f>
        <v>357</v>
      </c>
      <c r="CD52" s="186">
        <f ca="1">CB52</f>
        <v>357</v>
      </c>
      <c r="CE52" s="200" t="s">
        <v>370</v>
      </c>
      <c r="CF52" s="185">
        <f ca="1">CD52+CE53</f>
        <v>424</v>
      </c>
      <c r="CH52" s="226" t="s">
        <v>493</v>
      </c>
      <c r="CI52" s="227"/>
      <c r="CJ52" s="228"/>
    </row>
    <row r="53" spans="1:88" ht="15.75" thickBot="1" x14ac:dyDescent="0.3">
      <c r="A53" s="1" t="s">
        <v>361</v>
      </c>
      <c r="B53" s="332"/>
      <c r="C53" s="337" t="s">
        <v>478</v>
      </c>
      <c r="D53" s="334">
        <f>'Analisis tiempos'!AJ9</f>
        <v>20.625</v>
      </c>
      <c r="E53" s="335">
        <f ca="1">RANDBETWEEN('Analisis tiempos'!AJ9-'Analisis tiempos'!AL9, 'Analisis tiempos'!AJ9+'Analisis tiempos'!AL9)</f>
        <v>21</v>
      </c>
      <c r="F53" s="335">
        <f t="shared" ca="1" si="0"/>
        <v>21</v>
      </c>
      <c r="G53" s="332" t="s">
        <v>341</v>
      </c>
      <c r="H53" s="678"/>
      <c r="J53" s="680"/>
      <c r="L53" s="229">
        <v>0</v>
      </c>
      <c r="M53" s="230"/>
      <c r="N53" s="231"/>
      <c r="P53" s="234">
        <f ca="1">R53-Q53</f>
        <v>0</v>
      </c>
      <c r="Q53" s="184">
        <f ca="1">$F$6</f>
        <v>19</v>
      </c>
      <c r="R53" s="233">
        <f ca="1">T53</f>
        <v>19</v>
      </c>
      <c r="T53" s="234">
        <f ca="1">V53-U53</f>
        <v>19</v>
      </c>
      <c r="U53" s="184">
        <f ca="1">$F$9</f>
        <v>19</v>
      </c>
      <c r="V53" s="233">
        <f ca="1">X53</f>
        <v>38</v>
      </c>
      <c r="X53" s="234">
        <f ca="1">Z53-Y53</f>
        <v>38</v>
      </c>
      <c r="Y53" s="184">
        <f ca="1">$F$12</f>
        <v>19</v>
      </c>
      <c r="Z53" s="233">
        <f ca="1">AB53</f>
        <v>57</v>
      </c>
      <c r="AB53" s="234">
        <f ca="1">AD53-AC53</f>
        <v>57</v>
      </c>
      <c r="AC53" s="184">
        <f ca="1">$F$26</f>
        <v>6</v>
      </c>
      <c r="AD53" s="233">
        <f ca="1">AF53</f>
        <v>63</v>
      </c>
      <c r="AF53" s="234">
        <f ca="1">AH53-AG53</f>
        <v>63</v>
      </c>
      <c r="AG53" s="184">
        <f ca="1">$F$27</f>
        <v>6</v>
      </c>
      <c r="AH53" s="233">
        <f ca="1">AJ53</f>
        <v>69</v>
      </c>
      <c r="AJ53" s="234">
        <f ca="1">AL53-AK53</f>
        <v>69</v>
      </c>
      <c r="AK53" s="184">
        <f ca="1">$F$30</f>
        <v>6</v>
      </c>
      <c r="AL53" s="233">
        <f ca="1">AN53</f>
        <v>75</v>
      </c>
      <c r="AN53" s="234">
        <f ca="1">AP53-AO53</f>
        <v>75</v>
      </c>
      <c r="AO53" s="184">
        <f ca="1">$F$31</f>
        <v>6</v>
      </c>
      <c r="AP53" s="233">
        <f ca="1">BJ53</f>
        <v>81</v>
      </c>
      <c r="BJ53" s="234">
        <f ca="1">BL53-BK53</f>
        <v>81</v>
      </c>
      <c r="BK53" s="184">
        <f ca="1">$F$35</f>
        <v>50</v>
      </c>
      <c r="BL53" s="233">
        <f ca="1">BN53</f>
        <v>131</v>
      </c>
      <c r="BN53" s="234">
        <f ca="1">BP53-BO53</f>
        <v>131</v>
      </c>
      <c r="BO53" s="184">
        <f ca="1">$F$38</f>
        <v>47</v>
      </c>
      <c r="BP53" s="233">
        <f ca="1">BR53</f>
        <v>178</v>
      </c>
      <c r="BR53" s="234">
        <f ca="1">BT53-BS53</f>
        <v>178</v>
      </c>
      <c r="BS53" s="184">
        <f ca="1">$F$41</f>
        <v>51</v>
      </c>
      <c r="BT53" s="233">
        <f ca="1">BV53</f>
        <v>229</v>
      </c>
      <c r="BV53" s="234">
        <f ca="1">BX53-BW53</f>
        <v>229</v>
      </c>
      <c r="BW53" s="184">
        <f ca="1">$F$56</f>
        <v>61</v>
      </c>
      <c r="BX53" s="233">
        <f ca="1">BZ53</f>
        <v>290</v>
      </c>
      <c r="BZ53" s="234">
        <f ca="1">CB53-CA53</f>
        <v>290</v>
      </c>
      <c r="CA53" s="184">
        <f ca="1">$F$59</f>
        <v>67</v>
      </c>
      <c r="CB53" s="233">
        <f ca="1">CD53</f>
        <v>357</v>
      </c>
      <c r="CD53" s="234">
        <f ca="1">CF53-CE53</f>
        <v>357</v>
      </c>
      <c r="CE53" s="184">
        <f ca="1">$F$62</f>
        <v>67</v>
      </c>
      <c r="CF53" s="183">
        <f ca="1">CH53*60</f>
        <v>424</v>
      </c>
      <c r="CH53" s="674">
        <f ca="1">CF52/60</f>
        <v>7.0666666666666664</v>
      </c>
      <c r="CI53" s="675"/>
      <c r="CJ53" s="201" t="s">
        <v>494</v>
      </c>
    </row>
    <row r="54" spans="1:88" ht="15.75" customHeight="1" thickBot="1" x14ac:dyDescent="0.3">
      <c r="A54" s="1" t="s">
        <v>362</v>
      </c>
      <c r="B54" s="1" t="s">
        <v>310</v>
      </c>
      <c r="C54" s="178" t="s">
        <v>186</v>
      </c>
      <c r="D54" s="118">
        <f>'Analisis tiempos'!AJ11</f>
        <v>60.085574999999999</v>
      </c>
      <c r="E54" s="257">
        <f ca="1">RANDBETWEEN('Analisis tiempos'!AJ11-'Analisis tiempos'!AL11, 'Analisis tiempos'!AJ11+'Analisis tiempos'!AL11)</f>
        <v>70</v>
      </c>
      <c r="F54" s="257">
        <f t="shared" ca="1" si="0"/>
        <v>70</v>
      </c>
      <c r="G54" s="142" t="s">
        <v>484</v>
      </c>
      <c r="J54" s="680"/>
    </row>
    <row r="55" spans="1:88" x14ac:dyDescent="0.25">
      <c r="A55" s="1" t="s">
        <v>363</v>
      </c>
      <c r="B55" s="1" t="s">
        <v>310</v>
      </c>
      <c r="C55" s="178" t="s">
        <v>255</v>
      </c>
      <c r="D55" s="118">
        <f>'Analisis tiempos'!AJ11</f>
        <v>60.085574999999999</v>
      </c>
      <c r="E55" s="257">
        <f ca="1">RANDBETWEEN('Analisis tiempos'!AJ11-'Analisis tiempos'!AL11, 'Analisis tiempos'!AJ11+'Analisis tiempos'!AL11)</f>
        <v>62</v>
      </c>
      <c r="F55" s="257">
        <f t="shared" ca="1" si="0"/>
        <v>62</v>
      </c>
      <c r="G55" s="142" t="s">
        <v>485</v>
      </c>
      <c r="J55" s="680"/>
      <c r="AR55" s="186">
        <f ca="1">AP52</f>
        <v>81</v>
      </c>
      <c r="AS55" s="181" t="s">
        <v>359</v>
      </c>
      <c r="AT55" s="185">
        <f ca="1">AR55+AS56</f>
        <v>102</v>
      </c>
    </row>
    <row r="56" spans="1:88" ht="15.75" thickBot="1" x14ac:dyDescent="0.3">
      <c r="A56" s="1" t="s">
        <v>364</v>
      </c>
      <c r="B56" s="1" t="s">
        <v>124</v>
      </c>
      <c r="C56" s="178" t="s">
        <v>192</v>
      </c>
      <c r="D56" s="118">
        <f>'Analisis tiempos'!AJ11</f>
        <v>60.085574999999999</v>
      </c>
      <c r="E56" s="257">
        <f ca="1">RANDBETWEEN('Analisis tiempos'!AJ11-'Analisis tiempos'!AL11, 'Analisis tiempos'!AJ11+'Analisis tiempos'!AL11)</f>
        <v>61</v>
      </c>
      <c r="F56" s="257">
        <f t="shared" ca="1" si="0"/>
        <v>61</v>
      </c>
      <c r="G56" s="1" t="s">
        <v>486</v>
      </c>
      <c r="J56" s="681"/>
      <c r="AR56" s="234">
        <f ca="1">AT56-AS56</f>
        <v>264</v>
      </c>
      <c r="AS56" s="184">
        <f ca="1">$F$51</f>
        <v>21</v>
      </c>
      <c r="AT56" s="233">
        <f ca="1">CD33</f>
        <v>285</v>
      </c>
    </row>
    <row r="57" spans="1:88" ht="15.75" customHeight="1" thickBot="1" x14ac:dyDescent="0.3">
      <c r="A57" s="1" t="s">
        <v>365</v>
      </c>
      <c r="B57" s="1" t="s">
        <v>122</v>
      </c>
      <c r="C57" s="178" t="s">
        <v>199</v>
      </c>
      <c r="D57" s="118">
        <f>'Analisis tiempos'!AJ11</f>
        <v>60.085574999999999</v>
      </c>
      <c r="E57" s="257">
        <f ca="1">RANDBETWEEN('Analisis tiempos'!AJ11-'Analisis tiempos'!AL11, 'Analisis tiempos'!AJ11+'Analisis tiempos'!AL11)</f>
        <v>59</v>
      </c>
      <c r="F57" s="257">
        <f t="shared" ca="1" si="0"/>
        <v>59</v>
      </c>
      <c r="G57" s="1" t="s">
        <v>483</v>
      </c>
    </row>
    <row r="58" spans="1:88" x14ac:dyDescent="0.25">
      <c r="A58" s="1" t="s">
        <v>366</v>
      </c>
      <c r="B58" s="1" t="s">
        <v>123</v>
      </c>
      <c r="C58" s="178" t="s">
        <v>256</v>
      </c>
      <c r="D58" s="118">
        <f>'Analisis tiempos'!AJ11</f>
        <v>60.085574999999999</v>
      </c>
      <c r="E58" s="257">
        <f ca="1">RANDBETWEEN('Analisis tiempos'!AJ11-'Analisis tiempos'!AL11, 'Analisis tiempos'!AJ11+'Analisis tiempos'!AL11)</f>
        <v>61</v>
      </c>
      <c r="F58" s="257">
        <f t="shared" ca="1" si="0"/>
        <v>61</v>
      </c>
      <c r="G58" s="1" t="s">
        <v>487</v>
      </c>
      <c r="AA58" s="186">
        <f ca="1">Z52</f>
        <v>57</v>
      </c>
      <c r="AB58" s="181" t="s">
        <v>330</v>
      </c>
      <c r="AC58" s="185">
        <f ca="1">AA58+AB59</f>
        <v>116</v>
      </c>
      <c r="AN58" s="186">
        <f ca="1">AL52</f>
        <v>75</v>
      </c>
      <c r="AO58" s="181" t="s">
        <v>358</v>
      </c>
      <c r="AP58" s="185">
        <f ca="1">AN58+AO59</f>
        <v>96</v>
      </c>
    </row>
    <row r="59" spans="1:88" ht="15.75" thickBot="1" x14ac:dyDescent="0.3">
      <c r="A59" s="1" t="s">
        <v>367</v>
      </c>
      <c r="B59" s="1" t="s">
        <v>124</v>
      </c>
      <c r="C59" s="178" t="s">
        <v>258</v>
      </c>
      <c r="D59" s="118">
        <f>'Analisis tiempos'!AJ11</f>
        <v>60.085574999999999</v>
      </c>
      <c r="E59" s="257">
        <f ca="1">RANDBETWEEN('Analisis tiempos'!AJ11-'Analisis tiempos'!AL11, 'Analisis tiempos'!AJ11+'Analisis tiempos'!AL11)</f>
        <v>67</v>
      </c>
      <c r="F59" s="257">
        <f t="shared" ca="1" si="0"/>
        <v>67</v>
      </c>
      <c r="G59" s="1" t="s">
        <v>488</v>
      </c>
      <c r="AA59" s="234">
        <f ca="1">AC59-AB59</f>
        <v>132</v>
      </c>
      <c r="AB59" s="184">
        <f ca="1">$F$22</f>
        <v>59</v>
      </c>
      <c r="AC59" s="233">
        <f ca="1">BN13</f>
        <v>191</v>
      </c>
      <c r="AN59" s="234">
        <f ca="1">AP59-AO59</f>
        <v>271</v>
      </c>
      <c r="AO59" s="184">
        <f ca="1">$F$50</f>
        <v>21</v>
      </c>
      <c r="AP59" s="233">
        <f ca="1">BV13</f>
        <v>292</v>
      </c>
    </row>
    <row r="60" spans="1:88" ht="15.75" customHeight="1" thickBot="1" x14ac:dyDescent="0.3">
      <c r="A60" s="1" t="s">
        <v>368</v>
      </c>
      <c r="B60" s="1" t="s">
        <v>122</v>
      </c>
      <c r="C60" s="178" t="s">
        <v>260</v>
      </c>
      <c r="D60" s="118">
        <f>'Analisis tiempos'!AJ11</f>
        <v>60.085574999999999</v>
      </c>
      <c r="E60" s="257">
        <f ca="1">RANDBETWEEN('Analisis tiempos'!AJ11-'Analisis tiempos'!AL11, 'Analisis tiempos'!AJ11+'Analisis tiempos'!AL11)</f>
        <v>57</v>
      </c>
      <c r="F60" s="257">
        <f t="shared" ca="1" si="0"/>
        <v>57</v>
      </c>
      <c r="G60" s="1" t="s">
        <v>489</v>
      </c>
    </row>
    <row r="61" spans="1:88" x14ac:dyDescent="0.25">
      <c r="A61" s="1" t="s">
        <v>369</v>
      </c>
      <c r="B61" s="1" t="s">
        <v>123</v>
      </c>
      <c r="C61" s="178" t="s">
        <v>257</v>
      </c>
      <c r="D61" s="118">
        <f>'Analisis tiempos'!AJ11</f>
        <v>60.085574999999999</v>
      </c>
      <c r="E61" s="257">
        <f ca="1">RANDBETWEEN('Analisis tiempos'!AJ11-'Analisis tiempos'!AL11, 'Analisis tiempos'!AJ11+'Analisis tiempos'!AL11)</f>
        <v>54</v>
      </c>
      <c r="F61" s="257">
        <f t="shared" ca="1" si="0"/>
        <v>54</v>
      </c>
      <c r="G61" s="1" t="s">
        <v>490</v>
      </c>
      <c r="W61" s="186">
        <f ca="1">V52</f>
        <v>38</v>
      </c>
      <c r="X61" s="181" t="s">
        <v>327</v>
      </c>
      <c r="Y61" s="185">
        <f ca="1">W61+X62</f>
        <v>97</v>
      </c>
      <c r="AI61" s="186">
        <f ca="1">AH52</f>
        <v>69</v>
      </c>
      <c r="AJ61" s="181" t="s">
        <v>355</v>
      </c>
      <c r="AK61" s="185">
        <f ca="1">AI61+AJ62</f>
        <v>90</v>
      </c>
    </row>
    <row r="62" spans="1:88" ht="15.75" thickBot="1" x14ac:dyDescent="0.3">
      <c r="A62" s="1" t="s">
        <v>370</v>
      </c>
      <c r="B62" s="1" t="s">
        <v>124</v>
      </c>
      <c r="C62" s="178" t="s">
        <v>259</v>
      </c>
      <c r="D62" s="118">
        <f>'Analisis tiempos'!AJ11</f>
        <v>60.085574999999999</v>
      </c>
      <c r="E62" s="257">
        <f ca="1">RANDBETWEEN('Analisis tiempos'!AJ11-'Analisis tiempos'!AL11, 'Analisis tiempos'!AJ11+'Analisis tiempos'!AL11)</f>
        <v>67</v>
      </c>
      <c r="F62" s="257">
        <f t="shared" ca="1" si="0"/>
        <v>67</v>
      </c>
      <c r="G62" s="1" t="s">
        <v>491</v>
      </c>
      <c r="W62" s="234">
        <f ca="1">Y62-X62</f>
        <v>71</v>
      </c>
      <c r="X62" s="184">
        <f ca="1">$F$19</f>
        <v>59</v>
      </c>
      <c r="Y62" s="233">
        <f ca="1">BJ13</f>
        <v>130</v>
      </c>
      <c r="AI62" s="234">
        <f ca="1">AK62-AJ62</f>
        <v>212</v>
      </c>
      <c r="AJ62" s="184">
        <f ca="1">$F$47</f>
        <v>21</v>
      </c>
      <c r="AK62" s="233">
        <f ca="1">BR13</f>
        <v>233</v>
      </c>
    </row>
    <row r="63" spans="1:88" ht="15.75" thickBot="1" x14ac:dyDescent="0.3">
      <c r="A63" s="1" t="s">
        <v>371</v>
      </c>
      <c r="B63" s="332" t="s">
        <v>122</v>
      </c>
      <c r="C63" s="337" t="s">
        <v>261</v>
      </c>
      <c r="D63" s="334">
        <f>'Analisis tiempos'!AJ11</f>
        <v>60.085574999999999</v>
      </c>
      <c r="E63" s="335">
        <f ca="1">RANDBETWEEN('Analisis tiempos'!AJ11-'Analisis tiempos'!AL11, 'Analisis tiempos'!AJ11+'Analisis tiempos'!AL11)</f>
        <v>55</v>
      </c>
      <c r="F63" s="335">
        <f t="shared" ca="1" si="0"/>
        <v>55</v>
      </c>
      <c r="G63" s="332" t="s">
        <v>492</v>
      </c>
    </row>
    <row r="64" spans="1:88" ht="15" customHeight="1" x14ac:dyDescent="0.25">
      <c r="A64" s="1" t="s">
        <v>372</v>
      </c>
      <c r="B64" s="1"/>
      <c r="C64" s="169" t="s">
        <v>185</v>
      </c>
      <c r="D64" s="118">
        <f>'Analisis tiempos'!AJ12</f>
        <v>61.875</v>
      </c>
      <c r="E64" s="257">
        <f ca="1">RANDBETWEEN('Analisis tiempos'!AJ12-'Analisis tiempos'!AL12, 'Analisis tiempos'!AJ12+'Analisis tiempos'!AL12)</f>
        <v>62</v>
      </c>
      <c r="F64" s="257">
        <f t="shared" ca="1" si="0"/>
        <v>62</v>
      </c>
      <c r="G64" s="1" t="s">
        <v>362</v>
      </c>
      <c r="H64" s="676" t="s">
        <v>522</v>
      </c>
      <c r="S64" s="186">
        <f ca="1">R52</f>
        <v>19</v>
      </c>
      <c r="T64" s="200" t="s">
        <v>324</v>
      </c>
      <c r="U64" s="185">
        <f ca="1">S64+T65</f>
        <v>78</v>
      </c>
      <c r="AE64" s="186">
        <f ca="1">AD52</f>
        <v>63</v>
      </c>
      <c r="AF64" s="181" t="s">
        <v>354</v>
      </c>
      <c r="AG64" s="185">
        <f ca="1">AE64+AF65</f>
        <v>84</v>
      </c>
    </row>
    <row r="65" spans="1:84" ht="15.75" thickBot="1" x14ac:dyDescent="0.3">
      <c r="A65" s="1" t="s">
        <v>373</v>
      </c>
      <c r="B65" s="1"/>
      <c r="C65" s="169" t="s">
        <v>249</v>
      </c>
      <c r="D65" s="118">
        <f>'Analisis tiempos'!AJ12</f>
        <v>61.875</v>
      </c>
      <c r="E65" s="257">
        <f ca="1">RANDBETWEEN('Analisis tiempos'!AJ12-'Analisis tiempos'!AL12, 'Analisis tiempos'!AJ12+'Analisis tiempos'!AL12)</f>
        <v>62</v>
      </c>
      <c r="F65" s="257">
        <f t="shared" ca="1" si="0"/>
        <v>62</v>
      </c>
      <c r="G65" s="1" t="s">
        <v>363</v>
      </c>
      <c r="H65" s="677"/>
      <c r="S65" s="234">
        <f ca="1">U65-T65</f>
        <v>19</v>
      </c>
      <c r="T65" s="184">
        <f ca="1">$F$16</f>
        <v>59</v>
      </c>
      <c r="U65" s="233">
        <f ca="1">BF13</f>
        <v>78</v>
      </c>
      <c r="AE65" s="234">
        <f ca="1">AG65-AF65</f>
        <v>208</v>
      </c>
      <c r="AF65" s="184">
        <f ca="1">$F$46</f>
        <v>21</v>
      </c>
      <c r="AG65" s="233">
        <f ca="1">BV53</f>
        <v>229</v>
      </c>
    </row>
    <row r="66" spans="1:84" x14ac:dyDescent="0.25">
      <c r="A66" s="1" t="s">
        <v>374</v>
      </c>
      <c r="B66" s="1"/>
      <c r="C66" s="169" t="s">
        <v>250</v>
      </c>
      <c r="D66" s="118">
        <f>'Analisis tiempos'!AJ12</f>
        <v>61.875</v>
      </c>
      <c r="E66" s="257">
        <f ca="1">RANDBETWEEN('Analisis tiempos'!AJ12-'Analisis tiempos'!AL12, 'Analisis tiempos'!AJ12+'Analisis tiempos'!AL12)</f>
        <v>62</v>
      </c>
      <c r="F66" s="257">
        <f t="shared" ca="1" si="0"/>
        <v>62</v>
      </c>
      <c r="G66" s="1" t="s">
        <v>364</v>
      </c>
      <c r="H66" s="677"/>
    </row>
    <row r="67" spans="1:84" x14ac:dyDescent="0.25">
      <c r="A67" s="1" t="s">
        <v>375</v>
      </c>
      <c r="B67" s="1"/>
      <c r="C67" s="169" t="s">
        <v>251</v>
      </c>
      <c r="D67" s="118">
        <f>'Analisis tiempos'!AJ12</f>
        <v>61.875</v>
      </c>
      <c r="E67" s="257">
        <f ca="1">RANDBETWEEN('Analisis tiempos'!AJ12-'Analisis tiempos'!AL12, 'Analisis tiempos'!AJ12+'Analisis tiempos'!AL12)</f>
        <v>62</v>
      </c>
      <c r="F67" s="257">
        <f t="shared" ca="1" si="0"/>
        <v>62</v>
      </c>
      <c r="G67" s="1" t="s">
        <v>365</v>
      </c>
      <c r="H67" s="677"/>
    </row>
    <row r="68" spans="1:84" x14ac:dyDescent="0.25">
      <c r="A68" s="1" t="s">
        <v>376</v>
      </c>
      <c r="B68" s="1"/>
      <c r="C68" s="169" t="s">
        <v>252</v>
      </c>
      <c r="D68" s="118">
        <f>'Analisis tiempos'!AJ12</f>
        <v>61.875</v>
      </c>
      <c r="E68" s="257">
        <f ca="1">RANDBETWEEN('Analisis tiempos'!AJ12-'Analisis tiempos'!AL12, 'Analisis tiempos'!AJ12+'Analisis tiempos'!AL12)</f>
        <v>62</v>
      </c>
      <c r="F68" s="257">
        <f t="shared" ca="1" si="0"/>
        <v>62</v>
      </c>
      <c r="G68" s="1" t="s">
        <v>366</v>
      </c>
      <c r="H68" s="677"/>
    </row>
    <row r="69" spans="1:84" x14ac:dyDescent="0.25">
      <c r="A69" s="1" t="s">
        <v>377</v>
      </c>
      <c r="B69" s="1"/>
      <c r="C69" s="169" t="s">
        <v>253</v>
      </c>
      <c r="D69" s="118">
        <f>'Analisis tiempos'!AJ12</f>
        <v>61.875</v>
      </c>
      <c r="E69" s="257">
        <f ca="1">RANDBETWEEN('Analisis tiempos'!AJ12-'Analisis tiempos'!AL12, 'Analisis tiempos'!AJ12+'Analisis tiempos'!AL12)</f>
        <v>62</v>
      </c>
      <c r="F69" s="257">
        <f t="shared" ref="F69:F117" ca="1" si="1">E69</f>
        <v>62</v>
      </c>
      <c r="G69" s="1" t="s">
        <v>367</v>
      </c>
      <c r="H69" s="677"/>
    </row>
    <row r="70" spans="1:84" x14ac:dyDescent="0.25">
      <c r="A70" s="1" t="s">
        <v>378</v>
      </c>
      <c r="B70" s="1"/>
      <c r="C70" s="169" t="s">
        <v>208</v>
      </c>
      <c r="D70" s="118">
        <f>'Analisis tiempos'!AJ12</f>
        <v>61.875</v>
      </c>
      <c r="E70" s="257">
        <f ca="1">RANDBETWEEN('Analisis tiempos'!AJ12-'Analisis tiempos'!AL12, 'Analisis tiempos'!AJ12+'Analisis tiempos'!AL12)</f>
        <v>62</v>
      </c>
      <c r="F70" s="257">
        <f t="shared" ca="1" si="1"/>
        <v>62</v>
      </c>
      <c r="G70" s="1" t="s">
        <v>368</v>
      </c>
      <c r="H70" s="677"/>
    </row>
    <row r="71" spans="1:84" x14ac:dyDescent="0.25">
      <c r="A71" s="1" t="s">
        <v>379</v>
      </c>
      <c r="B71" s="1"/>
      <c r="C71" s="169" t="s">
        <v>209</v>
      </c>
      <c r="D71" s="118">
        <f>'Analisis tiempos'!AJ12</f>
        <v>61.875</v>
      </c>
      <c r="E71" s="257">
        <f ca="1">RANDBETWEEN('Analisis tiempos'!AJ12-'Analisis tiempos'!AL12, 'Analisis tiempos'!AJ12+'Analisis tiempos'!AL12)</f>
        <v>62</v>
      </c>
      <c r="F71" s="257">
        <f t="shared" ca="1" si="1"/>
        <v>62</v>
      </c>
      <c r="G71" s="1" t="s">
        <v>369</v>
      </c>
      <c r="H71" s="677"/>
    </row>
    <row r="72" spans="1:84" x14ac:dyDescent="0.25">
      <c r="A72" s="1" t="s">
        <v>380</v>
      </c>
      <c r="B72" s="1"/>
      <c r="C72" s="169" t="s">
        <v>254</v>
      </c>
      <c r="D72" s="118">
        <f>'Analisis tiempos'!AJ12</f>
        <v>61.875</v>
      </c>
      <c r="E72" s="257">
        <f ca="1">RANDBETWEEN('Analisis tiempos'!AJ12-'Analisis tiempos'!AL12, 'Analisis tiempos'!AJ12+'Analisis tiempos'!AL12)</f>
        <v>62</v>
      </c>
      <c r="F72" s="257">
        <f t="shared" ca="1" si="1"/>
        <v>62</v>
      </c>
      <c r="G72" s="1" t="s">
        <v>370</v>
      </c>
      <c r="H72" s="677"/>
    </row>
    <row r="73" spans="1:84" ht="15.75" customHeight="1" thickBot="1" x14ac:dyDescent="0.3">
      <c r="A73" s="1" t="s">
        <v>381</v>
      </c>
      <c r="B73" s="332"/>
      <c r="C73" s="337" t="s">
        <v>270</v>
      </c>
      <c r="D73" s="334">
        <f>'Analisis tiempos'!AJ12</f>
        <v>61.875</v>
      </c>
      <c r="E73" s="335">
        <f ca="1">RANDBETWEEN('Analisis tiempos'!AJ12-'Analisis tiempos'!AL12, 'Analisis tiempos'!AJ12+'Analisis tiempos'!AL12)</f>
        <v>62</v>
      </c>
      <c r="F73" s="335">
        <f t="shared" ca="1" si="1"/>
        <v>62</v>
      </c>
      <c r="G73" s="332" t="s">
        <v>371</v>
      </c>
      <c r="H73" s="678"/>
    </row>
    <row r="74" spans="1:84" x14ac:dyDescent="0.25">
      <c r="A74" s="1" t="s">
        <v>382</v>
      </c>
      <c r="B74" s="1" t="s">
        <v>310</v>
      </c>
      <c r="C74" s="168" t="s">
        <v>102</v>
      </c>
      <c r="D74" s="118">
        <f>'Analisis tiempos'!AJ13</f>
        <v>3.05078125</v>
      </c>
      <c r="E74" s="257">
        <f ca="1">RANDBETWEEN('Analisis tiempos'!AJ13-'Analisis tiempos'!AL13, 'Analisis tiempos'!AJ13+'Analisis tiempos'!AL13)</f>
        <v>3</v>
      </c>
      <c r="F74" s="257">
        <f t="shared" ca="1" si="1"/>
        <v>3</v>
      </c>
      <c r="G74" s="1" t="s">
        <v>428</v>
      </c>
      <c r="BV74" s="186">
        <f ca="1">BX52</f>
        <v>290</v>
      </c>
      <c r="BW74" s="181" t="s">
        <v>374</v>
      </c>
      <c r="BX74" s="185">
        <f ca="1">BV74+BW75</f>
        <v>352</v>
      </c>
      <c r="BZ74" s="186">
        <f ca="1">CB52</f>
        <v>357</v>
      </c>
      <c r="CA74" s="181" t="s">
        <v>377</v>
      </c>
      <c r="CB74" s="185">
        <f ca="1">BZ74+CA75</f>
        <v>419</v>
      </c>
      <c r="CD74" s="186">
        <f ca="1">CF52</f>
        <v>424</v>
      </c>
      <c r="CE74" s="181" t="s">
        <v>380</v>
      </c>
      <c r="CF74" s="185">
        <f ca="1">CD74+CE75</f>
        <v>486</v>
      </c>
    </row>
    <row r="75" spans="1:84" ht="15.75" thickBot="1" x14ac:dyDescent="0.3">
      <c r="A75" s="1" t="s">
        <v>383</v>
      </c>
      <c r="B75" s="1"/>
      <c r="C75" s="168" t="s">
        <v>103</v>
      </c>
      <c r="D75" s="118">
        <f>'Analisis tiempos'!AJ14</f>
        <v>123.75</v>
      </c>
      <c r="E75" s="257">
        <f ca="1">RANDBETWEEN('Analisis tiempos'!AJ14-'Analisis tiempos'!AL14, 'Analisis tiempos'!AJ14+'Analisis tiempos'!AL14)</f>
        <v>124</v>
      </c>
      <c r="F75" s="257">
        <f t="shared" ca="1" si="1"/>
        <v>124</v>
      </c>
      <c r="G75" s="161" t="s">
        <v>382</v>
      </c>
      <c r="BV75" s="234">
        <f ca="1">BX75-BW75</f>
        <v>311</v>
      </c>
      <c r="BW75" s="184">
        <f ca="1">$F$66</f>
        <v>62</v>
      </c>
      <c r="BX75" s="233">
        <f ca="1">CP86</f>
        <v>373</v>
      </c>
      <c r="BZ75" s="234">
        <f ca="1">CB75-CA75</f>
        <v>451</v>
      </c>
      <c r="CA75" s="184">
        <f ca="1">$F$69</f>
        <v>62</v>
      </c>
      <c r="CB75" s="233">
        <f ca="1">DJ86</f>
        <v>513</v>
      </c>
      <c r="CD75" s="234">
        <f ca="1">CF75-CE75</f>
        <v>556</v>
      </c>
      <c r="CE75" s="184">
        <f ca="1">$F$72</f>
        <v>62</v>
      </c>
      <c r="CF75" s="233">
        <f ca="1">DY86</f>
        <v>618</v>
      </c>
    </row>
    <row r="76" spans="1:84" x14ac:dyDescent="0.25">
      <c r="A76" s="1" t="s">
        <v>384</v>
      </c>
      <c r="B76" s="1" t="s">
        <v>310</v>
      </c>
      <c r="C76" s="172" t="s">
        <v>131</v>
      </c>
      <c r="D76" s="118">
        <f>'Analisis tiempos'!AJ15</f>
        <v>10.9140625</v>
      </c>
      <c r="E76" s="257">
        <f ca="1">RANDBETWEEN('Analisis tiempos'!AJ15-'Analisis tiempos'!AL15, 'Analisis tiempos'!AJ15+'Analisis tiempos'!AL15)</f>
        <v>11</v>
      </c>
      <c r="F76" s="257">
        <f t="shared" ca="1" si="1"/>
        <v>11</v>
      </c>
      <c r="G76" s="1" t="s">
        <v>436</v>
      </c>
    </row>
    <row r="77" spans="1:84" x14ac:dyDescent="0.25">
      <c r="A77" s="1" t="s">
        <v>385</v>
      </c>
      <c r="B77" s="1"/>
      <c r="C77" s="174" t="s">
        <v>281</v>
      </c>
      <c r="D77" s="118">
        <f>'Analisis tiempos'!AJ16</f>
        <v>34.03125</v>
      </c>
      <c r="E77" s="257">
        <f ca="1">RANDBETWEEN('Analisis tiempos'!AJ16-'Analisis tiempos'!AL16, 'Analisis tiempos'!AJ16+'Analisis tiempos'!AL16)</f>
        <v>35</v>
      </c>
      <c r="F77" s="257">
        <f t="shared" ca="1" si="1"/>
        <v>35</v>
      </c>
      <c r="G77" s="1" t="s">
        <v>435</v>
      </c>
    </row>
    <row r="78" spans="1:84" x14ac:dyDescent="0.25">
      <c r="A78" s="1" t="s">
        <v>386</v>
      </c>
      <c r="B78" s="1" t="s">
        <v>310</v>
      </c>
      <c r="C78" s="172" t="s">
        <v>293</v>
      </c>
      <c r="D78" s="118">
        <f>'Analisis tiempos'!AJ17</f>
        <v>2.8187500000000001</v>
      </c>
      <c r="E78" s="257">
        <f ca="1">RANDBETWEEN('Analisis tiempos'!AJ17-'Analisis tiempos'!AL17, 'Analisis tiempos'!AJ17+'Analisis tiempos'!AL17)</f>
        <v>3</v>
      </c>
      <c r="F78" s="257">
        <f t="shared" ca="1" si="1"/>
        <v>3</v>
      </c>
      <c r="G78" s="1" t="s">
        <v>384</v>
      </c>
    </row>
    <row r="79" spans="1:84" ht="15.75" customHeight="1" thickBot="1" x14ac:dyDescent="0.3">
      <c r="A79" s="1" t="s">
        <v>387</v>
      </c>
      <c r="B79" s="1" t="s">
        <v>310</v>
      </c>
      <c r="C79" s="172" t="s">
        <v>271</v>
      </c>
      <c r="D79" s="118">
        <f>'Analisis tiempos'!AJ18</f>
        <v>2.2515625000000004</v>
      </c>
      <c r="E79" s="257">
        <f ca="1">RANDBETWEEN('Analisis tiempos'!AJ18-'Analisis tiempos'!AL18, 'Analisis tiempos'!AJ18+'Analisis tiempos'!AL18)</f>
        <v>3</v>
      </c>
      <c r="F79" s="257">
        <f t="shared" ca="1" si="1"/>
        <v>3</v>
      </c>
      <c r="G79" s="1" t="s">
        <v>384</v>
      </c>
    </row>
    <row r="80" spans="1:84" x14ac:dyDescent="0.25">
      <c r="A80" s="1" t="s">
        <v>388</v>
      </c>
      <c r="B80" s="1"/>
      <c r="C80" s="175" t="s">
        <v>263</v>
      </c>
      <c r="D80" s="118">
        <f>'Analisis tiempos'!$AJ$19</f>
        <v>12.684374999999999</v>
      </c>
      <c r="E80" s="257">
        <f ca="1">RANDBETWEEN('Analisis tiempos'!AJ19-'Analisis tiempos'!AL19,'Analisis tiempos'!AJ19+'Analisis tiempos'!AL19)</f>
        <v>13</v>
      </c>
      <c r="F80" s="257">
        <f t="shared" ca="1" si="1"/>
        <v>13</v>
      </c>
      <c r="G80" s="1" t="s">
        <v>495</v>
      </c>
      <c r="BU80" s="186">
        <f ca="1">BR88</f>
        <v>273</v>
      </c>
      <c r="BV80" s="181" t="s">
        <v>372</v>
      </c>
      <c r="BW80" s="185">
        <f ca="1">BU80+BV81</f>
        <v>335</v>
      </c>
    </row>
    <row r="81" spans="1:144" ht="15.75" thickBot="1" x14ac:dyDescent="0.3">
      <c r="A81" s="1" t="s">
        <v>389</v>
      </c>
      <c r="B81" s="1"/>
      <c r="C81" s="174" t="s">
        <v>283</v>
      </c>
      <c r="D81" s="118">
        <f>'Analisis tiempos'!$AJ$16</f>
        <v>34.03125</v>
      </c>
      <c r="E81" s="257">
        <f ca="1">RANDBETWEEN('Analisis tiempos'!AJ16-'Analisis tiempos'!AL16, 'Analisis tiempos'!AJ16+'Analisis tiempos'!AL16)</f>
        <v>35</v>
      </c>
      <c r="F81" s="257">
        <f t="shared" ca="1" si="1"/>
        <v>35</v>
      </c>
      <c r="G81" s="1" t="s">
        <v>499</v>
      </c>
      <c r="BU81" s="234">
        <f ca="1">BW81-BV81</f>
        <v>276</v>
      </c>
      <c r="BV81" s="184">
        <f ca="1">$F$64</f>
        <v>62</v>
      </c>
      <c r="BW81" s="233">
        <f ca="1">CK86</f>
        <v>338</v>
      </c>
    </row>
    <row r="82" spans="1:144" ht="15.75" customHeight="1" thickBot="1" x14ac:dyDescent="0.3">
      <c r="A82" s="1" t="s">
        <v>390</v>
      </c>
      <c r="B82" s="1" t="s">
        <v>310</v>
      </c>
      <c r="C82" s="172" t="s">
        <v>496</v>
      </c>
      <c r="D82" s="118">
        <f>SUM('Analisis tiempos'!$AJ$17,'Analisis tiempos'!$AJ$20)</f>
        <v>3.0593750000000002</v>
      </c>
      <c r="E82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82" s="257">
        <f t="shared" ca="1" si="1"/>
        <v>4</v>
      </c>
      <c r="G82" s="1" t="s">
        <v>437</v>
      </c>
      <c r="CP82" s="186">
        <f ca="1">CM85</f>
        <v>373</v>
      </c>
      <c r="CQ82" s="181" t="s">
        <v>388</v>
      </c>
      <c r="CR82" s="185">
        <f ca="1">CP82+CQ83</f>
        <v>386</v>
      </c>
      <c r="CU82" s="186">
        <f ca="1">CR85</f>
        <v>408</v>
      </c>
      <c r="CV82" s="181" t="s">
        <v>392</v>
      </c>
      <c r="CW82" s="185">
        <f ca="1">CU82+CV83</f>
        <v>421</v>
      </c>
      <c r="CZ82" s="186">
        <f ca="1">CW85</f>
        <v>443</v>
      </c>
      <c r="DA82" s="181" t="s">
        <v>396</v>
      </c>
      <c r="DB82" s="185">
        <f ca="1">CZ82+DA83</f>
        <v>456</v>
      </c>
      <c r="DE82" s="186">
        <f ca="1">DB85</f>
        <v>478</v>
      </c>
      <c r="DF82" s="181" t="s">
        <v>400</v>
      </c>
      <c r="DG82" s="185">
        <f ca="1">DE82+DF83</f>
        <v>491</v>
      </c>
      <c r="DJ82" s="186">
        <f ca="1">DG85</f>
        <v>513</v>
      </c>
      <c r="DK82" s="181" t="s">
        <v>404</v>
      </c>
      <c r="DL82" s="185">
        <f ca="1">DJ82+DK83</f>
        <v>526</v>
      </c>
      <c r="DO82" s="186">
        <f ca="1">DL85</f>
        <v>548</v>
      </c>
      <c r="DP82" s="181" t="s">
        <v>408</v>
      </c>
      <c r="DQ82" s="185">
        <f ca="1">DO82+DP83</f>
        <v>561</v>
      </c>
      <c r="DT82" s="186">
        <f ca="1">DQ85</f>
        <v>583</v>
      </c>
      <c r="DU82" s="181" t="s">
        <v>412</v>
      </c>
      <c r="DV82" s="185">
        <f ca="1">DT82+DU83</f>
        <v>596</v>
      </c>
      <c r="DY82" s="186">
        <f ca="1">DV85</f>
        <v>618</v>
      </c>
      <c r="DZ82" s="181" t="s">
        <v>416</v>
      </c>
      <c r="EA82" s="185">
        <f ca="1">DY82+DZ83</f>
        <v>631</v>
      </c>
      <c r="ED82" s="186">
        <f ca="1">EA85</f>
        <v>653</v>
      </c>
      <c r="EE82" s="200" t="s">
        <v>420</v>
      </c>
      <c r="EF82" s="185">
        <f ca="1">ED82+EE83</f>
        <v>666</v>
      </c>
      <c r="EH82" s="186">
        <f ca="1">EF82</f>
        <v>666</v>
      </c>
      <c r="EI82" s="200" t="s">
        <v>422</v>
      </c>
      <c r="EJ82" s="185">
        <f ca="1">EH82+EI83</f>
        <v>667</v>
      </c>
      <c r="EL82" s="685" t="s">
        <v>493</v>
      </c>
      <c r="EM82" s="686"/>
      <c r="EN82" s="687"/>
    </row>
    <row r="83" spans="1:144" ht="15.75" thickBot="1" x14ac:dyDescent="0.3">
      <c r="A83" s="1" t="s">
        <v>391</v>
      </c>
      <c r="B83" s="1" t="s">
        <v>310</v>
      </c>
      <c r="C83" s="172" t="s">
        <v>272</v>
      </c>
      <c r="D83" s="118">
        <f>'Analisis tiempos'!$AJ$18</f>
        <v>2.2515625000000004</v>
      </c>
      <c r="E83" s="257">
        <f ca="1">RANDBETWEEN('Analisis tiempos'!AJ18-'Analisis tiempos'!AL18, 'Analisis tiempos'!AJ18+'Analisis tiempos'!AL18)</f>
        <v>3</v>
      </c>
      <c r="F83" s="257">
        <f t="shared" ca="1" si="1"/>
        <v>3</v>
      </c>
      <c r="G83" s="1" t="s">
        <v>390</v>
      </c>
      <c r="BX83" s="186">
        <f ca="1">BV88</f>
        <v>335</v>
      </c>
      <c r="BY83" s="181" t="s">
        <v>373</v>
      </c>
      <c r="BZ83" s="185">
        <f ca="1">BX83+BY84</f>
        <v>397</v>
      </c>
      <c r="CP83" s="234">
        <f ca="1">CU86-CQ83</f>
        <v>395</v>
      </c>
      <c r="CQ83" s="184">
        <f ca="1">$F$80</f>
        <v>13</v>
      </c>
      <c r="CR83" s="233">
        <f ca="1">CU86</f>
        <v>408</v>
      </c>
      <c r="CU83" s="234">
        <f ca="1">CW83-CV83</f>
        <v>430</v>
      </c>
      <c r="CV83" s="184">
        <f ca="1">$F$84</f>
        <v>13</v>
      </c>
      <c r="CW83" s="233">
        <f ca="1">CZ86</f>
        <v>443</v>
      </c>
      <c r="CZ83" s="234">
        <f ca="1">DB83-DA83</f>
        <v>465</v>
      </c>
      <c r="DA83" s="184">
        <f ca="1">$F$88</f>
        <v>13</v>
      </c>
      <c r="DB83" s="233">
        <f ca="1">DE86</f>
        <v>478</v>
      </c>
      <c r="DE83" s="234">
        <f ca="1">DG83-DF83</f>
        <v>500</v>
      </c>
      <c r="DF83" s="184">
        <f ca="1">$F$92</f>
        <v>13</v>
      </c>
      <c r="DG83" s="233">
        <f ca="1">DJ86</f>
        <v>513</v>
      </c>
      <c r="DJ83" s="234">
        <f ca="1">DL83-DK83</f>
        <v>535</v>
      </c>
      <c r="DK83" s="184">
        <f ca="1">$F$96</f>
        <v>13</v>
      </c>
      <c r="DL83" s="233">
        <f ca="1">DO86</f>
        <v>548</v>
      </c>
      <c r="DO83" s="234">
        <f ca="1">DQ83-DP83</f>
        <v>570</v>
      </c>
      <c r="DP83" s="184">
        <f ca="1">$F$100</f>
        <v>13</v>
      </c>
      <c r="DQ83" s="233">
        <f ca="1">DT86</f>
        <v>583</v>
      </c>
      <c r="DT83" s="234">
        <f ca="1">DV83-DU83</f>
        <v>605</v>
      </c>
      <c r="DU83" s="184">
        <f ca="1">$F$104</f>
        <v>13</v>
      </c>
      <c r="DV83" s="233">
        <f ca="1">DY86</f>
        <v>618</v>
      </c>
      <c r="DY83" s="234">
        <f ca="1">EA83-DZ83</f>
        <v>640</v>
      </c>
      <c r="DZ83" s="184">
        <f ca="1">$F$108</f>
        <v>13</v>
      </c>
      <c r="EA83" s="233">
        <f ca="1">ED83</f>
        <v>653</v>
      </c>
      <c r="ED83" s="234">
        <f ca="1">EF83-EE83</f>
        <v>653</v>
      </c>
      <c r="EE83" s="184">
        <f ca="1">$F$112</f>
        <v>13</v>
      </c>
      <c r="EF83" s="233">
        <f ca="1">EH83</f>
        <v>666</v>
      </c>
      <c r="EH83" s="234">
        <f ca="1">EJ83-EI83</f>
        <v>666</v>
      </c>
      <c r="EI83" s="184">
        <f ca="1">$F$114</f>
        <v>1</v>
      </c>
      <c r="EJ83" s="233">
        <f ca="1">EL83*60</f>
        <v>667</v>
      </c>
      <c r="EL83" s="674">
        <f ca="1">EJ82/60</f>
        <v>11.116666666666667</v>
      </c>
      <c r="EM83" s="675"/>
      <c r="EN83" s="201" t="s">
        <v>494</v>
      </c>
    </row>
    <row r="84" spans="1:144" ht="15.75" thickBot="1" x14ac:dyDescent="0.3">
      <c r="A84" s="1" t="s">
        <v>392</v>
      </c>
      <c r="B84" s="1"/>
      <c r="C84" s="175" t="s">
        <v>308</v>
      </c>
      <c r="D84" s="118">
        <f>'Analisis tiempos'!$AJ$19</f>
        <v>12.684374999999999</v>
      </c>
      <c r="E84" s="257">
        <f ca="1">RANDBETWEEN('Analisis tiempos'!AJ19-'Analisis tiempos'!AL19,'Analisis tiempos'!AJ19+'Analisis tiempos'!AL19)</f>
        <v>13</v>
      </c>
      <c r="F84" s="257">
        <f t="shared" ca="1" si="1"/>
        <v>13</v>
      </c>
      <c r="G84" s="1" t="s">
        <v>391</v>
      </c>
      <c r="BX84" s="234">
        <f ca="1">BZ84-BY84</f>
        <v>346</v>
      </c>
      <c r="BY84" s="184">
        <f ca="1">$F$65</f>
        <v>62</v>
      </c>
      <c r="BZ84" s="233">
        <f ca="1">CU86</f>
        <v>408</v>
      </c>
      <c r="CK84" t="s">
        <v>502</v>
      </c>
      <c r="CP84" t="s">
        <v>503</v>
      </c>
      <c r="CU84" t="s">
        <v>504</v>
      </c>
      <c r="CZ84" t="s">
        <v>505</v>
      </c>
      <c r="DE84" t="s">
        <v>506</v>
      </c>
      <c r="DJ84" t="s">
        <v>507</v>
      </c>
      <c r="DO84" t="s">
        <v>508</v>
      </c>
      <c r="DT84" t="s">
        <v>509</v>
      </c>
      <c r="DY84" t="s">
        <v>510</v>
      </c>
      <c r="EL84" s="682" t="s">
        <v>501</v>
      </c>
      <c r="EM84" s="683"/>
      <c r="EN84" s="684"/>
    </row>
    <row r="85" spans="1:144" ht="15" customHeight="1" thickBot="1" x14ac:dyDescent="0.3">
      <c r="A85" s="1" t="s">
        <v>393</v>
      </c>
      <c r="B85" s="1"/>
      <c r="C85" s="174" t="s">
        <v>282</v>
      </c>
      <c r="D85" s="118">
        <f>'Analisis tiempos'!$AJ$16</f>
        <v>34.03125</v>
      </c>
      <c r="E85" s="257">
        <f ca="1">RANDBETWEEN('Analisis tiempos'!AJ16-'Analisis tiempos'!AL16, 'Analisis tiempos'!AJ16+'Analisis tiempos'!AL16)</f>
        <v>35</v>
      </c>
      <c r="F85" s="257">
        <f t="shared" ca="1" si="1"/>
        <v>35</v>
      </c>
      <c r="G85" s="1" t="s">
        <v>500</v>
      </c>
      <c r="J85" s="679" t="s">
        <v>310</v>
      </c>
      <c r="CK85" s="186">
        <f ca="1">BZ88</f>
        <v>338</v>
      </c>
      <c r="CL85" s="200" t="s">
        <v>385</v>
      </c>
      <c r="CM85" s="185">
        <f ca="1">CK85+CL86</f>
        <v>373</v>
      </c>
      <c r="CP85" s="186">
        <f ca="1">CP82</f>
        <v>373</v>
      </c>
      <c r="CQ85" s="200" t="s">
        <v>389</v>
      </c>
      <c r="CR85" s="185">
        <f ca="1">CP85+CQ86</f>
        <v>408</v>
      </c>
      <c r="CU85" s="186">
        <f ca="1">CU82</f>
        <v>408</v>
      </c>
      <c r="CV85" s="200" t="s">
        <v>393</v>
      </c>
      <c r="CW85" s="185">
        <f ca="1">CU85+CV86</f>
        <v>443</v>
      </c>
      <c r="CZ85" s="186">
        <f ca="1">CZ82</f>
        <v>443</v>
      </c>
      <c r="DA85" s="200" t="s">
        <v>397</v>
      </c>
      <c r="DB85" s="185">
        <f ca="1">CZ85+DA86</f>
        <v>478</v>
      </c>
      <c r="DE85" s="186">
        <f ca="1">DE82</f>
        <v>478</v>
      </c>
      <c r="DF85" s="200" t="s">
        <v>401</v>
      </c>
      <c r="DG85" s="185">
        <f ca="1">DE85+DF86</f>
        <v>513</v>
      </c>
      <c r="DJ85" s="186">
        <f ca="1">DJ82</f>
        <v>513</v>
      </c>
      <c r="DK85" s="200" t="s">
        <v>405</v>
      </c>
      <c r="DL85" s="185">
        <f ca="1">DJ85+DK86</f>
        <v>548</v>
      </c>
      <c r="DO85" s="186">
        <f ca="1">DO82</f>
        <v>548</v>
      </c>
      <c r="DP85" s="200" t="s">
        <v>409</v>
      </c>
      <c r="DQ85" s="185">
        <f ca="1">DO85+DP86</f>
        <v>583</v>
      </c>
      <c r="DT85" s="186">
        <f ca="1">DT82</f>
        <v>583</v>
      </c>
      <c r="DU85" s="200" t="s">
        <v>413</v>
      </c>
      <c r="DV85" s="185">
        <f ca="1">DT85+DU86</f>
        <v>618</v>
      </c>
      <c r="DY85" s="186">
        <f ca="1">DY82</f>
        <v>618</v>
      </c>
      <c r="DZ85" s="200" t="s">
        <v>417</v>
      </c>
      <c r="EA85" s="185">
        <f ca="1">DY85+DZ86</f>
        <v>653</v>
      </c>
      <c r="EL85" s="672">
        <f ca="1">EL83-L89</f>
        <v>7.7833333333333332</v>
      </c>
      <c r="EM85" s="673"/>
      <c r="EN85" s="202" t="s">
        <v>494</v>
      </c>
    </row>
    <row r="86" spans="1:144" ht="15.75" thickBot="1" x14ac:dyDescent="0.3">
      <c r="A86" s="1" t="s">
        <v>394</v>
      </c>
      <c r="B86" s="1" t="s">
        <v>310</v>
      </c>
      <c r="C86" s="172" t="s">
        <v>497</v>
      </c>
      <c r="D86" s="118">
        <f>SUM('Analisis tiempos'!$AJ$17,'Analisis tiempos'!$AJ$20)</f>
        <v>3.0593750000000002</v>
      </c>
      <c r="E86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86" s="257">
        <f t="shared" ca="1" si="1"/>
        <v>4</v>
      </c>
      <c r="G86" s="1" t="s">
        <v>438</v>
      </c>
      <c r="J86" s="680"/>
      <c r="CK86" s="234">
        <f ca="1">CM86-CL86</f>
        <v>338</v>
      </c>
      <c r="CL86" s="184">
        <f ca="1">$F$77</f>
        <v>35</v>
      </c>
      <c r="CM86" s="233">
        <f ca="1">CP86</f>
        <v>373</v>
      </c>
      <c r="CP86" s="234">
        <f ca="1">CR86-CQ86</f>
        <v>373</v>
      </c>
      <c r="CQ86" s="184">
        <f ca="1">$F$81</f>
        <v>35</v>
      </c>
      <c r="CR86" s="233">
        <f ca="1">CU86</f>
        <v>408</v>
      </c>
      <c r="CU86" s="234">
        <f ca="1">CW86-CV86</f>
        <v>408</v>
      </c>
      <c r="CV86" s="184">
        <f ca="1">$F$85</f>
        <v>35</v>
      </c>
      <c r="CW86" s="233">
        <f ca="1">CZ86</f>
        <v>443</v>
      </c>
      <c r="CZ86" s="234">
        <f ca="1">DB86-DA86</f>
        <v>443</v>
      </c>
      <c r="DA86" s="184">
        <f ca="1">$F$89</f>
        <v>35</v>
      </c>
      <c r="DB86" s="233">
        <f ca="1">DE86</f>
        <v>478</v>
      </c>
      <c r="DE86" s="234">
        <f ca="1">DG86-DF86</f>
        <v>478</v>
      </c>
      <c r="DF86" s="184">
        <f ca="1">$F$93</f>
        <v>35</v>
      </c>
      <c r="DG86" s="233">
        <f ca="1">DJ86</f>
        <v>513</v>
      </c>
      <c r="DJ86" s="234">
        <f ca="1">DL86-DK86</f>
        <v>513</v>
      </c>
      <c r="DK86" s="235">
        <f ca="1">$F$97</f>
        <v>35</v>
      </c>
      <c r="DL86" s="233">
        <f ca="1">DO86</f>
        <v>548</v>
      </c>
      <c r="DO86" s="234">
        <f ca="1">DQ86-DP86</f>
        <v>548</v>
      </c>
      <c r="DP86" s="184">
        <f ca="1">$F$101</f>
        <v>35</v>
      </c>
      <c r="DQ86" s="233">
        <f ca="1">DT86</f>
        <v>583</v>
      </c>
      <c r="DT86" s="234">
        <f ca="1">DV86-DU86</f>
        <v>583</v>
      </c>
      <c r="DU86" s="184">
        <f ca="1">$F$105</f>
        <v>35</v>
      </c>
      <c r="DV86" s="233">
        <f ca="1">DY86</f>
        <v>618</v>
      </c>
      <c r="DY86" s="234">
        <f ca="1">EA86-DZ86</f>
        <v>618</v>
      </c>
      <c r="DZ86" s="184">
        <f ca="1">$F$109</f>
        <v>35</v>
      </c>
      <c r="EA86" s="233">
        <f ca="1">ED83</f>
        <v>653</v>
      </c>
    </row>
    <row r="87" spans="1:144" ht="15.75" customHeight="1" thickBot="1" x14ac:dyDescent="0.3">
      <c r="A87" s="1" t="s">
        <v>395</v>
      </c>
      <c r="B87" s="1" t="s">
        <v>310</v>
      </c>
      <c r="C87" s="172" t="s">
        <v>273</v>
      </c>
      <c r="D87" s="118">
        <f>'Analisis tiempos'!$AJ$18</f>
        <v>2.2515625000000004</v>
      </c>
      <c r="E87" s="257">
        <f ca="1">RANDBETWEEN('Analisis tiempos'!AJ18-'Analisis tiempos'!AL18, 'Analisis tiempos'!AJ18+'Analisis tiempos'!AL18)</f>
        <v>3</v>
      </c>
      <c r="F87" s="257">
        <f t="shared" ca="1" si="1"/>
        <v>3</v>
      </c>
      <c r="G87" s="1" t="s">
        <v>394</v>
      </c>
      <c r="J87" s="680"/>
      <c r="CP87" t="s">
        <v>167</v>
      </c>
    </row>
    <row r="88" spans="1:144" x14ac:dyDescent="0.25">
      <c r="A88" s="1" t="s">
        <v>396</v>
      </c>
      <c r="B88" s="1"/>
      <c r="C88" s="175" t="s">
        <v>309</v>
      </c>
      <c r="D88" s="118">
        <f>'Analisis tiempos'!$AJ$19</f>
        <v>12.684374999999999</v>
      </c>
      <c r="E88" s="257">
        <f ca="1">RANDBETWEEN('Analisis tiempos'!AJ19-'Analisis tiempos'!AL19,'Analisis tiempos'!AJ19+'Analisis tiempos'!AL19)</f>
        <v>13</v>
      </c>
      <c r="F88" s="257">
        <f t="shared" ca="1" si="1"/>
        <v>13</v>
      </c>
      <c r="G88" s="1" t="s">
        <v>395</v>
      </c>
      <c r="J88" s="680"/>
      <c r="L88" s="226" t="s">
        <v>454</v>
      </c>
      <c r="M88" s="227"/>
      <c r="N88" s="228"/>
      <c r="P88" s="180">
        <f>L89*60</f>
        <v>200</v>
      </c>
      <c r="Q88" s="200" t="s">
        <v>382</v>
      </c>
      <c r="R88" s="185">
        <f ca="1">P88+Q89</f>
        <v>203</v>
      </c>
      <c r="BP88" s="186">
        <f ca="1">R88</f>
        <v>203</v>
      </c>
      <c r="BQ88" s="181" t="s">
        <v>362</v>
      </c>
      <c r="BR88" s="185">
        <f ca="1">BP88+BQ89</f>
        <v>273</v>
      </c>
      <c r="BT88" s="186">
        <f ca="1">BR88</f>
        <v>273</v>
      </c>
      <c r="BU88" s="181" t="s">
        <v>363</v>
      </c>
      <c r="BV88" s="185">
        <f ca="1">BT88+BU89</f>
        <v>335</v>
      </c>
      <c r="BX88" s="186">
        <f ca="1">U91</f>
        <v>327</v>
      </c>
      <c r="BY88" s="200" t="s">
        <v>384</v>
      </c>
      <c r="BZ88" s="185">
        <f ca="1">BX88+BY89</f>
        <v>338</v>
      </c>
      <c r="CK88" s="186">
        <f ca="1">BZ88</f>
        <v>338</v>
      </c>
      <c r="CL88" s="181" t="s">
        <v>386</v>
      </c>
      <c r="CM88" s="185">
        <f ca="1">CK88+CL89</f>
        <v>341</v>
      </c>
      <c r="CP88" s="186">
        <f ca="1">CP85</f>
        <v>373</v>
      </c>
      <c r="CQ88" s="181" t="s">
        <v>390</v>
      </c>
      <c r="CR88" s="185">
        <f ca="1">CP88+CQ89</f>
        <v>377</v>
      </c>
      <c r="CU88" s="186">
        <f ca="1">CU85</f>
        <v>408</v>
      </c>
      <c r="CV88" s="181" t="s">
        <v>394</v>
      </c>
      <c r="CW88" s="185">
        <f ca="1">CU88+CV89</f>
        <v>412</v>
      </c>
      <c r="CZ88" s="186">
        <f ca="1">CZ85</f>
        <v>443</v>
      </c>
      <c r="DA88" s="181" t="s">
        <v>398</v>
      </c>
      <c r="DB88" s="185">
        <f ca="1">CZ88+DA89</f>
        <v>447</v>
      </c>
      <c r="DE88" s="186">
        <f ca="1">DE85</f>
        <v>478</v>
      </c>
      <c r="DF88" s="181" t="s">
        <v>402</v>
      </c>
      <c r="DG88" s="185">
        <f ca="1">DE88+DF89</f>
        <v>482</v>
      </c>
      <c r="DJ88" s="186">
        <f ca="1">DJ85</f>
        <v>513</v>
      </c>
      <c r="DK88" s="181" t="s">
        <v>498</v>
      </c>
      <c r="DL88" s="185">
        <f ca="1">DJ88+DK89</f>
        <v>517</v>
      </c>
      <c r="DO88" s="186">
        <f ca="1">DO85</f>
        <v>548</v>
      </c>
      <c r="DP88" s="181" t="s">
        <v>410</v>
      </c>
      <c r="DQ88" s="185">
        <f ca="1">DO88+DP89</f>
        <v>552</v>
      </c>
      <c r="DT88" s="186">
        <f ca="1">DT85</f>
        <v>583</v>
      </c>
      <c r="DU88" s="181" t="s">
        <v>414</v>
      </c>
      <c r="DV88" s="185">
        <f ca="1">DT88+DU89</f>
        <v>587</v>
      </c>
      <c r="DY88" s="186">
        <f ca="1">DY85</f>
        <v>618</v>
      </c>
      <c r="DZ88" s="181" t="s">
        <v>418</v>
      </c>
      <c r="EA88" s="185">
        <f ca="1">DY88+DZ89</f>
        <v>622</v>
      </c>
    </row>
    <row r="89" spans="1:144" ht="15.75" thickBot="1" x14ac:dyDescent="0.3">
      <c r="A89" s="1" t="s">
        <v>397</v>
      </c>
      <c r="B89" s="1"/>
      <c r="C89" s="174" t="s">
        <v>284</v>
      </c>
      <c r="D89" s="118">
        <f>'Analisis tiempos'!$AJ$16</f>
        <v>34.03125</v>
      </c>
      <c r="E89" s="257">
        <f ca="1">RANDBETWEEN('Analisis tiempos'!AJ16-'Analisis tiempos'!AL16, 'Analisis tiempos'!AJ16+'Analisis tiempos'!AL16)</f>
        <v>35</v>
      </c>
      <c r="F89" s="257">
        <f t="shared" ca="1" si="1"/>
        <v>35</v>
      </c>
      <c r="G89" s="1" t="s">
        <v>439</v>
      </c>
      <c r="J89" s="680"/>
      <c r="L89" s="229">
        <f>((3*60)+20)/60</f>
        <v>3.3333333333333335</v>
      </c>
      <c r="M89" s="230"/>
      <c r="N89" s="231"/>
      <c r="P89" s="234">
        <f ca="1">R89-Q89</f>
        <v>200</v>
      </c>
      <c r="Q89" s="184">
        <f ca="1">$F$74</f>
        <v>3</v>
      </c>
      <c r="R89" s="233">
        <f ca="1">S92</f>
        <v>203</v>
      </c>
      <c r="BP89" s="234">
        <f ca="1">BR89-BQ89</f>
        <v>195</v>
      </c>
      <c r="BQ89" s="184">
        <f ca="1">$F$54</f>
        <v>70</v>
      </c>
      <c r="BR89" s="233">
        <f ca="1">BT89</f>
        <v>265</v>
      </c>
      <c r="BT89" s="234">
        <f ca="1">BV89-BU89</f>
        <v>265</v>
      </c>
      <c r="BU89" s="184">
        <f ca="1">$F$55</f>
        <v>62</v>
      </c>
      <c r="BV89" s="233">
        <f ca="1">BX89</f>
        <v>327</v>
      </c>
      <c r="BX89" s="234">
        <f ca="1">BZ89-BY89</f>
        <v>327</v>
      </c>
      <c r="BY89" s="184">
        <f ca="1">$F$76</f>
        <v>11</v>
      </c>
      <c r="BZ89" s="233">
        <f ca="1">CK86</f>
        <v>338</v>
      </c>
      <c r="CK89" s="234">
        <f ca="1">CM89-CL89</f>
        <v>370</v>
      </c>
      <c r="CL89" s="184">
        <f ca="1">$F$78</f>
        <v>3</v>
      </c>
      <c r="CM89" s="233">
        <f ca="1">CP86</f>
        <v>373</v>
      </c>
      <c r="CP89" s="234">
        <f ca="1">CR89-CQ89</f>
        <v>404</v>
      </c>
      <c r="CQ89" s="184">
        <f ca="1">$F$82</f>
        <v>4</v>
      </c>
      <c r="CR89" s="233">
        <f ca="1">CU86</f>
        <v>408</v>
      </c>
      <c r="CU89" s="234">
        <f ca="1">CW89-CV89</f>
        <v>439</v>
      </c>
      <c r="CV89" s="184">
        <f ca="1">$F$86</f>
        <v>4</v>
      </c>
      <c r="CW89" s="233">
        <f ca="1">CZ86</f>
        <v>443</v>
      </c>
      <c r="CZ89" s="234">
        <f ca="1">DB89-DA89</f>
        <v>474</v>
      </c>
      <c r="DA89" s="184">
        <f ca="1">$F$90</f>
        <v>4</v>
      </c>
      <c r="DB89" s="233">
        <f ca="1">DE86</f>
        <v>478</v>
      </c>
      <c r="DE89" s="234">
        <f ca="1">DG89-DF89</f>
        <v>509</v>
      </c>
      <c r="DF89" s="184">
        <f ca="1">$F$94</f>
        <v>4</v>
      </c>
      <c r="DG89" s="233">
        <f ca="1">DJ86</f>
        <v>513</v>
      </c>
      <c r="DJ89" s="234">
        <f ca="1">DL89-DK89</f>
        <v>544</v>
      </c>
      <c r="DK89" s="184">
        <f ca="1">$F$98</f>
        <v>4</v>
      </c>
      <c r="DL89" s="233">
        <f ca="1">DO86</f>
        <v>548</v>
      </c>
      <c r="DO89" s="234">
        <f ca="1">DQ89-DP89</f>
        <v>579</v>
      </c>
      <c r="DP89" s="184">
        <f ca="1">$F$102</f>
        <v>4</v>
      </c>
      <c r="DQ89" s="233">
        <f ca="1">DT86</f>
        <v>583</v>
      </c>
      <c r="DT89" s="234">
        <f ca="1">DV89-DU89</f>
        <v>614</v>
      </c>
      <c r="DU89" s="184">
        <f ca="1">$F$106</f>
        <v>4</v>
      </c>
      <c r="DV89" s="233">
        <f ca="1">DY86</f>
        <v>618</v>
      </c>
      <c r="DY89" s="234">
        <f ca="1">EA89-DZ89</f>
        <v>649</v>
      </c>
      <c r="DZ89" s="184">
        <f ca="1">$F$110</f>
        <v>4</v>
      </c>
      <c r="EA89" s="233">
        <f ca="1">ED83</f>
        <v>653</v>
      </c>
    </row>
    <row r="90" spans="1:144" ht="15.75" customHeight="1" thickBot="1" x14ac:dyDescent="0.3">
      <c r="A90" s="1" t="s">
        <v>398</v>
      </c>
      <c r="B90" s="1" t="s">
        <v>310</v>
      </c>
      <c r="C90" s="172" t="s">
        <v>294</v>
      </c>
      <c r="D90" s="118">
        <f>SUM('Analisis tiempos'!$AJ$17,'Analisis tiempos'!$AJ$20)</f>
        <v>3.0593750000000002</v>
      </c>
      <c r="E90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90" s="257">
        <f t="shared" ca="1" si="1"/>
        <v>4</v>
      </c>
      <c r="G90" s="1" t="s">
        <v>440</v>
      </c>
      <c r="J90" s="680"/>
    </row>
    <row r="91" spans="1:144" x14ac:dyDescent="0.25">
      <c r="A91" s="1" t="s">
        <v>399</v>
      </c>
      <c r="B91" s="1" t="s">
        <v>310</v>
      </c>
      <c r="C91" s="172" t="s">
        <v>274</v>
      </c>
      <c r="D91" s="118">
        <f>'Analisis tiempos'!$AJ$18</f>
        <v>2.2515625000000004</v>
      </c>
      <c r="E91" s="257">
        <f ca="1">RANDBETWEEN('Analisis tiempos'!AJ18-'Analisis tiempos'!AL18, 'Analisis tiempos'!AJ18+'Analisis tiempos'!AL18)</f>
        <v>3</v>
      </c>
      <c r="F91" s="257">
        <f t="shared" ca="1" si="1"/>
        <v>3</v>
      </c>
      <c r="G91" s="1" t="s">
        <v>398</v>
      </c>
      <c r="J91" s="680"/>
      <c r="S91" s="186">
        <f ca="1">R88</f>
        <v>203</v>
      </c>
      <c r="T91" s="200" t="s">
        <v>383</v>
      </c>
      <c r="U91" s="185">
        <f ca="1">S91+T92</f>
        <v>327</v>
      </c>
      <c r="CK91" s="186">
        <f ca="1">BZ88</f>
        <v>338</v>
      </c>
      <c r="CL91" s="181" t="s">
        <v>387</v>
      </c>
      <c r="CM91" s="185">
        <f ca="1">CK91+CL92</f>
        <v>341</v>
      </c>
      <c r="CP91" s="186">
        <f ca="1">CP88</f>
        <v>373</v>
      </c>
      <c r="CQ91" s="181" t="s">
        <v>391</v>
      </c>
      <c r="CR91" s="185">
        <f ca="1">CP91+CQ92</f>
        <v>376</v>
      </c>
      <c r="CU91" s="186">
        <f ca="1">CU88</f>
        <v>408</v>
      </c>
      <c r="CV91" s="181" t="s">
        <v>395</v>
      </c>
      <c r="CW91" s="185">
        <f ca="1">CU91+CV92</f>
        <v>411</v>
      </c>
      <c r="CZ91" s="186">
        <f ca="1">CZ88</f>
        <v>443</v>
      </c>
      <c r="DA91" s="181" t="s">
        <v>399</v>
      </c>
      <c r="DB91" s="185">
        <f ca="1">CZ91+DA92</f>
        <v>446</v>
      </c>
      <c r="DE91" s="186">
        <f ca="1">DE88</f>
        <v>478</v>
      </c>
      <c r="DF91" s="181" t="s">
        <v>403</v>
      </c>
      <c r="DG91" s="185">
        <f ca="1">DE91+DF92</f>
        <v>481</v>
      </c>
      <c r="DJ91" s="186">
        <f ca="1">DJ88</f>
        <v>513</v>
      </c>
      <c r="DK91" s="181" t="s">
        <v>407</v>
      </c>
      <c r="DL91" s="185">
        <f ca="1">DJ91+DK92</f>
        <v>516</v>
      </c>
      <c r="DO91" s="186">
        <f ca="1">DO88</f>
        <v>548</v>
      </c>
      <c r="DP91" s="181" t="s">
        <v>411</v>
      </c>
      <c r="DQ91" s="185">
        <f ca="1">DO91+DP92</f>
        <v>551</v>
      </c>
      <c r="DT91" s="186">
        <f ca="1">DT88</f>
        <v>583</v>
      </c>
      <c r="DU91" s="181" t="s">
        <v>415</v>
      </c>
      <c r="DV91" s="185">
        <f ca="1">DT91+DU92</f>
        <v>586</v>
      </c>
      <c r="DY91" s="186">
        <f ca="1">DY88</f>
        <v>618</v>
      </c>
      <c r="DZ91" s="181" t="s">
        <v>419</v>
      </c>
      <c r="EA91" s="185">
        <f ca="1">DY91+DZ92</f>
        <v>621</v>
      </c>
    </row>
    <row r="92" spans="1:144" ht="15.75" thickBot="1" x14ac:dyDescent="0.3">
      <c r="A92" s="1" t="s">
        <v>400</v>
      </c>
      <c r="B92" s="1"/>
      <c r="C92" s="175" t="s">
        <v>307</v>
      </c>
      <c r="D92" s="118">
        <f>'Analisis tiempos'!$AJ$19</f>
        <v>12.684374999999999</v>
      </c>
      <c r="E92" s="257">
        <f ca="1">RANDBETWEEN('Analisis tiempos'!AJ19-'Analisis tiempos'!AL19,'Analisis tiempos'!AJ19+'Analisis tiempos'!AL19)</f>
        <v>13</v>
      </c>
      <c r="F92" s="257">
        <f t="shared" ca="1" si="1"/>
        <v>13</v>
      </c>
      <c r="G92" s="1" t="s">
        <v>399</v>
      </c>
      <c r="J92" s="681"/>
      <c r="S92" s="234">
        <f ca="1">U92-T92</f>
        <v>203</v>
      </c>
      <c r="T92" s="184">
        <f ca="1">$F$75</f>
        <v>124</v>
      </c>
      <c r="U92" s="233">
        <f ca="1">BX89</f>
        <v>327</v>
      </c>
      <c r="CK92" s="234">
        <f ca="1">CM92-CL92</f>
        <v>370</v>
      </c>
      <c r="CL92" s="184">
        <f ca="1">$F$79</f>
        <v>3</v>
      </c>
      <c r="CM92" s="233">
        <f ca="1">CP86</f>
        <v>373</v>
      </c>
      <c r="CP92" s="234">
        <f ca="1">CR92-CQ92</f>
        <v>405</v>
      </c>
      <c r="CQ92" s="184">
        <f ca="1">$F$83</f>
        <v>3</v>
      </c>
      <c r="CR92" s="233">
        <f ca="1">CU86</f>
        <v>408</v>
      </c>
      <c r="CU92" s="234">
        <f ca="1">CW92-CV92</f>
        <v>440</v>
      </c>
      <c r="CV92" s="184">
        <f ca="1">$F$87</f>
        <v>3</v>
      </c>
      <c r="CW92" s="233">
        <f ca="1">CZ86</f>
        <v>443</v>
      </c>
      <c r="CZ92" s="234">
        <f ca="1">DB92-DA92</f>
        <v>475</v>
      </c>
      <c r="DA92" s="184">
        <f ca="1">$F$91</f>
        <v>3</v>
      </c>
      <c r="DB92" s="233">
        <f ca="1">DE86</f>
        <v>478</v>
      </c>
      <c r="DE92" s="234">
        <f ca="1">DG92-DF92</f>
        <v>510</v>
      </c>
      <c r="DF92" s="184">
        <f ca="1">$F$95</f>
        <v>3</v>
      </c>
      <c r="DG92" s="233">
        <f ca="1">DJ86</f>
        <v>513</v>
      </c>
      <c r="DJ92" s="234">
        <f ca="1">DL92-DK92</f>
        <v>545</v>
      </c>
      <c r="DK92" s="184">
        <f ca="1">$F$99</f>
        <v>3</v>
      </c>
      <c r="DL92" s="233">
        <f ca="1">DO86</f>
        <v>548</v>
      </c>
      <c r="DO92" s="234">
        <f ca="1">DQ92-DP92</f>
        <v>580</v>
      </c>
      <c r="DP92" s="184">
        <f ca="1">$F$103</f>
        <v>3</v>
      </c>
      <c r="DQ92" s="233">
        <f ca="1">DT86</f>
        <v>583</v>
      </c>
      <c r="DT92" s="234">
        <f ca="1">DV92-DU92</f>
        <v>615</v>
      </c>
      <c r="DU92" s="184">
        <f ca="1">$F$107</f>
        <v>3</v>
      </c>
      <c r="DV92" s="233">
        <f ca="1">DY86</f>
        <v>618</v>
      </c>
      <c r="DY92" s="234">
        <f ca="1">EA92-DZ92</f>
        <v>650</v>
      </c>
      <c r="DZ92" s="184">
        <f ca="1">$F$111</f>
        <v>3</v>
      </c>
      <c r="EA92" s="233">
        <f ca="1">ED83</f>
        <v>653</v>
      </c>
    </row>
    <row r="93" spans="1:144" x14ac:dyDescent="0.25">
      <c r="A93" s="1" t="s">
        <v>401</v>
      </c>
      <c r="B93" s="1"/>
      <c r="C93" s="174" t="s">
        <v>285</v>
      </c>
      <c r="D93" s="118">
        <f>'Analisis tiempos'!$AJ$16</f>
        <v>34.03125</v>
      </c>
      <c r="E93" s="257">
        <f ca="1">RANDBETWEEN('Analisis tiempos'!AJ16-'Analisis tiempos'!AL16, 'Analisis tiempos'!AJ16+'Analisis tiempos'!AL16)</f>
        <v>35</v>
      </c>
      <c r="F93" s="257">
        <f t="shared" ca="1" si="1"/>
        <v>35</v>
      </c>
      <c r="G93" s="1" t="s">
        <v>447</v>
      </c>
    </row>
    <row r="94" spans="1:144" x14ac:dyDescent="0.25">
      <c r="A94" s="1" t="s">
        <v>402</v>
      </c>
      <c r="B94" s="1" t="s">
        <v>310</v>
      </c>
      <c r="C94" s="172" t="s">
        <v>295</v>
      </c>
      <c r="D94" s="118">
        <f>SUM('Analisis tiempos'!$AJ$17,'Analisis tiempos'!$AJ$20)</f>
        <v>3.0593750000000002</v>
      </c>
      <c r="E94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94" s="257">
        <f t="shared" ca="1" si="1"/>
        <v>4</v>
      </c>
      <c r="G94" s="1" t="s">
        <v>441</v>
      </c>
    </row>
    <row r="95" spans="1:144" x14ac:dyDescent="0.25">
      <c r="A95" s="1" t="s">
        <v>403</v>
      </c>
      <c r="B95" s="1" t="s">
        <v>310</v>
      </c>
      <c r="C95" s="172" t="s">
        <v>275</v>
      </c>
      <c r="D95" s="118">
        <f>'Analisis tiempos'!$AJ$18</f>
        <v>2.2515625000000004</v>
      </c>
      <c r="E95" s="257">
        <f ca="1">RANDBETWEEN('Analisis tiempos'!AJ18-'Analisis tiempos'!AL18, 'Analisis tiempos'!AJ18+'Analisis tiempos'!AL18)</f>
        <v>3</v>
      </c>
      <c r="F95" s="257">
        <f t="shared" ca="1" si="1"/>
        <v>3</v>
      </c>
      <c r="G95" s="1" t="s">
        <v>402</v>
      </c>
    </row>
    <row r="96" spans="1:144" x14ac:dyDescent="0.25">
      <c r="A96" s="1" t="s">
        <v>404</v>
      </c>
      <c r="B96" s="1"/>
      <c r="C96" s="175" t="s">
        <v>306</v>
      </c>
      <c r="D96" s="118">
        <f>'Analisis tiempos'!$AJ$19</f>
        <v>12.684374999999999</v>
      </c>
      <c r="E96" s="257">
        <f ca="1">RANDBETWEEN('Analisis tiempos'!AJ19-'Analisis tiempos'!AL19,'Analisis tiempos'!AJ19+'Analisis tiempos'!AL19)</f>
        <v>13</v>
      </c>
      <c r="F96" s="257">
        <f t="shared" ca="1" si="1"/>
        <v>13</v>
      </c>
      <c r="G96" s="1" t="s">
        <v>403</v>
      </c>
    </row>
    <row r="97" spans="1:7" x14ac:dyDescent="0.25">
      <c r="A97" s="1" t="s">
        <v>405</v>
      </c>
      <c r="B97" s="1"/>
      <c r="C97" s="174" t="s">
        <v>286</v>
      </c>
      <c r="D97" s="118">
        <f>'Analisis tiempos'!$AJ$16</f>
        <v>34.03125</v>
      </c>
      <c r="E97" s="257">
        <f ca="1">RANDBETWEEN('Analisis tiempos'!AJ16-'Analisis tiempos'!AL16, 'Analisis tiempos'!AJ16+'Analisis tiempos'!AL16)</f>
        <v>35</v>
      </c>
      <c r="F97" s="257">
        <f t="shared" ca="1" si="1"/>
        <v>35</v>
      </c>
      <c r="G97" s="1" t="s">
        <v>448</v>
      </c>
    </row>
    <row r="98" spans="1:7" x14ac:dyDescent="0.25">
      <c r="A98" s="1" t="s">
        <v>406</v>
      </c>
      <c r="B98" s="1" t="s">
        <v>310</v>
      </c>
      <c r="C98" s="172" t="s">
        <v>296</v>
      </c>
      <c r="D98" s="118">
        <f>SUM('Analisis tiempos'!$AJ$17,'Analisis tiempos'!$AJ$20)</f>
        <v>3.0593750000000002</v>
      </c>
      <c r="E98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98" s="257">
        <f t="shared" ca="1" si="1"/>
        <v>4</v>
      </c>
      <c r="G98" s="1" t="s">
        <v>442</v>
      </c>
    </row>
    <row r="99" spans="1:7" x14ac:dyDescent="0.25">
      <c r="A99" s="1" t="s">
        <v>407</v>
      </c>
      <c r="B99" s="1" t="s">
        <v>310</v>
      </c>
      <c r="C99" s="172" t="s">
        <v>276</v>
      </c>
      <c r="D99" s="118">
        <f>'Analisis tiempos'!$AJ$18</f>
        <v>2.2515625000000004</v>
      </c>
      <c r="E99" s="257">
        <f ca="1">RANDBETWEEN('Analisis tiempos'!AJ18-'Analisis tiempos'!AL18, 'Analisis tiempos'!AJ18+'Analisis tiempos'!AL18)</f>
        <v>3</v>
      </c>
      <c r="F99" s="257">
        <f t="shared" ca="1" si="1"/>
        <v>3</v>
      </c>
      <c r="G99" s="1" t="s">
        <v>406</v>
      </c>
    </row>
    <row r="100" spans="1:7" x14ac:dyDescent="0.25">
      <c r="A100" s="1" t="s">
        <v>408</v>
      </c>
      <c r="B100" s="1"/>
      <c r="C100" s="175" t="s">
        <v>305</v>
      </c>
      <c r="D100" s="118">
        <f>'Analisis tiempos'!$AJ$19</f>
        <v>12.684374999999999</v>
      </c>
      <c r="E100" s="257">
        <f ca="1">RANDBETWEEN('Analisis tiempos'!AJ19-'Analisis tiempos'!AL19,'Analisis tiempos'!AJ19+'Analisis tiempos'!AL19)</f>
        <v>13</v>
      </c>
      <c r="F100" s="257">
        <f t="shared" ca="1" si="1"/>
        <v>13</v>
      </c>
      <c r="G100" s="1" t="s">
        <v>407</v>
      </c>
    </row>
    <row r="101" spans="1:7" x14ac:dyDescent="0.25">
      <c r="A101" s="1" t="s">
        <v>409</v>
      </c>
      <c r="B101" s="1"/>
      <c r="C101" s="174" t="s">
        <v>287</v>
      </c>
      <c r="D101" s="118">
        <f>'Analisis tiempos'!$AJ$16</f>
        <v>34.03125</v>
      </c>
      <c r="E101" s="257">
        <f ca="1">RANDBETWEEN('Analisis tiempos'!AJ16-'Analisis tiempos'!AL16, 'Analisis tiempos'!AJ16+'Analisis tiempos'!AL16)</f>
        <v>35</v>
      </c>
      <c r="F101" s="257">
        <f t="shared" ca="1" si="1"/>
        <v>35</v>
      </c>
      <c r="G101" s="1" t="s">
        <v>449</v>
      </c>
    </row>
    <row r="102" spans="1:7" x14ac:dyDescent="0.25">
      <c r="A102" s="1" t="s">
        <v>410</v>
      </c>
      <c r="B102" s="1" t="s">
        <v>310</v>
      </c>
      <c r="C102" s="172" t="s">
        <v>297</v>
      </c>
      <c r="D102" s="118">
        <f>SUM('Analisis tiempos'!$AJ$17,'Analisis tiempos'!$AJ$20)</f>
        <v>3.0593750000000002</v>
      </c>
      <c r="E102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102" s="257">
        <f t="shared" ca="1" si="1"/>
        <v>4</v>
      </c>
      <c r="G102" s="1" t="s">
        <v>443</v>
      </c>
    </row>
    <row r="103" spans="1:7" x14ac:dyDescent="0.25">
      <c r="A103" s="1" t="s">
        <v>411</v>
      </c>
      <c r="B103" s="1" t="s">
        <v>310</v>
      </c>
      <c r="C103" s="172" t="s">
        <v>277</v>
      </c>
      <c r="D103" s="118">
        <f>'Analisis tiempos'!$AJ$18</f>
        <v>2.2515625000000004</v>
      </c>
      <c r="E103" s="257">
        <f ca="1">RANDBETWEEN('Analisis tiempos'!AJ18-'Analisis tiempos'!AL18, 'Analisis tiempos'!AJ18+'Analisis tiempos'!AL18)</f>
        <v>3</v>
      </c>
      <c r="F103" s="257">
        <f t="shared" ca="1" si="1"/>
        <v>3</v>
      </c>
      <c r="G103" s="1" t="s">
        <v>410</v>
      </c>
    </row>
    <row r="104" spans="1:7" x14ac:dyDescent="0.25">
      <c r="A104" s="1" t="s">
        <v>412</v>
      </c>
      <c r="B104" s="1"/>
      <c r="C104" s="175" t="s">
        <v>304</v>
      </c>
      <c r="D104" s="118">
        <f>'Analisis tiempos'!$AJ$19</f>
        <v>12.684374999999999</v>
      </c>
      <c r="E104" s="257">
        <f ca="1">RANDBETWEEN('Analisis tiempos'!AJ19-'Analisis tiempos'!AL19,'Analisis tiempos'!AJ19+'Analisis tiempos'!AL19)</f>
        <v>13</v>
      </c>
      <c r="F104" s="257">
        <f t="shared" ca="1" si="1"/>
        <v>13</v>
      </c>
      <c r="G104" s="1" t="s">
        <v>411</v>
      </c>
    </row>
    <row r="105" spans="1:7" x14ac:dyDescent="0.25">
      <c r="A105" s="1" t="s">
        <v>413</v>
      </c>
      <c r="B105" s="1"/>
      <c r="C105" s="174" t="s">
        <v>288</v>
      </c>
      <c r="D105" s="118">
        <f>'Analisis tiempos'!$AJ$16</f>
        <v>34.03125</v>
      </c>
      <c r="E105" s="257">
        <f ca="1">RANDBETWEEN('Analisis tiempos'!AJ16-'Analisis tiempos'!AL16, 'Analisis tiempos'!AJ16+'Analisis tiempos'!AL16)</f>
        <v>35</v>
      </c>
      <c r="F105" s="257">
        <f t="shared" ca="1" si="1"/>
        <v>35</v>
      </c>
      <c r="G105" s="1" t="s">
        <v>450</v>
      </c>
    </row>
    <row r="106" spans="1:7" x14ac:dyDescent="0.25">
      <c r="A106" s="1" t="s">
        <v>414</v>
      </c>
      <c r="B106" s="1" t="s">
        <v>310</v>
      </c>
      <c r="C106" s="172" t="s">
        <v>298</v>
      </c>
      <c r="D106" s="118">
        <f>SUM('Analisis tiempos'!$AJ$17,'Analisis tiempos'!$AJ$20)</f>
        <v>3.0593750000000002</v>
      </c>
      <c r="E106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106" s="257">
        <f t="shared" ca="1" si="1"/>
        <v>4</v>
      </c>
      <c r="G106" s="1" t="s">
        <v>444</v>
      </c>
    </row>
    <row r="107" spans="1:7" x14ac:dyDescent="0.25">
      <c r="A107" s="1" t="s">
        <v>415</v>
      </c>
      <c r="B107" s="1" t="s">
        <v>310</v>
      </c>
      <c r="C107" s="172" t="s">
        <v>278</v>
      </c>
      <c r="D107" s="118">
        <f>'Analisis tiempos'!$AJ$18</f>
        <v>2.2515625000000004</v>
      </c>
      <c r="E107" s="257">
        <f ca="1">RANDBETWEEN('Analisis tiempos'!AJ18-'Analisis tiempos'!AL18, 'Analisis tiempos'!AJ18+'Analisis tiempos'!AL18)</f>
        <v>3</v>
      </c>
      <c r="F107" s="257">
        <f t="shared" ca="1" si="1"/>
        <v>3</v>
      </c>
      <c r="G107" s="1" t="s">
        <v>414</v>
      </c>
    </row>
    <row r="108" spans="1:7" x14ac:dyDescent="0.25">
      <c r="A108" s="1" t="s">
        <v>416</v>
      </c>
      <c r="B108" s="1"/>
      <c r="C108" s="175" t="s">
        <v>303</v>
      </c>
      <c r="D108" s="118">
        <f>'Analisis tiempos'!$AJ$19</f>
        <v>12.684374999999999</v>
      </c>
      <c r="E108" s="257">
        <f ca="1">RANDBETWEEN('Analisis tiempos'!AJ19-'Analisis tiempos'!AL19,'Analisis tiempos'!AJ19+'Analisis tiempos'!AL19)</f>
        <v>13</v>
      </c>
      <c r="F108" s="257">
        <f t="shared" ca="1" si="1"/>
        <v>13</v>
      </c>
      <c r="G108" s="1" t="s">
        <v>415</v>
      </c>
    </row>
    <row r="109" spans="1:7" x14ac:dyDescent="0.25">
      <c r="A109" s="1" t="s">
        <v>417</v>
      </c>
      <c r="B109" s="1"/>
      <c r="C109" s="174" t="s">
        <v>289</v>
      </c>
      <c r="D109" s="118">
        <f>'Analisis tiempos'!$AJ$16</f>
        <v>34.03125</v>
      </c>
      <c r="E109" s="257">
        <f ca="1">RANDBETWEEN('Analisis tiempos'!AJ16-'Analisis tiempos'!AL16, 'Analisis tiempos'!AJ16+'Analisis tiempos'!AL16)</f>
        <v>35</v>
      </c>
      <c r="F109" s="257">
        <f t="shared" ca="1" si="1"/>
        <v>35</v>
      </c>
      <c r="G109" s="1" t="s">
        <v>451</v>
      </c>
    </row>
    <row r="110" spans="1:7" x14ac:dyDescent="0.25">
      <c r="A110" s="1" t="s">
        <v>418</v>
      </c>
      <c r="B110" s="1" t="s">
        <v>310</v>
      </c>
      <c r="C110" s="172" t="s">
        <v>299</v>
      </c>
      <c r="D110" s="118">
        <f>SUM('Analisis tiempos'!$AJ$17,'Analisis tiempos'!$AJ$20)</f>
        <v>3.0593750000000002</v>
      </c>
      <c r="E110" s="257">
        <f ca="1">RANDBETWEEN(SUM('Analisis tiempos'!AJ17,'Analisis tiempos'!AJ20)-SUM('Analisis tiempos'!AL17,'Analisis tiempos'!AL20),SUM('Analisis tiempos'!AJ17,'Analisis tiempos'!AJ20)+SUM('Analisis tiempos'!AL17,'Analisis tiempos'!AL20))</f>
        <v>4</v>
      </c>
      <c r="F110" s="257">
        <f t="shared" ca="1" si="1"/>
        <v>4</v>
      </c>
      <c r="G110" s="1" t="s">
        <v>445</v>
      </c>
    </row>
    <row r="111" spans="1:7" x14ac:dyDescent="0.25">
      <c r="A111" s="142" t="s">
        <v>419</v>
      </c>
      <c r="B111" s="1" t="s">
        <v>310</v>
      </c>
      <c r="C111" s="172" t="s">
        <v>279</v>
      </c>
      <c r="D111" s="118">
        <f>'Analisis tiempos'!$AJ$18</f>
        <v>2.2515625000000004</v>
      </c>
      <c r="E111" s="257">
        <f ca="1">RANDBETWEEN('Analisis tiempos'!AJ18-'Analisis tiempos'!AL18, 'Analisis tiempos'!AJ18+'Analisis tiempos'!AL18)</f>
        <v>3</v>
      </c>
      <c r="F111" s="257">
        <f t="shared" ca="1" si="1"/>
        <v>3</v>
      </c>
      <c r="G111" s="1" t="s">
        <v>418</v>
      </c>
    </row>
    <row r="112" spans="1:7" x14ac:dyDescent="0.25">
      <c r="A112" s="142" t="s">
        <v>420</v>
      </c>
      <c r="B112" s="1"/>
      <c r="C112" s="175" t="s">
        <v>302</v>
      </c>
      <c r="D112" s="118">
        <f>'Analisis tiempos'!$AJ$19</f>
        <v>12.684374999999999</v>
      </c>
      <c r="E112" s="257">
        <f ca="1">RANDBETWEEN('Analisis tiempos'!AJ19-'Analisis tiempos'!AL19,'Analisis tiempos'!AJ19+'Analisis tiempos'!AL19)</f>
        <v>13</v>
      </c>
      <c r="F112" s="257">
        <f t="shared" ca="1" si="1"/>
        <v>13</v>
      </c>
      <c r="G112" s="1" t="s">
        <v>419</v>
      </c>
    </row>
    <row r="113" spans="1:7" x14ac:dyDescent="0.25">
      <c r="A113" s="332" t="s">
        <v>421</v>
      </c>
      <c r="B113" s="332" t="s">
        <v>514</v>
      </c>
      <c r="C113" s="333" t="s">
        <v>290</v>
      </c>
      <c r="D113" s="334">
        <f>'Analisis tiempos'!$AJ$16</f>
        <v>34.03125</v>
      </c>
      <c r="E113" s="335">
        <f ca="1">RANDBETWEEN('Analisis tiempos'!AJ16-'Analisis tiempos'!AL16, 'Analisis tiempos'!AJ16+'Analisis tiempos'!AL16)</f>
        <v>35</v>
      </c>
      <c r="F113" s="335">
        <f t="shared" ca="1" si="1"/>
        <v>35</v>
      </c>
      <c r="G113" s="332" t="s">
        <v>452</v>
      </c>
    </row>
    <row r="114" spans="1:7" x14ac:dyDescent="0.25">
      <c r="A114" s="142" t="s">
        <v>422</v>
      </c>
      <c r="B114" s="1" t="s">
        <v>310</v>
      </c>
      <c r="C114" s="172" t="s">
        <v>513</v>
      </c>
      <c r="D114" s="118">
        <f>SUM('Analisis tiempos'!$AJ$17,'Analisis tiempos'!$AJ$20)</f>
        <v>3.0593750000000002</v>
      </c>
      <c r="E114" s="257">
        <f ca="1">RANDBETWEEN('Analisis tiempos'!AJ20-'Analisis tiempos'!AL20, 'Analisis tiempos'!AJ20+'Analisis tiempos'!AL20)</f>
        <v>1</v>
      </c>
      <c r="F114" s="257">
        <f t="shared" ca="1" si="1"/>
        <v>1</v>
      </c>
      <c r="G114" s="1" t="s">
        <v>446</v>
      </c>
    </row>
    <row r="115" spans="1:7" x14ac:dyDescent="0.25">
      <c r="A115" s="332" t="s">
        <v>423</v>
      </c>
      <c r="B115" s="332" t="s">
        <v>514</v>
      </c>
      <c r="C115" s="333" t="s">
        <v>280</v>
      </c>
      <c r="D115" s="334">
        <f>'Analisis tiempos'!$AJ$18</f>
        <v>2.2515625000000004</v>
      </c>
      <c r="E115" s="335">
        <f ca="1">RANDBETWEEN('Analisis tiempos'!AJ18-'Analisis tiempos'!AL18, 'Analisis tiempos'!AJ18+'Analisis tiempos'!AL18)</f>
        <v>3</v>
      </c>
      <c r="F115" s="335">
        <f t="shared" ca="1" si="1"/>
        <v>3</v>
      </c>
      <c r="G115" s="332" t="s">
        <v>422</v>
      </c>
    </row>
    <row r="116" spans="1:7" x14ac:dyDescent="0.25">
      <c r="A116" s="332" t="s">
        <v>424</v>
      </c>
      <c r="B116" s="332" t="s">
        <v>514</v>
      </c>
      <c r="C116" s="333" t="s">
        <v>301</v>
      </c>
      <c r="D116" s="334">
        <f>'Analisis tiempos'!$AJ$19</f>
        <v>12.684374999999999</v>
      </c>
      <c r="E116" s="335">
        <f ca="1">RANDBETWEEN('Analisis tiempos'!AJ19-'Analisis tiempos'!AL19,'Analisis tiempos'!AJ19+'Analisis tiempos'!AL19)</f>
        <v>13</v>
      </c>
      <c r="F116" s="335">
        <f t="shared" ca="1" si="1"/>
        <v>13</v>
      </c>
      <c r="G116" s="332" t="s">
        <v>423</v>
      </c>
    </row>
    <row r="117" spans="1:7" x14ac:dyDescent="0.25">
      <c r="A117" s="332" t="s">
        <v>425</v>
      </c>
      <c r="B117" s="332" t="s">
        <v>514</v>
      </c>
      <c r="C117" s="333" t="s">
        <v>300</v>
      </c>
      <c r="D117" s="334">
        <f>'Analisis tiempos'!AJ20</f>
        <v>0.24062500000000001</v>
      </c>
      <c r="E117" s="335">
        <f ca="1">RANDBETWEEN('Analisis tiempos'!AJ20-'Analisis tiempos'!AL20, 'Analisis tiempos'!AJ20+'Analisis tiempos'!AL20)</f>
        <v>1</v>
      </c>
      <c r="F117" s="335">
        <f t="shared" ca="1" si="1"/>
        <v>1</v>
      </c>
      <c r="G117" s="332" t="s">
        <v>424</v>
      </c>
    </row>
    <row r="118" spans="1:7" x14ac:dyDescent="0.25">
      <c r="C118"/>
    </row>
    <row r="119" spans="1:7" x14ac:dyDescent="0.25">
      <c r="C119"/>
    </row>
    <row r="120" spans="1:7" x14ac:dyDescent="0.25">
      <c r="C120"/>
    </row>
    <row r="121" spans="1:7" x14ac:dyDescent="0.25">
      <c r="C121"/>
    </row>
    <row r="122" spans="1:7" x14ac:dyDescent="0.25">
      <c r="C122"/>
    </row>
    <row r="123" spans="1:7" x14ac:dyDescent="0.25">
      <c r="C123"/>
    </row>
    <row r="124" spans="1:7" x14ac:dyDescent="0.25">
      <c r="C124"/>
    </row>
    <row r="125" spans="1:7" x14ac:dyDescent="0.25">
      <c r="C125"/>
    </row>
  </sheetData>
  <autoFilter ref="A3:G117"/>
  <mergeCells count="14">
    <mergeCell ref="EL85:EM85"/>
    <mergeCell ref="CH53:CI53"/>
    <mergeCell ref="CH33:CI33"/>
    <mergeCell ref="CD13:CE13"/>
    <mergeCell ref="H14:H23"/>
    <mergeCell ref="H44:H53"/>
    <mergeCell ref="H64:H73"/>
    <mergeCell ref="EL83:EM83"/>
    <mergeCell ref="J9:J16"/>
    <mergeCell ref="J29:J36"/>
    <mergeCell ref="J49:J56"/>
    <mergeCell ref="J85:J92"/>
    <mergeCell ref="EL84:EN84"/>
    <mergeCell ref="EL82:EN8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0"/>
  <sheetViews>
    <sheetView showGridLines="0" zoomScale="40" zoomScaleNormal="40" workbookViewId="0">
      <selection activeCell="D18" sqref="D18"/>
    </sheetView>
  </sheetViews>
  <sheetFormatPr baseColWidth="10" defaultRowHeight="15" x14ac:dyDescent="0.25"/>
  <cols>
    <col min="5" max="5" width="22.28515625" bestFit="1" customWidth="1"/>
    <col min="9" max="9" width="22.28515625" bestFit="1" customWidth="1"/>
  </cols>
  <sheetData>
    <row r="3" spans="4:13" x14ac:dyDescent="0.25">
      <c r="D3" s="688" t="s">
        <v>120</v>
      </c>
      <c r="E3" s="688"/>
      <c r="F3" s="688"/>
      <c r="H3" s="688" t="s">
        <v>523</v>
      </c>
      <c r="I3" s="688"/>
      <c r="J3" s="688"/>
      <c r="L3" s="688" t="s">
        <v>525</v>
      </c>
      <c r="M3" s="688"/>
    </row>
    <row r="4" spans="4:13" x14ac:dyDescent="0.25">
      <c r="D4" s="24" t="s">
        <v>94</v>
      </c>
      <c r="E4" s="24" t="s">
        <v>516</v>
      </c>
      <c r="F4" s="24" t="s">
        <v>75</v>
      </c>
      <c r="H4" s="24" t="s">
        <v>94</v>
      </c>
      <c r="I4" s="24" t="s">
        <v>516</v>
      </c>
      <c r="J4" s="24" t="s">
        <v>75</v>
      </c>
      <c r="L4" s="24" t="s">
        <v>120</v>
      </c>
      <c r="M4" s="255">
        <f>F6</f>
        <v>0.35375000000000001</v>
      </c>
    </row>
    <row r="5" spans="4:13" x14ac:dyDescent="0.25">
      <c r="D5" s="24" t="s">
        <v>122</v>
      </c>
      <c r="E5" s="118">
        <v>2.83</v>
      </c>
      <c r="F5" s="179">
        <f>E5/8</f>
        <v>0.35375000000000001</v>
      </c>
      <c r="H5" s="24" t="s">
        <v>122</v>
      </c>
      <c r="I5" s="118">
        <f ca="1">SUM('CPM Simulation'!CD13:CE13)</f>
        <v>5.8166666666666664</v>
      </c>
      <c r="J5" s="179">
        <f ca="1">I5/8</f>
        <v>0.7270833333333333</v>
      </c>
      <c r="L5" s="24" t="s">
        <v>121</v>
      </c>
      <c r="M5" s="255">
        <f ca="1">J9</f>
        <v>0.82239583333333321</v>
      </c>
    </row>
    <row r="6" spans="4:13" x14ac:dyDescent="0.25">
      <c r="E6" t="s">
        <v>515</v>
      </c>
      <c r="F6" s="254">
        <f>SUM(F5:F5)/1</f>
        <v>0.35375000000000001</v>
      </c>
      <c r="H6" s="24" t="s">
        <v>123</v>
      </c>
      <c r="I6" s="118">
        <f ca="1">SUM('CPM Simulation'!CH33:CI33)</f>
        <v>5.65</v>
      </c>
      <c r="J6" s="179">
        <f t="shared" ref="J6:J8" ca="1" si="0">I6/8</f>
        <v>0.70625000000000004</v>
      </c>
      <c r="L6" t="s">
        <v>517</v>
      </c>
      <c r="M6" s="256">
        <f ca="1">M5-M4</f>
        <v>0.46864583333333321</v>
      </c>
    </row>
    <row r="7" spans="4:13" x14ac:dyDescent="0.25">
      <c r="H7" s="24" t="s">
        <v>124</v>
      </c>
      <c r="I7" s="118">
        <f ca="1">SUM('CPM Simulation'!CH53:CI53)</f>
        <v>7.0666666666666664</v>
      </c>
      <c r="J7" s="179">
        <f t="shared" ca="1" si="0"/>
        <v>0.8833333333333333</v>
      </c>
    </row>
    <row r="8" spans="4:13" x14ac:dyDescent="0.25">
      <c r="H8" s="24" t="s">
        <v>310</v>
      </c>
      <c r="I8" s="118">
        <f ca="1">SUM('CPM Simulation'!EL85:EM85)</f>
        <v>7.7833333333333332</v>
      </c>
      <c r="J8" s="179">
        <f t="shared" ca="1" si="0"/>
        <v>0.97291666666666665</v>
      </c>
    </row>
    <row r="9" spans="4:13" x14ac:dyDescent="0.25">
      <c r="I9" t="s">
        <v>515</v>
      </c>
      <c r="J9" s="254">
        <f ca="1">SUM(J5:J8)/4</f>
        <v>0.82239583333333321</v>
      </c>
    </row>
    <row r="14" spans="4:13" x14ac:dyDescent="0.25">
      <c r="H14" s="688" t="s">
        <v>524</v>
      </c>
      <c r="I14" s="688"/>
      <c r="J14" s="688"/>
    </row>
    <row r="15" spans="4:13" x14ac:dyDescent="0.25">
      <c r="H15" s="24" t="s">
        <v>94</v>
      </c>
      <c r="I15" s="24" t="s">
        <v>516</v>
      </c>
      <c r="J15" s="24" t="s">
        <v>75</v>
      </c>
    </row>
    <row r="16" spans="4:13" x14ac:dyDescent="0.25">
      <c r="H16" s="24" t="s">
        <v>122</v>
      </c>
      <c r="I16" s="118">
        <v>5.8676337500000004</v>
      </c>
      <c r="J16" s="179">
        <v>0.73345421875000005</v>
      </c>
    </row>
    <row r="17" spans="8:10" x14ac:dyDescent="0.25">
      <c r="H17" s="24" t="s">
        <v>123</v>
      </c>
      <c r="I17" s="118">
        <v>5.900576458333334</v>
      </c>
      <c r="J17" s="179">
        <v>0.73757205729166675</v>
      </c>
    </row>
    <row r="18" spans="8:10" x14ac:dyDescent="0.25">
      <c r="H18" s="24" t="s">
        <v>124</v>
      </c>
      <c r="I18" s="118">
        <v>6.9020027083333337</v>
      </c>
      <c r="J18" s="179">
        <v>0.86275033854166672</v>
      </c>
    </row>
    <row r="19" spans="8:10" x14ac:dyDescent="0.25">
      <c r="H19" s="24" t="s">
        <v>310</v>
      </c>
      <c r="I19" s="118">
        <v>7.6623307291666674</v>
      </c>
      <c r="J19" s="179">
        <v>0.95779134114583342</v>
      </c>
    </row>
    <row r="20" spans="8:10" x14ac:dyDescent="0.25">
      <c r="I20" t="s">
        <v>515</v>
      </c>
      <c r="J20" s="254">
        <v>0.82289198893229165</v>
      </c>
    </row>
  </sheetData>
  <mergeCells count="4">
    <mergeCell ref="H3:J3"/>
    <mergeCell ref="D3:F3"/>
    <mergeCell ref="L3:M3"/>
    <mergeCell ref="H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Times</vt:lpstr>
      <vt:lpstr>Process diagram</vt:lpstr>
      <vt:lpstr>Process diagram analisis</vt:lpstr>
      <vt:lpstr>Suplements</vt:lpstr>
      <vt:lpstr>Man-Machine chart</vt:lpstr>
      <vt:lpstr>Analisis tiempos</vt:lpstr>
      <vt:lpstr>Analisis alternativas tiempos</vt:lpstr>
      <vt:lpstr>CPM Simulation</vt:lpstr>
      <vt:lpstr>Analisis simulation</vt:lpstr>
      <vt:lpstr>Simulation (borrador)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cp:lastPrinted>2019-12-03T00:54:00Z</cp:lastPrinted>
  <dcterms:created xsi:type="dcterms:W3CDTF">2019-11-09T00:57:20Z</dcterms:created>
  <dcterms:modified xsi:type="dcterms:W3CDTF">2019-12-03T01:20:51Z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3152e56b-e5bf-4ea1-8278-aa88bd46ff62</vt:lpwstr>
  </property>
</Properties>
</file>