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00" activeTab="1"/>
  </bookViews>
  <sheets>
    <sheet name="Gantt" sheetId="2" r:id="rId1"/>
    <sheet name="BOM" sheetId="7" r:id="rId2"/>
    <sheet name="Avance" sheetId="3" r:id="rId3"/>
    <sheet name="Gastos" sheetId="4" r:id="rId4"/>
    <sheet name="Presupuesto" sheetId="5" r:id="rId5"/>
    <sheet name="Ganancias" sheetId="8" r:id="rId6"/>
  </sheets>
  <calcPr calcId="145621"/>
</workbook>
</file>

<file path=xl/calcChain.xml><?xml version="1.0" encoding="utf-8"?>
<calcChain xmlns="http://schemas.openxmlformats.org/spreadsheetml/2006/main">
  <c r="C35" i="3" l="1"/>
  <c r="D11" i="5"/>
  <c r="D10" i="5"/>
  <c r="D9" i="5"/>
  <c r="A9" i="8" l="1"/>
  <c r="K29" i="4"/>
  <c r="D9" i="8" s="1"/>
  <c r="A8" i="8"/>
  <c r="A7" i="8"/>
  <c r="A6" i="8"/>
  <c r="A5" i="8"/>
  <c r="A4" i="8"/>
  <c r="D4" i="7" l="1"/>
  <c r="D13" i="7" s="1"/>
  <c r="E5" i="7"/>
  <c r="E6" i="7"/>
  <c r="E7" i="7"/>
  <c r="E8" i="7"/>
  <c r="E9" i="7"/>
  <c r="E10" i="7"/>
  <c r="E11" i="7"/>
  <c r="E12" i="7"/>
  <c r="E3" i="7"/>
  <c r="E4" i="7" l="1"/>
  <c r="E13" i="7" s="1"/>
  <c r="G29" i="4" l="1"/>
  <c r="D8" i="8" s="1"/>
  <c r="C29" i="4"/>
  <c r="D7" i="8" s="1"/>
  <c r="K13" i="4"/>
  <c r="D6" i="8" s="1"/>
  <c r="G13" i="4"/>
  <c r="D5" i="8" s="1"/>
  <c r="D4" i="5"/>
  <c r="D5" i="5"/>
  <c r="D6" i="5"/>
  <c r="D7" i="5"/>
  <c r="D8" i="5"/>
  <c r="D12" i="5"/>
  <c r="D13" i="5"/>
  <c r="D14" i="5"/>
  <c r="D15" i="5" l="1"/>
  <c r="D16" i="5" s="1"/>
  <c r="C6" i="2"/>
  <c r="C7" i="2"/>
  <c r="C8" i="2"/>
  <c r="C9" i="2"/>
  <c r="C10" i="2"/>
  <c r="C11" i="2"/>
  <c r="C12" i="2"/>
  <c r="C13" i="2"/>
  <c r="C14" i="2"/>
  <c r="C15" i="2"/>
  <c r="C16" i="2"/>
  <c r="C17" i="2"/>
  <c r="C5" i="2"/>
  <c r="C13" i="4"/>
  <c r="D4" i="8" l="1"/>
  <c r="J16" i="4"/>
  <c r="I4" i="8" s="1"/>
  <c r="I7" i="8" l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F5" i="8" l="1"/>
  <c r="G5" i="8" s="1"/>
  <c r="F6" i="8"/>
  <c r="G6" i="8" s="1"/>
  <c r="F4" i="8"/>
  <c r="G4" i="8" s="1"/>
  <c r="F8" i="8"/>
  <c r="G8" i="8" s="1"/>
  <c r="F9" i="8"/>
  <c r="G9" i="8" s="1"/>
  <c r="F7" i="8"/>
  <c r="G7" i="8" s="1"/>
</calcChain>
</file>

<file path=xl/sharedStrings.xml><?xml version="1.0" encoding="utf-8"?>
<sst xmlns="http://schemas.openxmlformats.org/spreadsheetml/2006/main" count="201" uniqueCount="136">
  <si>
    <t>Actividad/Fecha</t>
  </si>
  <si>
    <t>Junio</t>
  </si>
  <si>
    <t>Julio</t>
  </si>
  <si>
    <t>Agosto</t>
  </si>
  <si>
    <t>Requerimientos materiales</t>
  </si>
  <si>
    <t>Investigar proveedores y costos</t>
  </si>
  <si>
    <t>Desarrollo del producto</t>
  </si>
  <si>
    <t>Recursos asignados al proyecto</t>
  </si>
  <si>
    <t>Desglose de costos</t>
  </si>
  <si>
    <t>Pruebas de calidad</t>
  </si>
  <si>
    <t xml:space="preserve">Justificaciòn del proyecto </t>
  </si>
  <si>
    <t>Analisis de factibilidad del proyecto</t>
  </si>
  <si>
    <t>Plan detallado del proyecto</t>
  </si>
  <si>
    <t>Presupuesto</t>
  </si>
  <si>
    <t>Control del programa de trabajo del proyecto</t>
  </si>
  <si>
    <t>Plan de explotaciòn de resultados</t>
  </si>
  <si>
    <t>Revisiòn del docente</t>
  </si>
  <si>
    <t>Correcciòn de defectos</t>
  </si>
  <si>
    <t>Presentaciòn final</t>
  </si>
  <si>
    <t>Análisis de factibilidad del proyecto</t>
  </si>
  <si>
    <t>Plan de explotación de resultados</t>
  </si>
  <si>
    <t>ü  Identificación de riesgos y puntos críticos</t>
  </si>
  <si>
    <t>ü  Gestión de cambios (Mantener el registro control)</t>
  </si>
  <si>
    <t>ü  Medición de avances</t>
  </si>
  <si>
    <t>Actividad</t>
  </si>
  <si>
    <t>Responsble</t>
  </si>
  <si>
    <t>Arayma</t>
  </si>
  <si>
    <t>Karla</t>
  </si>
  <si>
    <t>Brandon</t>
  </si>
  <si>
    <t>Cristian</t>
  </si>
  <si>
    <t>Justificación del proyecto</t>
  </si>
  <si>
    <t>Generalidades</t>
  </si>
  <si>
    <t>Resumen ejecutivo</t>
  </si>
  <si>
    <t xml:space="preserve">Motivación </t>
  </si>
  <si>
    <t xml:space="preserve">Objetivo del proyecto </t>
  </si>
  <si>
    <t xml:space="preserve">Resultados esperados </t>
  </si>
  <si>
    <t>Beneficios</t>
  </si>
  <si>
    <t xml:space="preserve">Resumen del análisis de factibilidad del proyecto </t>
  </si>
  <si>
    <t>Antecedentes</t>
  </si>
  <si>
    <t xml:space="preserve">Análisis del entorno del proyecto </t>
  </si>
  <si>
    <t>Estudio del estado de la técnica</t>
  </si>
  <si>
    <t>Programa general de trabajo</t>
  </si>
  <si>
    <t>Determinación de recursos</t>
  </si>
  <si>
    <t xml:space="preserve">Aportación del proyecto tecnológico </t>
  </si>
  <si>
    <t>Planificación de la secuencia del proyecto (Gantt)</t>
  </si>
  <si>
    <t>Estructura organizativa y personal participante(diagrama de jerarquía)</t>
  </si>
  <si>
    <t>Interrelación de tareas</t>
  </si>
  <si>
    <t>Clientes potenciales</t>
  </si>
  <si>
    <t>Evaluación económica y financiera</t>
  </si>
  <si>
    <t>Ventajas competitivas</t>
  </si>
  <si>
    <t>Propiedad intelectual y transferencia de tecnología</t>
  </si>
  <si>
    <t>Estado</t>
  </si>
  <si>
    <t>Observaciones</t>
  </si>
  <si>
    <t>Investigación en progreso</t>
  </si>
  <si>
    <t>Pendiente de determinar todos los requisitos</t>
  </si>
  <si>
    <t>Todos</t>
  </si>
  <si>
    <t>Fecha limite</t>
  </si>
  <si>
    <t>Porcentaje de avance</t>
  </si>
  <si>
    <t>Jose Antonio Garcia Rico</t>
  </si>
  <si>
    <t>2 espadas brasileñas</t>
  </si>
  <si>
    <t>Mercado Libe</t>
  </si>
  <si>
    <t>Cantidad</t>
  </si>
  <si>
    <t>Descripción</t>
  </si>
  <si>
    <t>Fuente</t>
  </si>
  <si>
    <t>Brandon Somera Escudero</t>
  </si>
  <si>
    <t>Cristian Martínez Colín</t>
  </si>
  <si>
    <t>Karla Patricia Cortes Hernandéz</t>
  </si>
  <si>
    <t>Arayma Monserrath Gonzaléz Ramirez</t>
  </si>
  <si>
    <t>TOTAL</t>
  </si>
  <si>
    <t>Gastos generales</t>
  </si>
  <si>
    <t>Nombre del gasto</t>
  </si>
  <si>
    <t>Total de gasto</t>
  </si>
  <si>
    <t>Precio unitario</t>
  </si>
  <si>
    <t>Espadas brasileñas(originales)(con envio)</t>
  </si>
  <si>
    <t>Parrilla</t>
  </si>
  <si>
    <t>Antonio</t>
  </si>
  <si>
    <t>Avance</t>
  </si>
  <si>
    <t>Aporte aproximado por perosna</t>
  </si>
  <si>
    <t xml:space="preserve">item </t>
  </si>
  <si>
    <t xml:space="preserve">Referencia </t>
  </si>
  <si>
    <t>SS</t>
  </si>
  <si>
    <t xml:space="preserve">Precio total </t>
  </si>
  <si>
    <t>FG003</t>
  </si>
  <si>
    <t>Suministros industriales Fredy</t>
  </si>
  <si>
    <t>Proveedores</t>
  </si>
  <si>
    <t>FG004</t>
  </si>
  <si>
    <t>FG005</t>
  </si>
  <si>
    <t>FG006</t>
  </si>
  <si>
    <t>FG007</t>
  </si>
  <si>
    <t>FG008</t>
  </si>
  <si>
    <t>FG009</t>
  </si>
  <si>
    <t>FG010</t>
  </si>
  <si>
    <t>FG011</t>
  </si>
  <si>
    <t>FG012</t>
  </si>
  <si>
    <t xml:space="preserve">Suministros industriales Fredy, S.A de C.V, Avenida Primero de mayo: http://www.ferdisa.com/catalogo.html? (01 722 211 8711)
</t>
  </si>
  <si>
    <r>
      <rPr>
        <sz val="11"/>
        <color theme="1"/>
        <rFont val="Calibri"/>
        <family val="2"/>
        <scheme val="minor"/>
      </rPr>
      <t xml:space="preserve">Mercado Libre: https://articulo.mercadolibre.com.mx/MLM-605345803-pincho-espada-brasilena-de-75-cmdelargo-_JM </t>
    </r>
    <r>
      <rPr>
        <u/>
        <sz val="11"/>
        <color theme="10"/>
        <rFont val="Calibri"/>
        <family val="2"/>
        <scheme val="minor"/>
      </rPr>
      <t xml:space="preserve">
</t>
    </r>
  </si>
  <si>
    <t>Pinchó Espada Brasileña 75 cm de largo (mango de madera  11 cm de largo) y 2 cm de ancho.</t>
  </si>
  <si>
    <t xml:space="preserve">Ángulo de acero FO. De 3.2 x 50.8 MM x 6.10 MTS (1/8" x 2"). </t>
  </si>
  <si>
    <t>Bill of material</t>
  </si>
  <si>
    <t>Electrodo revestido de 1/8</t>
  </si>
  <si>
    <t>Ferretería “la Carredana” (01 722 276 7600)</t>
  </si>
  <si>
    <t>Electrodo revestido</t>
  </si>
  <si>
    <t xml:space="preserve">Ferretería “la Carredana” </t>
  </si>
  <si>
    <t>Soldadura</t>
  </si>
  <si>
    <t>*****</t>
  </si>
  <si>
    <t>Dos ruedas para diablo</t>
  </si>
  <si>
    <t>Ferreteria y pinturas ARI</t>
  </si>
  <si>
    <t>Angulo 2 in</t>
  </si>
  <si>
    <t>Angulo 1 in</t>
  </si>
  <si>
    <t>***</t>
  </si>
  <si>
    <t>2 tuercas+ 1 rondana</t>
  </si>
  <si>
    <t>****</t>
  </si>
  <si>
    <t>2Tuerca+2 Rondana + 2 tornillo</t>
  </si>
  <si>
    <t>Placa 50kg</t>
  </si>
  <si>
    <t>Placa de 2mm de espesor</t>
  </si>
  <si>
    <t>Termometro bimetalico</t>
  </si>
  <si>
    <t>Materias</t>
  </si>
  <si>
    <t>Nombre</t>
  </si>
  <si>
    <t>Deuda</t>
  </si>
  <si>
    <t>Ganancia correspondiente</t>
  </si>
  <si>
    <t>Ganancia real</t>
  </si>
  <si>
    <t>Rodolfo Cardenas</t>
  </si>
  <si>
    <t>Inversión total</t>
  </si>
  <si>
    <t>Aportación correspondiente</t>
  </si>
  <si>
    <t>Aportación real</t>
  </si>
  <si>
    <t>Precio de venta</t>
  </si>
  <si>
    <t>Angulo de 2in (6m)</t>
  </si>
  <si>
    <t>Angulo de 1in (6m)</t>
  </si>
  <si>
    <t>Lamina de acero (60x45 cm)</t>
  </si>
  <si>
    <t>Ruedas para diablo</t>
  </si>
  <si>
    <t>Soldadura (kg)</t>
  </si>
  <si>
    <t xml:space="preserve">Placa para la charola del carbón </t>
  </si>
  <si>
    <t>Discos para cortar metal</t>
  </si>
  <si>
    <t>*</t>
  </si>
  <si>
    <t>4 tuercas, 4 rondanas y 2 tornillos</t>
  </si>
  <si>
    <t>Precio de fabricación de un horno tipo ataud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</si>
</sst>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0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7" borderId="1" xfId="0" applyFill="1" applyBorder="1"/>
    <xf numFmtId="44" fontId="0" fillId="0" borderId="1" xfId="2" applyFont="1" applyBorder="1"/>
    <xf numFmtId="44" fontId="5" fillId="0" borderId="15" xfId="0" applyNumberFormat="1" applyFont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9" fontId="6" fillId="0" borderId="1" xfId="1" applyFont="1" applyBorder="1"/>
    <xf numFmtId="0" fontId="0" fillId="6" borderId="1" xfId="0" applyFill="1" applyBorder="1" applyAlignment="1">
      <alignment horizontal="center"/>
    </xf>
    <xf numFmtId="44" fontId="0" fillId="0" borderId="10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4" fontId="0" fillId="0" borderId="1" xfId="0" applyNumberFormat="1" applyBorder="1"/>
    <xf numFmtId="0" fontId="0" fillId="0" borderId="1" xfId="0" applyBorder="1" applyAlignment="1">
      <alignment vertical="center" wrapText="1"/>
    </xf>
    <xf numFmtId="0" fontId="8" fillId="0" borderId="1" xfId="3" applyBorder="1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4" fontId="0" fillId="0" borderId="11" xfId="2" applyFont="1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44" fontId="0" fillId="0" borderId="1" xfId="2" applyFont="1" applyFill="1" applyBorder="1" applyAlignment="1">
      <alignment horizontal="center" vertical="center"/>
    </xf>
    <xf numFmtId="44" fontId="4" fillId="0" borderId="12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8"/>
    </xf>
    <xf numFmtId="164" fontId="0" fillId="0" borderId="1" xfId="0" applyNumberFormat="1" applyBorder="1"/>
    <xf numFmtId="44" fontId="0" fillId="0" borderId="1" xfId="0" applyNumberFormat="1" applyFill="1" applyBorder="1"/>
    <xf numFmtId="164" fontId="0" fillId="0" borderId="0" xfId="0" applyNumberFormat="1"/>
    <xf numFmtId="164" fontId="0" fillId="0" borderId="1" xfId="2" applyNumberFormat="1" applyFont="1" applyBorder="1"/>
    <xf numFmtId="165" fontId="0" fillId="0" borderId="0" xfId="4" applyNumberFormat="1" applyFont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0" borderId="0" xfId="0" applyNumberFormat="1"/>
    <xf numFmtId="0" fontId="0" fillId="0" borderId="3" xfId="0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Hipervínculo" xfId="3" builtinId="8"/>
    <cellStyle name="Millares" xfId="4" builtinId="3"/>
    <cellStyle name="Moneda" xfId="2" builtinId="4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2"/>
  <sheetViews>
    <sheetView topLeftCell="B1" zoomScale="55" zoomScaleNormal="55" workbookViewId="0">
      <selection activeCell="D21" sqref="D21"/>
    </sheetView>
  </sheetViews>
  <sheetFormatPr baseColWidth="10" defaultRowHeight="15" x14ac:dyDescent="0.25"/>
  <cols>
    <col min="1" max="1" width="0" style="13" hidden="1" customWidth="1"/>
    <col min="2" max="2" width="11.42578125" style="13"/>
    <col min="3" max="3" width="23.140625" style="13" customWidth="1"/>
    <col min="4" max="4" width="55.42578125" style="13" customWidth="1"/>
    <col min="5" max="16384" width="11.42578125" style="13"/>
  </cols>
  <sheetData>
    <row r="2" spans="1:37" x14ac:dyDescent="0.25">
      <c r="A2" s="13">
        <v>13</v>
      </c>
    </row>
    <row r="3" spans="1:37" x14ac:dyDescent="0.25">
      <c r="D3" s="32"/>
      <c r="E3" s="78" t="s">
        <v>1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9" t="s">
        <v>2</v>
      </c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80" t="s">
        <v>3</v>
      </c>
      <c r="AJ3" s="81"/>
      <c r="AK3" s="82"/>
    </row>
    <row r="4" spans="1:37" x14ac:dyDescent="0.25">
      <c r="C4" s="2" t="s">
        <v>57</v>
      </c>
      <c r="D4" s="33" t="s">
        <v>0</v>
      </c>
      <c r="E4" s="5">
        <v>1</v>
      </c>
      <c r="F4" s="5">
        <v>5</v>
      </c>
      <c r="G4" s="5">
        <v>6</v>
      </c>
      <c r="H4" s="4">
        <v>7</v>
      </c>
      <c r="I4" s="5">
        <v>8</v>
      </c>
      <c r="J4" s="5">
        <v>12</v>
      </c>
      <c r="K4" s="5">
        <v>13</v>
      </c>
      <c r="L4" s="5">
        <v>14</v>
      </c>
      <c r="M4" s="5">
        <v>15</v>
      </c>
      <c r="N4" s="5">
        <v>19</v>
      </c>
      <c r="O4" s="5">
        <v>20</v>
      </c>
      <c r="P4" s="5">
        <v>21</v>
      </c>
      <c r="Q4" s="5">
        <v>22</v>
      </c>
      <c r="R4" s="5">
        <v>3</v>
      </c>
      <c r="S4" s="5">
        <v>4</v>
      </c>
      <c r="T4" s="5">
        <v>5</v>
      </c>
      <c r="U4" s="5">
        <v>6</v>
      </c>
      <c r="V4" s="5">
        <v>10</v>
      </c>
      <c r="W4" s="5">
        <v>11</v>
      </c>
      <c r="X4" s="5">
        <v>12</v>
      </c>
      <c r="Y4" s="5">
        <v>13</v>
      </c>
      <c r="Z4" s="5">
        <v>17</v>
      </c>
      <c r="AA4" s="5">
        <v>18</v>
      </c>
      <c r="AB4" s="5">
        <v>19</v>
      </c>
      <c r="AC4" s="5">
        <v>20</v>
      </c>
      <c r="AD4" s="5">
        <v>24</v>
      </c>
      <c r="AE4" s="5">
        <v>25</v>
      </c>
      <c r="AF4" s="5">
        <v>26</v>
      </c>
      <c r="AG4" s="5">
        <v>27</v>
      </c>
      <c r="AH4" s="5">
        <v>31</v>
      </c>
      <c r="AI4" s="5">
        <v>1</v>
      </c>
      <c r="AJ4" s="5">
        <v>2</v>
      </c>
      <c r="AK4" s="5">
        <v>3</v>
      </c>
    </row>
    <row r="5" spans="1:37" x14ac:dyDescent="0.25">
      <c r="A5" s="13">
        <v>1</v>
      </c>
      <c r="C5" s="36">
        <f>(A5)/$A$2</f>
        <v>7.6923076923076927E-2</v>
      </c>
      <c r="D5" s="5" t="s">
        <v>4</v>
      </c>
      <c r="E5" s="14"/>
      <c r="F5" s="15"/>
      <c r="G5" s="15"/>
      <c r="H5" s="15"/>
      <c r="I5" s="15"/>
      <c r="J5" s="15"/>
      <c r="K5" s="15"/>
      <c r="L5" s="15"/>
      <c r="M5" s="15"/>
      <c r="N5" s="15"/>
      <c r="O5" s="21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7"/>
    </row>
    <row r="6" spans="1:37" x14ac:dyDescent="0.25">
      <c r="A6" s="13">
        <v>2</v>
      </c>
      <c r="C6" s="35">
        <f t="shared" ref="C6:C17" si="0">(A6)/$A$2</f>
        <v>0.15384615384615385</v>
      </c>
      <c r="D6" s="5" t="s">
        <v>5</v>
      </c>
      <c r="E6" s="18"/>
      <c r="F6" s="19"/>
      <c r="G6" s="19"/>
      <c r="H6" s="19"/>
      <c r="I6" s="19"/>
      <c r="J6" s="19"/>
      <c r="K6" s="19"/>
      <c r="L6" s="19"/>
      <c r="M6" s="19"/>
      <c r="N6" s="19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 x14ac:dyDescent="0.25">
      <c r="A7" s="13">
        <v>3</v>
      </c>
      <c r="C7" s="35">
        <f t="shared" si="0"/>
        <v>0.23076923076923078</v>
      </c>
      <c r="D7" s="5" t="s">
        <v>10</v>
      </c>
      <c r="E7" s="20"/>
      <c r="F7" s="21"/>
      <c r="G7" s="22"/>
      <c r="H7" s="22"/>
      <c r="I7" s="22"/>
      <c r="J7" s="21"/>
      <c r="K7" s="21"/>
      <c r="L7" s="21"/>
      <c r="M7" s="21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7"/>
    </row>
    <row r="8" spans="1:37" x14ac:dyDescent="0.25">
      <c r="A8" s="13">
        <v>4</v>
      </c>
      <c r="C8" s="35">
        <f t="shared" si="0"/>
        <v>0.30769230769230771</v>
      </c>
      <c r="D8" s="5" t="s">
        <v>11</v>
      </c>
      <c r="E8" s="23"/>
      <c r="F8" s="21"/>
      <c r="G8" s="24"/>
      <c r="H8" s="24"/>
      <c r="I8" s="24"/>
      <c r="J8" s="24"/>
      <c r="K8" s="24"/>
      <c r="L8" s="24"/>
      <c r="M8" s="24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7"/>
    </row>
    <row r="9" spans="1:37" x14ac:dyDescent="0.25">
      <c r="A9" s="13">
        <v>5</v>
      </c>
      <c r="C9" s="35">
        <f t="shared" si="0"/>
        <v>0.38461538461538464</v>
      </c>
      <c r="D9" s="5" t="s">
        <v>12</v>
      </c>
      <c r="E9" s="23"/>
      <c r="F9" s="21"/>
      <c r="G9" s="21"/>
      <c r="H9" s="15"/>
      <c r="I9" s="15"/>
      <c r="J9" s="15"/>
      <c r="K9" s="15"/>
      <c r="L9" s="15"/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7"/>
    </row>
    <row r="10" spans="1:37" x14ac:dyDescent="0.25">
      <c r="A10" s="13">
        <v>6</v>
      </c>
      <c r="C10" s="35">
        <f t="shared" si="0"/>
        <v>0.46153846153846156</v>
      </c>
      <c r="D10" s="5" t="s">
        <v>13</v>
      </c>
      <c r="E10" s="23"/>
      <c r="F10" s="21"/>
      <c r="G10" s="21"/>
      <c r="H10" s="25"/>
      <c r="I10" s="25"/>
      <c r="J10" s="25"/>
      <c r="K10" s="25"/>
      <c r="L10" s="25"/>
      <c r="M10" s="2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7"/>
    </row>
    <row r="11" spans="1:37" x14ac:dyDescent="0.25">
      <c r="A11" s="13">
        <v>7</v>
      </c>
      <c r="C11" s="35">
        <f t="shared" si="0"/>
        <v>0.53846153846153844</v>
      </c>
      <c r="D11" s="5" t="s">
        <v>14</v>
      </c>
      <c r="E11" s="23"/>
      <c r="F11" s="16"/>
      <c r="G11" s="16"/>
      <c r="H11" s="1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76"/>
    </row>
    <row r="12" spans="1:37" x14ac:dyDescent="0.25">
      <c r="A12" s="13">
        <v>8</v>
      </c>
      <c r="C12" s="36">
        <f t="shared" si="0"/>
        <v>0.61538461538461542</v>
      </c>
      <c r="D12" s="5" t="s">
        <v>15</v>
      </c>
      <c r="E12" s="23"/>
      <c r="F12" s="16"/>
      <c r="G12" s="16"/>
      <c r="H12" s="16"/>
      <c r="I12" s="16"/>
      <c r="J12" s="16"/>
      <c r="K12" s="21"/>
      <c r="L12" s="21"/>
      <c r="M12" s="15"/>
      <c r="N12" s="15"/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7"/>
    </row>
    <row r="13" spans="1:37" x14ac:dyDescent="0.25">
      <c r="A13" s="13">
        <v>9</v>
      </c>
      <c r="C13" s="36">
        <f t="shared" si="0"/>
        <v>0.69230769230769229</v>
      </c>
      <c r="D13" s="4" t="s">
        <v>6</v>
      </c>
      <c r="E13" s="23"/>
      <c r="F13" s="16"/>
      <c r="G13" s="16"/>
      <c r="H13" s="16"/>
      <c r="I13" s="16"/>
      <c r="J13" s="16"/>
      <c r="K13" s="16"/>
      <c r="L13" s="16"/>
      <c r="M13" s="1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16"/>
      <c r="AG13" s="16"/>
      <c r="AH13" s="16"/>
      <c r="AI13" s="16"/>
      <c r="AJ13" s="16"/>
      <c r="AK13" s="17"/>
    </row>
    <row r="14" spans="1:37" x14ac:dyDescent="0.25">
      <c r="A14" s="13">
        <v>10</v>
      </c>
      <c r="C14" s="35">
        <f t="shared" si="0"/>
        <v>0.76923076923076927</v>
      </c>
      <c r="D14" s="4" t="s">
        <v>9</v>
      </c>
      <c r="E14" s="2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28"/>
      <c r="AG14" s="28"/>
      <c r="AH14" s="28"/>
      <c r="AI14" s="16"/>
      <c r="AJ14" s="16"/>
      <c r="AK14" s="17"/>
    </row>
    <row r="15" spans="1:37" x14ac:dyDescent="0.25">
      <c r="A15" s="13">
        <v>11</v>
      </c>
      <c r="C15" s="36">
        <f t="shared" si="0"/>
        <v>0.84615384615384615</v>
      </c>
      <c r="D15" s="4" t="s">
        <v>16</v>
      </c>
      <c r="E15" s="23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5"/>
      <c r="AI15" s="15"/>
      <c r="AJ15" s="15"/>
      <c r="AK15" s="76"/>
    </row>
    <row r="16" spans="1:37" x14ac:dyDescent="0.25">
      <c r="A16" s="13">
        <v>12</v>
      </c>
      <c r="C16" s="36">
        <f t="shared" si="0"/>
        <v>0.92307692307692313</v>
      </c>
      <c r="D16" s="4" t="s">
        <v>17</v>
      </c>
      <c r="E16" s="2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26"/>
      <c r="AG16" s="26"/>
      <c r="AH16" s="26"/>
      <c r="AI16" s="26"/>
      <c r="AJ16" s="26"/>
      <c r="AK16" s="76"/>
    </row>
    <row r="17" spans="1:37" x14ac:dyDescent="0.25">
      <c r="A17" s="13">
        <v>13</v>
      </c>
      <c r="C17" s="36">
        <f t="shared" si="0"/>
        <v>1</v>
      </c>
      <c r="D17" s="4" t="s">
        <v>18</v>
      </c>
      <c r="E17" s="2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</row>
    <row r="18" spans="1:37" x14ac:dyDescent="0.25">
      <c r="D18" s="16"/>
    </row>
    <row r="19" spans="1:37" x14ac:dyDescent="0.25">
      <c r="D19" s="16"/>
    </row>
    <row r="20" spans="1:37" hidden="1" x14ac:dyDescent="0.25">
      <c r="D20" s="16"/>
      <c r="E20" s="13">
        <v>1</v>
      </c>
      <c r="F20" s="13">
        <v>2</v>
      </c>
      <c r="G20" s="13">
        <v>3</v>
      </c>
      <c r="H20" s="13">
        <v>4</v>
      </c>
      <c r="I20" s="13">
        <v>5</v>
      </c>
      <c r="J20" s="13">
        <v>6</v>
      </c>
      <c r="K20" s="13">
        <v>7</v>
      </c>
      <c r="L20" s="13">
        <v>8</v>
      </c>
      <c r="M20" s="13">
        <v>9</v>
      </c>
      <c r="N20" s="13">
        <v>10</v>
      </c>
      <c r="O20" s="13">
        <v>11</v>
      </c>
      <c r="P20" s="13">
        <v>12</v>
      </c>
      <c r="Q20" s="13">
        <v>13</v>
      </c>
      <c r="R20" s="13">
        <v>14</v>
      </c>
      <c r="S20" s="13">
        <v>15</v>
      </c>
      <c r="T20" s="13">
        <v>16</v>
      </c>
      <c r="U20" s="13">
        <v>17</v>
      </c>
      <c r="V20" s="13">
        <v>18</v>
      </c>
      <c r="W20" s="13">
        <v>19</v>
      </c>
      <c r="X20" s="13">
        <v>20</v>
      </c>
      <c r="Y20" s="13">
        <v>21</v>
      </c>
      <c r="Z20" s="13">
        <v>22</v>
      </c>
      <c r="AA20" s="13">
        <v>23</v>
      </c>
      <c r="AB20" s="13">
        <v>24</v>
      </c>
      <c r="AC20" s="13">
        <v>25</v>
      </c>
      <c r="AD20" s="13">
        <v>26</v>
      </c>
      <c r="AE20" s="13">
        <v>27</v>
      </c>
      <c r="AF20" s="13">
        <v>28</v>
      </c>
      <c r="AG20" s="13">
        <v>29</v>
      </c>
      <c r="AH20" s="13">
        <v>30</v>
      </c>
      <c r="AI20" s="13">
        <v>31</v>
      </c>
      <c r="AJ20" s="13">
        <v>32</v>
      </c>
      <c r="AK20" s="13">
        <v>33</v>
      </c>
    </row>
    <row r="21" spans="1:37" x14ac:dyDescent="0.25">
      <c r="D21" s="16"/>
    </row>
    <row r="22" spans="1:37" x14ac:dyDescent="0.25">
      <c r="D22" s="16"/>
    </row>
  </sheetData>
  <mergeCells count="3">
    <mergeCell ref="E3:Q3"/>
    <mergeCell ref="R3:AH3"/>
    <mergeCell ref="AI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60" zoomScaleNormal="60" workbookViewId="0">
      <selection activeCell="G6" sqref="G6"/>
    </sheetView>
  </sheetViews>
  <sheetFormatPr baseColWidth="10" defaultRowHeight="15" x14ac:dyDescent="0.25"/>
  <cols>
    <col min="7" max="7" width="52.7109375" customWidth="1"/>
    <col min="8" max="8" width="64.140625" customWidth="1"/>
  </cols>
  <sheetData>
    <row r="1" spans="1:8" ht="82.5" customHeight="1" thickBot="1" x14ac:dyDescent="0.3">
      <c r="A1" s="83" t="s">
        <v>98</v>
      </c>
      <c r="B1" s="83"/>
      <c r="C1" s="83"/>
      <c r="D1" s="83"/>
      <c r="E1" s="83"/>
      <c r="F1" s="83"/>
      <c r="G1" s="83"/>
      <c r="H1" s="83"/>
    </row>
    <row r="2" spans="1:8" x14ac:dyDescent="0.25">
      <c r="A2" s="48" t="s">
        <v>78</v>
      </c>
      <c r="B2" s="48" t="s">
        <v>79</v>
      </c>
      <c r="C2" s="48" t="s">
        <v>61</v>
      </c>
      <c r="D2" s="48" t="s">
        <v>72</v>
      </c>
      <c r="E2" s="48" t="s">
        <v>81</v>
      </c>
      <c r="F2" s="48" t="s">
        <v>80</v>
      </c>
      <c r="G2" s="48" t="s">
        <v>62</v>
      </c>
      <c r="H2" s="49" t="s">
        <v>84</v>
      </c>
    </row>
    <row r="3" spans="1:8" ht="48.75" customHeight="1" x14ac:dyDescent="0.25">
      <c r="A3" s="50">
        <v>1</v>
      </c>
      <c r="B3" s="46" t="s">
        <v>82</v>
      </c>
      <c r="C3" s="46">
        <v>1</v>
      </c>
      <c r="D3" s="47">
        <v>320</v>
      </c>
      <c r="E3" s="47">
        <f>D3*C3</f>
        <v>320</v>
      </c>
      <c r="F3" s="46">
        <v>0</v>
      </c>
      <c r="G3" s="55" t="s">
        <v>97</v>
      </c>
      <c r="H3" s="52" t="s">
        <v>94</v>
      </c>
    </row>
    <row r="4" spans="1:8" ht="45" customHeight="1" x14ac:dyDescent="0.25">
      <c r="A4" s="50">
        <v>2</v>
      </c>
      <c r="B4" s="46" t="s">
        <v>85</v>
      </c>
      <c r="C4" s="46">
        <v>2</v>
      </c>
      <c r="D4" s="47">
        <f>399/2</f>
        <v>199.5</v>
      </c>
      <c r="E4" s="47">
        <f t="shared" ref="E4:E12" si="0">D4*C4</f>
        <v>399</v>
      </c>
      <c r="F4" s="46">
        <v>0</v>
      </c>
      <c r="G4" s="54" t="s">
        <v>96</v>
      </c>
      <c r="H4" s="53" t="s">
        <v>95</v>
      </c>
    </row>
    <row r="5" spans="1:8" ht="45" customHeight="1" x14ac:dyDescent="0.25">
      <c r="A5" s="50">
        <v>3</v>
      </c>
      <c r="B5" s="46" t="s">
        <v>86</v>
      </c>
      <c r="C5" s="46">
        <v>1</v>
      </c>
      <c r="D5" s="47">
        <v>80</v>
      </c>
      <c r="E5" s="47">
        <f t="shared" si="0"/>
        <v>80</v>
      </c>
      <c r="F5" s="46">
        <v>0</v>
      </c>
      <c r="G5" s="46" t="s">
        <v>99</v>
      </c>
      <c r="H5" s="67" t="s">
        <v>100</v>
      </c>
    </row>
    <row r="6" spans="1:8" ht="45" customHeight="1" x14ac:dyDescent="0.25">
      <c r="A6" s="50">
        <v>4</v>
      </c>
      <c r="B6" s="46" t="s">
        <v>87</v>
      </c>
      <c r="C6" s="46"/>
      <c r="D6" s="47"/>
      <c r="E6" s="47">
        <f t="shared" si="0"/>
        <v>0</v>
      </c>
      <c r="F6" s="46">
        <v>0</v>
      </c>
      <c r="G6" s="46"/>
      <c r="H6" s="46"/>
    </row>
    <row r="7" spans="1:8" ht="45" customHeight="1" x14ac:dyDescent="0.25">
      <c r="A7" s="50">
        <v>5</v>
      </c>
      <c r="B7" s="46" t="s">
        <v>88</v>
      </c>
      <c r="C7" s="46"/>
      <c r="D7" s="47"/>
      <c r="E7" s="47">
        <f t="shared" si="0"/>
        <v>0</v>
      </c>
      <c r="F7" s="46">
        <v>0</v>
      </c>
      <c r="G7" s="46"/>
      <c r="H7" s="46"/>
    </row>
    <row r="8" spans="1:8" ht="45" customHeight="1" x14ac:dyDescent="0.25">
      <c r="A8" s="50">
        <v>6</v>
      </c>
      <c r="B8" s="46" t="s">
        <v>89</v>
      </c>
      <c r="C8" s="46"/>
      <c r="D8" s="47"/>
      <c r="E8" s="47">
        <f t="shared" si="0"/>
        <v>0</v>
      </c>
      <c r="F8" s="46">
        <v>0</v>
      </c>
      <c r="G8" s="46"/>
      <c r="H8" s="46"/>
    </row>
    <row r="9" spans="1:8" ht="44.25" customHeight="1" x14ac:dyDescent="0.25">
      <c r="A9" s="50">
        <v>7</v>
      </c>
      <c r="B9" s="46" t="s">
        <v>90</v>
      </c>
      <c r="C9" s="46"/>
      <c r="D9" s="47"/>
      <c r="E9" s="47">
        <f t="shared" si="0"/>
        <v>0</v>
      </c>
      <c r="F9" s="46">
        <v>0</v>
      </c>
      <c r="G9" s="46"/>
      <c r="H9" s="46"/>
    </row>
    <row r="10" spans="1:8" ht="46.5" customHeight="1" x14ac:dyDescent="0.25">
      <c r="A10" s="50">
        <v>8</v>
      </c>
      <c r="B10" s="46" t="s">
        <v>91</v>
      </c>
      <c r="C10" s="46"/>
      <c r="D10" s="47"/>
      <c r="E10" s="47">
        <f t="shared" si="0"/>
        <v>0</v>
      </c>
      <c r="F10" s="46">
        <v>0</v>
      </c>
      <c r="G10" s="46"/>
      <c r="H10" s="46"/>
    </row>
    <row r="11" spans="1:8" ht="45.75" customHeight="1" x14ac:dyDescent="0.25">
      <c r="A11" s="50">
        <v>9</v>
      </c>
      <c r="B11" s="46" t="s">
        <v>92</v>
      </c>
      <c r="C11" s="46"/>
      <c r="D11" s="47"/>
      <c r="E11" s="47">
        <f t="shared" si="0"/>
        <v>0</v>
      </c>
      <c r="F11" s="46">
        <v>0</v>
      </c>
      <c r="G11" s="46"/>
      <c r="H11" s="46"/>
    </row>
    <row r="12" spans="1:8" ht="45.75" customHeight="1" x14ac:dyDescent="0.25">
      <c r="A12" s="50">
        <v>10</v>
      </c>
      <c r="B12" s="46" t="s">
        <v>93</v>
      </c>
      <c r="C12" s="45"/>
      <c r="D12" s="45"/>
      <c r="E12" s="47">
        <f t="shared" si="0"/>
        <v>0</v>
      </c>
      <c r="F12" s="46">
        <v>0</v>
      </c>
      <c r="G12" s="45"/>
      <c r="H12" s="45"/>
    </row>
    <row r="13" spans="1:8" x14ac:dyDescent="0.25">
      <c r="D13" s="51">
        <f>SUM(D3:D12)</f>
        <v>599.5</v>
      </c>
      <c r="E13" s="51">
        <f>SUM(E3:E12)</f>
        <v>799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zoomScale="70" zoomScaleNormal="70" workbookViewId="0">
      <selection activeCell="C36" sqref="C36"/>
    </sheetView>
  </sheetViews>
  <sheetFormatPr baseColWidth="10" defaultRowHeight="15" x14ac:dyDescent="0.25"/>
  <cols>
    <col min="2" max="2" width="67.5703125" customWidth="1"/>
    <col min="3" max="3" width="18.140625" customWidth="1"/>
    <col min="4" max="4" width="8.5703125" customWidth="1"/>
    <col min="5" max="5" width="13.28515625" customWidth="1"/>
    <col min="6" max="6" width="43.5703125" customWidth="1"/>
    <col min="7" max="7" width="32.7109375" customWidth="1"/>
    <col min="8" max="8" width="53.85546875" customWidth="1"/>
  </cols>
  <sheetData>
    <row r="2" spans="2:8" x14ac:dyDescent="0.25">
      <c r="B2" s="2" t="s">
        <v>24</v>
      </c>
      <c r="C2" s="2" t="s">
        <v>25</v>
      </c>
      <c r="D2" s="2" t="s">
        <v>51</v>
      </c>
      <c r="E2" s="2" t="s">
        <v>56</v>
      </c>
      <c r="F2" s="2" t="s">
        <v>52</v>
      </c>
      <c r="H2" s="1" t="s">
        <v>14</v>
      </c>
    </row>
    <row r="3" spans="2:8" x14ac:dyDescent="0.25">
      <c r="B3" s="3" t="s">
        <v>4</v>
      </c>
      <c r="C3" s="4" t="s">
        <v>55</v>
      </c>
      <c r="D3" s="9"/>
      <c r="E3" s="6">
        <v>43258</v>
      </c>
      <c r="F3" s="4" t="s">
        <v>54</v>
      </c>
      <c r="H3" t="s">
        <v>21</v>
      </c>
    </row>
    <row r="4" spans="2:8" x14ac:dyDescent="0.25">
      <c r="B4" s="3" t="s">
        <v>5</v>
      </c>
      <c r="C4" s="4" t="s">
        <v>55</v>
      </c>
      <c r="D4" s="73"/>
      <c r="E4" s="6">
        <v>43258</v>
      </c>
      <c r="F4" s="4" t="s">
        <v>53</v>
      </c>
      <c r="H4" t="s">
        <v>22</v>
      </c>
    </row>
    <row r="5" spans="2:8" x14ac:dyDescent="0.25">
      <c r="B5" s="84" t="s">
        <v>30</v>
      </c>
      <c r="C5" s="85"/>
      <c r="D5" s="85"/>
      <c r="E5" s="85"/>
      <c r="F5" s="86"/>
      <c r="H5" t="s">
        <v>23</v>
      </c>
    </row>
    <row r="6" spans="2:8" x14ac:dyDescent="0.25">
      <c r="B6" s="3" t="s">
        <v>32</v>
      </c>
      <c r="C6" s="5" t="s">
        <v>26</v>
      </c>
      <c r="D6" s="12"/>
      <c r="E6" s="6">
        <v>43258</v>
      </c>
      <c r="F6" s="3"/>
      <c r="H6" s="3" t="s">
        <v>46</v>
      </c>
    </row>
    <row r="7" spans="2:8" x14ac:dyDescent="0.25">
      <c r="B7" s="3" t="s">
        <v>33</v>
      </c>
      <c r="C7" s="5" t="s">
        <v>26</v>
      </c>
      <c r="D7" s="12"/>
      <c r="E7" s="6">
        <v>43258</v>
      </c>
      <c r="F7" s="3"/>
    </row>
    <row r="8" spans="2:8" x14ac:dyDescent="0.25">
      <c r="B8" s="3" t="s">
        <v>34</v>
      </c>
      <c r="C8" s="5" t="s">
        <v>27</v>
      </c>
      <c r="D8" s="10"/>
      <c r="E8" s="6">
        <v>43258</v>
      </c>
      <c r="F8" s="3"/>
    </row>
    <row r="9" spans="2:8" x14ac:dyDescent="0.25">
      <c r="B9" s="3" t="s">
        <v>35</v>
      </c>
      <c r="C9" s="5" t="s">
        <v>27</v>
      </c>
      <c r="D9" s="10"/>
      <c r="E9" s="6">
        <v>43258</v>
      </c>
      <c r="F9" s="3"/>
    </row>
    <row r="10" spans="2:8" x14ac:dyDescent="0.25">
      <c r="B10" s="3" t="s">
        <v>36</v>
      </c>
      <c r="C10" s="5" t="s">
        <v>27</v>
      </c>
      <c r="D10" s="10"/>
      <c r="E10" s="6">
        <v>43258</v>
      </c>
      <c r="F10" s="3"/>
    </row>
    <row r="11" spans="2:8" x14ac:dyDescent="0.25">
      <c r="B11" s="84" t="s">
        <v>19</v>
      </c>
      <c r="C11" s="85"/>
      <c r="D11" s="85"/>
      <c r="E11" s="85"/>
      <c r="F11" s="86"/>
    </row>
    <row r="12" spans="2:8" x14ac:dyDescent="0.25">
      <c r="B12" s="3" t="s">
        <v>37</v>
      </c>
      <c r="C12" s="5" t="s">
        <v>29</v>
      </c>
      <c r="D12" s="11"/>
      <c r="E12" s="6">
        <v>43258</v>
      </c>
      <c r="F12" s="3"/>
    </row>
    <row r="13" spans="2:8" x14ac:dyDescent="0.25">
      <c r="B13" s="3" t="s">
        <v>38</v>
      </c>
      <c r="C13" s="5" t="s">
        <v>29</v>
      </c>
      <c r="D13" s="34"/>
      <c r="E13" s="6">
        <v>43258</v>
      </c>
      <c r="F13" s="6"/>
    </row>
    <row r="14" spans="2:8" x14ac:dyDescent="0.25">
      <c r="B14" s="3" t="s">
        <v>39</v>
      </c>
      <c r="C14" s="5" t="s">
        <v>26</v>
      </c>
      <c r="D14" s="77"/>
      <c r="E14" s="6">
        <v>43258</v>
      </c>
      <c r="F14" s="6"/>
    </row>
    <row r="15" spans="2:8" x14ac:dyDescent="0.25">
      <c r="B15" s="3" t="s">
        <v>40</v>
      </c>
      <c r="C15" s="5" t="s">
        <v>28</v>
      </c>
      <c r="D15" s="43"/>
      <c r="E15" s="6">
        <v>43258</v>
      </c>
      <c r="F15" s="3"/>
    </row>
    <row r="16" spans="2:8" x14ac:dyDescent="0.25">
      <c r="B16" s="3" t="s">
        <v>41</v>
      </c>
      <c r="C16" s="5" t="s">
        <v>28</v>
      </c>
      <c r="D16" s="10"/>
      <c r="E16" s="6">
        <v>43258</v>
      </c>
      <c r="F16" s="3"/>
    </row>
    <row r="17" spans="2:6" x14ac:dyDescent="0.25">
      <c r="B17" s="3" t="s">
        <v>42</v>
      </c>
      <c r="C17" s="5" t="s">
        <v>28</v>
      </c>
      <c r="D17" s="40"/>
      <c r="E17" s="6">
        <v>43258</v>
      </c>
      <c r="F17" s="3"/>
    </row>
    <row r="18" spans="2:6" x14ac:dyDescent="0.25">
      <c r="B18" s="3" t="s">
        <v>43</v>
      </c>
      <c r="C18" s="5" t="s">
        <v>29</v>
      </c>
      <c r="D18" s="11"/>
      <c r="E18" s="6">
        <v>43258</v>
      </c>
      <c r="F18" s="3"/>
    </row>
    <row r="19" spans="2:6" x14ac:dyDescent="0.25">
      <c r="B19" s="84" t="s">
        <v>12</v>
      </c>
      <c r="C19" s="85"/>
      <c r="D19" s="85"/>
      <c r="E19" s="85"/>
      <c r="F19" s="86"/>
    </row>
    <row r="20" spans="2:6" x14ac:dyDescent="0.25">
      <c r="B20" s="3" t="s">
        <v>31</v>
      </c>
      <c r="C20" s="5" t="s">
        <v>26</v>
      </c>
      <c r="D20" s="74"/>
      <c r="E20" s="4"/>
      <c r="F20" s="3"/>
    </row>
    <row r="21" spans="2:6" x14ac:dyDescent="0.25">
      <c r="B21" s="3" t="s">
        <v>44</v>
      </c>
      <c r="C21" s="5" t="s">
        <v>29</v>
      </c>
      <c r="D21" s="7"/>
      <c r="E21" s="3"/>
      <c r="F21" s="3"/>
    </row>
    <row r="22" spans="2:6" x14ac:dyDescent="0.25">
      <c r="B22" s="3" t="s">
        <v>45</v>
      </c>
      <c r="C22" s="5" t="s">
        <v>29</v>
      </c>
      <c r="D22" s="7"/>
      <c r="E22" s="3"/>
      <c r="F22" s="3"/>
    </row>
    <row r="23" spans="2:6" x14ac:dyDescent="0.25">
      <c r="B23" s="84" t="s">
        <v>13</v>
      </c>
      <c r="C23" s="85"/>
      <c r="D23" s="85"/>
      <c r="E23" s="85"/>
      <c r="F23" s="85"/>
    </row>
    <row r="24" spans="2:6" x14ac:dyDescent="0.25">
      <c r="B24" s="3" t="s">
        <v>7</v>
      </c>
      <c r="C24" s="5" t="s">
        <v>55</v>
      </c>
      <c r="D24" s="8"/>
      <c r="E24" s="3"/>
      <c r="F24" s="3"/>
    </row>
    <row r="25" spans="2:6" x14ac:dyDescent="0.25">
      <c r="B25" s="3" t="s">
        <v>8</v>
      </c>
      <c r="C25" s="5" t="s">
        <v>55</v>
      </c>
      <c r="D25" s="8"/>
      <c r="E25" s="3"/>
      <c r="F25" s="3"/>
    </row>
    <row r="26" spans="2:6" x14ac:dyDescent="0.25">
      <c r="B26" s="84" t="s">
        <v>20</v>
      </c>
      <c r="C26" s="85"/>
      <c r="D26" s="85"/>
      <c r="E26" s="85"/>
      <c r="F26" s="86"/>
    </row>
    <row r="27" spans="2:6" x14ac:dyDescent="0.25">
      <c r="B27" s="3" t="s">
        <v>47</v>
      </c>
      <c r="C27" s="5" t="s">
        <v>75</v>
      </c>
      <c r="D27" s="7"/>
      <c r="E27" s="3"/>
      <c r="F27" s="3"/>
    </row>
    <row r="28" spans="2:6" x14ac:dyDescent="0.25">
      <c r="B28" s="3" t="s">
        <v>48</v>
      </c>
      <c r="C28" s="5" t="s">
        <v>29</v>
      </c>
      <c r="D28" s="8"/>
      <c r="E28" s="3"/>
      <c r="F28" s="3"/>
    </row>
    <row r="29" spans="2:6" x14ac:dyDescent="0.25">
      <c r="B29" s="3" t="s">
        <v>49</v>
      </c>
      <c r="C29" s="5" t="s">
        <v>28</v>
      </c>
      <c r="D29" s="7"/>
      <c r="E29" s="3"/>
      <c r="F29" s="3"/>
    </row>
    <row r="30" spans="2:6" x14ac:dyDescent="0.25">
      <c r="B30" s="3" t="s">
        <v>50</v>
      </c>
      <c r="C30" s="5" t="s">
        <v>27</v>
      </c>
      <c r="D30" s="7"/>
      <c r="E30" s="3"/>
      <c r="F30" s="3"/>
    </row>
    <row r="34" spans="3:3" x14ac:dyDescent="0.25">
      <c r="C34" s="41" t="s">
        <v>76</v>
      </c>
    </row>
    <row r="35" spans="3:3" ht="46.5" x14ac:dyDescent="0.7">
      <c r="C35" s="42">
        <f>17/23</f>
        <v>0.73913043478260865</v>
      </c>
    </row>
  </sheetData>
  <mergeCells count="5">
    <mergeCell ref="B5:F5"/>
    <mergeCell ref="B11:F11"/>
    <mergeCell ref="B19:F19"/>
    <mergeCell ref="B23:F23"/>
    <mergeCell ref="B26:F26"/>
  </mergeCells>
  <conditionalFormatting sqref="D12:D18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zoomScale="60" zoomScaleNormal="60" workbookViewId="0">
      <selection activeCell="G16" sqref="G16"/>
    </sheetView>
  </sheetViews>
  <sheetFormatPr baseColWidth="10" defaultRowHeight="15" x14ac:dyDescent="0.25"/>
  <cols>
    <col min="1" max="1" width="26.5703125" style="56" customWidth="1"/>
    <col min="2" max="2" width="34.42578125" style="56" customWidth="1"/>
    <col min="3" max="3" width="16.5703125" style="56" customWidth="1"/>
    <col min="4" max="4" width="11.42578125" style="56"/>
    <col min="5" max="5" width="22.7109375" style="56" customWidth="1"/>
    <col min="6" max="6" width="42.85546875" style="56" customWidth="1"/>
    <col min="7" max="7" width="20.42578125" style="56" customWidth="1"/>
    <col min="8" max="8" width="11.42578125" style="56"/>
    <col min="9" max="9" width="31.85546875" style="56" customWidth="1"/>
    <col min="10" max="10" width="26.7109375" style="56" customWidth="1"/>
    <col min="11" max="11" width="19.140625" style="56" customWidth="1"/>
    <col min="12" max="16384" width="11.42578125" style="56"/>
  </cols>
  <sheetData>
    <row r="2" spans="1:11" x14ac:dyDescent="0.25">
      <c r="A2" s="89" t="s">
        <v>58</v>
      </c>
      <c r="B2" s="89"/>
      <c r="C2" s="89"/>
      <c r="E2" s="89" t="s">
        <v>64</v>
      </c>
      <c r="F2" s="89"/>
      <c r="G2" s="89"/>
      <c r="I2" s="89" t="s">
        <v>67</v>
      </c>
      <c r="J2" s="89"/>
      <c r="K2" s="89"/>
    </row>
    <row r="3" spans="1:11" x14ac:dyDescent="0.25">
      <c r="A3" s="57" t="s">
        <v>62</v>
      </c>
      <c r="B3" s="57" t="s">
        <v>63</v>
      </c>
      <c r="C3" s="57" t="s">
        <v>61</v>
      </c>
      <c r="E3" s="57" t="s">
        <v>62</v>
      </c>
      <c r="F3" s="57" t="s">
        <v>63</v>
      </c>
      <c r="G3" s="57" t="s">
        <v>61</v>
      </c>
      <c r="I3" s="57" t="s">
        <v>62</v>
      </c>
      <c r="J3" s="57" t="s">
        <v>63</v>
      </c>
      <c r="K3" s="57" t="s">
        <v>61</v>
      </c>
    </row>
    <row r="4" spans="1:11" x14ac:dyDescent="0.25">
      <c r="A4" s="50" t="s">
        <v>59</v>
      </c>
      <c r="B4" s="50" t="s">
        <v>60</v>
      </c>
      <c r="C4" s="65">
        <v>133</v>
      </c>
      <c r="E4" s="50" t="s">
        <v>59</v>
      </c>
      <c r="F4" s="50" t="s">
        <v>60</v>
      </c>
      <c r="G4" s="65">
        <v>133</v>
      </c>
      <c r="I4" s="46" t="s">
        <v>107</v>
      </c>
      <c r="J4" s="61" t="s">
        <v>83</v>
      </c>
      <c r="K4" s="47">
        <v>64</v>
      </c>
    </row>
    <row r="5" spans="1:11" x14ac:dyDescent="0.25">
      <c r="A5" s="46" t="s">
        <v>107</v>
      </c>
      <c r="B5" s="62" t="s">
        <v>83</v>
      </c>
      <c r="C5" s="47">
        <v>64</v>
      </c>
      <c r="E5" s="46" t="s">
        <v>107</v>
      </c>
      <c r="F5" s="61" t="s">
        <v>83</v>
      </c>
      <c r="G5" s="47">
        <v>64</v>
      </c>
      <c r="I5" s="46" t="s">
        <v>105</v>
      </c>
      <c r="J5" s="46" t="s">
        <v>106</v>
      </c>
      <c r="K5" s="47">
        <v>68</v>
      </c>
    </row>
    <row r="6" spans="1:11" x14ac:dyDescent="0.25">
      <c r="A6" s="46"/>
      <c r="B6" s="61"/>
      <c r="C6" s="47"/>
      <c r="E6" s="46" t="s">
        <v>101</v>
      </c>
      <c r="F6" s="62" t="s">
        <v>102</v>
      </c>
      <c r="G6" s="47">
        <v>80</v>
      </c>
      <c r="I6" s="46" t="s">
        <v>112</v>
      </c>
      <c r="J6" s="46" t="s">
        <v>109</v>
      </c>
      <c r="K6" s="47">
        <v>48</v>
      </c>
    </row>
    <row r="7" spans="1:11" x14ac:dyDescent="0.25">
      <c r="A7" s="46"/>
      <c r="B7" s="46"/>
      <c r="C7" s="47"/>
      <c r="E7" s="46"/>
      <c r="F7" s="46"/>
      <c r="G7" s="47"/>
      <c r="I7" s="46" t="s">
        <v>110</v>
      </c>
      <c r="J7" s="46" t="s">
        <v>111</v>
      </c>
      <c r="K7" s="47">
        <v>19</v>
      </c>
    </row>
    <row r="8" spans="1:11" x14ac:dyDescent="0.25">
      <c r="A8" s="46"/>
      <c r="B8" s="46"/>
      <c r="C8" s="47"/>
      <c r="E8" s="46"/>
      <c r="F8" s="46"/>
      <c r="G8" s="47"/>
      <c r="I8" s="46" t="s">
        <v>113</v>
      </c>
      <c r="J8" s="46" t="s">
        <v>109</v>
      </c>
      <c r="K8" s="47">
        <v>450</v>
      </c>
    </row>
    <row r="9" spans="1:11" x14ac:dyDescent="0.25">
      <c r="A9" s="46"/>
      <c r="B9" s="46"/>
      <c r="C9" s="47"/>
      <c r="E9" s="46"/>
      <c r="F9" s="46"/>
      <c r="G9" s="47"/>
      <c r="I9" s="46"/>
      <c r="J9" s="46"/>
      <c r="K9" s="46"/>
    </row>
    <row r="10" spans="1:11" x14ac:dyDescent="0.25">
      <c r="A10" s="46"/>
      <c r="B10" s="46"/>
      <c r="C10" s="47"/>
      <c r="E10" s="46"/>
      <c r="F10" s="46"/>
      <c r="G10" s="47"/>
      <c r="I10" s="46"/>
      <c r="J10" s="46"/>
      <c r="K10" s="47"/>
    </row>
    <row r="11" spans="1:11" x14ac:dyDescent="0.25">
      <c r="A11" s="46"/>
      <c r="B11" s="46"/>
      <c r="C11" s="47"/>
      <c r="E11" s="46"/>
      <c r="F11" s="46"/>
      <c r="G11" s="47"/>
      <c r="I11" s="46"/>
      <c r="J11" s="46"/>
      <c r="K11" s="47"/>
    </row>
    <row r="12" spans="1:11" ht="15.75" thickBot="1" x14ac:dyDescent="0.3">
      <c r="A12" s="58"/>
      <c r="B12" s="58"/>
      <c r="C12" s="63"/>
      <c r="E12" s="58"/>
      <c r="F12" s="58"/>
      <c r="G12" s="63"/>
      <c r="I12" s="58"/>
      <c r="J12" s="58"/>
      <c r="K12" s="63"/>
    </row>
    <row r="13" spans="1:11" ht="15.75" thickBot="1" x14ac:dyDescent="0.3">
      <c r="A13" s="87" t="s">
        <v>68</v>
      </c>
      <c r="B13" s="88"/>
      <c r="C13" s="64">
        <f>SUM(C4:C12)</f>
        <v>197</v>
      </c>
      <c r="E13" s="87" t="s">
        <v>68</v>
      </c>
      <c r="F13" s="88"/>
      <c r="G13" s="64">
        <f>SUM(G4:G12)</f>
        <v>277</v>
      </c>
      <c r="I13" s="87" t="s">
        <v>68</v>
      </c>
      <c r="J13" s="88"/>
      <c r="K13" s="64">
        <f>SUM(K4:K12)</f>
        <v>649</v>
      </c>
    </row>
    <row r="14" spans="1:11" ht="15.75" thickBot="1" x14ac:dyDescent="0.3">
      <c r="A14" s="59"/>
      <c r="E14" s="59"/>
      <c r="I14" s="59"/>
    </row>
    <row r="15" spans="1:11" ht="24" thickBot="1" x14ac:dyDescent="0.3">
      <c r="A15" s="59"/>
      <c r="E15" s="59"/>
      <c r="I15" s="59"/>
      <c r="J15" s="60" t="s">
        <v>69</v>
      </c>
    </row>
    <row r="16" spans="1:11" ht="29.25" thickBot="1" x14ac:dyDescent="0.3">
      <c r="A16" s="59"/>
      <c r="E16" s="59"/>
      <c r="I16" s="59"/>
      <c r="J16" s="66">
        <f>SUM(C13,G13,K13,C29,G29,K29)</f>
        <v>2069</v>
      </c>
    </row>
    <row r="18" spans="1:11" x14ac:dyDescent="0.25">
      <c r="A18" s="89" t="s">
        <v>65</v>
      </c>
      <c r="B18" s="89"/>
      <c r="C18" s="89"/>
      <c r="E18" s="89" t="s">
        <v>66</v>
      </c>
      <c r="F18" s="89"/>
      <c r="G18" s="89"/>
      <c r="I18" s="89" t="s">
        <v>121</v>
      </c>
      <c r="J18" s="89"/>
      <c r="K18" s="89"/>
    </row>
    <row r="19" spans="1:11" x14ac:dyDescent="0.25">
      <c r="A19" s="57" t="s">
        <v>62</v>
      </c>
      <c r="B19" s="57" t="s">
        <v>63</v>
      </c>
      <c r="C19" s="57" t="s">
        <v>61</v>
      </c>
      <c r="E19" s="57" t="s">
        <v>62</v>
      </c>
      <c r="F19" s="57" t="s">
        <v>63</v>
      </c>
      <c r="G19" s="57" t="s">
        <v>61</v>
      </c>
      <c r="I19" s="57" t="s">
        <v>62</v>
      </c>
      <c r="J19" s="57" t="s">
        <v>63</v>
      </c>
      <c r="K19" s="57" t="s">
        <v>61</v>
      </c>
    </row>
    <row r="20" spans="1:11" x14ac:dyDescent="0.25">
      <c r="A20" s="50" t="s">
        <v>59</v>
      </c>
      <c r="B20" s="50" t="s">
        <v>60</v>
      </c>
      <c r="C20" s="65">
        <v>133</v>
      </c>
      <c r="E20" s="46" t="s">
        <v>107</v>
      </c>
      <c r="F20" s="61" t="s">
        <v>83</v>
      </c>
      <c r="G20" s="47">
        <v>64</v>
      </c>
      <c r="I20" s="46" t="s">
        <v>115</v>
      </c>
      <c r="J20" s="46" t="s">
        <v>109</v>
      </c>
      <c r="K20" s="47">
        <v>280</v>
      </c>
    </row>
    <row r="21" spans="1:11" x14ac:dyDescent="0.25">
      <c r="A21" s="46" t="s">
        <v>107</v>
      </c>
      <c r="B21" s="62" t="s">
        <v>83</v>
      </c>
      <c r="C21" s="47">
        <v>64</v>
      </c>
      <c r="E21" s="46" t="s">
        <v>103</v>
      </c>
      <c r="F21" s="46" t="s">
        <v>104</v>
      </c>
      <c r="G21" s="47">
        <v>55</v>
      </c>
      <c r="I21" s="46"/>
      <c r="J21" s="46"/>
      <c r="K21" s="47"/>
    </row>
    <row r="22" spans="1:11" x14ac:dyDescent="0.25">
      <c r="A22" s="46" t="s">
        <v>108</v>
      </c>
      <c r="B22" s="61" t="s">
        <v>83</v>
      </c>
      <c r="C22" s="47">
        <v>150</v>
      </c>
      <c r="E22" s="46"/>
      <c r="F22" s="46"/>
      <c r="G22" s="47"/>
      <c r="I22" s="46"/>
      <c r="J22" s="46"/>
      <c r="K22" s="47"/>
    </row>
    <row r="23" spans="1:11" x14ac:dyDescent="0.25">
      <c r="A23" s="46" t="s">
        <v>114</v>
      </c>
      <c r="B23" s="46" t="s">
        <v>109</v>
      </c>
      <c r="C23" s="47">
        <v>200</v>
      </c>
      <c r="E23" s="46"/>
      <c r="F23" s="46"/>
      <c r="G23" s="47"/>
      <c r="I23" s="46"/>
      <c r="J23" s="46"/>
      <c r="K23" s="47"/>
    </row>
    <row r="24" spans="1:11" x14ac:dyDescent="0.25">
      <c r="A24" s="46"/>
      <c r="B24" s="46"/>
      <c r="C24" s="47"/>
      <c r="E24" s="46"/>
      <c r="F24" s="46"/>
      <c r="G24" s="47"/>
      <c r="I24" s="46"/>
      <c r="J24" s="46"/>
      <c r="K24" s="47"/>
    </row>
    <row r="25" spans="1:11" x14ac:dyDescent="0.25">
      <c r="A25" s="46"/>
      <c r="B25" s="46"/>
      <c r="C25" s="47"/>
      <c r="E25" s="46"/>
      <c r="F25" s="46"/>
      <c r="G25" s="47"/>
      <c r="I25" s="46"/>
      <c r="J25" s="46"/>
      <c r="K25" s="47"/>
    </row>
    <row r="26" spans="1:11" x14ac:dyDescent="0.25">
      <c r="A26" s="46"/>
      <c r="B26" s="46"/>
      <c r="C26" s="47"/>
      <c r="E26" s="46"/>
      <c r="F26" s="46"/>
      <c r="G26" s="47"/>
      <c r="I26" s="46"/>
      <c r="J26" s="46"/>
      <c r="K26" s="47"/>
    </row>
    <row r="27" spans="1:11" x14ac:dyDescent="0.25">
      <c r="A27" s="46"/>
      <c r="B27" s="46"/>
      <c r="C27" s="47"/>
      <c r="E27" s="46"/>
      <c r="F27" s="46"/>
      <c r="G27" s="47"/>
      <c r="I27" s="46"/>
      <c r="J27" s="46"/>
      <c r="K27" s="47"/>
    </row>
    <row r="28" spans="1:11" ht="15.75" thickBot="1" x14ac:dyDescent="0.3">
      <c r="A28" s="58"/>
      <c r="B28" s="58"/>
      <c r="C28" s="63"/>
      <c r="E28" s="58"/>
      <c r="F28" s="58"/>
      <c r="G28" s="63"/>
      <c r="I28" s="58"/>
      <c r="J28" s="58"/>
      <c r="K28" s="63"/>
    </row>
    <row r="29" spans="1:11" ht="15.75" thickBot="1" x14ac:dyDescent="0.3">
      <c r="A29" s="87" t="s">
        <v>68</v>
      </c>
      <c r="B29" s="88"/>
      <c r="C29" s="64">
        <f>SUM(C20:C28)</f>
        <v>547</v>
      </c>
      <c r="E29" s="87" t="s">
        <v>68</v>
      </c>
      <c r="F29" s="88"/>
      <c r="G29" s="64">
        <f>SUM(G20:G28)</f>
        <v>119</v>
      </c>
      <c r="I29" s="87" t="s">
        <v>68</v>
      </c>
      <c r="J29" s="88"/>
      <c r="K29" s="64">
        <f>SUM(K20:K28)</f>
        <v>280</v>
      </c>
    </row>
  </sheetData>
  <mergeCells count="12">
    <mergeCell ref="A29:B29"/>
    <mergeCell ref="E29:F29"/>
    <mergeCell ref="A2:C2"/>
    <mergeCell ref="E2:G2"/>
    <mergeCell ref="I2:K2"/>
    <mergeCell ref="A18:C18"/>
    <mergeCell ref="E18:G18"/>
    <mergeCell ref="A13:B13"/>
    <mergeCell ref="E13:F13"/>
    <mergeCell ref="I13:J13"/>
    <mergeCell ref="I18:K18"/>
    <mergeCell ref="I29:J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4" sqref="A4:A14"/>
    </sheetView>
  </sheetViews>
  <sheetFormatPr baseColWidth="10" defaultRowHeight="15" x14ac:dyDescent="0.25"/>
  <cols>
    <col min="1" max="1" width="37.7109375" customWidth="1"/>
    <col min="2" max="2" width="22.7109375" customWidth="1"/>
    <col min="4" max="4" width="18.42578125" customWidth="1"/>
  </cols>
  <sheetData>
    <row r="1" spans="1:6" ht="28.5" x14ac:dyDescent="0.45">
      <c r="A1" s="96" t="s">
        <v>135</v>
      </c>
      <c r="B1" s="96"/>
      <c r="C1" s="96"/>
      <c r="D1" s="96"/>
    </row>
    <row r="3" spans="1:6" x14ac:dyDescent="0.25">
      <c r="A3" s="37" t="s">
        <v>70</v>
      </c>
      <c r="B3" s="37" t="s">
        <v>72</v>
      </c>
      <c r="C3" s="37" t="s">
        <v>61</v>
      </c>
      <c r="D3" s="37" t="s">
        <v>71</v>
      </c>
    </row>
    <row r="4" spans="1:6" x14ac:dyDescent="0.25">
      <c r="A4" s="3" t="s">
        <v>73</v>
      </c>
      <c r="B4" s="38">
        <v>199.99</v>
      </c>
      <c r="C4" s="3">
        <v>2</v>
      </c>
      <c r="D4" s="38">
        <f t="shared" ref="D4:D14" si="0">C4*B4</f>
        <v>399.98</v>
      </c>
    </row>
    <row r="5" spans="1:6" x14ac:dyDescent="0.25">
      <c r="A5" s="3" t="s">
        <v>130</v>
      </c>
      <c r="B5" s="38">
        <v>80</v>
      </c>
      <c r="C5" s="3">
        <v>1</v>
      </c>
      <c r="D5" s="38">
        <f t="shared" si="0"/>
        <v>80</v>
      </c>
    </row>
    <row r="6" spans="1:6" x14ac:dyDescent="0.25">
      <c r="A6" s="3" t="s">
        <v>74</v>
      </c>
      <c r="B6" s="38">
        <v>50</v>
      </c>
      <c r="C6" s="3">
        <v>1</v>
      </c>
      <c r="D6" s="38">
        <f t="shared" si="0"/>
        <v>50</v>
      </c>
      <c r="F6" t="s">
        <v>133</v>
      </c>
    </row>
    <row r="7" spans="1:6" x14ac:dyDescent="0.25">
      <c r="A7" s="3" t="s">
        <v>131</v>
      </c>
      <c r="B7" s="38">
        <v>200</v>
      </c>
      <c r="C7" s="3">
        <v>1</v>
      </c>
      <c r="D7" s="38">
        <f t="shared" si="0"/>
        <v>200</v>
      </c>
    </row>
    <row r="8" spans="1:6" x14ac:dyDescent="0.25">
      <c r="A8" s="3" t="s">
        <v>115</v>
      </c>
      <c r="B8" s="38">
        <v>280</v>
      </c>
      <c r="C8" s="3">
        <v>1</v>
      </c>
      <c r="D8" s="38">
        <f t="shared" si="0"/>
        <v>280</v>
      </c>
    </row>
    <row r="9" spans="1:6" x14ac:dyDescent="0.25">
      <c r="A9" s="3" t="s">
        <v>128</v>
      </c>
      <c r="B9" s="38">
        <v>30</v>
      </c>
      <c r="C9" s="3">
        <v>4</v>
      </c>
      <c r="D9" s="38">
        <f t="shared" si="0"/>
        <v>120</v>
      </c>
    </row>
    <row r="10" spans="1:6" x14ac:dyDescent="0.25">
      <c r="A10" s="3" t="s">
        <v>132</v>
      </c>
      <c r="B10" s="38">
        <v>23</v>
      </c>
      <c r="C10" s="3">
        <v>5</v>
      </c>
      <c r="D10" s="38">
        <f t="shared" si="0"/>
        <v>115</v>
      </c>
      <c r="F10" t="s">
        <v>133</v>
      </c>
    </row>
    <row r="11" spans="1:6" x14ac:dyDescent="0.25">
      <c r="A11" s="3" t="s">
        <v>134</v>
      </c>
      <c r="B11" s="38">
        <v>67</v>
      </c>
      <c r="C11" s="3">
        <v>1</v>
      </c>
      <c r="D11" s="38">
        <f t="shared" si="0"/>
        <v>67</v>
      </c>
    </row>
    <row r="12" spans="1:6" x14ac:dyDescent="0.25">
      <c r="A12" s="3" t="s">
        <v>129</v>
      </c>
      <c r="B12" s="38">
        <v>34</v>
      </c>
      <c r="C12" s="3">
        <v>2</v>
      </c>
      <c r="D12" s="38">
        <f t="shared" si="0"/>
        <v>68</v>
      </c>
    </row>
    <row r="13" spans="1:6" x14ac:dyDescent="0.25">
      <c r="A13" s="3" t="s">
        <v>127</v>
      </c>
      <c r="B13" s="38">
        <v>150</v>
      </c>
      <c r="C13" s="3">
        <v>1</v>
      </c>
      <c r="D13" s="38">
        <f t="shared" si="0"/>
        <v>150</v>
      </c>
    </row>
    <row r="14" spans="1:6" ht="15.75" thickBot="1" x14ac:dyDescent="0.3">
      <c r="A14" s="3" t="s">
        <v>126</v>
      </c>
      <c r="B14" s="38">
        <v>312</v>
      </c>
      <c r="C14" s="3">
        <v>1</v>
      </c>
      <c r="D14" s="38">
        <f t="shared" si="0"/>
        <v>312</v>
      </c>
    </row>
    <row r="15" spans="1:6" ht="21.75" thickBot="1" x14ac:dyDescent="0.4">
      <c r="A15" s="90" t="s">
        <v>68</v>
      </c>
      <c r="B15" s="91"/>
      <c r="C15" s="92"/>
      <c r="D15" s="39">
        <f>SUM(D4:D14)</f>
        <v>1841.98</v>
      </c>
    </row>
    <row r="16" spans="1:6" ht="15.75" thickBot="1" x14ac:dyDescent="0.3">
      <c r="A16" s="93" t="s">
        <v>77</v>
      </c>
      <c r="B16" s="94"/>
      <c r="C16" s="95"/>
      <c r="D16" s="44">
        <f>D15/5</f>
        <v>368.39600000000002</v>
      </c>
    </row>
  </sheetData>
  <mergeCells count="3">
    <mergeCell ref="A15:C15"/>
    <mergeCell ref="A16:C16"/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F15" sqref="F15"/>
    </sheetView>
  </sheetViews>
  <sheetFormatPr baseColWidth="10" defaultRowHeight="15" x14ac:dyDescent="0.25"/>
  <cols>
    <col min="1" max="1" width="35.42578125" customWidth="1"/>
    <col min="2" max="2" width="9.140625" customWidth="1"/>
    <col min="3" max="3" width="25.7109375" customWidth="1"/>
    <col min="4" max="4" width="14.85546875" customWidth="1"/>
    <col min="5" max="5" width="7.7109375" customWidth="1"/>
    <col min="6" max="6" width="25" customWidth="1"/>
    <col min="7" max="7" width="12.5703125" customWidth="1"/>
    <col min="8" max="8" width="25.42578125" customWidth="1"/>
    <col min="9" max="9" width="14.140625" customWidth="1"/>
    <col min="11" max="11" width="14.140625" customWidth="1"/>
  </cols>
  <sheetData>
    <row r="3" spans="1:9" x14ac:dyDescent="0.25">
      <c r="A3" s="37" t="s">
        <v>117</v>
      </c>
      <c r="B3" s="37" t="s">
        <v>116</v>
      </c>
      <c r="C3" s="37" t="s">
        <v>123</v>
      </c>
      <c r="D3" s="37" t="s">
        <v>124</v>
      </c>
      <c r="E3" s="37" t="s">
        <v>118</v>
      </c>
      <c r="F3" s="37" t="s">
        <v>119</v>
      </c>
      <c r="G3" s="37" t="s">
        <v>120</v>
      </c>
      <c r="I3" s="41" t="s">
        <v>122</v>
      </c>
    </row>
    <row r="4" spans="1:9" x14ac:dyDescent="0.25">
      <c r="A4" s="3" t="str">
        <f>Gastos!A2</f>
        <v>Jose Antonio Garcia Rico</v>
      </c>
      <c r="B4" s="3">
        <v>1</v>
      </c>
      <c r="C4" s="71">
        <f t="shared" ref="C4:C9" si="0">($I$4/9)*B4</f>
        <v>229.88888888888889</v>
      </c>
      <c r="D4" s="68">
        <f>Gastos!C13</f>
        <v>197</v>
      </c>
      <c r="E4" s="68">
        <f>C4-D4</f>
        <v>32.888888888888886</v>
      </c>
      <c r="F4" s="68">
        <f>($I$7/9)*B4</f>
        <v>229.88888888888889</v>
      </c>
      <c r="G4" s="68">
        <f>F4-E4</f>
        <v>197</v>
      </c>
      <c r="I4" s="69">
        <f>Gastos!J16</f>
        <v>2069</v>
      </c>
    </row>
    <row r="5" spans="1:9" x14ac:dyDescent="0.25">
      <c r="A5" s="3" t="str">
        <f>Gastos!E2</f>
        <v>Brandon Somera Escudero</v>
      </c>
      <c r="B5" s="3">
        <v>2</v>
      </c>
      <c r="C5" s="71">
        <f t="shared" si="0"/>
        <v>459.77777777777777</v>
      </c>
      <c r="D5" s="68">
        <f>Gastos!G13</f>
        <v>277</v>
      </c>
      <c r="E5" s="68">
        <f t="shared" ref="E5:E9" si="1">C5-D5</f>
        <v>182.77777777777777</v>
      </c>
      <c r="F5" s="68">
        <f t="shared" ref="F5:F9" si="2">($I$7/9)*B5</f>
        <v>459.77777777777777</v>
      </c>
      <c r="G5" s="68">
        <f t="shared" ref="G5:G9" si="3">F5-E5</f>
        <v>277</v>
      </c>
    </row>
    <row r="6" spans="1:9" x14ac:dyDescent="0.25">
      <c r="A6" s="3" t="str">
        <f>Gastos!I2</f>
        <v>Arayma Monserrath Gonzaléz Ramirez</v>
      </c>
      <c r="B6" s="3">
        <v>2</v>
      </c>
      <c r="C6" s="71">
        <f t="shared" si="0"/>
        <v>459.77777777777777</v>
      </c>
      <c r="D6" s="68">
        <f>Gastos!K13</f>
        <v>649</v>
      </c>
      <c r="E6" s="68">
        <f t="shared" si="1"/>
        <v>-189.22222222222223</v>
      </c>
      <c r="F6" s="68">
        <f t="shared" si="2"/>
        <v>459.77777777777777</v>
      </c>
      <c r="G6" s="68">
        <f t="shared" si="3"/>
        <v>649</v>
      </c>
      <c r="I6" s="41" t="s">
        <v>125</v>
      </c>
    </row>
    <row r="7" spans="1:9" x14ac:dyDescent="0.25">
      <c r="A7" s="3" t="str">
        <f>Gastos!A18</f>
        <v>Cristian Martínez Colín</v>
      </c>
      <c r="B7" s="3">
        <v>2</v>
      </c>
      <c r="C7" s="71">
        <f t="shared" si="0"/>
        <v>459.77777777777777</v>
      </c>
      <c r="D7" s="68">
        <f>Gastos!C29</f>
        <v>547</v>
      </c>
      <c r="E7" s="68">
        <f t="shared" si="1"/>
        <v>-87.222222222222229</v>
      </c>
      <c r="F7" s="68">
        <f t="shared" si="2"/>
        <v>459.77777777777777</v>
      </c>
      <c r="G7" s="68">
        <f t="shared" si="3"/>
        <v>547</v>
      </c>
      <c r="I7" s="69">
        <f>I4</f>
        <v>2069</v>
      </c>
    </row>
    <row r="8" spans="1:9" x14ac:dyDescent="0.25">
      <c r="A8" s="3" t="str">
        <f>Gastos!E18</f>
        <v>Karla Patricia Cortes Hernandéz</v>
      </c>
      <c r="B8" s="3">
        <v>1</v>
      </c>
      <c r="C8" s="71">
        <f t="shared" si="0"/>
        <v>229.88888888888889</v>
      </c>
      <c r="D8" s="68">
        <f>Gastos!G29</f>
        <v>119</v>
      </c>
      <c r="E8" s="68">
        <f t="shared" si="1"/>
        <v>110.88888888888889</v>
      </c>
      <c r="F8" s="68">
        <f t="shared" si="2"/>
        <v>229.88888888888889</v>
      </c>
      <c r="G8" s="68">
        <f t="shared" si="3"/>
        <v>119</v>
      </c>
    </row>
    <row r="9" spans="1:9" x14ac:dyDescent="0.25">
      <c r="A9" s="3" t="str">
        <f>Gastos!I18</f>
        <v>Rodolfo Cardenas</v>
      </c>
      <c r="B9" s="3">
        <v>1</v>
      </c>
      <c r="C9" s="71">
        <f t="shared" si="0"/>
        <v>229.88888888888889</v>
      </c>
      <c r="D9" s="68">
        <f>Gastos!K29</f>
        <v>280</v>
      </c>
      <c r="E9" s="68">
        <f t="shared" si="1"/>
        <v>-50.111111111111114</v>
      </c>
      <c r="F9" s="68">
        <f t="shared" si="2"/>
        <v>229.88888888888889</v>
      </c>
      <c r="G9" s="68">
        <f t="shared" si="3"/>
        <v>280</v>
      </c>
    </row>
    <row r="10" spans="1:9" x14ac:dyDescent="0.25">
      <c r="B10" s="72"/>
      <c r="C10" s="70"/>
      <c r="D10" s="70"/>
      <c r="E10" s="70"/>
      <c r="F10" s="70"/>
      <c r="G10" s="70"/>
    </row>
    <row r="12" spans="1:9" x14ac:dyDescent="0.25">
      <c r="D12" s="75"/>
    </row>
    <row r="13" spans="1:9" x14ac:dyDescent="0.25">
      <c r="D13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Gantt</vt:lpstr>
      <vt:lpstr>BOM</vt:lpstr>
      <vt:lpstr>Avance</vt:lpstr>
      <vt:lpstr>Gastos</vt:lpstr>
      <vt:lpstr>Presupuesto</vt:lpstr>
      <vt:lpstr>Ganancias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2018-06-03T05:28:50Z</dcterms:created>
  <dcterms:modified xsi:type="dcterms:W3CDTF">2018-10-28T02:29:01Z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0259f8d5-b109-4a00-bb30-f967b8881038</vt:lpwstr>
  </property>
</Properties>
</file>