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ChristianV700\Documents\GitHub\ArcGIS\GIS Specialization\Course5\Milestone2\"/>
    </mc:Choice>
  </mc:AlternateContent>
  <xr:revisionPtr revIDLastSave="0" documentId="13_ncr:1_{0A87875A-D2FC-42F3-9A84-8C1DBF308B03}" xr6:coauthVersionLast="45" xr6:coauthVersionMax="45" xr10:uidLastSave="{00000000-0000-0000-0000-000000000000}"/>
  <bookViews>
    <workbookView xWindow="-120" yWindow="-120" windowWidth="38640" windowHeight="21240" xr2:uid="{00000000-000D-0000-FFFF-FFFF00000000}"/>
  </bookViews>
  <sheets>
    <sheet name="Tabelle1" sheetId="1" r:id="rId1"/>
    <sheet name="Sheet1" sheetId="2" r:id="rId2"/>
    <sheet name="Sheet2" sheetId="3" r:id="rId3"/>
    <sheet name="Sheet3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66" i="1" l="1"/>
  <c r="H64" i="1"/>
  <c r="H62" i="1"/>
  <c r="H60" i="1"/>
  <c r="E90" i="1" l="1"/>
  <c r="D90" i="1" s="1"/>
  <c r="E95" i="1"/>
  <c r="D95" i="1" s="1"/>
  <c r="E92" i="1"/>
  <c r="D92" i="1" s="1"/>
  <c r="E94" i="1"/>
  <c r="D94" i="1" s="1"/>
  <c r="H73" i="1" l="1"/>
  <c r="G73" i="1"/>
  <c r="K64" i="1" l="1"/>
  <c r="L68" i="1" l="1"/>
  <c r="M68" i="1" s="1"/>
  <c r="L64" i="1"/>
  <c r="M64" i="1" s="1"/>
  <c r="E82" i="1" s="1"/>
  <c r="L62" i="1"/>
  <c r="L60" i="1"/>
  <c r="C84" i="1"/>
  <c r="C83" i="1"/>
  <c r="C82" i="1"/>
  <c r="C81" i="1"/>
  <c r="C80" i="1"/>
  <c r="C79" i="1"/>
  <c r="C78" i="1"/>
  <c r="C77" i="1"/>
  <c r="O60" i="1"/>
  <c r="O68" i="1"/>
  <c r="O64" i="1"/>
  <c r="P64" i="1" s="1"/>
  <c r="O62" i="1"/>
  <c r="N68" i="1"/>
  <c r="N64" i="1"/>
  <c r="N62" i="1"/>
  <c r="N60" i="1"/>
  <c r="K68" i="1"/>
  <c r="K62" i="1"/>
  <c r="K60" i="1"/>
  <c r="E84" i="1" l="1"/>
  <c r="E83" i="1"/>
  <c r="P60" i="1"/>
  <c r="D77" i="1" s="1"/>
  <c r="M60" i="1"/>
  <c r="M62" i="1"/>
  <c r="E81" i="1"/>
  <c r="P62" i="1"/>
  <c r="D93" i="1" s="1"/>
  <c r="D82" i="1"/>
  <c r="D81" i="1"/>
  <c r="P68" i="1"/>
  <c r="D83" i="1" s="1"/>
  <c r="I6" i="1"/>
  <c r="I8" i="1"/>
  <c r="I10" i="1"/>
  <c r="I14" i="1"/>
  <c r="I16" i="1"/>
  <c r="I5" i="1"/>
  <c r="D91" i="1" l="1"/>
  <c r="E93" i="1"/>
  <c r="E80" i="1"/>
  <c r="E79" i="1"/>
  <c r="D79" i="1"/>
  <c r="D80" i="1"/>
  <c r="E78" i="1"/>
  <c r="E77" i="1"/>
  <c r="D78" i="1"/>
  <c r="D84" i="1"/>
  <c r="E91" i="1" l="1"/>
  <c r="F93" i="1"/>
  <c r="F91" i="1" s="1"/>
</calcChain>
</file>

<file path=xl/sharedStrings.xml><?xml version="1.0" encoding="utf-8"?>
<sst xmlns="http://schemas.openxmlformats.org/spreadsheetml/2006/main" count="124" uniqueCount="96">
  <si>
    <t>Stansbury Oscillation</t>
  </si>
  <si>
    <t>ka</t>
  </si>
  <si>
    <t>from</t>
  </si>
  <si>
    <t>to</t>
  </si>
  <si>
    <t>Gilbert shoreline</t>
  </si>
  <si>
    <t>"Stansbury Beach"</t>
  </si>
  <si>
    <t>m</t>
  </si>
  <si>
    <t>Benson et al. 2011</t>
  </si>
  <si>
    <t>Figure source: Benson et al. 2011</t>
  </si>
  <si>
    <t xml:space="preserve">Idaho State University Website </t>
  </si>
  <si>
    <t>http://geology.isu.edu/Digital_Geology_Idaho/Module14/history/index.htm</t>
  </si>
  <si>
    <t>GI = Gilbert stillstand</t>
  </si>
  <si>
    <t xml:space="preserve"> PR = Provo stillstand</t>
  </si>
  <si>
    <t>ST = Stansbury Oscillation</t>
  </si>
  <si>
    <t>HS = Bonneville highstand</t>
  </si>
  <si>
    <t>5 (mean);</t>
  </si>
  <si>
    <t>10 (maximum)</t>
  </si>
  <si>
    <t>Great Salt Lake</t>
  </si>
  <si>
    <t>Lake Bonneville</t>
  </si>
  <si>
    <t>Depth (m)</t>
  </si>
  <si>
    <t>Gilbert shoreline/ wet event</t>
  </si>
  <si>
    <t>Bear River Glacier extent and Bonneville size near-coupled</t>
  </si>
  <si>
    <t>Size of glaciers governed by “lake-effect” moisture</t>
  </si>
  <si>
    <t>Provo Shoreline</t>
  </si>
  <si>
    <t>Bonneville highstand</t>
  </si>
  <si>
    <t>(website)</t>
  </si>
  <si>
    <t>(Benson)</t>
  </si>
  <si>
    <t>Highstand</t>
  </si>
  <si>
    <t>Isostatic rebound has raised the shoreline left by the Bonneville level unevenly, and its current level varies by 61m of elevation.</t>
  </si>
  <si>
    <t>level until it reached a bedrock threshold (karstic limestone of the Blacksmith Formation) at Red Rock Pass, at which time it occupied the Provo shoreline</t>
  </si>
  <si>
    <t>eroded alluvium and prompting a 17 square kilometer landslide</t>
  </si>
  <si>
    <t>During the latter part of its highstand, the lake overflowed and incised its threshold near the town of Zenda/Red Rock Pass, lowering its overflow</t>
  </si>
  <si>
    <t>Provo level (Red Rock Pass bedrock)</t>
  </si>
  <si>
    <t>Fall from Provo (precipitation decline)</t>
  </si>
  <si>
    <t>Great Salt Lake high</t>
  </si>
  <si>
    <t>Great Salt Lake low</t>
  </si>
  <si>
    <t xml:space="preserve">lowest point </t>
  </si>
  <si>
    <t>Max epth</t>
  </si>
  <si>
    <t>Age (ka)</t>
  </si>
  <si>
    <t>elevation (m)</t>
  </si>
  <si>
    <t>Gilbert</t>
  </si>
  <si>
    <t>Giblert</t>
  </si>
  <si>
    <t>pre-Stansbury</t>
  </si>
  <si>
    <t>Stansbury</t>
  </si>
  <si>
    <t>Provo</t>
  </si>
  <si>
    <t>Great Salt Lake historic Average</t>
  </si>
  <si>
    <t>Bonneville Highstand</t>
  </si>
  <si>
    <t>Stansbury Oscillation (1372 m)</t>
  </si>
  <si>
    <t>Bonneville Highstand (1552)</t>
  </si>
  <si>
    <t>Provo (1440 m)</t>
  </si>
  <si>
    <t>Gilbert (1295 m)</t>
  </si>
  <si>
    <t>Great Salt Lake (1285 m)</t>
  </si>
  <si>
    <t>Great Salt Lake (1283 m) hist. avg.</t>
  </si>
  <si>
    <t>Great Salt Lake (1282 m)</t>
  </si>
  <si>
    <t>Great Salt Lake (1280 m)</t>
  </si>
  <si>
    <t>Dashed line</t>
  </si>
  <si>
    <t>Name</t>
  </si>
  <si>
    <t>Time [ka]</t>
  </si>
  <si>
    <t>25 – 24</t>
  </si>
  <si>
    <t>18.6 – 17.5</t>
  </si>
  <si>
    <t>17 – 15.2</t>
  </si>
  <si>
    <t>12.9 – 11.6</t>
  </si>
  <si>
    <t>modern</t>
  </si>
  <si>
    <t>Age From  [ka]</t>
  </si>
  <si>
    <t>Age To [ka]</t>
  </si>
  <si>
    <t>Duration [kyr]</t>
  </si>
  <si>
    <t>Delta surface [km2]</t>
  </si>
  <si>
    <t>Delta Volume [km3]</t>
  </si>
  <si>
    <t>Water flux [km3/year]</t>
  </si>
  <si>
    <t>Early Bonneville Highstand</t>
  </si>
  <si>
    <t>End Stansbury Oscillation</t>
  </si>
  <si>
    <t>End Bonneville Highstand</t>
  </si>
  <si>
    <t>Early Provo</t>
  </si>
  <si>
    <t>End Provo</t>
  </si>
  <si>
    <t>Early Gilbert</t>
  </si>
  <si>
    <t>End Gilbert</t>
  </si>
  <si>
    <t>Modern</t>
  </si>
  <si>
    <t>Flux graph</t>
  </si>
  <si>
    <t>Flux Calc</t>
  </si>
  <si>
    <t>Water level elevation graph</t>
  </si>
  <si>
    <t>Flux data</t>
  </si>
  <si>
    <r>
      <t>Surface [km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]</t>
    </r>
  </si>
  <si>
    <r>
      <t>Volume [km</t>
    </r>
    <r>
      <rPr>
        <b/>
        <vertAlign val="superscript"/>
        <sz val="11"/>
        <color theme="1"/>
        <rFont val="Calibri"/>
        <family val="2"/>
        <scheme val="minor"/>
      </rPr>
      <t>3</t>
    </r>
    <r>
      <rPr>
        <b/>
        <sz val="11"/>
        <color theme="1"/>
        <rFont val="Calibri"/>
        <family val="2"/>
        <scheme val="minor"/>
      </rPr>
      <t>]</t>
    </r>
  </si>
  <si>
    <t>Elevation [m]</t>
  </si>
  <si>
    <t>Delta elevation [m]</t>
  </si>
  <si>
    <t>Water level change [mm/year]</t>
  </si>
  <si>
    <t>m3/s</t>
  </si>
  <si>
    <t>m3/a</t>
  </si>
  <si>
    <t>km3/a</t>
  </si>
  <si>
    <t>Alexandra Falls (NW Territories, Canada)</t>
  </si>
  <si>
    <t>Great Falls (Virginia, USA)</t>
  </si>
  <si>
    <t>Murchison Falls (Uganda)</t>
  </si>
  <si>
    <t>Flow rate comaprison</t>
  </si>
  <si>
    <t>Niagara Falls</t>
  </si>
  <si>
    <t>Bonneville Highstand Flood Event (0.5 kyrs)</t>
  </si>
  <si>
    <t>Bonneville Highstand Flood Event (0.1 kyrs)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</si>
</sst>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2" borderId="0" xfId="0" applyFill="1"/>
    <xf numFmtId="0" fontId="0" fillId="3" borderId="0" xfId="0" applyFill="1"/>
    <xf numFmtId="0" fontId="2" fillId="2" borderId="3" xfId="0" applyFont="1" applyFill="1" applyBorder="1" applyAlignment="1">
      <alignment vertical="center" wrapText="1"/>
    </xf>
    <xf numFmtId="0" fontId="0" fillId="2" borderId="4" xfId="0" applyFill="1" applyBorder="1"/>
    <xf numFmtId="0" fontId="2" fillId="2" borderId="0" xfId="0" applyFont="1" applyFill="1" applyBorder="1" applyAlignment="1">
      <alignment vertical="center" wrapText="1"/>
    </xf>
    <xf numFmtId="0" fontId="0" fillId="3" borderId="0" xfId="0" applyFont="1" applyFill="1"/>
    <xf numFmtId="0" fontId="1" fillId="3" borderId="3" xfId="0" applyFont="1" applyFill="1" applyBorder="1" applyAlignment="1">
      <alignment vertical="center" wrapText="1"/>
    </xf>
    <xf numFmtId="0" fontId="0" fillId="3" borderId="1" xfId="0" applyFont="1" applyFill="1" applyBorder="1" applyAlignment="1">
      <alignment vertical="center" wrapText="1"/>
    </xf>
    <xf numFmtId="0" fontId="0" fillId="3" borderId="0" xfId="0" applyFont="1" applyFill="1" applyAlignment="1">
      <alignment vertical="center" wrapText="1"/>
    </xf>
    <xf numFmtId="4" fontId="0" fillId="3" borderId="0" xfId="0" applyNumberFormat="1" applyFont="1" applyFill="1" applyAlignment="1">
      <alignment vertical="center" wrapText="1"/>
    </xf>
    <xf numFmtId="0" fontId="0" fillId="3" borderId="0" xfId="0" applyFont="1" applyFill="1" applyBorder="1" applyAlignment="1">
      <alignment vertical="center" wrapText="1"/>
    </xf>
    <xf numFmtId="164" fontId="0" fillId="3" borderId="0" xfId="0" applyNumberFormat="1" applyFont="1" applyFill="1"/>
    <xf numFmtId="2" fontId="0" fillId="3" borderId="0" xfId="0" applyNumberFormat="1" applyFont="1" applyFill="1"/>
    <xf numFmtId="0" fontId="0" fillId="3" borderId="2" xfId="0" applyFont="1" applyFill="1" applyBorder="1" applyAlignment="1">
      <alignment vertical="center" wrapText="1"/>
    </xf>
    <xf numFmtId="4" fontId="0" fillId="3" borderId="2" xfId="0" applyNumberFormat="1" applyFont="1" applyFill="1" applyBorder="1" applyAlignment="1">
      <alignment vertical="center" wrapText="1"/>
    </xf>
    <xf numFmtId="0" fontId="0" fillId="0" borderId="0" xfId="0" applyFont="1" applyFill="1"/>
    <xf numFmtId="0" fontId="0" fillId="0" borderId="0" xfId="0" applyFill="1"/>
    <xf numFmtId="0" fontId="0" fillId="3" borderId="2" xfId="0" applyNumberFormat="1" applyFont="1" applyFill="1" applyBorder="1" applyAlignment="1">
      <alignment vertical="center" wrapText="1"/>
    </xf>
    <xf numFmtId="4" fontId="0" fillId="3" borderId="0" xfId="0" applyNumberFormat="1" applyFont="1" applyFill="1"/>
    <xf numFmtId="3" fontId="0" fillId="0" borderId="0" xfId="0" applyNumberFormat="1"/>
    <xf numFmtId="2" fontId="0" fillId="0" borderId="0" xfId="0" applyNumberFormat="1"/>
    <xf numFmtId="1" fontId="0" fillId="0" borderId="0" xfId="0" applyNumberFormat="1"/>
    <xf numFmtId="0" fontId="1" fillId="0" borderId="5" xfId="0" applyFont="1" applyBorder="1"/>
    <xf numFmtId="0" fontId="0" fillId="0" borderId="4" xfId="0" applyBorder="1"/>
    <xf numFmtId="2" fontId="0" fillId="0" borderId="4" xfId="0" applyNumberFormat="1" applyBorder="1"/>
    <xf numFmtId="0" fontId="4" fillId="0" borderId="0" xfId="0" applyFont="1"/>
    <xf numFmtId="2" fontId="0" fillId="0" borderId="0" xfId="0" applyNumberFormat="1" applyFont="1" applyBorder="1"/>
    <xf numFmtId="0" fontId="0" fillId="0" borderId="0" xfId="0" applyFont="1" applyBorder="1"/>
    <xf numFmtId="1" fontId="0" fillId="0" borderId="0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Water Level</c:v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Tabelle1!$C$43:$C$52</c:f>
              <c:numCache>
                <c:formatCode>General</c:formatCode>
                <c:ptCount val="10"/>
                <c:pt idx="0">
                  <c:v>30</c:v>
                </c:pt>
                <c:pt idx="1">
                  <c:v>25</c:v>
                </c:pt>
                <c:pt idx="2">
                  <c:v>24</c:v>
                </c:pt>
                <c:pt idx="3">
                  <c:v>18.600000000000001</c:v>
                </c:pt>
                <c:pt idx="4">
                  <c:v>17.5</c:v>
                </c:pt>
                <c:pt idx="5">
                  <c:v>17</c:v>
                </c:pt>
                <c:pt idx="6">
                  <c:v>15.2</c:v>
                </c:pt>
                <c:pt idx="7">
                  <c:v>12.9</c:v>
                </c:pt>
                <c:pt idx="8">
                  <c:v>11.6</c:v>
                </c:pt>
                <c:pt idx="9">
                  <c:v>0</c:v>
                </c:pt>
              </c:numCache>
            </c:numRef>
          </c:xVal>
          <c:yVal>
            <c:numRef>
              <c:f>Tabelle1!$D$43:$D$52</c:f>
              <c:numCache>
                <c:formatCode>General</c:formatCode>
                <c:ptCount val="10"/>
                <c:pt idx="0">
                  <c:v>1290</c:v>
                </c:pt>
                <c:pt idx="1">
                  <c:v>1372</c:v>
                </c:pt>
                <c:pt idx="2">
                  <c:v>1372</c:v>
                </c:pt>
                <c:pt idx="3">
                  <c:v>1552</c:v>
                </c:pt>
                <c:pt idx="4">
                  <c:v>1552</c:v>
                </c:pt>
                <c:pt idx="5">
                  <c:v>1440</c:v>
                </c:pt>
                <c:pt idx="6">
                  <c:v>1440</c:v>
                </c:pt>
                <c:pt idx="7">
                  <c:v>1295</c:v>
                </c:pt>
                <c:pt idx="8">
                  <c:v>1295</c:v>
                </c:pt>
                <c:pt idx="9">
                  <c:v>1285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7A-4E82-BA80-85F82318D625}"/>
            </c:ext>
          </c:extLst>
        </c:ser>
        <c:ser>
          <c:idx val="1"/>
          <c:order val="1"/>
          <c:tx>
            <c:v>Lake Bottom</c:v>
          </c:tx>
          <c:spPr>
            <a:ln w="19050" cap="rnd">
              <a:solidFill>
                <a:sysClr val="windowText" lastClr="00000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Tabelle1!$H$43:$H$44</c:f>
              <c:numCache>
                <c:formatCode>General</c:formatCode>
                <c:ptCount val="2"/>
                <c:pt idx="0">
                  <c:v>0</c:v>
                </c:pt>
                <c:pt idx="1">
                  <c:v>30</c:v>
                </c:pt>
              </c:numCache>
            </c:numRef>
          </c:xVal>
          <c:yVal>
            <c:numRef>
              <c:f>Tabelle1!$I$43:$I$44</c:f>
              <c:numCache>
                <c:formatCode>General</c:formatCode>
                <c:ptCount val="2"/>
                <c:pt idx="0">
                  <c:v>1277</c:v>
                </c:pt>
                <c:pt idx="1">
                  <c:v>1277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47A-4E82-BA80-85F82318D6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5365247"/>
        <c:axId val="760379359"/>
      </c:scatterChart>
      <c:valAx>
        <c:axId val="1085365247"/>
        <c:scaling>
          <c:orientation val="minMax"/>
          <c:max val="3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[ka]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379359"/>
        <c:crosses val="autoZero"/>
        <c:crossBetween val="midCat"/>
      </c:valAx>
      <c:valAx>
        <c:axId val="760379359"/>
        <c:scaling>
          <c:orientation val="minMax"/>
          <c:max val="1600"/>
          <c:min val="1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Elevation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53652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Tabelle1!$D$76</c:f>
              <c:strCache>
                <c:ptCount val="1"/>
                <c:pt idx="0">
                  <c:v>Water flux [km3/year]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Tabelle1!$C$77:$C$84</c:f>
              <c:numCache>
                <c:formatCode>0.0</c:formatCode>
                <c:ptCount val="8"/>
                <c:pt idx="0" formatCode="General">
                  <c:v>24</c:v>
                </c:pt>
                <c:pt idx="1">
                  <c:v>18.600000000000001</c:v>
                </c:pt>
                <c:pt idx="2" formatCode="General">
                  <c:v>17.5</c:v>
                </c:pt>
                <c:pt idx="3">
                  <c:v>17</c:v>
                </c:pt>
                <c:pt idx="4" formatCode="General">
                  <c:v>15.2</c:v>
                </c:pt>
                <c:pt idx="5">
                  <c:v>12.9</c:v>
                </c:pt>
                <c:pt idx="6" formatCode="General">
                  <c:v>11.6</c:v>
                </c:pt>
                <c:pt idx="7" formatCode="General">
                  <c:v>0</c:v>
                </c:pt>
              </c:numCache>
            </c:numRef>
          </c:xVal>
          <c:yVal>
            <c:numRef>
              <c:f>Tabelle1!$D$77:$D$84</c:f>
              <c:numCache>
                <c:formatCode>General</c:formatCode>
                <c:ptCount val="8"/>
                <c:pt idx="0">
                  <c:v>1.2597962962962967</c:v>
                </c:pt>
                <c:pt idx="1">
                  <c:v>1.2597962962962967</c:v>
                </c:pt>
                <c:pt idx="2">
                  <c:v>-9.4176000000000002</c:v>
                </c:pt>
                <c:pt idx="3">
                  <c:v>-9.4176000000000002</c:v>
                </c:pt>
                <c:pt idx="4">
                  <c:v>-1.6299565217391312</c:v>
                </c:pt>
                <c:pt idx="5">
                  <c:v>-1.6299565217391312</c:v>
                </c:pt>
                <c:pt idx="6">
                  <c:v>-1.1413793103448276E-2</c:v>
                </c:pt>
                <c:pt idx="7">
                  <c:v>-1.1413793103448276E-2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9F-4453-8FC1-CC1CCB686D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7199343"/>
        <c:axId val="767207999"/>
      </c:scatterChart>
      <c:valAx>
        <c:axId val="7671993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[ka]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207999"/>
        <c:crossesAt val="-10"/>
        <c:crossBetween val="midCat"/>
      </c:valAx>
      <c:valAx>
        <c:axId val="76720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Water flux [km</a:t>
                </a:r>
                <a:r>
                  <a:rPr lang="en-US" baseline="30000"/>
                  <a:t>3</a:t>
                </a:r>
                <a:r>
                  <a:rPr lang="en-US"/>
                  <a:t>/year]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199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Tabelle1!$E$76</c:f>
              <c:strCache>
                <c:ptCount val="1"/>
                <c:pt idx="0">
                  <c:v>Water level change [mm/year]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Tabelle1!$C$77:$C$84</c:f>
              <c:numCache>
                <c:formatCode>0.0</c:formatCode>
                <c:ptCount val="8"/>
                <c:pt idx="0" formatCode="General">
                  <c:v>24</c:v>
                </c:pt>
                <c:pt idx="1">
                  <c:v>18.600000000000001</c:v>
                </c:pt>
                <c:pt idx="2" formatCode="General">
                  <c:v>17.5</c:v>
                </c:pt>
                <c:pt idx="3">
                  <c:v>17</c:v>
                </c:pt>
                <c:pt idx="4" formatCode="General">
                  <c:v>15.2</c:v>
                </c:pt>
                <c:pt idx="5">
                  <c:v>12.9</c:v>
                </c:pt>
                <c:pt idx="6" formatCode="General">
                  <c:v>11.6</c:v>
                </c:pt>
                <c:pt idx="7" formatCode="General">
                  <c:v>0</c:v>
                </c:pt>
              </c:numCache>
            </c:numRef>
          </c:xVal>
          <c:yVal>
            <c:numRef>
              <c:f>Tabelle1!$E$77:$E$84</c:f>
              <c:numCache>
                <c:formatCode>0.00</c:formatCode>
                <c:ptCount val="8"/>
                <c:pt idx="0">
                  <c:v>33.333333333333343</c:v>
                </c:pt>
                <c:pt idx="1">
                  <c:v>33.333333333333343</c:v>
                </c:pt>
                <c:pt idx="2">
                  <c:v>-224</c:v>
                </c:pt>
                <c:pt idx="3">
                  <c:v>-224</c:v>
                </c:pt>
                <c:pt idx="4">
                  <c:v>-63.043478260869591</c:v>
                </c:pt>
                <c:pt idx="5">
                  <c:v>-63.043478260869591</c:v>
                </c:pt>
                <c:pt idx="6" formatCode="#,##0.00">
                  <c:v>-1.0344827586206897</c:v>
                </c:pt>
                <c:pt idx="7" formatCode="#,##0.00">
                  <c:v>-1.0344827586206897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48-4754-BFA1-30C1466846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7199343"/>
        <c:axId val="767207999"/>
      </c:scatterChart>
      <c:valAx>
        <c:axId val="7671993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[ka]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207999"/>
        <c:crossesAt val="-250"/>
        <c:crossBetween val="midCat"/>
      </c:valAx>
      <c:valAx>
        <c:axId val="767207999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Water level change [mm/year]</a:t>
                </a:r>
                <a:r>
                  <a:rPr lang="en-US" sz="1000" b="0" i="0" u="none" strike="noStrike" baseline="0"/>
                  <a:t> </a:t>
                </a:r>
                <a:endParaRPr lang="en-US" b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199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Water Level</c:v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Tabelle1!$C$43:$C$52</c:f>
              <c:numCache>
                <c:formatCode>General</c:formatCode>
                <c:ptCount val="10"/>
                <c:pt idx="0">
                  <c:v>30</c:v>
                </c:pt>
                <c:pt idx="1">
                  <c:v>25</c:v>
                </c:pt>
                <c:pt idx="2">
                  <c:v>24</c:v>
                </c:pt>
                <c:pt idx="3">
                  <c:v>18.600000000000001</c:v>
                </c:pt>
                <c:pt idx="4">
                  <c:v>17.5</c:v>
                </c:pt>
                <c:pt idx="5">
                  <c:v>17</c:v>
                </c:pt>
                <c:pt idx="6">
                  <c:v>15.2</c:v>
                </c:pt>
                <c:pt idx="7">
                  <c:v>12.9</c:v>
                </c:pt>
                <c:pt idx="8">
                  <c:v>11.6</c:v>
                </c:pt>
                <c:pt idx="9">
                  <c:v>0</c:v>
                </c:pt>
              </c:numCache>
            </c:numRef>
          </c:xVal>
          <c:yVal>
            <c:numRef>
              <c:f>Tabelle1!$D$43:$D$52</c:f>
              <c:numCache>
                <c:formatCode>General</c:formatCode>
                <c:ptCount val="10"/>
                <c:pt idx="0">
                  <c:v>1290</c:v>
                </c:pt>
                <c:pt idx="1">
                  <c:v>1372</c:v>
                </c:pt>
                <c:pt idx="2">
                  <c:v>1372</c:v>
                </c:pt>
                <c:pt idx="3">
                  <c:v>1552</c:v>
                </c:pt>
                <c:pt idx="4">
                  <c:v>1552</c:v>
                </c:pt>
                <c:pt idx="5">
                  <c:v>1440</c:v>
                </c:pt>
                <c:pt idx="6">
                  <c:v>1440</c:v>
                </c:pt>
                <c:pt idx="7">
                  <c:v>1295</c:v>
                </c:pt>
                <c:pt idx="8">
                  <c:v>1295</c:v>
                </c:pt>
                <c:pt idx="9">
                  <c:v>1285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6A-4D58-AA05-6CAE07F0C070}"/>
            </c:ext>
          </c:extLst>
        </c:ser>
        <c:ser>
          <c:idx val="1"/>
          <c:order val="1"/>
          <c:tx>
            <c:v>Lake Bottom</c:v>
          </c:tx>
          <c:spPr>
            <a:ln w="19050" cap="rnd">
              <a:solidFill>
                <a:sysClr val="windowText" lastClr="00000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Tabelle1!$H$43:$H$44</c:f>
              <c:numCache>
                <c:formatCode>General</c:formatCode>
                <c:ptCount val="2"/>
                <c:pt idx="0">
                  <c:v>0</c:v>
                </c:pt>
                <c:pt idx="1">
                  <c:v>30</c:v>
                </c:pt>
              </c:numCache>
            </c:numRef>
          </c:xVal>
          <c:yVal>
            <c:numRef>
              <c:f>Tabelle1!$I$43:$I$44</c:f>
              <c:numCache>
                <c:formatCode>General</c:formatCode>
                <c:ptCount val="2"/>
                <c:pt idx="0">
                  <c:v>1277</c:v>
                </c:pt>
                <c:pt idx="1">
                  <c:v>1277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96A-4D58-AA05-6CAE07F0C0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5365247"/>
        <c:axId val="760379359"/>
      </c:scatterChart>
      <c:valAx>
        <c:axId val="1085365247"/>
        <c:scaling>
          <c:orientation val="minMax"/>
          <c:max val="3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[ka]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379359"/>
        <c:crosses val="autoZero"/>
        <c:crossBetween val="midCat"/>
      </c:valAx>
      <c:valAx>
        <c:axId val="760379359"/>
        <c:scaling>
          <c:orientation val="minMax"/>
          <c:max val="1600"/>
          <c:min val="1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Elevation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53652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Tabelle1!$D$76</c:f>
              <c:strCache>
                <c:ptCount val="1"/>
                <c:pt idx="0">
                  <c:v>Water flux [km3/year]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Tabelle1!$C$77:$C$84</c:f>
              <c:numCache>
                <c:formatCode>0.0</c:formatCode>
                <c:ptCount val="8"/>
                <c:pt idx="0" formatCode="General">
                  <c:v>24</c:v>
                </c:pt>
                <c:pt idx="1">
                  <c:v>18.600000000000001</c:v>
                </c:pt>
                <c:pt idx="2" formatCode="General">
                  <c:v>17.5</c:v>
                </c:pt>
                <c:pt idx="3">
                  <c:v>17</c:v>
                </c:pt>
                <c:pt idx="4" formatCode="General">
                  <c:v>15.2</c:v>
                </c:pt>
                <c:pt idx="5">
                  <c:v>12.9</c:v>
                </c:pt>
                <c:pt idx="6" formatCode="General">
                  <c:v>11.6</c:v>
                </c:pt>
                <c:pt idx="7" formatCode="General">
                  <c:v>0</c:v>
                </c:pt>
              </c:numCache>
            </c:numRef>
          </c:xVal>
          <c:yVal>
            <c:numRef>
              <c:f>Tabelle1!$D$77:$D$84</c:f>
              <c:numCache>
                <c:formatCode>General</c:formatCode>
                <c:ptCount val="8"/>
                <c:pt idx="0">
                  <c:v>1.2597962962962967</c:v>
                </c:pt>
                <c:pt idx="1">
                  <c:v>1.2597962962962967</c:v>
                </c:pt>
                <c:pt idx="2">
                  <c:v>-9.4176000000000002</c:v>
                </c:pt>
                <c:pt idx="3">
                  <c:v>-9.4176000000000002</c:v>
                </c:pt>
                <c:pt idx="4">
                  <c:v>-1.6299565217391312</c:v>
                </c:pt>
                <c:pt idx="5">
                  <c:v>-1.6299565217391312</c:v>
                </c:pt>
                <c:pt idx="6">
                  <c:v>-1.1413793103448276E-2</c:v>
                </c:pt>
                <c:pt idx="7">
                  <c:v>-1.1413793103448276E-2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00-4F4E-ACE1-432978707F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7199343"/>
        <c:axId val="767207999"/>
      </c:scatterChart>
      <c:valAx>
        <c:axId val="7671993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[ka]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207999"/>
        <c:crossesAt val="-10"/>
        <c:crossBetween val="midCat"/>
      </c:valAx>
      <c:valAx>
        <c:axId val="76720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Water flux [km</a:t>
                </a:r>
                <a:r>
                  <a:rPr lang="en-US" baseline="30000"/>
                  <a:t>3</a:t>
                </a:r>
                <a:r>
                  <a:rPr lang="en-US"/>
                  <a:t>/year]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199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Tabelle1!$E$76</c:f>
              <c:strCache>
                <c:ptCount val="1"/>
                <c:pt idx="0">
                  <c:v>Water level change [mm/year]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Tabelle1!$C$77:$C$84</c:f>
              <c:numCache>
                <c:formatCode>0.0</c:formatCode>
                <c:ptCount val="8"/>
                <c:pt idx="0" formatCode="General">
                  <c:v>24</c:v>
                </c:pt>
                <c:pt idx="1">
                  <c:v>18.600000000000001</c:v>
                </c:pt>
                <c:pt idx="2" formatCode="General">
                  <c:v>17.5</c:v>
                </c:pt>
                <c:pt idx="3">
                  <c:v>17</c:v>
                </c:pt>
                <c:pt idx="4" formatCode="General">
                  <c:v>15.2</c:v>
                </c:pt>
                <c:pt idx="5">
                  <c:v>12.9</c:v>
                </c:pt>
                <c:pt idx="6" formatCode="General">
                  <c:v>11.6</c:v>
                </c:pt>
                <c:pt idx="7" formatCode="General">
                  <c:v>0</c:v>
                </c:pt>
              </c:numCache>
            </c:numRef>
          </c:xVal>
          <c:yVal>
            <c:numRef>
              <c:f>Tabelle1!$E$77:$E$84</c:f>
              <c:numCache>
                <c:formatCode>0.00</c:formatCode>
                <c:ptCount val="8"/>
                <c:pt idx="0">
                  <c:v>33.333333333333343</c:v>
                </c:pt>
                <c:pt idx="1">
                  <c:v>33.333333333333343</c:v>
                </c:pt>
                <c:pt idx="2">
                  <c:v>-224</c:v>
                </c:pt>
                <c:pt idx="3">
                  <c:v>-224</c:v>
                </c:pt>
                <c:pt idx="4">
                  <c:v>-63.043478260869591</c:v>
                </c:pt>
                <c:pt idx="5">
                  <c:v>-63.043478260869591</c:v>
                </c:pt>
                <c:pt idx="6" formatCode="#,##0.00">
                  <c:v>-1.0344827586206897</c:v>
                </c:pt>
                <c:pt idx="7" formatCode="#,##0.00">
                  <c:v>-1.0344827586206897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5B-4F5B-82E8-887B945AA5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7199343"/>
        <c:axId val="767207999"/>
      </c:scatterChart>
      <c:valAx>
        <c:axId val="7671993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[ka]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207999"/>
        <c:crossesAt val="-250"/>
        <c:crossBetween val="midCat"/>
      </c:valAx>
      <c:valAx>
        <c:axId val="767207999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Water level change [mm/year]</a:t>
                </a:r>
                <a:r>
                  <a:rPr lang="en-US" sz="1000" b="0" i="0" u="none" strike="noStrike" baseline="0"/>
                  <a:t> </a:t>
                </a:r>
                <a:endParaRPr lang="en-US" b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199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emf"/><Relationship Id="rId1" Type="http://schemas.openxmlformats.org/officeDocument/2006/relationships/image" Target="../media/image1.jpeg"/><Relationship Id="rId5" Type="http://schemas.openxmlformats.org/officeDocument/2006/relationships/chart" Target="../charts/chart3.xml"/><Relationship Id="rId4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9525</xdr:colOff>
      <xdr:row>4</xdr:row>
      <xdr:rowOff>76200</xdr:rowOff>
    </xdr:from>
    <xdr:to>
      <xdr:col>22</xdr:col>
      <xdr:colOff>49356</xdr:colOff>
      <xdr:row>23</xdr:row>
      <xdr:rowOff>83897</xdr:rowOff>
    </xdr:to>
    <xdr:pic>
      <xdr:nvPicPr>
        <xdr:cNvPr id="2" name="Picture 1" descr="map">
          <a:extLst>
            <a:ext uri="{FF2B5EF4-FFF2-40B4-BE49-F238E27FC236}">
              <a16:creationId xmlns:a16="http://schemas.microsoft.com/office/drawing/2014/main" id="{235D3AC5-69DB-49F6-A4FB-3744E418BD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68000" y="838200"/>
          <a:ext cx="4419600" cy="36271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606642</xdr:colOff>
      <xdr:row>2</xdr:row>
      <xdr:rowOff>171451</xdr:rowOff>
    </xdr:from>
    <xdr:to>
      <xdr:col>33</xdr:col>
      <xdr:colOff>323850</xdr:colOff>
      <xdr:row>52</xdr:row>
      <xdr:rowOff>116033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C377527-6113-4343-967F-BDF470E501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17842" y="552451"/>
          <a:ext cx="6422808" cy="9486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24</xdr:col>
      <xdr:colOff>9525</xdr:colOff>
      <xdr:row>14</xdr:row>
      <xdr:rowOff>161925</xdr:rowOff>
    </xdr:from>
    <xdr:to>
      <xdr:col>32</xdr:col>
      <xdr:colOff>257175</xdr:colOff>
      <xdr:row>14</xdr:row>
      <xdr:rowOff>161925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721A47D8-ED38-4858-B1CA-32CC27764C43}"/>
            </a:ext>
          </a:extLst>
        </xdr:cNvPr>
        <xdr:cNvCxnSpPr/>
      </xdr:nvCxnSpPr>
      <xdr:spPr>
        <a:xfrm flipH="1">
          <a:off x="14639925" y="2828925"/>
          <a:ext cx="5124450" cy="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28575</xdr:colOff>
      <xdr:row>24</xdr:row>
      <xdr:rowOff>85725</xdr:rowOff>
    </xdr:from>
    <xdr:to>
      <xdr:col>20</xdr:col>
      <xdr:colOff>295275</xdr:colOff>
      <xdr:row>24</xdr:row>
      <xdr:rowOff>85725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4FFC97C7-173B-44CA-8573-5084B96C2CD3}"/>
            </a:ext>
          </a:extLst>
        </xdr:cNvPr>
        <xdr:cNvCxnSpPr/>
      </xdr:nvCxnSpPr>
      <xdr:spPr>
        <a:xfrm>
          <a:off x="11906250" y="4657725"/>
          <a:ext cx="2095500" cy="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209550</xdr:colOff>
      <xdr:row>2</xdr:row>
      <xdr:rowOff>9525</xdr:rowOff>
    </xdr:from>
    <xdr:to>
      <xdr:col>1</xdr:col>
      <xdr:colOff>209550</xdr:colOff>
      <xdr:row>12</xdr:row>
      <xdr:rowOff>161925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716A2CAD-A10C-4B7A-ABCD-6F855C10F2A7}"/>
            </a:ext>
          </a:extLst>
        </xdr:cNvPr>
        <xdr:cNvCxnSpPr/>
      </xdr:nvCxnSpPr>
      <xdr:spPr>
        <a:xfrm rot="5400000">
          <a:off x="-209550" y="1419225"/>
          <a:ext cx="2057400" cy="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200024</xdr:colOff>
      <xdr:row>39</xdr:row>
      <xdr:rowOff>76200</xdr:rowOff>
    </xdr:from>
    <xdr:to>
      <xdr:col>19</xdr:col>
      <xdr:colOff>476250</xdr:colOff>
      <xdr:row>55</xdr:row>
      <xdr:rowOff>133350</xdr:rowOff>
    </xdr:to>
    <xdr:grpSp>
      <xdr:nvGrpSpPr>
        <xdr:cNvPr id="14" name="Group 13">
          <a:extLst>
            <a:ext uri="{FF2B5EF4-FFF2-40B4-BE49-F238E27FC236}">
              <a16:creationId xmlns:a16="http://schemas.microsoft.com/office/drawing/2014/main" id="{D3FD37B4-8143-498B-BD3C-5CD6E36445CB}"/>
            </a:ext>
          </a:extLst>
        </xdr:cNvPr>
        <xdr:cNvGrpSpPr/>
      </xdr:nvGrpSpPr>
      <xdr:grpSpPr>
        <a:xfrm>
          <a:off x="12270797" y="7505700"/>
          <a:ext cx="5610226" cy="3122468"/>
          <a:chOff x="7467599" y="7648575"/>
          <a:chExt cx="4343401" cy="3105150"/>
        </a:xfrm>
      </xdr:grpSpPr>
      <xdr:graphicFrame macro="">
        <xdr:nvGraphicFramePr>
          <xdr:cNvPr id="4" name="Chart 3">
            <a:extLst>
              <a:ext uri="{FF2B5EF4-FFF2-40B4-BE49-F238E27FC236}">
                <a16:creationId xmlns:a16="http://schemas.microsoft.com/office/drawing/2014/main" id="{62B0FB7B-8695-4C4F-AB86-06EA8787BDD4}"/>
              </a:ext>
            </a:extLst>
          </xdr:cNvPr>
          <xdr:cNvGraphicFramePr/>
        </xdr:nvGraphicFramePr>
        <xdr:xfrm>
          <a:off x="7467599" y="7648575"/>
          <a:ext cx="4343401" cy="310515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sp macro="" textlink="">
        <xdr:nvSpPr>
          <xdr:cNvPr id="7" name="TextBox 6">
            <a:extLst>
              <a:ext uri="{FF2B5EF4-FFF2-40B4-BE49-F238E27FC236}">
                <a16:creationId xmlns:a16="http://schemas.microsoft.com/office/drawing/2014/main" id="{79AEAC25-F9D4-4E2F-9D40-FC06C6BC007C}"/>
              </a:ext>
            </a:extLst>
          </xdr:cNvPr>
          <xdr:cNvSpPr txBox="1"/>
        </xdr:nvSpPr>
        <xdr:spPr>
          <a:xfrm>
            <a:off x="9544050" y="7743825"/>
            <a:ext cx="139628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/>
              <a:t>Bonneville Highstand</a:t>
            </a:r>
          </a:p>
        </xdr:txBody>
      </xdr:sp>
      <xdr:sp macro="" textlink="">
        <xdr:nvSpPr>
          <xdr:cNvPr id="9" name="TextBox 8">
            <a:extLst>
              <a:ext uri="{FF2B5EF4-FFF2-40B4-BE49-F238E27FC236}">
                <a16:creationId xmlns:a16="http://schemas.microsoft.com/office/drawing/2014/main" id="{BDA5D788-D717-4284-85B3-DD2360A9087C}"/>
              </a:ext>
            </a:extLst>
          </xdr:cNvPr>
          <xdr:cNvSpPr txBox="1"/>
        </xdr:nvSpPr>
        <xdr:spPr>
          <a:xfrm>
            <a:off x="10829925" y="8734425"/>
            <a:ext cx="785728" cy="43678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/>
              <a:t>Stansbury</a:t>
            </a:r>
          </a:p>
          <a:p>
            <a:r>
              <a:rPr lang="en-US" sz="1100"/>
              <a:t>Oscillation</a:t>
            </a:r>
          </a:p>
        </xdr:txBody>
      </xdr:sp>
      <xdr:sp macro="" textlink="">
        <xdr:nvSpPr>
          <xdr:cNvPr id="11" name="TextBox 10">
            <a:extLst>
              <a:ext uri="{FF2B5EF4-FFF2-40B4-BE49-F238E27FC236}">
                <a16:creationId xmlns:a16="http://schemas.microsoft.com/office/drawing/2014/main" id="{FEB26EC8-E905-4A1D-B71A-23A22D4D7AA9}"/>
              </a:ext>
            </a:extLst>
          </xdr:cNvPr>
          <xdr:cNvSpPr txBox="1"/>
        </xdr:nvSpPr>
        <xdr:spPr>
          <a:xfrm>
            <a:off x="9610725" y="8486775"/>
            <a:ext cx="519245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/>
              <a:t>Provo</a:t>
            </a:r>
          </a:p>
        </xdr:txBody>
      </xdr:sp>
      <xdr:sp macro="" textlink="">
        <xdr:nvSpPr>
          <xdr:cNvPr id="12" name="TextBox 11">
            <a:extLst>
              <a:ext uri="{FF2B5EF4-FFF2-40B4-BE49-F238E27FC236}">
                <a16:creationId xmlns:a16="http://schemas.microsoft.com/office/drawing/2014/main" id="{B55FA45C-CE68-492E-A4D1-6DCBEE4CE82C}"/>
              </a:ext>
            </a:extLst>
          </xdr:cNvPr>
          <xdr:cNvSpPr txBox="1"/>
        </xdr:nvSpPr>
        <xdr:spPr>
          <a:xfrm>
            <a:off x="9115425" y="9324975"/>
            <a:ext cx="579198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/>
              <a:t>Gilbert</a:t>
            </a:r>
          </a:p>
        </xdr:txBody>
      </xdr:sp>
      <xdr:sp macro="" textlink="">
        <xdr:nvSpPr>
          <xdr:cNvPr id="13" name="TextBox 12">
            <a:extLst>
              <a:ext uri="{FF2B5EF4-FFF2-40B4-BE49-F238E27FC236}">
                <a16:creationId xmlns:a16="http://schemas.microsoft.com/office/drawing/2014/main" id="{7C9D0200-731C-421F-A80B-D717A9B48BE4}"/>
              </a:ext>
            </a:extLst>
          </xdr:cNvPr>
          <xdr:cNvSpPr txBox="1"/>
        </xdr:nvSpPr>
        <xdr:spPr>
          <a:xfrm>
            <a:off x="8086725" y="9401175"/>
            <a:ext cx="397801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/>
              <a:t>GSL</a:t>
            </a:r>
          </a:p>
        </xdr:txBody>
      </xdr:sp>
    </xdr:grpSp>
    <xdr:clientData/>
  </xdr:twoCellAnchor>
  <xdr:twoCellAnchor>
    <xdr:from>
      <xdr:col>16</xdr:col>
      <xdr:colOff>238124</xdr:colOff>
      <xdr:row>57</xdr:row>
      <xdr:rowOff>363683</xdr:rowOff>
    </xdr:from>
    <xdr:to>
      <xdr:col>24</xdr:col>
      <xdr:colOff>147204</xdr:colOff>
      <xdr:row>72</xdr:row>
      <xdr:rowOff>38100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9A2AF37C-541E-4E4C-8772-4E5E7AFDC1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571501</xdr:colOff>
      <xdr:row>57</xdr:row>
      <xdr:rowOff>355024</xdr:rowOff>
    </xdr:from>
    <xdr:to>
      <xdr:col>32</xdr:col>
      <xdr:colOff>480581</xdr:colOff>
      <xdr:row>72</xdr:row>
      <xdr:rowOff>29441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4AB9A85C-661A-4FE2-82A2-50A39A0B90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63104</xdr:colOff>
      <xdr:row>16</xdr:row>
      <xdr:rowOff>57150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67E79EF3-999F-4CE3-B558-65814A6FBFBD}"/>
            </a:ext>
          </a:extLst>
        </xdr:cNvPr>
        <xdr:cNvGrpSpPr/>
      </xdr:nvGrpSpPr>
      <xdr:grpSpPr>
        <a:xfrm>
          <a:off x="0" y="0"/>
          <a:ext cx="4330304" cy="3105150"/>
          <a:chOff x="7467599" y="7648575"/>
          <a:chExt cx="4343401" cy="3105150"/>
        </a:xfrm>
      </xdr:grpSpPr>
      <xdr:graphicFrame macro="">
        <xdr:nvGraphicFramePr>
          <xdr:cNvPr id="3" name="Chart 2">
            <a:extLst>
              <a:ext uri="{FF2B5EF4-FFF2-40B4-BE49-F238E27FC236}">
                <a16:creationId xmlns:a16="http://schemas.microsoft.com/office/drawing/2014/main" id="{C0D0D243-E80E-4254-9509-9572B6E4A3CF}"/>
              </a:ext>
            </a:extLst>
          </xdr:cNvPr>
          <xdr:cNvGraphicFramePr/>
        </xdr:nvGraphicFramePr>
        <xdr:xfrm>
          <a:off x="7467599" y="7648575"/>
          <a:ext cx="4343401" cy="310515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4" name="TextBox 3">
            <a:extLst>
              <a:ext uri="{FF2B5EF4-FFF2-40B4-BE49-F238E27FC236}">
                <a16:creationId xmlns:a16="http://schemas.microsoft.com/office/drawing/2014/main" id="{26CB5F7C-2197-46A6-ADD2-6D4B6EC76D62}"/>
              </a:ext>
            </a:extLst>
          </xdr:cNvPr>
          <xdr:cNvSpPr txBox="1"/>
        </xdr:nvSpPr>
        <xdr:spPr>
          <a:xfrm>
            <a:off x="9544050" y="7743825"/>
            <a:ext cx="139628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/>
              <a:t>Bonneville Highstand</a:t>
            </a:r>
          </a:p>
        </xdr:txBody>
      </xdr:sp>
      <xdr:sp macro="" textlink="">
        <xdr:nvSpPr>
          <xdr:cNvPr id="5" name="TextBox 4">
            <a:extLst>
              <a:ext uri="{FF2B5EF4-FFF2-40B4-BE49-F238E27FC236}">
                <a16:creationId xmlns:a16="http://schemas.microsoft.com/office/drawing/2014/main" id="{3B0FCEA5-DDD0-4851-A3F2-C8AEAF530362}"/>
              </a:ext>
            </a:extLst>
          </xdr:cNvPr>
          <xdr:cNvSpPr txBox="1"/>
        </xdr:nvSpPr>
        <xdr:spPr>
          <a:xfrm>
            <a:off x="10829925" y="8734425"/>
            <a:ext cx="785728" cy="43678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/>
              <a:t>Stansbury</a:t>
            </a:r>
          </a:p>
          <a:p>
            <a:r>
              <a:rPr lang="en-US" sz="1100"/>
              <a:t>Oscillation</a:t>
            </a:r>
          </a:p>
        </xdr:txBody>
      </xdr:sp>
      <xdr:sp macro="" textlink="">
        <xdr:nvSpPr>
          <xdr:cNvPr id="6" name="TextBox 5">
            <a:extLst>
              <a:ext uri="{FF2B5EF4-FFF2-40B4-BE49-F238E27FC236}">
                <a16:creationId xmlns:a16="http://schemas.microsoft.com/office/drawing/2014/main" id="{7393A201-153B-47F5-962D-4C62D9F204D9}"/>
              </a:ext>
            </a:extLst>
          </xdr:cNvPr>
          <xdr:cNvSpPr txBox="1"/>
        </xdr:nvSpPr>
        <xdr:spPr>
          <a:xfrm>
            <a:off x="9610725" y="8486775"/>
            <a:ext cx="519245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/>
              <a:t>Provo</a:t>
            </a:r>
          </a:p>
        </xdr:txBody>
      </xdr:sp>
      <xdr:sp macro="" textlink="">
        <xdr:nvSpPr>
          <xdr:cNvPr id="7" name="TextBox 6">
            <a:extLst>
              <a:ext uri="{FF2B5EF4-FFF2-40B4-BE49-F238E27FC236}">
                <a16:creationId xmlns:a16="http://schemas.microsoft.com/office/drawing/2014/main" id="{74250F67-DB03-4D3C-84AB-A964BF5F8BC8}"/>
              </a:ext>
            </a:extLst>
          </xdr:cNvPr>
          <xdr:cNvSpPr txBox="1"/>
        </xdr:nvSpPr>
        <xdr:spPr>
          <a:xfrm>
            <a:off x="9115425" y="9324975"/>
            <a:ext cx="579198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/>
              <a:t>Gilbert</a:t>
            </a:r>
          </a:p>
        </xdr:txBody>
      </xdr:sp>
      <xdr:sp macro="" textlink="">
        <xdr:nvSpPr>
          <xdr:cNvPr id="8" name="TextBox 7">
            <a:extLst>
              <a:ext uri="{FF2B5EF4-FFF2-40B4-BE49-F238E27FC236}">
                <a16:creationId xmlns:a16="http://schemas.microsoft.com/office/drawing/2014/main" id="{48019950-FB2D-47C7-B4B8-3903AE30B3CE}"/>
              </a:ext>
            </a:extLst>
          </xdr:cNvPr>
          <xdr:cNvSpPr txBox="1"/>
        </xdr:nvSpPr>
        <xdr:spPr>
          <a:xfrm>
            <a:off x="8086725" y="9401175"/>
            <a:ext cx="397801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/>
              <a:t>GSL</a:t>
            </a: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490971</xdr:colOff>
      <xdr:row>17</xdr:row>
      <xdr:rowOff>81395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78DA40-6A0F-4BB0-8386-1DACEAD788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490971</xdr:colOff>
      <xdr:row>17</xdr:row>
      <xdr:rowOff>81395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91FAC7-30DE-467F-B0A3-F098423D96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AK95"/>
  <sheetViews>
    <sheetView tabSelected="1" topLeftCell="A34" zoomScale="110" zoomScaleNormal="110" workbookViewId="0">
      <selection activeCell="N73" sqref="N73"/>
    </sheetView>
  </sheetViews>
  <sheetFormatPr defaultRowHeight="15" x14ac:dyDescent="0.25"/>
  <cols>
    <col min="3" max="3" width="37.140625" customWidth="1"/>
    <col min="4" max="4" width="23.42578125" customWidth="1"/>
    <col min="5" max="5" width="28.140625" customWidth="1"/>
    <col min="6" max="6" width="23.42578125" customWidth="1"/>
    <col min="9" max="9" width="13.5703125" customWidth="1"/>
    <col min="11" max="11" width="9.85546875" bestFit="1" customWidth="1"/>
    <col min="13" max="13" width="11.140625" customWidth="1"/>
    <col min="14" max="14" width="12.5703125" customWidth="1"/>
    <col min="16" max="16" width="10.7109375" customWidth="1"/>
  </cols>
  <sheetData>
    <row r="2" spans="3:37" x14ac:dyDescent="0.25">
      <c r="C2" t="s">
        <v>7</v>
      </c>
      <c r="I2" t="s">
        <v>36</v>
      </c>
      <c r="J2">
        <v>1277</v>
      </c>
      <c r="P2" t="s">
        <v>9</v>
      </c>
      <c r="X2" t="s">
        <v>8</v>
      </c>
    </row>
    <row r="3" spans="3:37" x14ac:dyDescent="0.25">
      <c r="P3" t="s">
        <v>10</v>
      </c>
      <c r="AK3" t="s">
        <v>11</v>
      </c>
    </row>
    <row r="4" spans="3:37" x14ac:dyDescent="0.25">
      <c r="E4" t="s">
        <v>2</v>
      </c>
      <c r="G4" t="s">
        <v>3</v>
      </c>
      <c r="I4" t="s">
        <v>37</v>
      </c>
      <c r="AK4" t="s">
        <v>13</v>
      </c>
    </row>
    <row r="5" spans="3:37" x14ac:dyDescent="0.25">
      <c r="C5" t="s">
        <v>0</v>
      </c>
      <c r="E5">
        <v>25</v>
      </c>
      <c r="F5" t="s">
        <v>1</v>
      </c>
      <c r="G5">
        <v>24</v>
      </c>
      <c r="H5" t="s">
        <v>1</v>
      </c>
      <c r="I5">
        <f>L5-$J$2</f>
        <v>95</v>
      </c>
      <c r="J5" t="s">
        <v>5</v>
      </c>
      <c r="L5">
        <v>1372</v>
      </c>
      <c r="N5" t="s">
        <v>6</v>
      </c>
      <c r="O5" t="s">
        <v>25</v>
      </c>
      <c r="AK5" t="s">
        <v>14</v>
      </c>
    </row>
    <row r="6" spans="3:37" x14ac:dyDescent="0.25">
      <c r="C6" t="s">
        <v>24</v>
      </c>
      <c r="E6">
        <v>18.600000000000001</v>
      </c>
      <c r="F6" t="s">
        <v>1</v>
      </c>
      <c r="G6">
        <v>17.5</v>
      </c>
      <c r="H6" t="s">
        <v>1</v>
      </c>
      <c r="I6">
        <f t="shared" ref="I6:I16" si="0">L6-$J$2</f>
        <v>275</v>
      </c>
      <c r="J6" t="s">
        <v>27</v>
      </c>
      <c r="L6">
        <v>1552</v>
      </c>
      <c r="N6" t="s">
        <v>6</v>
      </c>
      <c r="O6" t="s">
        <v>25</v>
      </c>
      <c r="AK6" t="s">
        <v>12</v>
      </c>
    </row>
    <row r="8" spans="3:37" x14ac:dyDescent="0.25">
      <c r="C8" t="s">
        <v>32</v>
      </c>
      <c r="E8">
        <v>17</v>
      </c>
      <c r="F8" t="s">
        <v>1</v>
      </c>
      <c r="G8">
        <v>15.2</v>
      </c>
      <c r="H8" t="s">
        <v>1</v>
      </c>
      <c r="I8">
        <f t="shared" si="0"/>
        <v>163</v>
      </c>
      <c r="J8" t="s">
        <v>23</v>
      </c>
      <c r="L8">
        <v>1440</v>
      </c>
      <c r="N8" t="s">
        <v>6</v>
      </c>
      <c r="O8" t="s">
        <v>26</v>
      </c>
    </row>
    <row r="9" spans="3:37" x14ac:dyDescent="0.25">
      <c r="C9" t="s">
        <v>33</v>
      </c>
      <c r="E9">
        <v>15.2</v>
      </c>
      <c r="F9" t="s">
        <v>1</v>
      </c>
      <c r="G9">
        <v>14.7</v>
      </c>
      <c r="H9" t="s">
        <v>1</v>
      </c>
    </row>
    <row r="10" spans="3:37" x14ac:dyDescent="0.25">
      <c r="C10" t="s">
        <v>20</v>
      </c>
      <c r="E10">
        <v>12.9</v>
      </c>
      <c r="F10" t="s">
        <v>1</v>
      </c>
      <c r="G10">
        <v>11.6</v>
      </c>
      <c r="H10" t="s">
        <v>1</v>
      </c>
      <c r="I10">
        <f t="shared" si="0"/>
        <v>18</v>
      </c>
      <c r="J10" t="s">
        <v>4</v>
      </c>
      <c r="L10">
        <v>1295</v>
      </c>
      <c r="N10" t="s">
        <v>6</v>
      </c>
      <c r="O10" t="s">
        <v>25</v>
      </c>
    </row>
    <row r="14" spans="3:37" x14ac:dyDescent="0.25">
      <c r="I14">
        <f t="shared" si="0"/>
        <v>8</v>
      </c>
      <c r="J14" t="s">
        <v>34</v>
      </c>
      <c r="L14">
        <v>1285</v>
      </c>
      <c r="N14" t="s">
        <v>6</v>
      </c>
    </row>
    <row r="16" spans="3:37" x14ac:dyDescent="0.25">
      <c r="I16">
        <f t="shared" si="0"/>
        <v>3</v>
      </c>
      <c r="J16" t="s">
        <v>35</v>
      </c>
      <c r="L16">
        <v>1280</v>
      </c>
      <c r="N16" t="s">
        <v>6</v>
      </c>
    </row>
    <row r="22" spans="3:4" x14ac:dyDescent="0.25">
      <c r="C22" s="1" t="s">
        <v>19</v>
      </c>
    </row>
    <row r="23" spans="3:4" x14ac:dyDescent="0.25">
      <c r="C23" t="s">
        <v>17</v>
      </c>
      <c r="D23" t="s">
        <v>18</v>
      </c>
    </row>
    <row r="24" spans="3:4" x14ac:dyDescent="0.25">
      <c r="C24" t="s">
        <v>15</v>
      </c>
      <c r="D24">
        <v>281</v>
      </c>
    </row>
    <row r="25" spans="3:4" x14ac:dyDescent="0.25">
      <c r="C25" t="s">
        <v>16</v>
      </c>
    </row>
    <row r="29" spans="3:4" x14ac:dyDescent="0.25">
      <c r="C29" t="s">
        <v>21</v>
      </c>
    </row>
    <row r="30" spans="3:4" x14ac:dyDescent="0.25">
      <c r="C30" t="s">
        <v>22</v>
      </c>
    </row>
    <row r="33" spans="3:9" x14ac:dyDescent="0.25">
      <c r="C33" t="s">
        <v>31</v>
      </c>
    </row>
    <row r="34" spans="3:9" x14ac:dyDescent="0.25">
      <c r="C34" t="s">
        <v>29</v>
      </c>
    </row>
    <row r="35" spans="3:9" x14ac:dyDescent="0.25">
      <c r="C35" t="s">
        <v>30</v>
      </c>
    </row>
    <row r="37" spans="3:9" x14ac:dyDescent="0.25">
      <c r="C37" t="s">
        <v>28</v>
      </c>
    </row>
    <row r="41" spans="3:9" ht="15.75" thickBot="1" x14ac:dyDescent="0.3">
      <c r="C41" s="1" t="s">
        <v>79</v>
      </c>
      <c r="D41" s="1"/>
      <c r="E41" s="1"/>
      <c r="F41" s="1"/>
      <c r="G41" s="1"/>
      <c r="H41" s="1" t="s">
        <v>55</v>
      </c>
      <c r="I41" s="1"/>
    </row>
    <row r="42" spans="3:9" ht="15.75" thickBot="1" x14ac:dyDescent="0.3">
      <c r="C42" s="3" t="s">
        <v>38</v>
      </c>
      <c r="D42" s="3" t="s">
        <v>39</v>
      </c>
      <c r="E42" s="3" t="s">
        <v>56</v>
      </c>
      <c r="F42" s="5"/>
      <c r="G42" s="5"/>
      <c r="H42" s="3" t="s">
        <v>38</v>
      </c>
      <c r="I42" s="3" t="s">
        <v>39</v>
      </c>
    </row>
    <row r="43" spans="3:9" x14ac:dyDescent="0.25">
      <c r="C43" s="1">
        <v>30</v>
      </c>
      <c r="D43" s="1">
        <v>1290</v>
      </c>
      <c r="E43" s="1" t="s">
        <v>42</v>
      </c>
      <c r="F43" s="1"/>
      <c r="G43" s="1"/>
      <c r="H43" s="1">
        <v>0</v>
      </c>
      <c r="I43" s="1">
        <v>1277</v>
      </c>
    </row>
    <row r="44" spans="3:9" x14ac:dyDescent="0.25">
      <c r="C44" s="1">
        <v>25</v>
      </c>
      <c r="D44" s="1">
        <v>1372</v>
      </c>
      <c r="E44" s="1" t="s">
        <v>43</v>
      </c>
      <c r="F44" s="1"/>
      <c r="G44" s="1"/>
      <c r="H44" s="4">
        <v>30</v>
      </c>
      <c r="I44" s="4">
        <v>1277</v>
      </c>
    </row>
    <row r="45" spans="3:9" x14ac:dyDescent="0.25">
      <c r="C45" s="1">
        <v>24</v>
      </c>
      <c r="D45" s="1">
        <v>1372</v>
      </c>
      <c r="E45" s="1" t="s">
        <v>43</v>
      </c>
      <c r="F45" s="1"/>
      <c r="G45" s="1"/>
      <c r="H45" s="1"/>
      <c r="I45" s="1"/>
    </row>
    <row r="46" spans="3:9" x14ac:dyDescent="0.25">
      <c r="C46" s="1">
        <v>18.600000000000001</v>
      </c>
      <c r="D46" s="1">
        <v>1552</v>
      </c>
      <c r="E46" s="1" t="s">
        <v>46</v>
      </c>
      <c r="F46" s="1"/>
      <c r="G46" s="1"/>
      <c r="H46" s="1"/>
      <c r="I46" s="1"/>
    </row>
    <row r="47" spans="3:9" x14ac:dyDescent="0.25">
      <c r="C47" s="1">
        <v>17.5</v>
      </c>
      <c r="D47" s="1">
        <v>1552</v>
      </c>
      <c r="E47" s="1" t="s">
        <v>46</v>
      </c>
      <c r="F47" s="1"/>
      <c r="G47" s="1"/>
      <c r="H47" s="1"/>
      <c r="I47" s="1"/>
    </row>
    <row r="48" spans="3:9" x14ac:dyDescent="0.25">
      <c r="C48" s="1">
        <v>17</v>
      </c>
      <c r="D48" s="1">
        <v>1440</v>
      </c>
      <c r="E48" s="1" t="s">
        <v>44</v>
      </c>
      <c r="F48" s="1"/>
      <c r="G48" s="1"/>
      <c r="H48" s="1"/>
      <c r="I48" s="1"/>
    </row>
    <row r="49" spans="3:16" x14ac:dyDescent="0.25">
      <c r="C49" s="1">
        <v>15.2</v>
      </c>
      <c r="D49" s="1">
        <v>1440</v>
      </c>
      <c r="E49" s="1" t="s">
        <v>44</v>
      </c>
      <c r="F49" s="1"/>
      <c r="G49" s="1"/>
      <c r="H49" s="1"/>
      <c r="I49" s="1"/>
    </row>
    <row r="50" spans="3:16" x14ac:dyDescent="0.25">
      <c r="C50" s="1">
        <v>12.9</v>
      </c>
      <c r="D50" s="1">
        <v>1295</v>
      </c>
      <c r="E50" s="1" t="s">
        <v>40</v>
      </c>
      <c r="F50" s="1"/>
      <c r="G50" s="1"/>
      <c r="H50" s="1"/>
      <c r="I50" s="1"/>
    </row>
    <row r="51" spans="3:16" x14ac:dyDescent="0.25">
      <c r="C51" s="1">
        <v>11.6</v>
      </c>
      <c r="D51" s="1">
        <v>1295</v>
      </c>
      <c r="E51" s="1" t="s">
        <v>41</v>
      </c>
      <c r="F51" s="1"/>
      <c r="G51" s="1"/>
      <c r="H51" s="1"/>
      <c r="I51" s="1"/>
    </row>
    <row r="52" spans="3:16" x14ac:dyDescent="0.25">
      <c r="C52" s="4">
        <v>0</v>
      </c>
      <c r="D52" s="4">
        <v>1285</v>
      </c>
      <c r="E52" s="4" t="s">
        <v>45</v>
      </c>
      <c r="F52" s="1"/>
      <c r="G52" s="1"/>
      <c r="H52" s="1"/>
      <c r="I52" s="1"/>
    </row>
    <row r="57" spans="3:16" ht="15.75" thickBot="1" x14ac:dyDescent="0.3">
      <c r="C57" s="6" t="s">
        <v>80</v>
      </c>
      <c r="D57" s="6"/>
      <c r="E57" s="6"/>
      <c r="F57" s="6"/>
      <c r="G57" s="6"/>
      <c r="H57" s="2"/>
      <c r="I57" s="6" t="s">
        <v>78</v>
      </c>
      <c r="J57" s="6"/>
      <c r="K57" s="6"/>
      <c r="L57" s="2"/>
      <c r="M57" s="2"/>
      <c r="N57" s="6"/>
      <c r="O57" s="6"/>
      <c r="P57" s="2"/>
    </row>
    <row r="58" spans="3:16" ht="60.75" thickBot="1" x14ac:dyDescent="0.3">
      <c r="C58" s="7"/>
      <c r="D58" s="7" t="s">
        <v>57</v>
      </c>
      <c r="E58" s="7" t="s">
        <v>83</v>
      </c>
      <c r="F58" s="7" t="s">
        <v>81</v>
      </c>
      <c r="G58" s="7" t="s">
        <v>82</v>
      </c>
      <c r="H58" s="6"/>
      <c r="I58" s="7" t="s">
        <v>63</v>
      </c>
      <c r="J58" s="7" t="s">
        <v>64</v>
      </c>
      <c r="K58" s="7" t="s">
        <v>65</v>
      </c>
      <c r="L58" s="7" t="s">
        <v>84</v>
      </c>
      <c r="M58" s="7" t="s">
        <v>85</v>
      </c>
      <c r="N58" s="7" t="s">
        <v>66</v>
      </c>
      <c r="O58" s="7" t="s">
        <v>67</v>
      </c>
      <c r="P58" s="7" t="s">
        <v>68</v>
      </c>
    </row>
    <row r="59" spans="3:16" x14ac:dyDescent="0.25">
      <c r="C59" s="8" t="s">
        <v>47</v>
      </c>
      <c r="D59" s="9" t="s">
        <v>58</v>
      </c>
      <c r="E59" s="2">
        <v>1372</v>
      </c>
      <c r="F59" s="10">
        <v>25824.7</v>
      </c>
      <c r="G59" s="10">
        <v>1798.7</v>
      </c>
      <c r="H59" s="6"/>
      <c r="I59" s="6"/>
      <c r="J59" s="6"/>
      <c r="K59" s="6"/>
      <c r="L59" s="2"/>
      <c r="M59" s="2"/>
      <c r="N59" s="6"/>
      <c r="O59" s="6"/>
      <c r="P59" s="6"/>
    </row>
    <row r="60" spans="3:16" x14ac:dyDescent="0.25">
      <c r="C60" s="11"/>
      <c r="D60" s="9"/>
      <c r="E60" s="2"/>
      <c r="F60" s="10"/>
      <c r="G60" s="10"/>
      <c r="H60" s="6">
        <f>E61-E59</f>
        <v>180</v>
      </c>
      <c r="I60" s="6">
        <v>24</v>
      </c>
      <c r="J60" s="12">
        <v>18.600000000000001</v>
      </c>
      <c r="K60" s="12">
        <f>I60-J60</f>
        <v>5.3999999999999986</v>
      </c>
      <c r="L60" s="13">
        <f>E61-E59</f>
        <v>180</v>
      </c>
      <c r="M60" s="13">
        <f>(L60*1000)/(K60*1000)</f>
        <v>33.333333333333343</v>
      </c>
      <c r="N60" s="13">
        <f>F61-F59</f>
        <v>23205.7</v>
      </c>
      <c r="O60" s="13">
        <f>G61-G59</f>
        <v>6802.9000000000005</v>
      </c>
      <c r="P60" s="13">
        <f>O60/(K60*1000)</f>
        <v>1.2597962962962967</v>
      </c>
    </row>
    <row r="61" spans="3:16" x14ac:dyDescent="0.25">
      <c r="C61" s="9" t="s">
        <v>48</v>
      </c>
      <c r="D61" s="9" t="s">
        <v>59</v>
      </c>
      <c r="E61" s="2">
        <v>1552</v>
      </c>
      <c r="F61" s="10">
        <v>49030.400000000001</v>
      </c>
      <c r="G61" s="10">
        <v>8601.6</v>
      </c>
      <c r="H61" s="6"/>
      <c r="I61" s="6"/>
      <c r="J61" s="12"/>
      <c r="K61" s="12"/>
      <c r="L61" s="13"/>
      <c r="M61" s="13"/>
      <c r="N61" s="13"/>
      <c r="O61" s="13"/>
      <c r="P61" s="13"/>
    </row>
    <row r="62" spans="3:16" x14ac:dyDescent="0.25">
      <c r="C62" s="9"/>
      <c r="D62" s="9"/>
      <c r="E62" s="2"/>
      <c r="F62" s="10"/>
      <c r="G62" s="10"/>
      <c r="H62" s="6">
        <f>E63-E61</f>
        <v>-112</v>
      </c>
      <c r="I62" s="6">
        <v>17.5</v>
      </c>
      <c r="J62" s="12">
        <v>17</v>
      </c>
      <c r="K62" s="12">
        <f>I62-J62</f>
        <v>0.5</v>
      </c>
      <c r="L62" s="13">
        <f>E63-E61</f>
        <v>-112</v>
      </c>
      <c r="M62" s="13">
        <f>(L62*1000)/(K62*1000)</f>
        <v>-224</v>
      </c>
      <c r="N62" s="13">
        <f>F63-F61</f>
        <v>-13998.599999999999</v>
      </c>
      <c r="O62" s="13">
        <f>G63-G61</f>
        <v>-4708.8</v>
      </c>
      <c r="P62" s="13">
        <f>O62/(K62*1000)</f>
        <v>-9.4176000000000002</v>
      </c>
    </row>
    <row r="63" spans="3:16" x14ac:dyDescent="0.25">
      <c r="C63" s="9" t="s">
        <v>49</v>
      </c>
      <c r="D63" s="9" t="s">
        <v>60</v>
      </c>
      <c r="E63" s="2">
        <v>1440</v>
      </c>
      <c r="F63" s="10">
        <v>35031.800000000003</v>
      </c>
      <c r="G63" s="10">
        <v>3892.8</v>
      </c>
      <c r="H63" s="6"/>
      <c r="I63" s="6"/>
      <c r="J63" s="12"/>
      <c r="K63" s="12"/>
      <c r="L63" s="13"/>
      <c r="M63" s="13"/>
      <c r="N63" s="13"/>
      <c r="O63" s="13"/>
      <c r="P63" s="13"/>
    </row>
    <row r="64" spans="3:16" x14ac:dyDescent="0.25">
      <c r="C64" s="9"/>
      <c r="D64" s="9"/>
      <c r="E64" s="2"/>
      <c r="F64" s="10"/>
      <c r="G64" s="10"/>
      <c r="H64" s="6">
        <f>E65-E63</f>
        <v>-145</v>
      </c>
      <c r="I64" s="6">
        <v>15.2</v>
      </c>
      <c r="J64" s="12">
        <v>12.9</v>
      </c>
      <c r="K64" s="12">
        <f>I64-J64</f>
        <v>2.2999999999999989</v>
      </c>
      <c r="L64" s="13">
        <f>E65-E63</f>
        <v>-145</v>
      </c>
      <c r="M64" s="13">
        <f>(L64*1000)/(K64*1000)</f>
        <v>-63.043478260869591</v>
      </c>
      <c r="N64" s="13">
        <f>F65-F63</f>
        <v>-19815.700000000004</v>
      </c>
      <c r="O64" s="13">
        <f>G65-G63</f>
        <v>-3748.9</v>
      </c>
      <c r="P64" s="13">
        <f>O64/(K64*1000)</f>
        <v>-1.6299565217391312</v>
      </c>
    </row>
    <row r="65" spans="3:16" x14ac:dyDescent="0.25">
      <c r="C65" s="9" t="s">
        <v>50</v>
      </c>
      <c r="D65" s="9" t="s">
        <v>61</v>
      </c>
      <c r="E65" s="2">
        <v>1295</v>
      </c>
      <c r="F65" s="10">
        <v>15216.1</v>
      </c>
      <c r="G65" s="9">
        <v>143.9</v>
      </c>
      <c r="H65" s="6"/>
      <c r="I65" s="6"/>
      <c r="J65" s="12"/>
      <c r="K65" s="12"/>
      <c r="L65" s="13"/>
      <c r="M65" s="13"/>
      <c r="N65" s="13"/>
      <c r="O65" s="13"/>
      <c r="P65" s="13"/>
    </row>
    <row r="66" spans="3:16" x14ac:dyDescent="0.25">
      <c r="C66" s="9"/>
      <c r="D66" s="9"/>
      <c r="E66" s="2"/>
      <c r="F66" s="10"/>
      <c r="G66" s="9"/>
      <c r="H66" s="6">
        <f>E67-E65</f>
        <v>-10</v>
      </c>
      <c r="I66" s="6"/>
      <c r="J66" s="12"/>
      <c r="K66" s="12"/>
      <c r="L66" s="13"/>
      <c r="M66" s="13"/>
      <c r="N66" s="13"/>
      <c r="O66" s="13"/>
      <c r="P66" s="13"/>
    </row>
    <row r="67" spans="3:16" x14ac:dyDescent="0.25">
      <c r="C67" s="9" t="s">
        <v>51</v>
      </c>
      <c r="D67" s="9" t="s">
        <v>62</v>
      </c>
      <c r="E67" s="2">
        <v>1285</v>
      </c>
      <c r="F67" s="10">
        <v>6471</v>
      </c>
      <c r="G67" s="9">
        <v>23.7</v>
      </c>
      <c r="H67" s="6"/>
      <c r="I67" s="6"/>
      <c r="J67" s="12"/>
      <c r="K67" s="12"/>
      <c r="L67" s="13"/>
      <c r="M67" s="13"/>
      <c r="N67" s="13"/>
      <c r="O67" s="13"/>
      <c r="P67" s="13"/>
    </row>
    <row r="68" spans="3:16" ht="15.75" thickBot="1" x14ac:dyDescent="0.3">
      <c r="C68" s="9"/>
      <c r="D68" s="9"/>
      <c r="E68" s="2"/>
      <c r="F68" s="10"/>
      <c r="G68" s="9"/>
      <c r="H68" s="6"/>
      <c r="I68" s="14">
        <v>11.6</v>
      </c>
      <c r="J68" s="14">
        <v>0</v>
      </c>
      <c r="K68" s="14">
        <f>I68-J68</f>
        <v>11.6</v>
      </c>
      <c r="L68" s="14">
        <f>E69-E65</f>
        <v>-12</v>
      </c>
      <c r="M68" s="15">
        <f>(L68*1000)/(K68*1000)</f>
        <v>-1.0344827586206897</v>
      </c>
      <c r="N68" s="14">
        <f>F69-F65</f>
        <v>-10061.299999999999</v>
      </c>
      <c r="O68" s="14">
        <f>G69-G65</f>
        <v>-132.4</v>
      </c>
      <c r="P68" s="14">
        <f>O68/(K68*1000)</f>
        <v>-1.1413793103448276E-2</v>
      </c>
    </row>
    <row r="69" spans="3:16" x14ac:dyDescent="0.25">
      <c r="C69" s="9" t="s">
        <v>52</v>
      </c>
      <c r="D69" s="9" t="s">
        <v>62</v>
      </c>
      <c r="E69" s="2">
        <v>1283</v>
      </c>
      <c r="F69" s="10">
        <v>5154.8</v>
      </c>
      <c r="G69" s="9">
        <v>11.5</v>
      </c>
      <c r="H69" s="6"/>
      <c r="I69" s="6"/>
      <c r="J69" s="6"/>
      <c r="K69" s="6"/>
      <c r="L69" s="6"/>
      <c r="M69" s="6"/>
      <c r="N69" s="6"/>
      <c r="O69" s="6"/>
      <c r="P69" s="2"/>
    </row>
    <row r="70" spans="3:16" x14ac:dyDescent="0.25">
      <c r="C70" s="9" t="s">
        <v>53</v>
      </c>
      <c r="D70" s="9" t="s">
        <v>62</v>
      </c>
      <c r="E70" s="2">
        <v>1282</v>
      </c>
      <c r="F70" s="10">
        <v>4758.7</v>
      </c>
      <c r="G70" s="9">
        <v>6.7</v>
      </c>
      <c r="H70" s="6"/>
      <c r="I70" s="6"/>
      <c r="J70" s="6"/>
      <c r="K70" s="6"/>
      <c r="L70" s="6"/>
      <c r="M70" s="6"/>
      <c r="N70" s="6"/>
      <c r="O70" s="6"/>
      <c r="P70" s="2"/>
    </row>
    <row r="71" spans="3:16" ht="15.75" thickBot="1" x14ac:dyDescent="0.3">
      <c r="C71" s="14" t="s">
        <v>54</v>
      </c>
      <c r="D71" s="14" t="s">
        <v>62</v>
      </c>
      <c r="E71" s="18">
        <v>1280</v>
      </c>
      <c r="F71" s="15">
        <v>1445.6</v>
      </c>
      <c r="G71" s="14">
        <v>0.9</v>
      </c>
      <c r="H71" s="6"/>
      <c r="I71" s="6"/>
      <c r="J71" s="6"/>
      <c r="K71" s="6"/>
      <c r="L71" s="6"/>
      <c r="M71" s="6"/>
      <c r="N71" s="6"/>
      <c r="O71" s="2"/>
      <c r="P71" s="2"/>
    </row>
    <row r="72" spans="3:16" x14ac:dyDescent="0.25"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2"/>
      <c r="P72" s="2"/>
    </row>
    <row r="73" spans="3:16" x14ac:dyDescent="0.25">
      <c r="C73" s="6"/>
      <c r="D73" s="6"/>
      <c r="E73" s="6"/>
      <c r="F73" s="6"/>
      <c r="G73" s="6">
        <f>G61/G69</f>
        <v>747.96521739130435</v>
      </c>
      <c r="H73" s="6">
        <f>275/6</f>
        <v>45.833333333333336</v>
      </c>
      <c r="I73" s="6"/>
      <c r="J73" s="6"/>
      <c r="K73" s="6"/>
      <c r="L73" s="6"/>
      <c r="M73" s="6"/>
      <c r="N73" s="6">
        <v>4709</v>
      </c>
      <c r="O73" s="2"/>
      <c r="P73" s="2"/>
    </row>
    <row r="74" spans="3:16" x14ac:dyDescent="0.25"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2"/>
      <c r="P74" s="2"/>
    </row>
    <row r="75" spans="3:16" ht="15.75" thickBot="1" x14ac:dyDescent="0.3">
      <c r="C75" s="6" t="s">
        <v>77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2"/>
      <c r="P75" s="2"/>
    </row>
    <row r="76" spans="3:16" ht="30.75" thickBot="1" x14ac:dyDescent="0.3">
      <c r="C76" s="7" t="s">
        <v>38</v>
      </c>
      <c r="D76" s="7" t="s">
        <v>68</v>
      </c>
      <c r="E76" s="7" t="s">
        <v>85</v>
      </c>
      <c r="F76" s="7" t="s">
        <v>56</v>
      </c>
      <c r="G76" s="6"/>
      <c r="H76" s="6"/>
      <c r="I76" s="6"/>
      <c r="J76" s="6"/>
      <c r="K76" s="6"/>
      <c r="L76" s="6"/>
      <c r="M76" s="6"/>
      <c r="N76" s="6"/>
      <c r="O76" s="2"/>
      <c r="P76" s="2"/>
    </row>
    <row r="77" spans="3:16" x14ac:dyDescent="0.25">
      <c r="C77" s="6">
        <f>I60</f>
        <v>24</v>
      </c>
      <c r="D77" s="6">
        <f>P60</f>
        <v>1.2597962962962967</v>
      </c>
      <c r="E77" s="13">
        <f>M60</f>
        <v>33.333333333333343</v>
      </c>
      <c r="F77" s="6" t="s">
        <v>70</v>
      </c>
      <c r="G77" s="6"/>
      <c r="H77" s="6"/>
      <c r="I77" s="6"/>
      <c r="J77" s="6"/>
      <c r="K77" s="6"/>
      <c r="L77" s="6"/>
      <c r="M77" s="6"/>
      <c r="N77" s="6"/>
      <c r="O77" s="2"/>
      <c r="P77" s="2"/>
    </row>
    <row r="78" spans="3:16" x14ac:dyDescent="0.25">
      <c r="C78" s="12">
        <f>J60</f>
        <v>18.600000000000001</v>
      </c>
      <c r="D78" s="6">
        <f>$P$60</f>
        <v>1.2597962962962967</v>
      </c>
      <c r="E78" s="13">
        <f>M60</f>
        <v>33.333333333333343</v>
      </c>
      <c r="F78" s="6" t="s">
        <v>69</v>
      </c>
      <c r="G78" s="6"/>
      <c r="H78" s="6"/>
      <c r="I78" s="6"/>
      <c r="J78" s="6"/>
      <c r="K78" s="6"/>
      <c r="L78" s="6"/>
      <c r="M78" s="6"/>
      <c r="N78" s="6"/>
      <c r="O78" s="2"/>
      <c r="P78" s="2"/>
    </row>
    <row r="79" spans="3:16" x14ac:dyDescent="0.25">
      <c r="C79" s="6">
        <f>I62</f>
        <v>17.5</v>
      </c>
      <c r="D79" s="6">
        <f>P62</f>
        <v>-9.4176000000000002</v>
      </c>
      <c r="E79" s="13">
        <f>M62</f>
        <v>-224</v>
      </c>
      <c r="F79" s="6" t="s">
        <v>71</v>
      </c>
      <c r="G79" s="6"/>
      <c r="H79" s="6"/>
      <c r="I79" s="6"/>
      <c r="J79" s="6"/>
      <c r="K79" s="6"/>
      <c r="L79" s="6"/>
      <c r="M79" s="6"/>
      <c r="N79" s="6"/>
      <c r="O79" s="2"/>
      <c r="P79" s="2"/>
    </row>
    <row r="80" spans="3:16" x14ac:dyDescent="0.25">
      <c r="C80" s="12">
        <f>J62</f>
        <v>17</v>
      </c>
      <c r="D80" s="6">
        <f>P62</f>
        <v>-9.4176000000000002</v>
      </c>
      <c r="E80" s="13">
        <f>M62</f>
        <v>-224</v>
      </c>
      <c r="F80" s="6" t="s">
        <v>72</v>
      </c>
      <c r="G80" s="6"/>
      <c r="H80" s="6"/>
      <c r="I80" s="6"/>
      <c r="J80" s="6"/>
      <c r="K80" s="6"/>
      <c r="L80" s="6"/>
      <c r="M80" s="6"/>
      <c r="N80" s="6"/>
      <c r="O80" s="2"/>
      <c r="P80" s="2"/>
    </row>
    <row r="81" spans="3:16" x14ac:dyDescent="0.25">
      <c r="C81" s="6">
        <f>I64</f>
        <v>15.2</v>
      </c>
      <c r="D81" s="6">
        <f>P64</f>
        <v>-1.6299565217391312</v>
      </c>
      <c r="E81" s="13">
        <f>M64</f>
        <v>-63.043478260869591</v>
      </c>
      <c r="F81" s="6" t="s">
        <v>73</v>
      </c>
      <c r="G81" s="6"/>
      <c r="H81" s="6"/>
      <c r="I81" s="6"/>
      <c r="J81" s="6"/>
      <c r="K81" s="6"/>
      <c r="L81" s="6"/>
      <c r="M81" s="6"/>
      <c r="N81" s="6"/>
      <c r="O81" s="2"/>
      <c r="P81" s="2"/>
    </row>
    <row r="82" spans="3:16" x14ac:dyDescent="0.25">
      <c r="C82" s="12">
        <f>J64</f>
        <v>12.9</v>
      </c>
      <c r="D82" s="6">
        <f>P64</f>
        <v>-1.6299565217391312</v>
      </c>
      <c r="E82" s="13">
        <f>M64</f>
        <v>-63.043478260869591</v>
      </c>
      <c r="F82" s="6" t="s">
        <v>74</v>
      </c>
      <c r="G82" s="6"/>
      <c r="H82" s="6"/>
      <c r="I82" s="6"/>
      <c r="J82" s="6"/>
      <c r="K82" s="6"/>
      <c r="L82" s="6"/>
      <c r="M82" s="6"/>
      <c r="N82" s="6"/>
      <c r="O82" s="2"/>
      <c r="P82" s="2"/>
    </row>
    <row r="83" spans="3:16" x14ac:dyDescent="0.25">
      <c r="C83" s="6">
        <f>I68</f>
        <v>11.6</v>
      </c>
      <c r="D83" s="6">
        <f>P68</f>
        <v>-1.1413793103448276E-2</v>
      </c>
      <c r="E83" s="19">
        <f>M68</f>
        <v>-1.0344827586206897</v>
      </c>
      <c r="F83" s="6" t="s">
        <v>75</v>
      </c>
      <c r="G83" s="6"/>
      <c r="H83" s="6"/>
      <c r="I83" s="6"/>
      <c r="J83" s="6"/>
      <c r="K83" s="6"/>
      <c r="L83" s="6"/>
      <c r="M83" s="6"/>
      <c r="N83" s="6"/>
      <c r="O83" s="2"/>
      <c r="P83" s="2"/>
    </row>
    <row r="84" spans="3:16" ht="15.75" thickBot="1" x14ac:dyDescent="0.3">
      <c r="C84" s="14">
        <f>J68</f>
        <v>0</v>
      </c>
      <c r="D84" s="14">
        <f>P68</f>
        <v>-1.1413793103448276E-2</v>
      </c>
      <c r="E84" s="15">
        <f>M68</f>
        <v>-1.0344827586206897</v>
      </c>
      <c r="F84" s="14" t="s">
        <v>76</v>
      </c>
      <c r="G84" s="6"/>
      <c r="H84" s="6"/>
      <c r="I84" s="6"/>
      <c r="J84" s="6"/>
      <c r="K84" s="6"/>
      <c r="L84" s="6"/>
      <c r="M84" s="6"/>
      <c r="N84" s="6"/>
      <c r="O84" s="2"/>
      <c r="P84" s="2"/>
    </row>
    <row r="85" spans="3:16" x14ac:dyDescent="0.25"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</row>
    <row r="86" spans="3:16" x14ac:dyDescent="0.25"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</row>
    <row r="87" spans="3:16" x14ac:dyDescent="0.25"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</row>
    <row r="88" spans="3:16" x14ac:dyDescent="0.25">
      <c r="C88" s="17" t="s">
        <v>92</v>
      </c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</row>
    <row r="89" spans="3:16" x14ac:dyDescent="0.25">
      <c r="C89" s="23"/>
      <c r="D89" s="23" t="s">
        <v>88</v>
      </c>
      <c r="E89" s="23" t="s">
        <v>87</v>
      </c>
      <c r="F89" s="23" t="s">
        <v>86</v>
      </c>
    </row>
    <row r="90" spans="3:16" x14ac:dyDescent="0.25">
      <c r="C90" t="s">
        <v>93</v>
      </c>
      <c r="D90" s="21">
        <f>E90/1000000000</f>
        <v>75.907151999999996</v>
      </c>
      <c r="E90">
        <f>F90*60*60*24*365</f>
        <v>75907152000</v>
      </c>
      <c r="F90" s="20">
        <v>2407</v>
      </c>
    </row>
    <row r="91" spans="3:16" x14ac:dyDescent="0.25">
      <c r="C91" s="26" t="s">
        <v>95</v>
      </c>
      <c r="D91" s="27">
        <f>D93*5</f>
        <v>47.088000000000001</v>
      </c>
      <c r="E91" s="28">
        <f>E93*5</f>
        <v>47088000000</v>
      </c>
      <c r="F91" s="29">
        <f>F93*5</f>
        <v>1493.1506849315067</v>
      </c>
    </row>
    <row r="92" spans="3:16" x14ac:dyDescent="0.25">
      <c r="C92" t="s">
        <v>90</v>
      </c>
      <c r="D92" s="21">
        <f>E92/1000000000</f>
        <v>14.948064</v>
      </c>
      <c r="E92">
        <f>F92*60*60*24*365</f>
        <v>14948064000</v>
      </c>
      <c r="F92">
        <v>474</v>
      </c>
    </row>
    <row r="93" spans="3:16" x14ac:dyDescent="0.25">
      <c r="C93" s="26" t="s">
        <v>94</v>
      </c>
      <c r="D93" s="21">
        <f>ABS($P$62)</f>
        <v>9.4176000000000002</v>
      </c>
      <c r="E93">
        <f>D93*1000000000</f>
        <v>9417600000</v>
      </c>
      <c r="F93" s="22">
        <f>E93/(60*60*24*365)</f>
        <v>298.63013698630135</v>
      </c>
    </row>
    <row r="94" spans="3:16" x14ac:dyDescent="0.25">
      <c r="C94" t="s">
        <v>91</v>
      </c>
      <c r="D94" s="21">
        <f>E94/1000000000</f>
        <v>9.4608000000000008</v>
      </c>
      <c r="E94">
        <f>F94*60*60*24*365</f>
        <v>9460800000</v>
      </c>
      <c r="F94">
        <v>300</v>
      </c>
    </row>
    <row r="95" spans="3:16" x14ac:dyDescent="0.25">
      <c r="C95" s="24" t="s">
        <v>89</v>
      </c>
      <c r="D95" s="25">
        <f>E95/1000000000</f>
        <v>8.8931520000000006</v>
      </c>
      <c r="E95" s="24">
        <f>F95*60*60*24*365</f>
        <v>8893152000</v>
      </c>
      <c r="F95" s="24">
        <v>282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1ABB1-5432-44F9-8F40-56C33ED15B71}">
  <dimension ref="A1"/>
  <sheetViews>
    <sheetView workbookViewId="0">
      <selection activeCell="C24" sqref="C24"/>
    </sheetView>
  </sheetViews>
  <sheetFormatPr defaultRowHeight="15" x14ac:dyDescent="0.25"/>
  <sheetData/>
  <pageMargins left="0.7" right="0.7" top="0.75" bottom="0.75" header="0.3" footer="0.3"/>
  <pageSetup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394ECB-4EC6-4EC3-80DA-1E7AA6BC523A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249754-2856-4BEB-BAAB-7807795A943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Tabelle1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ChristianV700</dc:creator>
  <cp:lastModifiedBy>Christian Haller</cp:lastModifiedBy>
  <cp:lastPrinted>2020-04-29T19:21:06Z</cp:lastPrinted>
  <dcterms:created xsi:type="dcterms:W3CDTF">2015-06-05T18:19:34Z</dcterms:created>
  <dcterms:modified xsi:type="dcterms:W3CDTF">2020-05-07T00:26:16Z</dcterms:modified>
</cp:coreProperties>
</file>