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Visual Studio 2015\Projects\Budget\"/>
    </mc:Choice>
  </mc:AlternateContent>
  <bookViews>
    <workbookView xWindow="0" yWindow="0" windowWidth="20490" windowHeight="7755"/>
  </bookViews>
  <sheets>
    <sheet name="Regnskab" sheetId="1" r:id="rId1"/>
    <sheet name="Januar" sheetId="2" r:id="rId2"/>
    <sheet name="Februar" sheetId="4" r:id="rId3"/>
    <sheet name="Marts" sheetId="8" r:id="rId4"/>
    <sheet name="April" sheetId="9" r:id="rId5"/>
    <sheet name="Maj" sheetId="13" r:id="rId6"/>
    <sheet name="Juli" sheetId="15" r:id="rId7"/>
    <sheet name="Ark1" sheetId="12" r:id="rId8"/>
    <sheet name="Ark2" sheetId="14" r:id="rId9"/>
    <sheet name="Prefixes" sheetId="3" r:id="rId10"/>
  </sheets>
  <definedNames>
    <definedName name="_xlnm._FilterDatabase" localSheetId="0" hidden="1">Regnskab!$B$3:$P$15</definedName>
    <definedName name="_xlnm.Print_Area" localSheetId="0">Regnskab!$B$1:$P$51</definedName>
    <definedName name="Udgifter">Regnskab!$B$5:$B$14</definedName>
    <definedName name="UdgifterOgIndtægter">Regnskab!$B$5:$B$14,Regnskab!$B$19:$B$23</definedName>
    <definedName name="Ændring">Prefixes!$A$1:$A$15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D24" i="15"/>
  <c r="J33" i="1"/>
  <c r="I32" i="1" l="1"/>
  <c r="I33" i="1"/>
  <c r="A29" i="14"/>
  <c r="H12" i="15"/>
  <c r="H11" i="15"/>
  <c r="H10" i="15"/>
  <c r="H9" i="15"/>
  <c r="H8" i="15"/>
  <c r="L7" i="15"/>
  <c r="H7" i="15"/>
  <c r="L6" i="15"/>
  <c r="H6" i="15"/>
  <c r="L5" i="15"/>
  <c r="H5" i="15"/>
  <c r="L4" i="15"/>
  <c r="H4" i="15"/>
  <c r="L3" i="15"/>
  <c r="H3" i="15"/>
  <c r="H14" i="15" l="1"/>
  <c r="I6" i="15" s="1"/>
  <c r="L14" i="15"/>
  <c r="H4" i="13"/>
  <c r="H33" i="1"/>
  <c r="D26" i="13"/>
  <c r="H12" i="13"/>
  <c r="H11" i="13"/>
  <c r="H10" i="13"/>
  <c r="H9" i="13"/>
  <c r="H8" i="13"/>
  <c r="L7" i="13"/>
  <c r="H7" i="13"/>
  <c r="L6" i="13"/>
  <c r="H6" i="13"/>
  <c r="L5" i="13"/>
  <c r="H5" i="13"/>
  <c r="L4" i="13"/>
  <c r="L3" i="13"/>
  <c r="H3" i="13"/>
  <c r="I4" i="15" l="1"/>
  <c r="I11" i="15"/>
  <c r="I12" i="15"/>
  <c r="I10" i="15"/>
  <c r="I9" i="15"/>
  <c r="I3" i="15"/>
  <c r="I7" i="15"/>
  <c r="I8" i="15"/>
  <c r="H16" i="15"/>
  <c r="I5" i="15"/>
  <c r="M3" i="15"/>
  <c r="M6" i="15"/>
  <c r="M4" i="15"/>
  <c r="M7" i="15"/>
  <c r="M5" i="15"/>
  <c r="H14" i="13"/>
  <c r="I5" i="13" s="1"/>
  <c r="L14" i="13"/>
  <c r="D33" i="9"/>
  <c r="I14" i="15" l="1"/>
  <c r="M14" i="15"/>
  <c r="I9" i="13"/>
  <c r="I12" i="13"/>
  <c r="I10" i="13"/>
  <c r="I8" i="13"/>
  <c r="I11" i="13"/>
  <c r="I3" i="13"/>
  <c r="I6" i="13"/>
  <c r="I7" i="13"/>
  <c r="H16" i="13"/>
  <c r="I4" i="13"/>
  <c r="M7" i="13"/>
  <c r="M5" i="13"/>
  <c r="M4" i="13"/>
  <c r="M6" i="13"/>
  <c r="M3" i="13"/>
  <c r="H12" i="9"/>
  <c r="H11" i="9"/>
  <c r="H10" i="9"/>
  <c r="H9" i="9"/>
  <c r="H8" i="9"/>
  <c r="L7" i="9"/>
  <c r="H7" i="9"/>
  <c r="L6" i="9"/>
  <c r="H6" i="9"/>
  <c r="L5" i="9"/>
  <c r="H5" i="9"/>
  <c r="L4" i="9"/>
  <c r="H4" i="9"/>
  <c r="L3" i="9"/>
  <c r="H3" i="9"/>
  <c r="I14" i="13" l="1"/>
  <c r="M14" i="13"/>
  <c r="H14" i="9"/>
  <c r="I10" i="9" s="1"/>
  <c r="L14" i="9"/>
  <c r="R20" i="1"/>
  <c r="R21" i="1"/>
  <c r="R22" i="1"/>
  <c r="R23" i="1"/>
  <c r="R19" i="1"/>
  <c r="R6" i="1"/>
  <c r="R7" i="1"/>
  <c r="R8" i="1"/>
  <c r="R9" i="1"/>
  <c r="R10" i="1"/>
  <c r="R11" i="1"/>
  <c r="R12" i="1"/>
  <c r="R13" i="1"/>
  <c r="R14" i="1"/>
  <c r="R5" i="1"/>
  <c r="F24" i="1"/>
  <c r="L4" i="8"/>
  <c r="L5" i="8"/>
  <c r="L6" i="8"/>
  <c r="L7" i="8"/>
  <c r="L3" i="8"/>
  <c r="H4" i="8"/>
  <c r="H5" i="8"/>
  <c r="H6" i="8"/>
  <c r="H7" i="8"/>
  <c r="H8" i="8"/>
  <c r="H9" i="8"/>
  <c r="H10" i="8"/>
  <c r="H11" i="8"/>
  <c r="H12" i="8"/>
  <c r="H3" i="8"/>
  <c r="D47" i="8"/>
  <c r="R24" i="1" l="1"/>
  <c r="R15" i="1"/>
  <c r="I3" i="9"/>
  <c r="I9" i="9"/>
  <c r="I7" i="9"/>
  <c r="I12" i="9"/>
  <c r="I6" i="9"/>
  <c r="I11" i="9"/>
  <c r="I4" i="9"/>
  <c r="I5" i="9"/>
  <c r="H16" i="9"/>
  <c r="I8" i="9"/>
  <c r="M4" i="9"/>
  <c r="M5" i="9"/>
  <c r="M3" i="9"/>
  <c r="M6" i="9"/>
  <c r="M7" i="9"/>
  <c r="H14" i="8"/>
  <c r="I6" i="8" s="1"/>
  <c r="L14" i="8"/>
  <c r="M3" i="8" s="1"/>
  <c r="L5" i="4"/>
  <c r="D45" i="4"/>
  <c r="H12" i="4"/>
  <c r="H11" i="4"/>
  <c r="H10" i="4"/>
  <c r="H9" i="4"/>
  <c r="H8" i="4"/>
  <c r="L7" i="4"/>
  <c r="H7" i="4"/>
  <c r="L6" i="4"/>
  <c r="H6" i="4"/>
  <c r="H5" i="4"/>
  <c r="L4" i="4"/>
  <c r="H4" i="4"/>
  <c r="L3" i="4"/>
  <c r="H3" i="4"/>
  <c r="E34" i="1"/>
  <c r="L5" i="2"/>
  <c r="L7" i="2"/>
  <c r="L6" i="2"/>
  <c r="L3" i="2"/>
  <c r="L4" i="2"/>
  <c r="R28" i="1" l="1"/>
  <c r="I14" i="9"/>
  <c r="M14" i="9"/>
  <c r="I9" i="8"/>
  <c r="I3" i="8"/>
  <c r="I7" i="8"/>
  <c r="M6" i="8"/>
  <c r="I12" i="8"/>
  <c r="I4" i="8"/>
  <c r="H16" i="8"/>
  <c r="I11" i="8"/>
  <c r="I8" i="8"/>
  <c r="I10" i="8"/>
  <c r="I5" i="8"/>
  <c r="M5" i="8"/>
  <c r="M4" i="8"/>
  <c r="M7" i="8"/>
  <c r="H14" i="4"/>
  <c r="I10" i="4" s="1"/>
  <c r="L14" i="4"/>
  <c r="L14" i="2"/>
  <c r="M4" i="2" s="1"/>
  <c r="I14" i="8" l="1"/>
  <c r="M14" i="8"/>
  <c r="H16" i="4"/>
  <c r="I9" i="4"/>
  <c r="I12" i="4"/>
  <c r="I6" i="4"/>
  <c r="I4" i="4"/>
  <c r="I11" i="4"/>
  <c r="I5" i="4"/>
  <c r="I7" i="4"/>
  <c r="I3" i="4"/>
  <c r="I8" i="4"/>
  <c r="M3" i="4"/>
  <c r="M4" i="4"/>
  <c r="M7" i="4"/>
  <c r="M6" i="4"/>
  <c r="M5" i="4"/>
  <c r="M7" i="2"/>
  <c r="M5" i="2"/>
  <c r="M6" i="2"/>
  <c r="M3" i="2"/>
  <c r="H9" i="2"/>
  <c r="I14" i="4" l="1"/>
  <c r="M14" i="4"/>
  <c r="M14" i="2"/>
  <c r="D36" i="1"/>
  <c r="E36" i="1"/>
  <c r="F36" i="1"/>
  <c r="G36" i="1"/>
  <c r="H36" i="1"/>
  <c r="I36" i="1"/>
  <c r="J36" i="1"/>
  <c r="K36" i="1"/>
  <c r="L36" i="1"/>
  <c r="M36" i="1"/>
  <c r="N36" i="1"/>
  <c r="O36" i="1"/>
  <c r="C36" i="1"/>
  <c r="P13" i="1" l="1"/>
  <c r="P20" i="1"/>
  <c r="H4" i="2"/>
  <c r="H5" i="2"/>
  <c r="H6" i="2"/>
  <c r="H7" i="2"/>
  <c r="H8" i="2"/>
  <c r="H10" i="2"/>
  <c r="H11" i="2"/>
  <c r="H12" i="2"/>
  <c r="H3" i="2"/>
  <c r="D62" i="2"/>
  <c r="H14" i="2" l="1"/>
  <c r="I10" i="2" s="1"/>
  <c r="I3" i="2" l="1"/>
  <c r="H16" i="2"/>
  <c r="I12" i="2"/>
  <c r="I7" i="2"/>
  <c r="I4" i="2"/>
  <c r="I5" i="2"/>
  <c r="I6" i="2"/>
  <c r="I11" i="2"/>
  <c r="I8" i="2"/>
  <c r="I9" i="2"/>
  <c r="D24" i="1"/>
  <c r="E24" i="1"/>
  <c r="G24" i="1"/>
  <c r="H24" i="1"/>
  <c r="J24" i="1"/>
  <c r="K24" i="1"/>
  <c r="L24" i="1"/>
  <c r="M24" i="1"/>
  <c r="N24" i="1"/>
  <c r="O24" i="1"/>
  <c r="P23" i="1"/>
  <c r="P22" i="1"/>
  <c r="P21" i="1"/>
  <c r="P19" i="1"/>
  <c r="O15" i="1"/>
  <c r="N15" i="1"/>
  <c r="P7" i="1"/>
  <c r="P9" i="1"/>
  <c r="P11" i="1"/>
  <c r="P14" i="1"/>
  <c r="P8" i="1"/>
  <c r="P10" i="1"/>
  <c r="P12" i="1"/>
  <c r="P6" i="1"/>
  <c r="P5" i="1"/>
  <c r="I14" i="2" l="1"/>
  <c r="O28" i="1"/>
  <c r="O37" i="1" s="1"/>
  <c r="N28" i="1"/>
  <c r="P24" i="1"/>
  <c r="Q20" i="1" s="1"/>
  <c r="Q19" i="1" l="1"/>
  <c r="Q23" i="1"/>
  <c r="Q21" i="1"/>
  <c r="Q22" i="1"/>
  <c r="G15" i="1"/>
  <c r="G28" i="1" s="1"/>
  <c r="H15" i="1"/>
  <c r="J15" i="1"/>
  <c r="K15" i="1"/>
  <c r="L15" i="1"/>
  <c r="M15" i="1"/>
  <c r="M28" i="1" s="1"/>
  <c r="E15" i="1"/>
  <c r="F15" i="1"/>
  <c r="F28" i="1" s="1"/>
  <c r="L28" i="1" l="1"/>
  <c r="E28" i="1"/>
  <c r="K28" i="1"/>
  <c r="I28" i="1"/>
  <c r="H28" i="1"/>
  <c r="J28" i="1"/>
  <c r="E37" i="1" l="1"/>
  <c r="J37" i="1" l="1"/>
  <c r="I37" i="1"/>
  <c r="F37" i="1"/>
  <c r="G37" i="1"/>
  <c r="H37" i="1"/>
  <c r="K37" i="1"/>
  <c r="N37" i="1"/>
  <c r="L37" i="1" l="1"/>
  <c r="M37" i="1"/>
  <c r="D15" i="1" l="1"/>
  <c r="D28" i="1" s="1"/>
  <c r="P15" i="1"/>
  <c r="Q5" i="1" s="1"/>
  <c r="P28" i="1" l="1"/>
  <c r="Q13" i="1"/>
  <c r="Q11" i="1"/>
  <c r="Q8" i="1"/>
  <c r="Q12" i="1"/>
  <c r="Q9" i="1"/>
  <c r="Q6" i="1"/>
  <c r="Q10" i="1"/>
  <c r="Q14" i="1"/>
  <c r="Q7" i="1"/>
  <c r="D37" i="1"/>
</calcChain>
</file>

<file path=xl/comments1.xml><?xml version="1.0" encoding="utf-8"?>
<comments xmlns="http://schemas.openxmlformats.org/spreadsheetml/2006/main">
  <authors>
    <author>Christian Hinge</author>
  </authors>
  <commentList>
    <comment ref="B37" authorId="0" shapeId="0">
      <text>
        <r>
          <rPr>
            <sz val="9"/>
            <color indexed="81"/>
            <rFont val="Tahoma"/>
            <family val="2"/>
          </rPr>
          <t>If there's a positive number, you have more money than what the budget calculated. If it's a negative number, you have less money than what the budget calculated. Add to the category "Unknown" to make all cells equal 0.00.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Låse fra amazon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Låse fra amazon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PC sleeve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Frisør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Lockpicks amazon
</t>
        </r>
      </text>
    </comment>
  </commentList>
</comments>
</file>

<file path=xl/sharedStrings.xml><?xml version="1.0" encoding="utf-8"?>
<sst xmlns="http://schemas.openxmlformats.org/spreadsheetml/2006/main" count="913" uniqueCount="250">
  <si>
    <t>Total</t>
  </si>
  <si>
    <t>Bank</t>
  </si>
  <si>
    <t>Cash</t>
  </si>
  <si>
    <t>Master</t>
  </si>
  <si>
    <t>Overskud</t>
  </si>
  <si>
    <t>N/A</t>
  </si>
  <si>
    <t>Maj</t>
  </si>
  <si>
    <t>Udgifter</t>
  </si>
  <si>
    <t>Indtægter</t>
  </si>
  <si>
    <t>Penge</t>
  </si>
  <si>
    <t>i slutningen af…</t>
  </si>
  <si>
    <t>Forskel</t>
  </si>
  <si>
    <t>Arbejde</t>
  </si>
  <si>
    <t>Mad</t>
  </si>
  <si>
    <t>Skole</t>
  </si>
  <si>
    <t>Tøj</t>
  </si>
  <si>
    <t>Abonnementer</t>
  </si>
  <si>
    <t>Telefon</t>
  </si>
  <si>
    <t>Sjov</t>
  </si>
  <si>
    <t>Budget 2016</t>
  </si>
  <si>
    <t>Andet/store køb</t>
  </si>
  <si>
    <t>Ting til tilbagebetaling</t>
  </si>
  <si>
    <t>Tilbagebetaling</t>
  </si>
  <si>
    <t>29.01.2016</t>
  </si>
  <si>
    <t>Debetkort 7Eleven B 445</t>
  </si>
  <si>
    <t>MOBILEPAY: ANETTE HI</t>
  </si>
  <si>
    <t>Debetkort Kolding Gymnasium</t>
  </si>
  <si>
    <t>Spotify 201639894082-1</t>
  </si>
  <si>
    <t>LØNOVERFØRSEL</t>
  </si>
  <si>
    <t>28.01.2016</t>
  </si>
  <si>
    <t>27.01.2016</t>
  </si>
  <si>
    <t>Debetkort Liva Stormarked</t>
  </si>
  <si>
    <t>Debetkort JACK JONES</t>
  </si>
  <si>
    <t>Debetkort Kolding Loeve Apot</t>
  </si>
  <si>
    <t>26.01.2016</t>
  </si>
  <si>
    <t>25.01.2016</t>
  </si>
  <si>
    <t>Debetkort 171 Kiwi Noerre Bj</t>
  </si>
  <si>
    <t>22.01.2016</t>
  </si>
  <si>
    <t>21.01.2016</t>
  </si>
  <si>
    <t>20.01.2016</t>
  </si>
  <si>
    <t>19.01.2016</t>
  </si>
  <si>
    <t>Debetkort 123 KOLDING 1</t>
  </si>
  <si>
    <t>18.01.2016</t>
  </si>
  <si>
    <t>Debetkort Normal AS Kolding</t>
  </si>
  <si>
    <t>ART.COM/ALLPOSTERS.COM</t>
  </si>
  <si>
    <t>15.01.2016</t>
  </si>
  <si>
    <t>14.01.2016</t>
  </si>
  <si>
    <t>13.01.2016</t>
  </si>
  <si>
    <t>Debetkort Nordisk Film</t>
  </si>
  <si>
    <t>12.01.2016</t>
  </si>
  <si>
    <t>11.01.2016</t>
  </si>
  <si>
    <t>Debetkort PLUS plus Kolding</t>
  </si>
  <si>
    <t>Debetkort Skovs Bagerier af</t>
  </si>
  <si>
    <t>08.01.2016</t>
  </si>
  <si>
    <t>Debetkort MobilePay</t>
  </si>
  <si>
    <t>07.01.2016</t>
  </si>
  <si>
    <t>MOBILEPAY: JOHAN AND</t>
  </si>
  <si>
    <t>05.01.2016</t>
  </si>
  <si>
    <t>Debetkort Parkeringsautomate</t>
  </si>
  <si>
    <t>04.01.2016</t>
  </si>
  <si>
    <t>G2A COM</t>
  </si>
  <si>
    <t>Debetkort CBB Mobil</t>
  </si>
  <si>
    <t>Gaver U</t>
  </si>
  <si>
    <t>Gaver I</t>
  </si>
  <si>
    <t>Andet I</t>
  </si>
  <si>
    <t>Dato</t>
  </si>
  <si>
    <t>Info</t>
  </si>
  <si>
    <t>Beløb</t>
  </si>
  <si>
    <t>Min Kategori</t>
  </si>
  <si>
    <t>Hverdag</t>
  </si>
  <si>
    <t>Paypal</t>
  </si>
  <si>
    <t>Hævegebyr</t>
  </si>
  <si>
    <t>SU</t>
  </si>
  <si>
    <t>24.01.2016</t>
  </si>
  <si>
    <t>Overførsel Skistøvler Chr</t>
  </si>
  <si>
    <t>Overførsel Laptop</t>
  </si>
  <si>
    <t>Blomster Forretning</t>
  </si>
  <si>
    <t>I alt</t>
  </si>
  <si>
    <t>31.01.2016</t>
  </si>
  <si>
    <t>MobilePay Far</t>
  </si>
  <si>
    <t>30.01.2016</t>
  </si>
  <si>
    <t>5 karameller</t>
  </si>
  <si>
    <t>Januar</t>
  </si>
  <si>
    <t>Februar</t>
  </si>
  <si>
    <t>Marts</t>
  </si>
  <si>
    <t>April</t>
  </si>
  <si>
    <t>Juni</t>
  </si>
  <si>
    <t>Juli</t>
  </si>
  <si>
    <t>August</t>
  </si>
  <si>
    <t>September</t>
  </si>
  <si>
    <t>Oktober</t>
  </si>
  <si>
    <t>November</t>
  </si>
  <si>
    <t>December</t>
  </si>
  <si>
    <t>02.03.2016</t>
  </si>
  <si>
    <t>01.03.2016</t>
  </si>
  <si>
    <t>Spotify 227135989084-1</t>
  </si>
  <si>
    <t>29.02.2016</t>
  </si>
  <si>
    <t>mojang.com</t>
  </si>
  <si>
    <t>26.02.2016</t>
  </si>
  <si>
    <t>25.02.2016</t>
  </si>
  <si>
    <t>22.02.2016</t>
  </si>
  <si>
    <t>17.02.2016</t>
  </si>
  <si>
    <t>BLIZZARD ENTERTAINMENT</t>
  </si>
  <si>
    <t>15.02.2016</t>
  </si>
  <si>
    <t>Debetkort Sport 24</t>
  </si>
  <si>
    <t>12.02.2016</t>
  </si>
  <si>
    <t>Debetkort Tiger 21</t>
  </si>
  <si>
    <t>Debetkort BILKA KOLDING</t>
  </si>
  <si>
    <t>11.02.2016</t>
  </si>
  <si>
    <t>Debetkort MC Donalds Kolding</t>
  </si>
  <si>
    <t>10.02.2016</t>
  </si>
  <si>
    <t>09.02.2016</t>
  </si>
  <si>
    <t>08.02.2016</t>
  </si>
  <si>
    <t>05.02.2016</t>
  </si>
  <si>
    <t>Debetkort FOETEX KOLDING</t>
  </si>
  <si>
    <t>04.02.2016</t>
  </si>
  <si>
    <t>03.02.2016</t>
  </si>
  <si>
    <t>01.02.2016</t>
  </si>
  <si>
    <t>Lockpicks Amazon</t>
  </si>
  <si>
    <t>Låse fra Amazon</t>
  </si>
  <si>
    <t>Lockpick starterkit Amazon</t>
  </si>
  <si>
    <t>Mobil</t>
  </si>
  <si>
    <t>Penge fra gaver</t>
  </si>
  <si>
    <t>27.02.2016</t>
  </si>
  <si>
    <t>04.04.2016</t>
  </si>
  <si>
    <t>03.04.2016</t>
  </si>
  <si>
    <t>01.04.2016</t>
  </si>
  <si>
    <t>31.03.2016</t>
  </si>
  <si>
    <t>Rente</t>
  </si>
  <si>
    <t>Debetkort Odense Uni</t>
  </si>
  <si>
    <t>29.03.2016</t>
  </si>
  <si>
    <t>22.03.2016</t>
  </si>
  <si>
    <t>21.03.2016</t>
  </si>
  <si>
    <t>17.03.2016</t>
  </si>
  <si>
    <t>16.03.2016</t>
  </si>
  <si>
    <t>14.03.2016</t>
  </si>
  <si>
    <t>11.03.2016</t>
  </si>
  <si>
    <t>10.03.2016</t>
  </si>
  <si>
    <t>09.03.2016</t>
  </si>
  <si>
    <t>08.03.2016</t>
  </si>
  <si>
    <t>04.03.2016</t>
  </si>
  <si>
    <t>Slik til bio Bilka</t>
  </si>
  <si>
    <t>Cykellejningh Rømø</t>
  </si>
  <si>
    <t>Studietrøje</t>
  </si>
  <si>
    <t>Mad Odense uni</t>
  </si>
  <si>
    <t>CBB mobil abonnement</t>
  </si>
  <si>
    <t>Film lån appletv</t>
  </si>
  <si>
    <t>Studiekørsel</t>
  </si>
  <si>
    <t>KG kantine</t>
  </si>
  <si>
    <t>Minecraft server</t>
  </si>
  <si>
    <t>Værtindegave Caros mor Rømø</t>
  </si>
  <si>
    <t>Bauhaus Kolding</t>
  </si>
  <si>
    <t>Mad mobilepay</t>
  </si>
  <si>
    <t>Dagligindkøb Kiwi</t>
  </si>
  <si>
    <t>Fest dobbeltføds</t>
  </si>
  <si>
    <t>Gave til dobbeltføds</t>
  </si>
  <si>
    <t>Bog: Danmarks børn i hellig…</t>
  </si>
  <si>
    <t>Starbucks Odense</t>
  </si>
  <si>
    <t>Mad Odense</t>
  </si>
  <si>
    <t>Mad LIVA</t>
  </si>
  <si>
    <t>Mad fra mor</t>
  </si>
  <si>
    <t>The division</t>
  </si>
  <si>
    <t>McD</t>
  </si>
  <si>
    <t>Morfar gave</t>
  </si>
  <si>
    <t>Snack uni</t>
  </si>
  <si>
    <t>kakao</t>
  </si>
  <si>
    <t>SVADA</t>
  </si>
  <si>
    <t>05.03.2016</t>
  </si>
  <si>
    <t>Cards against humanity</t>
  </si>
  <si>
    <t>Taxa til dobbeltføds</t>
  </si>
  <si>
    <t>Procent</t>
  </si>
  <si>
    <t>Genm. Måned</t>
  </si>
  <si>
    <t>02.05.2016</t>
  </si>
  <si>
    <t>Amazon Draw Pad og glas</t>
  </si>
  <si>
    <t>29.04.2016</t>
  </si>
  <si>
    <t>Debetkort Syddansk Uni Koldi</t>
  </si>
  <si>
    <t>28.04.2016</t>
  </si>
  <si>
    <t>26.04.2016</t>
  </si>
  <si>
    <t>25.04.2016</t>
  </si>
  <si>
    <t>Debetkort ALDI 103</t>
  </si>
  <si>
    <t>Debetkort Billetten A/S</t>
  </si>
  <si>
    <t>21.04.2016</t>
  </si>
  <si>
    <t>MOBILEPAY: VALDEMAR</t>
  </si>
  <si>
    <t>Eventim / Tickets</t>
  </si>
  <si>
    <t>20.04.2016</t>
  </si>
  <si>
    <t>19.04.2016</t>
  </si>
  <si>
    <t>18.04.2016</t>
  </si>
  <si>
    <t>15.04.2016</t>
  </si>
  <si>
    <t>14.04.2016</t>
  </si>
  <si>
    <t>13.04.2016</t>
  </si>
  <si>
    <t>Debetkort mango familieresta</t>
  </si>
  <si>
    <t>12.04.2016</t>
  </si>
  <si>
    <t>11.04.2016</t>
  </si>
  <si>
    <t>MOBILEPAY: NINA KNUD</t>
  </si>
  <si>
    <t>08.04.2016</t>
  </si>
  <si>
    <t>06.04.2016</t>
  </si>
  <si>
    <t>Overskydende skat</t>
  </si>
  <si>
    <t>10.04.2016</t>
  </si>
  <si>
    <t>Mor studietrøje</t>
  </si>
  <si>
    <t>Køb af penalhus</t>
  </si>
  <si>
    <t>Pasning af wookie</t>
  </si>
  <si>
    <t>03.05.2016</t>
  </si>
  <si>
    <t>Fredagscafe</t>
  </si>
  <si>
    <t>Bus</t>
  </si>
  <si>
    <t>31.05.2016</t>
  </si>
  <si>
    <t>30.05.2016</t>
  </si>
  <si>
    <t>26.05.2016</t>
  </si>
  <si>
    <t>STEAMGAMES.COM</t>
  </si>
  <si>
    <t>23.05.2016</t>
  </si>
  <si>
    <t>Debetkort Delicious Sandwich</t>
  </si>
  <si>
    <t>20.05.2016</t>
  </si>
  <si>
    <t>Debetkort REMA 1000 Gefionve</t>
  </si>
  <si>
    <t>18.05.2016</t>
  </si>
  <si>
    <t>17.05.2016</t>
  </si>
  <si>
    <t>13.05.2016</t>
  </si>
  <si>
    <t>10.05.2016</t>
  </si>
  <si>
    <t>Donation Røde Kors</t>
  </si>
  <si>
    <t>Nina Kørsel</t>
  </si>
  <si>
    <t>Frisør+voks</t>
  </si>
  <si>
    <t>Gaver u</t>
  </si>
  <si>
    <t>sjov</t>
  </si>
  <si>
    <t>Aidan var her - et stort rod</t>
  </si>
  <si>
    <t>04.08.2016</t>
  </si>
  <si>
    <t>Hotdog</t>
  </si>
  <si>
    <t>LIMONLU ECZANESI</t>
  </si>
  <si>
    <t>03.08.2016</t>
  </si>
  <si>
    <t>02.08.2016</t>
  </si>
  <si>
    <t>29.07.2016</t>
  </si>
  <si>
    <t>27.07.2016</t>
  </si>
  <si>
    <t>25.07.2016</t>
  </si>
  <si>
    <t>Debetkort gronkoncert.billet</t>
  </si>
  <si>
    <t>22.07.2016</t>
  </si>
  <si>
    <t>Grøn Koncert mad</t>
  </si>
  <si>
    <t>Bus billet</t>
  </si>
  <si>
    <t>Bungee Jump</t>
  </si>
  <si>
    <t>20.07.2016</t>
  </si>
  <si>
    <t>Mad arbejde</t>
  </si>
  <si>
    <t>19.07.2016</t>
  </si>
  <si>
    <t>18.07.2016</t>
  </si>
  <si>
    <t>Debetkort KlippeStudiet IS</t>
  </si>
  <si>
    <t>14.07.2016</t>
  </si>
  <si>
    <t>BURGER KING</t>
  </si>
  <si>
    <t>30.07.2016</t>
  </si>
  <si>
    <t>Sko Tyrkiet</t>
  </si>
  <si>
    <t>Trøje</t>
  </si>
  <si>
    <t>Mobilholder til mor</t>
  </si>
  <si>
    <t>Headset</t>
  </si>
  <si>
    <t>Basketball</t>
  </si>
  <si>
    <t>KFC</t>
  </si>
  <si>
    <t>31.07.2016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</si>
</sst>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kr.-406]\ * #,##0.00_ ;_ [$kr.-406]\ * \-#,##0.00_ ;_ [$kr.-406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D529BC"/>
      <name val="Calibri"/>
      <family val="2"/>
      <scheme val="minor"/>
    </font>
    <font>
      <sz val="36"/>
      <color rgb="FF21212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00CBD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rgb="FF000000"/>
      <name val="Verdana"/>
      <family val="2"/>
    </font>
    <font>
      <sz val="8.5"/>
      <color rgb="FF000000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BD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9D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5" fillId="0" borderId="1" xfId="0" applyFont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Border="1"/>
    <xf numFmtId="164" fontId="0" fillId="0" borderId="3" xfId="0" applyNumberFormat="1" applyFill="1" applyBorder="1" applyAlignment="1"/>
    <xf numFmtId="164" fontId="0" fillId="0" borderId="3" xfId="0" applyNumberForma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0" fillId="2" borderId="4" xfId="0" applyFill="1" applyBorder="1"/>
    <xf numFmtId="0" fontId="2" fillId="0" borderId="0" xfId="0" applyFont="1"/>
    <xf numFmtId="0" fontId="2" fillId="0" borderId="0" xfId="0" applyFont="1" applyBorder="1"/>
    <xf numFmtId="0" fontId="2" fillId="0" borderId="3" xfId="2" applyFont="1" applyFill="1" applyBorder="1" applyAlignment="1">
      <alignment vertical="center" wrapText="1"/>
    </xf>
    <xf numFmtId="0" fontId="2" fillId="0" borderId="3" xfId="2" applyFont="1" applyFill="1" applyBorder="1" applyAlignment="1">
      <alignment vertical="top" wrapText="1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top"/>
    </xf>
    <xf numFmtId="0" fontId="14" fillId="0" borderId="5" xfId="0" applyFont="1" applyFill="1" applyBorder="1"/>
    <xf numFmtId="0" fontId="13" fillId="0" borderId="6" xfId="0" applyFont="1" applyFill="1" applyBorder="1"/>
    <xf numFmtId="0" fontId="14" fillId="0" borderId="7" xfId="0" applyFont="1" applyFill="1" applyBorder="1"/>
    <xf numFmtId="14" fontId="0" fillId="0" borderId="2" xfId="0" applyNumberForma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14" fontId="0" fillId="0" borderId="2" xfId="0" applyNumberFormat="1" applyFill="1" applyBorder="1" applyAlignment="1">
      <alignment horizontal="left" vertical="center" wrapText="1"/>
    </xf>
    <xf numFmtId="164" fontId="15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Border="1"/>
    <xf numFmtId="0" fontId="2" fillId="3" borderId="0" xfId="2" applyFont="1" applyFill="1" applyBorder="1" applyAlignment="1">
      <alignment vertical="center" wrapText="1"/>
    </xf>
    <xf numFmtId="0" fontId="2" fillId="3" borderId="0" xfId="2" applyFont="1" applyFill="1" applyBorder="1" applyAlignment="1">
      <alignment vertical="top" wrapText="1"/>
    </xf>
    <xf numFmtId="0" fontId="0" fillId="3" borderId="0" xfId="0" applyFill="1" applyAlignment="1">
      <alignment horizontal="left"/>
    </xf>
    <xf numFmtId="164" fontId="2" fillId="3" borderId="0" xfId="0" applyNumberFormat="1" applyFont="1" applyFill="1"/>
    <xf numFmtId="0" fontId="0" fillId="0" borderId="4" xfId="0" applyFill="1" applyBorder="1"/>
    <xf numFmtId="164" fontId="2" fillId="0" borderId="4" xfId="0" applyNumberFormat="1" applyFont="1" applyFill="1" applyBorder="1"/>
    <xf numFmtId="0" fontId="0" fillId="0" borderId="6" xfId="0" applyFill="1" applyBorder="1"/>
    <xf numFmtId="164" fontId="0" fillId="0" borderId="5" xfId="0" applyNumberFormat="1" applyFill="1" applyBorder="1" applyAlignment="1">
      <alignment horizontal="left"/>
    </xf>
    <xf numFmtId="10" fontId="0" fillId="0" borderId="7" xfId="1" applyNumberFormat="1" applyFont="1" applyFill="1" applyBorder="1"/>
    <xf numFmtId="0" fontId="0" fillId="0" borderId="8" xfId="0" applyFill="1" applyBorder="1"/>
    <xf numFmtId="164" fontId="0" fillId="0" borderId="0" xfId="0" applyNumberFormat="1" applyFill="1" applyBorder="1" applyAlignment="1">
      <alignment horizontal="left"/>
    </xf>
    <xf numFmtId="10" fontId="0" fillId="0" borderId="9" xfId="1" applyNumberFormat="1" applyFont="1" applyFill="1" applyBorder="1"/>
    <xf numFmtId="0" fontId="0" fillId="0" borderId="10" xfId="0" applyFill="1" applyBorder="1"/>
    <xf numFmtId="164" fontId="0" fillId="0" borderId="1" xfId="0" applyNumberFormat="1" applyFill="1" applyBorder="1" applyAlignment="1">
      <alignment horizontal="left"/>
    </xf>
    <xf numFmtId="10" fontId="0" fillId="0" borderId="11" xfId="1" applyNumberFormat="1" applyFont="1" applyFill="1" applyBorder="1"/>
    <xf numFmtId="0" fontId="0" fillId="0" borderId="5" xfId="0" applyFill="1" applyBorder="1"/>
    <xf numFmtId="9" fontId="0" fillId="0" borderId="7" xfId="1" applyFont="1" applyFill="1" applyBorder="1"/>
    <xf numFmtId="9" fontId="0" fillId="0" borderId="9" xfId="1" applyFont="1" applyFill="1" applyBorder="1"/>
    <xf numFmtId="0" fontId="0" fillId="0" borderId="1" xfId="0" applyFill="1" applyBorder="1"/>
    <xf numFmtId="9" fontId="0" fillId="0" borderId="11" xfId="1" applyFont="1" applyFill="1" applyBorder="1"/>
    <xf numFmtId="0" fontId="0" fillId="0" borderId="2" xfId="0" applyFill="1" applyBorder="1"/>
    <xf numFmtId="164" fontId="0" fillId="0" borderId="3" xfId="0" applyNumberFormat="1" applyFill="1" applyBorder="1" applyAlignment="1">
      <alignment horizontal="left"/>
    </xf>
    <xf numFmtId="10" fontId="0" fillId="0" borderId="4" xfId="0" applyNumberFormat="1" applyFill="1" applyBorder="1"/>
    <xf numFmtId="0" fontId="0" fillId="0" borderId="3" xfId="0" applyFill="1" applyBorder="1"/>
    <xf numFmtId="9" fontId="0" fillId="0" borderId="4" xfId="0" applyNumberFormat="1" applyFill="1" applyBorder="1"/>
    <xf numFmtId="0" fontId="14" fillId="0" borderId="2" xfId="0" applyFont="1" applyFill="1" applyBorder="1"/>
    <xf numFmtId="0" fontId="13" fillId="0" borderId="2" xfId="0" applyFont="1" applyFill="1" applyBorder="1"/>
    <xf numFmtId="164" fontId="2" fillId="0" borderId="11" xfId="0" applyNumberFormat="1" applyFont="1" applyFill="1" applyBorder="1"/>
    <xf numFmtId="0" fontId="2" fillId="0" borderId="4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64" fontId="2" fillId="0" borderId="3" xfId="0" applyNumberFormat="1" applyFont="1" applyFill="1" applyBorder="1"/>
    <xf numFmtId="164" fontId="2" fillId="0" borderId="3" xfId="0" quotePrefix="1" applyNumberFormat="1" applyFont="1" applyFill="1" applyBorder="1"/>
    <xf numFmtId="164" fontId="2" fillId="0" borderId="2" xfId="0" applyNumberFormat="1" applyFont="1" applyFill="1" applyBorder="1"/>
    <xf numFmtId="0" fontId="0" fillId="3" borderId="0" xfId="0" applyFont="1" applyFill="1" applyBorder="1"/>
    <xf numFmtId="14" fontId="0" fillId="0" borderId="1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vertical="center"/>
    </xf>
    <xf numFmtId="14" fontId="0" fillId="0" borderId="3" xfId="0" applyNumberFormat="1" applyFont="1" applyFill="1" applyBorder="1" applyAlignment="1">
      <alignment vertical="center" wrapText="1"/>
    </xf>
    <xf numFmtId="0" fontId="0" fillId="0" borderId="4" xfId="0" applyFont="1" applyFill="1" applyBorder="1"/>
    <xf numFmtId="0" fontId="0" fillId="2" borderId="3" xfId="0" applyFont="1" applyFill="1" applyBorder="1" applyAlignment="1">
      <alignment horizontal="center"/>
    </xf>
    <xf numFmtId="0" fontId="10" fillId="0" borderId="3" xfId="0" applyFont="1" applyBorder="1"/>
    <xf numFmtId="0" fontId="1" fillId="0" borderId="3" xfId="0" applyFont="1" applyBorder="1"/>
    <xf numFmtId="9" fontId="0" fillId="0" borderId="3" xfId="1" applyFont="1" applyBorder="1"/>
    <xf numFmtId="0" fontId="3" fillId="2" borderId="4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164" fontId="0" fillId="0" borderId="3" xfId="0" applyNumberFormat="1" applyBorder="1"/>
    <xf numFmtId="0" fontId="0" fillId="0" borderId="3" xfId="0" applyBorder="1" applyAlignment="1">
      <alignment horizontal="right"/>
    </xf>
    <xf numFmtId="9" fontId="0" fillId="0" borderId="3" xfId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center"/>
    </xf>
    <xf numFmtId="164" fontId="6" fillId="0" borderId="0" xfId="0" applyNumberFormat="1" applyFont="1" applyFill="1" applyBorder="1"/>
    <xf numFmtId="0" fontId="16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0" fillId="0" borderId="13" xfId="0" applyBorder="1"/>
    <xf numFmtId="0" fontId="18" fillId="0" borderId="0" xfId="0" applyFont="1" applyBorder="1" applyAlignment="1">
      <alignment wrapText="1"/>
    </xf>
    <xf numFmtId="0" fontId="7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BD0"/>
      <color rgb="FF2F7CBB"/>
      <color rgb="FFB7FCFF"/>
      <color rgb="FFD529BC"/>
      <color rgb="FFFF6600"/>
      <color rgb="FFF9A5F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/>
              <a:t>Udgifter for året</a:t>
            </a:r>
          </a:p>
        </c:rich>
      </c:tx>
      <c:layout>
        <c:manualLayout>
          <c:xMode val="edge"/>
          <c:yMode val="edge"/>
          <c:x val="0.41700229949132467"/>
          <c:y val="1.101136256804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363561977109993"/>
          <c:y val="7.6598771937225876E-2"/>
          <c:w val="0.8620148808832524"/>
          <c:h val="0.724595797826423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1-4ADE-9090-870312C40A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1-4ADE-9090-870312C40A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1-4ADE-9090-870312C40A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1-4ADE-9090-870312C40A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91-4ADE-9090-870312C40A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91-4ADE-9090-870312C40A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91-4ADE-9090-870312C40A4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91-4ADE-9090-870312C40A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91-4ADE-9090-870312C40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Regnskab!$B$5:$B$14</c:f>
              <c:strCache>
                <c:ptCount val="10"/>
                <c:pt idx="0">
                  <c:v>Abonnementer</c:v>
                </c:pt>
                <c:pt idx="1">
                  <c:v>Andet/store køb</c:v>
                </c:pt>
                <c:pt idx="2">
                  <c:v>Gaver U</c:v>
                </c:pt>
                <c:pt idx="3">
                  <c:v>Hverdag</c:v>
                </c:pt>
                <c:pt idx="4">
                  <c:v>Mad</c:v>
                </c:pt>
                <c:pt idx="5">
                  <c:v>Sjov</c:v>
                </c:pt>
                <c:pt idx="6">
                  <c:v>Skole</c:v>
                </c:pt>
                <c:pt idx="7">
                  <c:v>Telefon</c:v>
                </c:pt>
                <c:pt idx="8">
                  <c:v>Ting til tilbagebetaling</c:v>
                </c:pt>
                <c:pt idx="9">
                  <c:v>Tøj</c:v>
                </c:pt>
              </c:strCache>
            </c:strRef>
          </c:cat>
          <c:val>
            <c:numRef>
              <c:f>Regnskab!$P$5:$P$14</c:f>
              <c:numCache>
                <c:formatCode>_ [$kr.-406]\ * #,##0.00_ ;_ [$kr.-406]\ * \-#,##0.00_ ;_ [$kr.-406]\ * "-"??_ ;_ @_ </c:formatCode>
                <c:ptCount val="10"/>
                <c:pt idx="0">
                  <c:v>468</c:v>
                </c:pt>
                <c:pt idx="1">
                  <c:v>8220</c:v>
                </c:pt>
                <c:pt idx="2">
                  <c:v>1057.33</c:v>
                </c:pt>
                <c:pt idx="3">
                  <c:v>1650.4299999999998</c:v>
                </c:pt>
                <c:pt idx="4">
                  <c:v>2993.33</c:v>
                </c:pt>
                <c:pt idx="5">
                  <c:v>3282.66</c:v>
                </c:pt>
                <c:pt idx="6">
                  <c:v>753.15</c:v>
                </c:pt>
                <c:pt idx="7">
                  <c:v>405</c:v>
                </c:pt>
                <c:pt idx="8">
                  <c:v>1403.21</c:v>
                </c:pt>
                <c:pt idx="9">
                  <c:v>3111.8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91-4ADE-9090-870312C40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99552736"/>
        <c:axId val="799545120"/>
      </c:barChart>
      <c:catAx>
        <c:axId val="7995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9545120"/>
        <c:crosses val="autoZero"/>
        <c:auto val="1"/>
        <c:lblAlgn val="ctr"/>
        <c:lblOffset val="100"/>
        <c:noMultiLvlLbl val="0"/>
      </c:catAx>
      <c:valAx>
        <c:axId val="7995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9552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Januar!$G$3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Januar!$H$3</c:f>
              <c:numCache>
                <c:formatCode>_ [$kr.-406]\ * #,##0.00_ ;_ [$kr.-406]\ * \-#,##0.00_ ;_ [$kr.-406]\ * "-"??_ ;_ @_ 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5AB-84E7-92720DDB4846}"/>
            </c:ext>
          </c:extLst>
        </c:ser>
        <c:ser>
          <c:idx val="1"/>
          <c:order val="1"/>
          <c:tx>
            <c:strRef>
              <c:f>Januar!$G$4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Januar!$H$4</c:f>
              <c:numCache>
                <c:formatCode>_ [$kr.-406]\ * #,##0.00_ ;_ [$kr.-406]\ * \-#,##0.00_ ;_ [$kr.-406]\ * "-"??_ ;_ @_ </c:formatCode>
                <c:ptCount val="1"/>
                <c:pt idx="0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5AB-84E7-92720DDB4846}"/>
            </c:ext>
          </c:extLst>
        </c:ser>
        <c:ser>
          <c:idx val="2"/>
          <c:order val="2"/>
          <c:tx>
            <c:strRef>
              <c:f>Januar!$G$5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Januar!$H$5</c:f>
              <c:numCache>
                <c:formatCode>_ [$kr.-406]\ * #,##0.00_ ;_ [$kr.-406]\ * \-#,##0.00_ ;_ [$kr.-406]\ * "-"??_ ;_ @_ 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8-45AB-84E7-92720DDB4846}"/>
            </c:ext>
          </c:extLst>
        </c:ser>
        <c:ser>
          <c:idx val="3"/>
          <c:order val="3"/>
          <c:tx>
            <c:strRef>
              <c:f>Januar!$G$6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Januar!$H$6</c:f>
              <c:numCache>
                <c:formatCode>_ [$kr.-406]\ * #,##0.00_ ;_ [$kr.-406]\ * \-#,##0.00_ ;_ [$kr.-406]\ * "-"??_ ;_ @_ 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8-45AB-84E7-92720DDB4846}"/>
            </c:ext>
          </c:extLst>
        </c:ser>
        <c:ser>
          <c:idx val="4"/>
          <c:order val="4"/>
          <c:tx>
            <c:strRef>
              <c:f>Januar!$G$7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Januar!$H$7</c:f>
              <c:numCache>
                <c:formatCode>_ [$kr.-406]\ * #,##0.00_ ;_ [$kr.-406]\ * \-#,##0.00_ ;_ [$kr.-406]\ * "-"??_ ;_ @_ </c:formatCode>
                <c:ptCount val="1"/>
                <c:pt idx="0">
                  <c:v>824.3900000000001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8-45AB-84E7-92720DDB4846}"/>
            </c:ext>
          </c:extLst>
        </c:ser>
        <c:ser>
          <c:idx val="5"/>
          <c:order val="5"/>
          <c:tx>
            <c:strRef>
              <c:f>Januar!$G$8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Januar!$H$8</c:f>
              <c:numCache>
                <c:formatCode>_ [$kr.-406]\ * #,##0.00_ ;_ [$kr.-406]\ * \-#,##0.00_ ;_ [$kr.-406]\ * "-"??_ ;_ @_ 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8-45AB-84E7-92720DDB4846}"/>
            </c:ext>
          </c:extLst>
        </c:ser>
        <c:ser>
          <c:idx val="6"/>
          <c:order val="6"/>
          <c:tx>
            <c:strRef>
              <c:f>Januar!$G$9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Januar!$H$9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8-45AB-84E7-92720DDB4846}"/>
            </c:ext>
          </c:extLst>
        </c:ser>
        <c:ser>
          <c:idx val="7"/>
          <c:order val="7"/>
          <c:tx>
            <c:strRef>
              <c:f>Januar!$G$10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8-45AB-84E7-92720DDB4846}"/>
            </c:ext>
          </c:extLst>
        </c:ser>
        <c:ser>
          <c:idx val="8"/>
          <c:order val="8"/>
          <c:tx>
            <c:strRef>
              <c:f>Januar!$G$11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Januar!$H$11</c:f>
              <c:numCache>
                <c:formatCode>_ [$kr.-406]\ * #,##0.00_ ;_ [$kr.-406]\ * \-#,##0.00_ ;_ [$kr.-406]\ * "-"??_ ;_ @_ </c:formatCode>
                <c:ptCount val="1"/>
                <c:pt idx="0">
                  <c:v>1403.21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8-45AB-84E7-92720DDB4846}"/>
            </c:ext>
          </c:extLst>
        </c:ser>
        <c:ser>
          <c:idx val="9"/>
          <c:order val="9"/>
          <c:tx>
            <c:strRef>
              <c:f>Januar!$G$12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Januar!$H$12</c:f>
              <c:numCache>
                <c:formatCode>_ [$kr.-406]\ * #,##0.00_ ;_ [$kr.-406]\ * \-#,##0.00_ ;_ [$kr.-406]\ * "-"??_ ;_ @_ </c:formatCode>
                <c:ptCount val="1"/>
                <c:pt idx="0">
                  <c:v>899.9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28-45AB-84E7-92720DDB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800928"/>
        <c:axId val="802796032"/>
      </c:barChart>
      <c:catAx>
        <c:axId val="80280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796032"/>
        <c:crosses val="autoZero"/>
        <c:auto val="1"/>
        <c:lblAlgn val="ctr"/>
        <c:lblOffset val="100"/>
        <c:noMultiLvlLbl val="0"/>
      </c:catAx>
      <c:valAx>
        <c:axId val="8027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Januar!$L$3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6-4B59-8B2A-5C74FE78B594}"/>
            </c:ext>
          </c:extLst>
        </c:ser>
        <c:ser>
          <c:idx val="1"/>
          <c:order val="1"/>
          <c:tx>
            <c:strRef>
              <c:f>Januar!$K$4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Januar!$L$4</c:f>
              <c:numCache>
                <c:formatCode>General</c:formatCode>
                <c:ptCount val="1"/>
                <c:pt idx="0">
                  <c:v>3075.45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6-4B59-8B2A-5C74FE78B594}"/>
            </c:ext>
          </c:extLst>
        </c:ser>
        <c:ser>
          <c:idx val="2"/>
          <c:order val="2"/>
          <c:tx>
            <c:strRef>
              <c:f>Januar!$K$5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Januar!$L$5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6-4B59-8B2A-5C74FE78B594}"/>
            </c:ext>
          </c:extLst>
        </c:ser>
        <c:ser>
          <c:idx val="3"/>
          <c:order val="3"/>
          <c:tx>
            <c:strRef>
              <c:f>Januar!$K$6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Januar!$L$6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6-4B59-8B2A-5C74FE78B594}"/>
            </c:ext>
          </c:extLst>
        </c:ser>
        <c:ser>
          <c:idx val="4"/>
          <c:order val="4"/>
          <c:tx>
            <c:strRef>
              <c:f>Januar!$K$7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Januar!$L$7</c:f>
              <c:numCache>
                <c:formatCode>General</c:formatCode>
                <c:ptCount val="1"/>
                <c:pt idx="0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96-4B59-8B2A-5C74FE78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96576"/>
        <c:axId val="802805280"/>
      </c:barChart>
      <c:catAx>
        <c:axId val="80279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805280"/>
        <c:crosses val="autoZero"/>
        <c:auto val="1"/>
        <c:lblAlgn val="ctr"/>
        <c:lblOffset val="100"/>
        <c:noMultiLvlLbl val="0"/>
      </c:catAx>
      <c:valAx>
        <c:axId val="8028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Januar!$K$3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Januar!$L$3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A-4C3F-A06F-4497D0E06ED2}"/>
            </c:ext>
          </c:extLst>
        </c:ser>
        <c:ser>
          <c:idx val="1"/>
          <c:order val="1"/>
          <c:tx>
            <c:strRef>
              <c:f>Januar!$K$4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Januar!$L$4</c:f>
              <c:numCache>
                <c:formatCode>General</c:formatCode>
                <c:ptCount val="1"/>
                <c:pt idx="0">
                  <c:v>3075.45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A-4C3F-A06F-4497D0E06ED2}"/>
            </c:ext>
          </c:extLst>
        </c:ser>
        <c:ser>
          <c:idx val="2"/>
          <c:order val="2"/>
          <c:tx>
            <c:strRef>
              <c:f>Januar!#REF!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Januar!#REF!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A-4C3F-A06F-4497D0E06ED2}"/>
            </c:ext>
          </c:extLst>
        </c:ser>
        <c:ser>
          <c:idx val="3"/>
          <c:order val="3"/>
          <c:tx>
            <c:strRef>
              <c:f>Januar!$K$5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Januar!$L$5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A-4C3F-A06F-4497D0E06ED2}"/>
            </c:ext>
          </c:extLst>
        </c:ser>
        <c:ser>
          <c:idx val="4"/>
          <c:order val="4"/>
          <c:tx>
            <c:strRef>
              <c:f>Januar!$K$6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Januar!$L$6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A-4C3F-A06F-4497D0E06ED2}"/>
            </c:ext>
          </c:extLst>
        </c:ser>
        <c:ser>
          <c:idx val="5"/>
          <c:order val="5"/>
          <c:tx>
            <c:strRef>
              <c:f>Januar!$K$7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Januar!$L$7</c:f>
              <c:numCache>
                <c:formatCode>General</c:formatCode>
                <c:ptCount val="1"/>
                <c:pt idx="0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A-4C3F-A06F-4497D0E0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2799296"/>
        <c:axId val="802805824"/>
      </c:barChart>
      <c:catAx>
        <c:axId val="80279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805824"/>
        <c:crosses val="autoZero"/>
        <c:auto val="1"/>
        <c:lblAlgn val="ctr"/>
        <c:lblOffset val="100"/>
        <c:noMultiLvlLbl val="0"/>
      </c:catAx>
      <c:valAx>
        <c:axId val="8028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Februar!$G$3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Februar!$H$3</c:f>
              <c:numCache>
                <c:formatCode>_ [$kr.-406]\ * #,##0.00_ ;_ [$kr.-406]\ * \-#,##0.00_ ;_ [$kr.-406]\ * "-"??_ ;_ @_ 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5-47B0-A194-223DB0CFE101}"/>
            </c:ext>
          </c:extLst>
        </c:ser>
        <c:ser>
          <c:idx val="1"/>
          <c:order val="1"/>
          <c:tx>
            <c:strRef>
              <c:f>Februar!$G$4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Februar!$H$4</c:f>
              <c:numCache>
                <c:formatCode>_ [$kr.-406]\ * #,##0.00_ ;_ [$kr.-406]\ * \-#,##0.00_ ;_ [$kr.-406]\ * "-"??_ ;_ @_ </c:formatCode>
                <c:ptCount val="1"/>
                <c:pt idx="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5-47B0-A194-223DB0CFE101}"/>
            </c:ext>
          </c:extLst>
        </c:ser>
        <c:ser>
          <c:idx val="2"/>
          <c:order val="2"/>
          <c:tx>
            <c:strRef>
              <c:f>Februar!$G$5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Februar!$H$5</c:f>
              <c:numCache>
                <c:formatCode>_ [$kr.-406]\ * #,##0.00_ ;_ [$kr.-406]\ * \-#,##0.00_ ;_ [$kr.-406]\ * "-"??_ ;_ @_ </c:formatCode>
                <c:ptCount val="1"/>
                <c:pt idx="0">
                  <c:v>336.48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5-47B0-A194-223DB0CFE101}"/>
            </c:ext>
          </c:extLst>
        </c:ser>
        <c:ser>
          <c:idx val="3"/>
          <c:order val="3"/>
          <c:tx>
            <c:strRef>
              <c:f>Februar!$G$6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Februar!$H$6</c:f>
              <c:numCache>
                <c:formatCode>_ [$kr.-406]\ * #,##0.00_ ;_ [$kr.-406]\ * \-#,##0.00_ ;_ [$kr.-406]\ * "-"??_ ;_ @_ 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5-47B0-A194-223DB0CFE101}"/>
            </c:ext>
          </c:extLst>
        </c:ser>
        <c:ser>
          <c:idx val="4"/>
          <c:order val="4"/>
          <c:tx>
            <c:strRef>
              <c:f>Februar!$G$7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Februar!$H$7</c:f>
              <c:numCache>
                <c:formatCode>_ [$kr.-406]\ * #,##0.00_ ;_ [$kr.-406]\ * \-#,##0.00_ ;_ [$kr.-406]\ * "-"??_ ;_ @_ </c:formatCode>
                <c:ptCount val="1"/>
                <c:pt idx="0">
                  <c:v>527.18999999999994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5-47B0-A194-223DB0CFE101}"/>
            </c:ext>
          </c:extLst>
        </c:ser>
        <c:ser>
          <c:idx val="5"/>
          <c:order val="5"/>
          <c:tx>
            <c:strRef>
              <c:f>Februar!$G$8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Februar!$H$8</c:f>
              <c:numCache>
                <c:formatCode>_ [$kr.-406]\ * #,##0.00_ ;_ [$kr.-406]\ * \-#,##0.00_ ;_ [$kr.-406]\ * "-"??_ ;_ @_ </c:formatCode>
                <c:ptCount val="1"/>
                <c:pt idx="0">
                  <c:v>610.30999999999995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5-47B0-A194-223DB0CFE101}"/>
            </c:ext>
          </c:extLst>
        </c:ser>
        <c:ser>
          <c:idx val="6"/>
          <c:order val="6"/>
          <c:tx>
            <c:strRef>
              <c:f>Februar!$G$9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Februar!$H$9</c:f>
              <c:numCache>
                <c:formatCode>_ [$kr.-406]\ * #,##0.00_ ;_ [$kr.-406]\ * \-#,##0.00_ ;_ [$kr.-406]\ * "-"??_ ;_ @_ 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5-47B0-A194-223DB0CFE101}"/>
            </c:ext>
          </c:extLst>
        </c:ser>
        <c:ser>
          <c:idx val="7"/>
          <c:order val="7"/>
          <c:tx>
            <c:strRef>
              <c:f>Februar!$G$10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5-47B0-A194-223DB0CFE101}"/>
            </c:ext>
          </c:extLst>
        </c:ser>
        <c:ser>
          <c:idx val="8"/>
          <c:order val="8"/>
          <c:tx>
            <c:strRef>
              <c:f>Februar!$G$11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5-47B0-A194-223DB0CFE101}"/>
            </c:ext>
          </c:extLst>
        </c:ser>
        <c:ser>
          <c:idx val="9"/>
          <c:order val="9"/>
          <c:tx>
            <c:strRef>
              <c:f>Februar!$G$12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Februar!$H$12</c:f>
              <c:numCache>
                <c:formatCode>_ [$kr.-406]\ * #,##0.00_ ;_ [$kr.-406]\ * \-#,##0.00_ ;_ [$kr.-406]\ * "-"??_ ;_ @_ 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5-47B0-A194-223DB0CF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00384"/>
        <c:axId val="802804192"/>
      </c:barChart>
      <c:catAx>
        <c:axId val="802800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804192"/>
        <c:crosses val="autoZero"/>
        <c:auto val="1"/>
        <c:lblAlgn val="ctr"/>
        <c:lblOffset val="100"/>
        <c:noMultiLvlLbl val="0"/>
      </c:catAx>
      <c:valAx>
        <c:axId val="8028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Februar!$G$3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Februar!$H$3</c:f>
              <c:numCache>
                <c:formatCode>_ [$kr.-406]\ * #,##0.00_ ;_ [$kr.-406]\ * \-#,##0.00_ ;_ [$kr.-406]\ * "-"??_ ;_ @_ 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D86-AFD0-930DFDED4C45}"/>
            </c:ext>
          </c:extLst>
        </c:ser>
        <c:ser>
          <c:idx val="1"/>
          <c:order val="1"/>
          <c:tx>
            <c:strRef>
              <c:f>Februar!$G$4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Februar!$H$4</c:f>
              <c:numCache>
                <c:formatCode>_ [$kr.-406]\ * #,##0.00_ ;_ [$kr.-406]\ * \-#,##0.00_ ;_ [$kr.-406]\ * "-"??_ ;_ @_ </c:formatCode>
                <c:ptCount val="1"/>
                <c:pt idx="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D86-AFD0-930DFDED4C45}"/>
            </c:ext>
          </c:extLst>
        </c:ser>
        <c:ser>
          <c:idx val="2"/>
          <c:order val="2"/>
          <c:tx>
            <c:strRef>
              <c:f>Februar!$G$5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Februar!$H$5</c:f>
              <c:numCache>
                <c:formatCode>_ [$kr.-406]\ * #,##0.00_ ;_ [$kr.-406]\ * \-#,##0.00_ ;_ [$kr.-406]\ * "-"??_ ;_ @_ </c:formatCode>
                <c:ptCount val="1"/>
                <c:pt idx="0">
                  <c:v>336.48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D86-AFD0-930DFDED4C45}"/>
            </c:ext>
          </c:extLst>
        </c:ser>
        <c:ser>
          <c:idx val="3"/>
          <c:order val="3"/>
          <c:tx>
            <c:strRef>
              <c:f>Februar!$G$6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Februar!$H$6</c:f>
              <c:numCache>
                <c:formatCode>_ [$kr.-406]\ * #,##0.00_ ;_ [$kr.-406]\ * \-#,##0.00_ ;_ [$kr.-406]\ * "-"??_ ;_ @_ </c:formatCode>
                <c:ptCount val="1"/>
                <c:pt idx="0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D86-AFD0-930DFDED4C45}"/>
            </c:ext>
          </c:extLst>
        </c:ser>
        <c:ser>
          <c:idx val="4"/>
          <c:order val="4"/>
          <c:tx>
            <c:strRef>
              <c:f>Februar!$G$7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Februar!$H$7</c:f>
              <c:numCache>
                <c:formatCode>_ [$kr.-406]\ * #,##0.00_ ;_ [$kr.-406]\ * \-#,##0.00_ ;_ [$kr.-406]\ * "-"??_ ;_ @_ </c:formatCode>
                <c:ptCount val="1"/>
                <c:pt idx="0">
                  <c:v>527.18999999999994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D86-AFD0-930DFDED4C45}"/>
            </c:ext>
          </c:extLst>
        </c:ser>
        <c:ser>
          <c:idx val="5"/>
          <c:order val="5"/>
          <c:tx>
            <c:strRef>
              <c:f>Februar!$G$8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Februar!$H$8</c:f>
              <c:numCache>
                <c:formatCode>_ [$kr.-406]\ * #,##0.00_ ;_ [$kr.-406]\ * \-#,##0.00_ ;_ [$kr.-406]\ * "-"??_ ;_ @_ </c:formatCode>
                <c:ptCount val="1"/>
                <c:pt idx="0">
                  <c:v>610.30999999999995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D86-AFD0-930DFDED4C45}"/>
            </c:ext>
          </c:extLst>
        </c:ser>
        <c:ser>
          <c:idx val="6"/>
          <c:order val="6"/>
          <c:tx>
            <c:strRef>
              <c:f>Februar!$G$9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Februar!$H$9</c:f>
              <c:numCache>
                <c:formatCode>_ [$kr.-406]\ * #,##0.00_ ;_ [$kr.-406]\ * \-#,##0.00_ ;_ [$kr.-406]\ * "-"??_ ;_ @_ 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B-4D86-AFD0-930DFDED4C45}"/>
            </c:ext>
          </c:extLst>
        </c:ser>
        <c:ser>
          <c:idx val="7"/>
          <c:order val="7"/>
          <c:tx>
            <c:strRef>
              <c:f>Februar!$G$10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B-4D86-AFD0-930DFDED4C45}"/>
            </c:ext>
          </c:extLst>
        </c:ser>
        <c:ser>
          <c:idx val="8"/>
          <c:order val="8"/>
          <c:tx>
            <c:strRef>
              <c:f>Februar!$G$11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3B-4D86-AFD0-930DFDED4C45}"/>
            </c:ext>
          </c:extLst>
        </c:ser>
        <c:ser>
          <c:idx val="9"/>
          <c:order val="9"/>
          <c:tx>
            <c:strRef>
              <c:f>Februar!$G$12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Februar!$H$12</c:f>
              <c:numCache>
                <c:formatCode>_ [$kr.-406]\ * #,##0.00_ ;_ [$kr.-406]\ * \-#,##0.00_ ;_ [$kr.-406]\ * "-"??_ ;_ @_ 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3B-4D86-AFD0-930DFDED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802560"/>
        <c:axId val="804533312"/>
      </c:barChart>
      <c:catAx>
        <c:axId val="80280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533312"/>
        <c:crosses val="autoZero"/>
        <c:auto val="1"/>
        <c:lblAlgn val="ctr"/>
        <c:lblOffset val="100"/>
        <c:noMultiLvlLbl val="0"/>
      </c:catAx>
      <c:valAx>
        <c:axId val="804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Februar!$K$3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Februar!$L$3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5-4167-AB6B-5C3CF813991A}"/>
            </c:ext>
          </c:extLst>
        </c:ser>
        <c:ser>
          <c:idx val="1"/>
          <c:order val="1"/>
          <c:tx>
            <c:strRef>
              <c:f>Februar!$K$4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Februar!$L$4</c:f>
              <c:numCache>
                <c:formatCode>General</c:formatCode>
                <c:ptCount val="1"/>
                <c:pt idx="0">
                  <c:v>3790.47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5-4167-AB6B-5C3CF813991A}"/>
            </c:ext>
          </c:extLst>
        </c:ser>
        <c:ser>
          <c:idx val="3"/>
          <c:order val="2"/>
          <c:tx>
            <c:strRef>
              <c:f>Februar!$K$5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Februar!$L$5</c:f>
              <c:numCache>
                <c:formatCode>General</c:formatCode>
                <c:ptCount val="1"/>
                <c:pt idx="0">
                  <c:v>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5-4167-AB6B-5C3CF813991A}"/>
            </c:ext>
          </c:extLst>
        </c:ser>
        <c:ser>
          <c:idx val="4"/>
          <c:order val="3"/>
          <c:tx>
            <c:strRef>
              <c:f>Februar!$K$6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Februar!$L$6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5-4167-AB6B-5C3CF813991A}"/>
            </c:ext>
          </c:extLst>
        </c:ser>
        <c:ser>
          <c:idx val="5"/>
          <c:order val="4"/>
          <c:tx>
            <c:strRef>
              <c:f>Februar!$K$7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Februar!$L$7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C5-4167-AB6B-5C3CF813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39296"/>
        <c:axId val="804533856"/>
      </c:barChart>
      <c:catAx>
        <c:axId val="80453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533856"/>
        <c:crosses val="autoZero"/>
        <c:auto val="1"/>
        <c:lblAlgn val="ctr"/>
        <c:lblOffset val="100"/>
        <c:noMultiLvlLbl val="0"/>
      </c:catAx>
      <c:valAx>
        <c:axId val="8045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45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Februar!$K$3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Februar!$L$3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C-4D8A-9EEE-FA7203A5EA3A}"/>
            </c:ext>
          </c:extLst>
        </c:ser>
        <c:ser>
          <c:idx val="1"/>
          <c:order val="1"/>
          <c:tx>
            <c:strRef>
              <c:f>Februar!$K$4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Februar!$L$4</c:f>
              <c:numCache>
                <c:formatCode>General</c:formatCode>
                <c:ptCount val="1"/>
                <c:pt idx="0">
                  <c:v>3790.47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C-4D8A-9EEE-FA7203A5EA3A}"/>
            </c:ext>
          </c:extLst>
        </c:ser>
        <c:ser>
          <c:idx val="2"/>
          <c:order val="2"/>
          <c:tx>
            <c:strRef>
              <c:f>Februar!$K$5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Februar!$L$5</c:f>
              <c:numCache>
                <c:formatCode>General</c:formatCode>
                <c:ptCount val="1"/>
                <c:pt idx="0">
                  <c:v>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C-4D8A-9EEE-FA7203A5EA3A}"/>
            </c:ext>
          </c:extLst>
        </c:ser>
        <c:ser>
          <c:idx val="3"/>
          <c:order val="3"/>
          <c:tx>
            <c:strRef>
              <c:f>Februar!$K$6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Februar!$L$6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C-4D8A-9EEE-FA7203A5EA3A}"/>
            </c:ext>
          </c:extLst>
        </c:ser>
        <c:ser>
          <c:idx val="4"/>
          <c:order val="4"/>
          <c:tx>
            <c:strRef>
              <c:f>Februar!$K$7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Februar!$L$7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C-4D8A-9EEE-FA7203A5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4534944"/>
        <c:axId val="804535488"/>
      </c:barChart>
      <c:catAx>
        <c:axId val="80453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535488"/>
        <c:crosses val="autoZero"/>
        <c:auto val="1"/>
        <c:lblAlgn val="ctr"/>
        <c:lblOffset val="100"/>
        <c:noMultiLvlLbl val="0"/>
      </c:catAx>
      <c:valAx>
        <c:axId val="8045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45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Marts!$G$3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Marts!$H$3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B-486E-ABD7-C1ED9F447CD6}"/>
            </c:ext>
          </c:extLst>
        </c:ser>
        <c:ser>
          <c:idx val="1"/>
          <c:order val="1"/>
          <c:tx>
            <c:strRef>
              <c:f>Marts!$G$4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Marts!$H$4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B-486E-ABD7-C1ED9F447CD6}"/>
            </c:ext>
          </c:extLst>
        </c:ser>
        <c:ser>
          <c:idx val="2"/>
          <c:order val="2"/>
          <c:tx>
            <c:strRef>
              <c:f>Marts!$G$5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Marts!$H$5</c:f>
              <c:numCache>
                <c:formatCode>_ [$kr.-406]\ * #,##0.00_ ;_ [$kr.-406]\ * \-#,##0.00_ ;_ [$kr.-406]\ * "-"??_ ;_ @_ </c:formatCode>
                <c:ptCount val="1"/>
                <c:pt idx="0">
                  <c:v>314.85000000000002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B-486E-ABD7-C1ED9F447CD6}"/>
            </c:ext>
          </c:extLst>
        </c:ser>
        <c:ser>
          <c:idx val="3"/>
          <c:order val="3"/>
          <c:tx>
            <c:strRef>
              <c:f>Marts!$G$6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Marts!$H$6</c:f>
              <c:numCache>
                <c:formatCode>_ [$kr.-406]\ * #,##0.00_ ;_ [$kr.-406]\ * \-#,##0.00_ ;_ [$kr.-406]\ * "-"??_ ;_ @_ </c:formatCode>
                <c:ptCount val="1"/>
                <c:pt idx="0">
                  <c:v>499.3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B-486E-ABD7-C1ED9F447CD6}"/>
            </c:ext>
          </c:extLst>
        </c:ser>
        <c:ser>
          <c:idx val="4"/>
          <c:order val="4"/>
          <c:tx>
            <c:strRef>
              <c:f>Marts!$G$7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Marts!$H$7</c:f>
              <c:numCache>
                <c:formatCode>_ [$kr.-406]\ * #,##0.00_ ;_ [$kr.-406]\ * \-#,##0.00_ ;_ [$kr.-406]\ * "-"??_ ;_ @_ </c:formatCode>
                <c:ptCount val="1"/>
                <c:pt idx="0">
                  <c:v>588.26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B-486E-ABD7-C1ED9F447CD6}"/>
            </c:ext>
          </c:extLst>
        </c:ser>
        <c:ser>
          <c:idx val="5"/>
          <c:order val="5"/>
          <c:tx>
            <c:strRef>
              <c:f>Marts!$G$8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Marts!$H$8</c:f>
              <c:numCache>
                <c:formatCode>_ [$kr.-406]\ * #,##0.00_ ;_ [$kr.-406]\ * \-#,##0.00_ ;_ [$kr.-406]\ * "-"??_ ;_ @_ </c:formatCode>
                <c:ptCount val="1"/>
                <c:pt idx="0">
                  <c:v>845.33999999999992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B-486E-ABD7-C1ED9F447CD6}"/>
            </c:ext>
          </c:extLst>
        </c:ser>
        <c:ser>
          <c:idx val="6"/>
          <c:order val="6"/>
          <c:tx>
            <c:strRef>
              <c:f>Marts!$G$9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Marts!$H$9</c:f>
              <c:numCache>
                <c:formatCode>_ [$kr.-406]\ * #,##0.00_ ;_ [$kr.-406]\ * \-#,##0.00_ ;_ [$kr.-406]\ * "-"??_ ;_ @_ 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B-486E-ABD7-C1ED9F447CD6}"/>
            </c:ext>
          </c:extLst>
        </c:ser>
        <c:ser>
          <c:idx val="7"/>
          <c:order val="7"/>
          <c:tx>
            <c:strRef>
              <c:f>Marts!$G$10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B-486E-ABD7-C1ED9F447CD6}"/>
            </c:ext>
          </c:extLst>
        </c:ser>
        <c:ser>
          <c:idx val="8"/>
          <c:order val="8"/>
          <c:tx>
            <c:strRef>
              <c:f>Marts!$G$11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B-486E-ABD7-C1ED9F447CD6}"/>
            </c:ext>
          </c:extLst>
        </c:ser>
        <c:ser>
          <c:idx val="9"/>
          <c:order val="9"/>
          <c:tx>
            <c:strRef>
              <c:f>Marts!$G$12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Marts!$H$12</c:f>
              <c:numCache>
                <c:formatCode>_ [$kr.-406]\ * #,##0.00_ ;_ [$kr.-406]\ * \-#,##0.00_ ;_ [$kr.-406]\ * "-"??_ ;_ @_ 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AB-486E-ABD7-C1ED9F4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36032"/>
        <c:axId val="804537120"/>
      </c:barChart>
      <c:catAx>
        <c:axId val="80453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537120"/>
        <c:crosses val="autoZero"/>
        <c:auto val="1"/>
        <c:lblAlgn val="ctr"/>
        <c:lblOffset val="100"/>
        <c:noMultiLvlLbl val="0"/>
      </c:catAx>
      <c:valAx>
        <c:axId val="8045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45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Marts!$G$3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Marts!$H$3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3-47F3-B7C1-575B140967AF}"/>
            </c:ext>
          </c:extLst>
        </c:ser>
        <c:ser>
          <c:idx val="1"/>
          <c:order val="1"/>
          <c:tx>
            <c:strRef>
              <c:f>Marts!$G$4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Marts!$H$4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3-47F3-B7C1-575B140967AF}"/>
            </c:ext>
          </c:extLst>
        </c:ser>
        <c:ser>
          <c:idx val="2"/>
          <c:order val="2"/>
          <c:tx>
            <c:strRef>
              <c:f>Marts!$G$5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Marts!$H$5</c:f>
              <c:numCache>
                <c:formatCode>_ [$kr.-406]\ * #,##0.00_ ;_ [$kr.-406]\ * \-#,##0.00_ ;_ [$kr.-406]\ * "-"??_ ;_ @_ </c:formatCode>
                <c:ptCount val="1"/>
                <c:pt idx="0">
                  <c:v>314.85000000000002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3-47F3-B7C1-575B140967AF}"/>
            </c:ext>
          </c:extLst>
        </c:ser>
        <c:ser>
          <c:idx val="3"/>
          <c:order val="3"/>
          <c:tx>
            <c:strRef>
              <c:f>Marts!$G$6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Marts!$H$6</c:f>
              <c:numCache>
                <c:formatCode>_ [$kr.-406]\ * #,##0.00_ ;_ [$kr.-406]\ * \-#,##0.00_ ;_ [$kr.-406]\ * "-"??_ ;_ @_ </c:formatCode>
                <c:ptCount val="1"/>
                <c:pt idx="0">
                  <c:v>499.3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3-47F3-B7C1-575B140967AF}"/>
            </c:ext>
          </c:extLst>
        </c:ser>
        <c:ser>
          <c:idx val="4"/>
          <c:order val="4"/>
          <c:tx>
            <c:strRef>
              <c:f>Marts!$G$7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Marts!$H$7</c:f>
              <c:numCache>
                <c:formatCode>_ [$kr.-406]\ * #,##0.00_ ;_ [$kr.-406]\ * \-#,##0.00_ ;_ [$kr.-406]\ * "-"??_ ;_ @_ </c:formatCode>
                <c:ptCount val="1"/>
                <c:pt idx="0">
                  <c:v>588.26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3-47F3-B7C1-575B140967AF}"/>
            </c:ext>
          </c:extLst>
        </c:ser>
        <c:ser>
          <c:idx val="5"/>
          <c:order val="5"/>
          <c:tx>
            <c:strRef>
              <c:f>Marts!$G$8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Marts!$H$8</c:f>
              <c:numCache>
                <c:formatCode>_ [$kr.-406]\ * #,##0.00_ ;_ [$kr.-406]\ * \-#,##0.00_ ;_ [$kr.-406]\ * "-"??_ ;_ @_ </c:formatCode>
                <c:ptCount val="1"/>
                <c:pt idx="0">
                  <c:v>845.33999999999992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3-47F3-B7C1-575B140967AF}"/>
            </c:ext>
          </c:extLst>
        </c:ser>
        <c:ser>
          <c:idx val="6"/>
          <c:order val="6"/>
          <c:tx>
            <c:strRef>
              <c:f>Marts!$G$9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Marts!$H$9</c:f>
              <c:numCache>
                <c:formatCode>_ [$kr.-406]\ * #,##0.00_ ;_ [$kr.-406]\ * \-#,##0.00_ ;_ [$kr.-406]\ * "-"??_ ;_ @_ 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3-47F3-B7C1-575B140967AF}"/>
            </c:ext>
          </c:extLst>
        </c:ser>
        <c:ser>
          <c:idx val="7"/>
          <c:order val="7"/>
          <c:tx>
            <c:strRef>
              <c:f>Marts!$G$10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3-47F3-B7C1-575B140967AF}"/>
            </c:ext>
          </c:extLst>
        </c:ser>
        <c:ser>
          <c:idx val="8"/>
          <c:order val="8"/>
          <c:tx>
            <c:strRef>
              <c:f>Marts!$G$11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3-47F3-B7C1-575B140967AF}"/>
            </c:ext>
          </c:extLst>
        </c:ser>
        <c:ser>
          <c:idx val="9"/>
          <c:order val="9"/>
          <c:tx>
            <c:strRef>
              <c:f>Marts!$G$12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Marts!$H$12</c:f>
              <c:numCache>
                <c:formatCode>_ [$kr.-406]\ * #,##0.00_ ;_ [$kr.-406]\ * \-#,##0.00_ ;_ [$kr.-406]\ * "-"??_ ;_ @_ </c:formatCode>
                <c:ptCount val="1"/>
                <c:pt idx="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03-47F3-B7C1-575B1409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577040"/>
        <c:axId val="806575408"/>
      </c:barChart>
      <c:catAx>
        <c:axId val="80657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6575408"/>
        <c:crosses val="autoZero"/>
        <c:auto val="1"/>
        <c:lblAlgn val="ctr"/>
        <c:lblOffset val="100"/>
        <c:noMultiLvlLbl val="0"/>
      </c:catAx>
      <c:valAx>
        <c:axId val="8065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5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Marts!$K$3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Marts!$L$3</c:f>
              <c:numCache>
                <c:formatCode>General</c:formatCode>
                <c:ptCount val="1"/>
                <c:pt idx="0">
                  <c:v>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5A4-94B1-D12103AA01F5}"/>
            </c:ext>
          </c:extLst>
        </c:ser>
        <c:ser>
          <c:idx val="1"/>
          <c:order val="1"/>
          <c:tx>
            <c:strRef>
              <c:f>Marts!$K$4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Marts!$L$4</c:f>
              <c:numCache>
                <c:formatCode>General</c:formatCode>
                <c:ptCount val="1"/>
                <c:pt idx="0">
                  <c:v>2105.8000000000002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4-45A4-94B1-D12103AA01F5}"/>
            </c:ext>
          </c:extLst>
        </c:ser>
        <c:ser>
          <c:idx val="3"/>
          <c:order val="2"/>
          <c:tx>
            <c:strRef>
              <c:f>Marts!$K$5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Marts!$L$5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4-45A4-94B1-D12103AA01F5}"/>
            </c:ext>
          </c:extLst>
        </c:ser>
        <c:ser>
          <c:idx val="4"/>
          <c:order val="3"/>
          <c:tx>
            <c:strRef>
              <c:f>Marts!$K$6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Marts!$L$6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4-45A4-94B1-D12103AA01F5}"/>
            </c:ext>
          </c:extLst>
        </c:ser>
        <c:ser>
          <c:idx val="5"/>
          <c:order val="4"/>
          <c:tx>
            <c:strRef>
              <c:f>Marts!$K$7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Marts!$L$7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4-45A4-94B1-D12103AA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572144"/>
        <c:axId val="806578128"/>
      </c:barChart>
      <c:catAx>
        <c:axId val="80657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6578128"/>
        <c:crosses val="autoZero"/>
        <c:auto val="1"/>
        <c:lblAlgn val="ctr"/>
        <c:lblOffset val="100"/>
        <c:noMultiLvlLbl val="0"/>
      </c:catAx>
      <c:valAx>
        <c:axId val="806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5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/>
              <a:t>Indtægter for året</a:t>
            </a:r>
          </a:p>
        </c:rich>
      </c:tx>
      <c:layout>
        <c:manualLayout>
          <c:xMode val="edge"/>
          <c:yMode val="edge"/>
          <c:x val="0.42486857284432367"/>
          <c:y val="1.3731063546562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263783398756571"/>
          <c:y val="6.8439626391841868E-2"/>
          <c:w val="0.8620148808832524"/>
          <c:h val="0.72459579782642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Regnskab!$D$27</c:f>
              <c:strCache>
                <c:ptCount val="1"/>
                <c:pt idx="0">
                  <c:v>Januar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Regnskab!$D$28</c:f>
              <c:numCache>
                <c:formatCode>_ [$kr.-406]\ * #,##0.00_ ;_ [$kr.-406]\ * \-#,##0.00_ ;_ [$kr.-406]\ * "-"??_ ;_ @_ </c:formatCode>
                <c:ptCount val="1"/>
                <c:pt idx="0">
                  <c:v>-3543.8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9-4AF7-AD0F-F77B8400A1A3}"/>
            </c:ext>
          </c:extLst>
        </c:ser>
        <c:ser>
          <c:idx val="1"/>
          <c:order val="1"/>
          <c:tx>
            <c:strRef>
              <c:f>Regnskab!$E$27</c:f>
              <c:strCache>
                <c:ptCount val="1"/>
                <c:pt idx="0">
                  <c:v>Februar</c:v>
                </c:pt>
              </c:strCache>
            </c:strRef>
          </c:tx>
          <c:spPr>
            <a:solidFill>
              <a:schemeClr val="accent2">
                <a:shade val="5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Regnskab!$E$28</c:f>
              <c:numCache>
                <c:formatCode>_ [$kr.-406]\ * #,##0.00_ ;_ [$kr.-406]\ * \-#,##0.00_ ;_ [$kr.-406]\ * "-"??_ ;_ @_ </c:formatCode>
                <c:ptCount val="1"/>
                <c:pt idx="0">
                  <c:v>850.44000000000051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9-4D00-9ECB-C83EA74759DD}"/>
            </c:ext>
          </c:extLst>
        </c:ser>
        <c:ser>
          <c:idx val="2"/>
          <c:order val="2"/>
          <c:tx>
            <c:strRef>
              <c:f>Regnskab!$F$27</c:f>
              <c:strCache>
                <c:ptCount val="1"/>
                <c:pt idx="0">
                  <c:v>Marts</c:v>
                </c:pt>
              </c:strCache>
            </c:strRef>
          </c:tx>
          <c:spPr>
            <a:solidFill>
              <a:schemeClr val="accent2">
                <a:shade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Regnskab!$F$28</c:f>
              <c:numCache>
                <c:formatCode>_ [$kr.-406]\ * #,##0.00_ ;_ [$kr.-406]\ * \-#,##0.00_ ;_ [$kr.-406]\ * "-"??_ ;_ @_ </c:formatCode>
                <c:ptCount val="1"/>
                <c:pt idx="0">
                  <c:v>273.11000000000013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9-4D00-9ECB-C83EA74759DD}"/>
            </c:ext>
          </c:extLst>
        </c:ser>
        <c:ser>
          <c:idx val="3"/>
          <c:order val="3"/>
          <c:tx>
            <c:strRef>
              <c:f>Regnskab!$G$27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>
                <a:shade val="7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Regnskab!$G$28</c:f>
              <c:numCache>
                <c:formatCode>_ [$kr.-406]\ * #,##0.00_ ;_ [$kr.-406]\ * \-#,##0.00_ ;_ [$kr.-406]\ * "-"??_ ;_ @_ </c:formatCode>
                <c:ptCount val="1"/>
                <c:pt idx="0">
                  <c:v>1972.6100000000001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9-4D00-9ECB-C83EA74759DD}"/>
            </c:ext>
          </c:extLst>
        </c:ser>
        <c:ser>
          <c:idx val="4"/>
          <c:order val="4"/>
          <c:tx>
            <c:strRef>
              <c:f>Regnskab!$H$27</c:f>
              <c:strCache>
                <c:ptCount val="1"/>
                <c:pt idx="0">
                  <c:v>Maj</c:v>
                </c:pt>
              </c:strCache>
            </c:strRef>
          </c:tx>
          <c:spPr>
            <a:solidFill>
              <a:schemeClr val="accent2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Regnskab!$H$28</c:f>
              <c:numCache>
                <c:formatCode>_ [$kr.-406]\ * #,##0.00_ ;_ [$kr.-406]\ * \-#,##0.00_ ;_ [$kr.-406]\ * "-"??_ ;_ @_ </c:formatCode>
                <c:ptCount val="1"/>
                <c:pt idx="0">
                  <c:v>-787.69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9-4D00-9ECB-C83EA74759DD}"/>
            </c:ext>
          </c:extLst>
        </c:ser>
        <c:ser>
          <c:idx val="5"/>
          <c:order val="5"/>
          <c:tx>
            <c:strRef>
              <c:f>Regnskab!$I$27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Regnskab!$I$28</c:f>
              <c:numCache>
                <c:formatCode>_ [$kr.-406]\ * #,##0.00_ ;_ [$kr.-406]\ * \-#,##0.00_ ;_ [$kr.-406]\ * "-"??_ ;_ @_ </c:formatCode>
                <c:ptCount val="1"/>
                <c:pt idx="0">
                  <c:v>-1657.3799999999974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9-4D00-9ECB-C83EA74759DD}"/>
            </c:ext>
          </c:extLst>
        </c:ser>
        <c:ser>
          <c:idx val="6"/>
          <c:order val="6"/>
          <c:tx>
            <c:strRef>
              <c:f>Regnskab!$J$27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Regnskab!$J$28</c:f>
              <c:numCache>
                <c:formatCode>_ [$kr.-406]\ * #,##0.00_ ;_ [$kr.-406]\ * \-#,##0.00_ ;_ [$kr.-406]\ * "-"??_ ;_ @_ </c:formatCode>
                <c:ptCount val="1"/>
                <c:pt idx="0">
                  <c:v>499.34000000000015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9-4D00-9ECB-C83EA74759DD}"/>
            </c:ext>
          </c:extLst>
        </c:ser>
        <c:ser>
          <c:idx val="7"/>
          <c:order val="7"/>
          <c:tx>
            <c:strRef>
              <c:f>Regnskab!$K$27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tint val="8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Regnskab!$K$28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9-4D00-9ECB-C83EA74759DD}"/>
            </c:ext>
          </c:extLst>
        </c:ser>
        <c:ser>
          <c:idx val="8"/>
          <c:order val="8"/>
          <c:tx>
            <c:strRef>
              <c:f>Regnskab!$L$27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>
                <a:tint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Regnskab!$L$28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9-4D00-9ECB-C83EA74759DD}"/>
            </c:ext>
          </c:extLst>
        </c:ser>
        <c:ser>
          <c:idx val="9"/>
          <c:order val="9"/>
          <c:tx>
            <c:strRef>
              <c:f>Regnskab!$M$27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2">
                <a:tint val="6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Regnskab!$M$28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C9-4D00-9ECB-C83EA74759DD}"/>
            </c:ext>
          </c:extLst>
        </c:ser>
        <c:ser>
          <c:idx val="10"/>
          <c:order val="10"/>
          <c:tx>
            <c:strRef>
              <c:f>Regnskab!$N$27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>
                <a:tint val="5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Regnskab!$N$28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C9-4D00-9ECB-C83EA74759DD}"/>
            </c:ext>
          </c:extLst>
        </c:ser>
        <c:ser>
          <c:idx val="11"/>
          <c:order val="11"/>
          <c:tx>
            <c:strRef>
              <c:f>Regnskab!$O$27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2">
                <a:tint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Regnskab!$O$28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C9-4D00-9ECB-C83EA7475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03082224"/>
        <c:axId val="703089296"/>
      </c:barChart>
      <c:catAx>
        <c:axId val="703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3089296"/>
        <c:crosses val="autoZero"/>
        <c:auto val="1"/>
        <c:lblAlgn val="ctr"/>
        <c:lblOffset val="100"/>
        <c:noMultiLvlLbl val="0"/>
      </c:catAx>
      <c:valAx>
        <c:axId val="703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3082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Marts!$K$3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Marts!$L$3</c:f>
              <c:numCache>
                <c:formatCode>General</c:formatCode>
                <c:ptCount val="1"/>
                <c:pt idx="0">
                  <c:v>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6-493F-90EF-BA84D13F3EBD}"/>
            </c:ext>
          </c:extLst>
        </c:ser>
        <c:ser>
          <c:idx val="1"/>
          <c:order val="1"/>
          <c:tx>
            <c:strRef>
              <c:f>Marts!$K$4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Marts!$L$4</c:f>
              <c:numCache>
                <c:formatCode>General</c:formatCode>
                <c:ptCount val="1"/>
                <c:pt idx="0">
                  <c:v>2105.8000000000002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6-493F-90EF-BA84D13F3EBD}"/>
            </c:ext>
          </c:extLst>
        </c:ser>
        <c:ser>
          <c:idx val="2"/>
          <c:order val="2"/>
          <c:tx>
            <c:strRef>
              <c:f>Marts!$K$5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Marts!$L$5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6-493F-90EF-BA84D13F3EBD}"/>
            </c:ext>
          </c:extLst>
        </c:ser>
        <c:ser>
          <c:idx val="3"/>
          <c:order val="3"/>
          <c:tx>
            <c:strRef>
              <c:f>Marts!$K$6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Marts!$L$6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6-493F-90EF-BA84D13F3EBD}"/>
            </c:ext>
          </c:extLst>
        </c:ser>
        <c:ser>
          <c:idx val="4"/>
          <c:order val="4"/>
          <c:tx>
            <c:strRef>
              <c:f>Marts!$K$7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Marts!$L$7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6-493F-90EF-BA84D13F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6576496"/>
        <c:axId val="806573232"/>
      </c:barChart>
      <c:catAx>
        <c:axId val="80657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6573232"/>
        <c:crosses val="autoZero"/>
        <c:auto val="1"/>
        <c:lblAlgn val="ctr"/>
        <c:lblOffset val="100"/>
        <c:noMultiLvlLbl val="0"/>
      </c:catAx>
      <c:valAx>
        <c:axId val="806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5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April!$H$3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F-4E33-A0C7-49B82F30331F}"/>
            </c:ext>
          </c:extLst>
        </c:ser>
        <c:ser>
          <c:idx val="1"/>
          <c:order val="1"/>
          <c:tx>
            <c:strRef>
              <c:f>April!$G$4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April!$H$4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F-4E33-A0C7-49B82F30331F}"/>
            </c:ext>
          </c:extLst>
        </c:ser>
        <c:ser>
          <c:idx val="2"/>
          <c:order val="2"/>
          <c:tx>
            <c:strRef>
              <c:f>April!$G$5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April!$H$5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F-4E33-A0C7-49B82F30331F}"/>
            </c:ext>
          </c:extLst>
        </c:ser>
        <c:ser>
          <c:idx val="3"/>
          <c:order val="3"/>
          <c:tx>
            <c:strRef>
              <c:f>April!$G$6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April!$H$6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F-4E33-A0C7-49B82F30331F}"/>
            </c:ext>
          </c:extLst>
        </c:ser>
        <c:ser>
          <c:idx val="4"/>
          <c:order val="4"/>
          <c:tx>
            <c:strRef>
              <c:f>April!$G$7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April!$H$7</c:f>
              <c:numCache>
                <c:formatCode>_ [$kr.-406]\ * #,##0.00_ ;_ [$kr.-406]\ * \-#,##0.00_ ;_ [$kr.-406]\ * "-"??_ ;_ @_ </c:formatCode>
                <c:ptCount val="1"/>
                <c:pt idx="0">
                  <c:v>525.11000000000013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F-4E33-A0C7-49B82F30331F}"/>
            </c:ext>
          </c:extLst>
        </c:ser>
        <c:ser>
          <c:idx val="5"/>
          <c:order val="5"/>
          <c:tx>
            <c:strRef>
              <c:f>April!$G$8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April!$H$8</c:f>
              <c:numCache>
                <c:formatCode>_ [$kr.-406]\ * #,##0.00_ ;_ [$kr.-406]\ * \-#,##0.00_ ;_ [$kr.-406]\ * "-"??_ ;_ @_ </c:formatCode>
                <c:ptCount val="1"/>
                <c:pt idx="0">
                  <c:v>1031.08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F-4E33-A0C7-49B82F30331F}"/>
            </c:ext>
          </c:extLst>
        </c:ser>
        <c:ser>
          <c:idx val="6"/>
          <c:order val="6"/>
          <c:tx>
            <c:strRef>
              <c:f>April!$G$9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April!$H$9</c:f>
              <c:numCache>
                <c:formatCode>_ [$kr.-406]\ * #,##0.00_ ;_ [$kr.-406]\ * \-#,##0.00_ ;_ [$kr.-406]\ * "-"??_ ;_ @_ </c:formatCode>
                <c:ptCount val="1"/>
                <c:pt idx="0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CF-4E33-A0C7-49B82F30331F}"/>
            </c:ext>
          </c:extLst>
        </c:ser>
        <c:ser>
          <c:idx val="7"/>
          <c:order val="7"/>
          <c:tx>
            <c:strRef>
              <c:f>April!$G$10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CF-4E33-A0C7-49B82F30331F}"/>
            </c:ext>
          </c:extLst>
        </c:ser>
        <c:ser>
          <c:idx val="8"/>
          <c:order val="8"/>
          <c:tx>
            <c:strRef>
              <c:f>April!$G$11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CF-4E33-A0C7-49B82F30331F}"/>
            </c:ext>
          </c:extLst>
        </c:ser>
        <c:ser>
          <c:idx val="9"/>
          <c:order val="9"/>
          <c:tx>
            <c:strRef>
              <c:f>April!$G$12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April!$H$12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CF-4E33-A0C7-49B82F30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28160"/>
        <c:axId val="850128704"/>
      </c:barChart>
      <c:catAx>
        <c:axId val="85012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28704"/>
        <c:crosses val="autoZero"/>
        <c:auto val="1"/>
        <c:lblAlgn val="ctr"/>
        <c:lblOffset val="100"/>
        <c:noMultiLvlLbl val="0"/>
      </c:catAx>
      <c:valAx>
        <c:axId val="850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April!$G$3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April!$H$3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5-419C-9BCF-69AF4DAB340A}"/>
            </c:ext>
          </c:extLst>
        </c:ser>
        <c:ser>
          <c:idx val="1"/>
          <c:order val="1"/>
          <c:tx>
            <c:strRef>
              <c:f>April!$G$4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April!$H$4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5-419C-9BCF-69AF4DAB340A}"/>
            </c:ext>
          </c:extLst>
        </c:ser>
        <c:ser>
          <c:idx val="2"/>
          <c:order val="2"/>
          <c:tx>
            <c:strRef>
              <c:f>April!$G$5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April!$H$5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5-419C-9BCF-69AF4DAB340A}"/>
            </c:ext>
          </c:extLst>
        </c:ser>
        <c:ser>
          <c:idx val="3"/>
          <c:order val="3"/>
          <c:tx>
            <c:strRef>
              <c:f>April!$G$6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April!$H$6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5-419C-9BCF-69AF4DAB340A}"/>
            </c:ext>
          </c:extLst>
        </c:ser>
        <c:ser>
          <c:idx val="4"/>
          <c:order val="4"/>
          <c:tx>
            <c:strRef>
              <c:f>April!$G$7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April!$H$7</c:f>
              <c:numCache>
                <c:formatCode>_ [$kr.-406]\ * #,##0.00_ ;_ [$kr.-406]\ * \-#,##0.00_ ;_ [$kr.-406]\ * "-"??_ ;_ @_ </c:formatCode>
                <c:ptCount val="1"/>
                <c:pt idx="0">
                  <c:v>525.11000000000013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5-419C-9BCF-69AF4DAB340A}"/>
            </c:ext>
          </c:extLst>
        </c:ser>
        <c:ser>
          <c:idx val="5"/>
          <c:order val="5"/>
          <c:tx>
            <c:strRef>
              <c:f>April!$G$8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April!$H$8</c:f>
              <c:numCache>
                <c:formatCode>_ [$kr.-406]\ * #,##0.00_ ;_ [$kr.-406]\ * \-#,##0.00_ ;_ [$kr.-406]\ * "-"??_ ;_ @_ </c:formatCode>
                <c:ptCount val="1"/>
                <c:pt idx="0">
                  <c:v>1031.08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5-419C-9BCF-69AF4DAB340A}"/>
            </c:ext>
          </c:extLst>
        </c:ser>
        <c:ser>
          <c:idx val="6"/>
          <c:order val="6"/>
          <c:tx>
            <c:strRef>
              <c:f>April!$G$9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April!$H$9</c:f>
              <c:numCache>
                <c:formatCode>_ [$kr.-406]\ * #,##0.00_ ;_ [$kr.-406]\ * \-#,##0.00_ ;_ [$kr.-406]\ * "-"??_ ;_ @_ </c:formatCode>
                <c:ptCount val="1"/>
                <c:pt idx="0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5-419C-9BCF-69AF4DAB340A}"/>
            </c:ext>
          </c:extLst>
        </c:ser>
        <c:ser>
          <c:idx val="7"/>
          <c:order val="7"/>
          <c:tx>
            <c:strRef>
              <c:f>April!$G$10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35-419C-9BCF-69AF4DAB340A}"/>
            </c:ext>
          </c:extLst>
        </c:ser>
        <c:ser>
          <c:idx val="8"/>
          <c:order val="8"/>
          <c:tx>
            <c:strRef>
              <c:f>April!$G$11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35-419C-9BCF-69AF4DAB340A}"/>
            </c:ext>
          </c:extLst>
        </c:ser>
        <c:ser>
          <c:idx val="9"/>
          <c:order val="9"/>
          <c:tx>
            <c:strRef>
              <c:f>April!$G$12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April!$H$12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35-419C-9BCF-69AF4DAB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149376"/>
        <c:axId val="850144480"/>
      </c:barChart>
      <c:catAx>
        <c:axId val="85014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44480"/>
        <c:crosses val="autoZero"/>
        <c:auto val="1"/>
        <c:lblAlgn val="ctr"/>
        <c:lblOffset val="100"/>
        <c:noMultiLvlLbl val="0"/>
      </c:catAx>
      <c:valAx>
        <c:axId val="850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April!$L$3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556-9932-396BF848A49A}"/>
            </c:ext>
          </c:extLst>
        </c:ser>
        <c:ser>
          <c:idx val="1"/>
          <c:order val="1"/>
          <c:tx>
            <c:strRef>
              <c:f>April!$K$4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April!$L$4</c:f>
              <c:numCache>
                <c:formatCode>General</c:formatCode>
                <c:ptCount val="1"/>
                <c:pt idx="0">
                  <c:v>2772.8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556-9932-396BF848A49A}"/>
            </c:ext>
          </c:extLst>
        </c:ser>
        <c:ser>
          <c:idx val="3"/>
          <c:order val="2"/>
          <c:tx>
            <c:strRef>
              <c:f>April!$K$5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April!$L$5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556-9932-396BF848A49A}"/>
            </c:ext>
          </c:extLst>
        </c:ser>
        <c:ser>
          <c:idx val="4"/>
          <c:order val="3"/>
          <c:tx>
            <c:strRef>
              <c:f>April!$K$6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April!$L$6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8-4556-9932-396BF848A49A}"/>
            </c:ext>
          </c:extLst>
        </c:ser>
        <c:ser>
          <c:idx val="5"/>
          <c:order val="4"/>
          <c:tx>
            <c:strRef>
              <c:f>April!$K$7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April!$L$7</c:f>
              <c:numCache>
                <c:formatCode>General</c:formatCode>
                <c:ptCount val="1"/>
                <c:pt idx="0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8-4556-9932-396BF848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46112"/>
        <c:axId val="850150464"/>
      </c:barChart>
      <c:catAx>
        <c:axId val="85014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50464"/>
        <c:crosses val="autoZero"/>
        <c:auto val="1"/>
        <c:lblAlgn val="ctr"/>
        <c:lblOffset val="100"/>
        <c:noMultiLvlLbl val="0"/>
      </c:catAx>
      <c:valAx>
        <c:axId val="850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April!$K$3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April!$L$3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D8C-B5DA-78D2C2A95427}"/>
            </c:ext>
          </c:extLst>
        </c:ser>
        <c:ser>
          <c:idx val="1"/>
          <c:order val="1"/>
          <c:tx>
            <c:strRef>
              <c:f>April!$K$4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April!$L$4</c:f>
              <c:numCache>
                <c:formatCode>General</c:formatCode>
                <c:ptCount val="1"/>
                <c:pt idx="0">
                  <c:v>2772.8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E-4D8C-B5DA-78D2C2A95427}"/>
            </c:ext>
          </c:extLst>
        </c:ser>
        <c:ser>
          <c:idx val="2"/>
          <c:order val="2"/>
          <c:tx>
            <c:strRef>
              <c:f>April!$K$5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April!$L$5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E-4D8C-B5DA-78D2C2A95427}"/>
            </c:ext>
          </c:extLst>
        </c:ser>
        <c:ser>
          <c:idx val="3"/>
          <c:order val="3"/>
          <c:tx>
            <c:strRef>
              <c:f>April!$K$6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April!$L$6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E-4D8C-B5DA-78D2C2A95427}"/>
            </c:ext>
          </c:extLst>
        </c:ser>
        <c:ser>
          <c:idx val="4"/>
          <c:order val="4"/>
          <c:tx>
            <c:strRef>
              <c:f>April!$K$7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April!$L$7</c:f>
              <c:numCache>
                <c:formatCode>General</c:formatCode>
                <c:ptCount val="1"/>
                <c:pt idx="0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D8C-B5DA-78D2C2A9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5860688"/>
        <c:axId val="555856336"/>
      </c:barChart>
      <c:catAx>
        <c:axId val="55586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856336"/>
        <c:crosses val="autoZero"/>
        <c:auto val="1"/>
        <c:lblAlgn val="ctr"/>
        <c:lblOffset val="100"/>
        <c:noMultiLvlLbl val="0"/>
      </c:catAx>
      <c:valAx>
        <c:axId val="5558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8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Maj!$H$3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6EE-9EFF-27C0031BEB74}"/>
            </c:ext>
          </c:extLst>
        </c:ser>
        <c:ser>
          <c:idx val="1"/>
          <c:order val="1"/>
          <c:tx>
            <c:strRef>
              <c:f>Maj!$G$4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Maj!$H$4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C-46EE-9EFF-27C0031BEB74}"/>
            </c:ext>
          </c:extLst>
        </c:ser>
        <c:ser>
          <c:idx val="2"/>
          <c:order val="2"/>
          <c:tx>
            <c:strRef>
              <c:f>Maj!$G$5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Maj!$H$5</c:f>
              <c:numCache>
                <c:formatCode>_ [$kr.-406]\ * #,##0.00_ ;_ [$kr.-406]\ * \-#,##0.00_ ;_ [$kr.-406]\ * "-"??_ ;_ @_ 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C-46EE-9EFF-27C0031BEB74}"/>
            </c:ext>
          </c:extLst>
        </c:ser>
        <c:ser>
          <c:idx val="3"/>
          <c:order val="3"/>
          <c:tx>
            <c:strRef>
              <c:f>Maj!$G$6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Maj!$H$6</c:f>
              <c:numCache>
                <c:formatCode>_ [$kr.-406]\ * #,##0.00_ ;_ [$kr.-406]\ * \-#,##0.00_ ;_ [$kr.-406]\ * "-"??_ ;_ @_ 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C-46EE-9EFF-27C0031BEB74}"/>
            </c:ext>
          </c:extLst>
        </c:ser>
        <c:ser>
          <c:idx val="4"/>
          <c:order val="4"/>
          <c:tx>
            <c:strRef>
              <c:f>Maj!$G$7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Maj!$H$7</c:f>
              <c:numCache>
                <c:formatCode>_ [$kr.-406]\ * #,##0.00_ ;_ [$kr.-406]\ * \-#,##0.00_ ;_ [$kr.-406]\ * "-"??_ ;_ @_ 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C-46EE-9EFF-27C0031BEB74}"/>
            </c:ext>
          </c:extLst>
        </c:ser>
        <c:ser>
          <c:idx val="5"/>
          <c:order val="5"/>
          <c:tx>
            <c:strRef>
              <c:f>Maj!$G$8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Maj!$H$8</c:f>
              <c:numCache>
                <c:formatCode>_ [$kr.-406]\ * #,##0.00_ ;_ [$kr.-406]\ * \-#,##0.00_ ;_ [$kr.-406]\ * "-"??_ ;_ @_ </c:formatCode>
                <c:ptCount val="1"/>
                <c:pt idx="0">
                  <c:v>153.03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C-46EE-9EFF-27C0031BEB74}"/>
            </c:ext>
          </c:extLst>
        </c:ser>
        <c:ser>
          <c:idx val="6"/>
          <c:order val="6"/>
          <c:tx>
            <c:strRef>
              <c:f>Maj!$G$9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Maj!$H$9</c:f>
              <c:numCache>
                <c:formatCode>_ [$kr.-406]\ * #,##0.00_ ;_ [$kr.-406]\ * \-#,##0.00_ ;_ [$kr.-406]\ * "-"??_ ;_ @_ </c:formatCode>
                <c:ptCount val="1"/>
                <c:pt idx="0">
                  <c:v>-74.849999999999994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C-46EE-9EFF-27C0031BEB74}"/>
            </c:ext>
          </c:extLst>
        </c:ser>
        <c:ser>
          <c:idx val="7"/>
          <c:order val="7"/>
          <c:tx>
            <c:strRef>
              <c:f>Maj!$G$10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Maj!$H$10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C-46EE-9EFF-27C0031BEB74}"/>
            </c:ext>
          </c:extLst>
        </c:ser>
        <c:ser>
          <c:idx val="8"/>
          <c:order val="8"/>
          <c:tx>
            <c:strRef>
              <c:f>Maj!$G$11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AC-46EE-9EFF-27C0031BEB74}"/>
            </c:ext>
          </c:extLst>
        </c:ser>
        <c:ser>
          <c:idx val="9"/>
          <c:order val="9"/>
          <c:tx>
            <c:strRef>
              <c:f>Maj!$G$12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Maj!$H$12</c:f>
              <c:numCache>
                <c:formatCode>_ [$kr.-406]\ * #,##0.00_ ;_ [$kr.-406]\ * \-#,##0.00_ ;_ [$kr.-406]\ * "-"??_ ;_ @_ </c:formatCode>
                <c:ptCount val="1"/>
                <c:pt idx="0">
                  <c:v>1099.9000000000001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AC-46EE-9EFF-27C0031B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28160"/>
        <c:axId val="850128704"/>
      </c:barChart>
      <c:catAx>
        <c:axId val="85012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28704"/>
        <c:crosses val="autoZero"/>
        <c:auto val="1"/>
        <c:lblAlgn val="ctr"/>
        <c:lblOffset val="100"/>
        <c:noMultiLvlLbl val="0"/>
      </c:catAx>
      <c:valAx>
        <c:axId val="850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Maj!$G$3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Maj!$H$3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5-4595-BA5F-F84A9C9D3208}"/>
            </c:ext>
          </c:extLst>
        </c:ser>
        <c:ser>
          <c:idx val="1"/>
          <c:order val="1"/>
          <c:tx>
            <c:strRef>
              <c:f>Maj!$G$4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Maj!$H$4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5-4595-BA5F-F84A9C9D3208}"/>
            </c:ext>
          </c:extLst>
        </c:ser>
        <c:ser>
          <c:idx val="2"/>
          <c:order val="2"/>
          <c:tx>
            <c:strRef>
              <c:f>Maj!$G$5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Maj!$H$5</c:f>
              <c:numCache>
                <c:formatCode>_ [$kr.-406]\ * #,##0.00_ ;_ [$kr.-406]\ * \-#,##0.00_ ;_ [$kr.-406]\ * "-"??_ ;_ @_ 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5-4595-BA5F-F84A9C9D3208}"/>
            </c:ext>
          </c:extLst>
        </c:ser>
        <c:ser>
          <c:idx val="3"/>
          <c:order val="3"/>
          <c:tx>
            <c:strRef>
              <c:f>Maj!$G$6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Maj!$H$6</c:f>
              <c:numCache>
                <c:formatCode>_ [$kr.-406]\ * #,##0.00_ ;_ [$kr.-406]\ * \-#,##0.00_ ;_ [$kr.-406]\ * "-"??_ ;_ @_ </c:formatCode>
                <c:ptCount val="1"/>
                <c:pt idx="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5-4595-BA5F-F84A9C9D3208}"/>
            </c:ext>
          </c:extLst>
        </c:ser>
        <c:ser>
          <c:idx val="4"/>
          <c:order val="4"/>
          <c:tx>
            <c:strRef>
              <c:f>Maj!$G$7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Maj!$H$7</c:f>
              <c:numCache>
                <c:formatCode>_ [$kr.-406]\ * #,##0.00_ ;_ [$kr.-406]\ * \-#,##0.00_ ;_ [$kr.-406]\ * "-"??_ ;_ @_ 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5-4595-BA5F-F84A9C9D3208}"/>
            </c:ext>
          </c:extLst>
        </c:ser>
        <c:ser>
          <c:idx val="5"/>
          <c:order val="5"/>
          <c:tx>
            <c:strRef>
              <c:f>Maj!$G$8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Maj!$H$8</c:f>
              <c:numCache>
                <c:formatCode>_ [$kr.-406]\ * #,##0.00_ ;_ [$kr.-406]\ * \-#,##0.00_ ;_ [$kr.-406]\ * "-"??_ ;_ @_ </c:formatCode>
                <c:ptCount val="1"/>
                <c:pt idx="0">
                  <c:v>153.03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5-4595-BA5F-F84A9C9D3208}"/>
            </c:ext>
          </c:extLst>
        </c:ser>
        <c:ser>
          <c:idx val="6"/>
          <c:order val="6"/>
          <c:tx>
            <c:strRef>
              <c:f>Maj!$G$9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Maj!$H$9</c:f>
              <c:numCache>
                <c:formatCode>_ [$kr.-406]\ * #,##0.00_ ;_ [$kr.-406]\ * \-#,##0.00_ ;_ [$kr.-406]\ * "-"??_ ;_ @_ </c:formatCode>
                <c:ptCount val="1"/>
                <c:pt idx="0">
                  <c:v>-74.849999999999994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15-4595-BA5F-F84A9C9D3208}"/>
            </c:ext>
          </c:extLst>
        </c:ser>
        <c:ser>
          <c:idx val="7"/>
          <c:order val="7"/>
          <c:tx>
            <c:strRef>
              <c:f>Maj!$G$10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Maj!$H$10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15-4595-BA5F-F84A9C9D3208}"/>
            </c:ext>
          </c:extLst>
        </c:ser>
        <c:ser>
          <c:idx val="8"/>
          <c:order val="8"/>
          <c:tx>
            <c:strRef>
              <c:f>Maj!$G$11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15-4595-BA5F-F84A9C9D3208}"/>
            </c:ext>
          </c:extLst>
        </c:ser>
        <c:ser>
          <c:idx val="9"/>
          <c:order val="9"/>
          <c:tx>
            <c:strRef>
              <c:f>Maj!$G$12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Maj!$H$12</c:f>
              <c:numCache>
                <c:formatCode>_ [$kr.-406]\ * #,##0.00_ ;_ [$kr.-406]\ * \-#,##0.00_ ;_ [$kr.-406]\ * "-"??_ ;_ @_ </c:formatCode>
                <c:ptCount val="1"/>
                <c:pt idx="0">
                  <c:v>1099.9000000000001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15-4595-BA5F-F84A9C9D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149376"/>
        <c:axId val="850144480"/>
      </c:barChart>
      <c:catAx>
        <c:axId val="85014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44480"/>
        <c:crosses val="autoZero"/>
        <c:auto val="1"/>
        <c:lblAlgn val="ctr"/>
        <c:lblOffset val="100"/>
        <c:noMultiLvlLbl val="0"/>
      </c:catAx>
      <c:valAx>
        <c:axId val="850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Maj!$L$3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8-4A85-A763-AA7C00DC5436}"/>
            </c:ext>
          </c:extLst>
        </c:ser>
        <c:ser>
          <c:idx val="1"/>
          <c:order val="1"/>
          <c:tx>
            <c:strRef>
              <c:f>Maj!$K$4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Maj!$L$4</c:f>
              <c:numCache>
                <c:formatCode>General</c:formatCode>
                <c:ptCount val="1"/>
                <c:pt idx="0">
                  <c:v>219.39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8-4A85-A763-AA7C00DC5436}"/>
            </c:ext>
          </c:extLst>
        </c:ser>
        <c:ser>
          <c:idx val="3"/>
          <c:order val="2"/>
          <c:tx>
            <c:strRef>
              <c:f>Maj!$K$5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Maj!$L$5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8-4A85-A763-AA7C00DC5436}"/>
            </c:ext>
          </c:extLst>
        </c:ser>
        <c:ser>
          <c:idx val="4"/>
          <c:order val="3"/>
          <c:tx>
            <c:strRef>
              <c:f>Maj!$K$6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Maj!$L$6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8-4A85-A763-AA7C00DC5436}"/>
            </c:ext>
          </c:extLst>
        </c:ser>
        <c:ser>
          <c:idx val="5"/>
          <c:order val="4"/>
          <c:tx>
            <c:strRef>
              <c:f>Maj!$K$7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Maj!$L$7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8-4A85-A763-AA7C00DC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46112"/>
        <c:axId val="850150464"/>
      </c:barChart>
      <c:catAx>
        <c:axId val="85014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50464"/>
        <c:crosses val="autoZero"/>
        <c:auto val="1"/>
        <c:lblAlgn val="ctr"/>
        <c:lblOffset val="100"/>
        <c:noMultiLvlLbl val="0"/>
      </c:catAx>
      <c:valAx>
        <c:axId val="850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Maj!$K$3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Maj!$L$3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0-4908-B202-5754F0FEB36C}"/>
            </c:ext>
          </c:extLst>
        </c:ser>
        <c:ser>
          <c:idx val="1"/>
          <c:order val="1"/>
          <c:tx>
            <c:strRef>
              <c:f>Maj!$K$4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Maj!$L$4</c:f>
              <c:numCache>
                <c:formatCode>General</c:formatCode>
                <c:ptCount val="1"/>
                <c:pt idx="0">
                  <c:v>219.39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0-4908-B202-5754F0FEB36C}"/>
            </c:ext>
          </c:extLst>
        </c:ser>
        <c:ser>
          <c:idx val="2"/>
          <c:order val="2"/>
          <c:tx>
            <c:strRef>
              <c:f>Maj!$K$5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Maj!$L$5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0-4908-B202-5754F0FEB36C}"/>
            </c:ext>
          </c:extLst>
        </c:ser>
        <c:ser>
          <c:idx val="3"/>
          <c:order val="3"/>
          <c:tx>
            <c:strRef>
              <c:f>Maj!$K$6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Maj!$L$6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0-4908-B202-5754F0FEB36C}"/>
            </c:ext>
          </c:extLst>
        </c:ser>
        <c:ser>
          <c:idx val="4"/>
          <c:order val="4"/>
          <c:tx>
            <c:strRef>
              <c:f>Maj!$K$7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Maj!$L$7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0-4908-B202-5754F0FE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5860688"/>
        <c:axId val="555856336"/>
      </c:barChart>
      <c:catAx>
        <c:axId val="55586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856336"/>
        <c:crosses val="autoZero"/>
        <c:auto val="1"/>
        <c:lblAlgn val="ctr"/>
        <c:lblOffset val="100"/>
        <c:noMultiLvlLbl val="0"/>
      </c:catAx>
      <c:valAx>
        <c:axId val="5558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8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Juli!$G$3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Juli!$H$3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93A-84AA-0D69465AEBC9}"/>
            </c:ext>
          </c:extLst>
        </c:ser>
        <c:ser>
          <c:idx val="1"/>
          <c:order val="1"/>
          <c:tx>
            <c:strRef>
              <c:f>Juli!$G$4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Juli!$H$4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93A-84AA-0D69465AEBC9}"/>
            </c:ext>
          </c:extLst>
        </c:ser>
        <c:ser>
          <c:idx val="2"/>
          <c:order val="2"/>
          <c:tx>
            <c:strRef>
              <c:f>Juli!$G$5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Juli!$H$5</c:f>
              <c:numCache>
                <c:formatCode>_ [$kr.-406]\ * #,##0.00_ ;_ [$kr.-406]\ * \-#,##0.00_ ;_ [$kr.-406]\ * "-"??_ ;_ @_ 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A-493A-84AA-0D69465AEBC9}"/>
            </c:ext>
          </c:extLst>
        </c:ser>
        <c:ser>
          <c:idx val="3"/>
          <c:order val="3"/>
          <c:tx>
            <c:strRef>
              <c:f>Juli!$G$6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Juli!$H$6</c:f>
              <c:numCache>
                <c:formatCode>_ [$kr.-406]\ * #,##0.00_ ;_ [$kr.-406]\ * \-#,##0.00_ ;_ [$kr.-406]\ * "-"??_ ;_ @_ </c:formatCode>
                <c:ptCount val="1"/>
                <c:pt idx="0">
                  <c:v>329.13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A-493A-84AA-0D69465AEBC9}"/>
            </c:ext>
          </c:extLst>
        </c:ser>
        <c:ser>
          <c:idx val="4"/>
          <c:order val="4"/>
          <c:tx>
            <c:strRef>
              <c:f>Juli!$G$7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Juli!$H$7</c:f>
              <c:numCache>
                <c:formatCode>_ [$kr.-406]\ * #,##0.00_ ;_ [$kr.-406]\ * \-#,##0.00_ ;_ [$kr.-406]\ * "-"??_ ;_ @_ </c:formatCode>
                <c:ptCount val="1"/>
                <c:pt idx="0">
                  <c:v>312.38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A-493A-84AA-0D69465AEBC9}"/>
            </c:ext>
          </c:extLst>
        </c:ser>
        <c:ser>
          <c:idx val="5"/>
          <c:order val="5"/>
          <c:tx>
            <c:strRef>
              <c:f>Juli!$G$8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Juli!$H$8</c:f>
              <c:numCache>
                <c:formatCode>_ [$kr.-406]\ * #,##0.00_ ;_ [$kr.-406]\ * \-#,##0.00_ ;_ [$kr.-406]\ * "-"??_ ;_ @_ </c:formatCode>
                <c:ptCount val="1"/>
                <c:pt idx="0">
                  <c:v>636.15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A-493A-84AA-0D69465AEBC9}"/>
            </c:ext>
          </c:extLst>
        </c:ser>
        <c:ser>
          <c:idx val="6"/>
          <c:order val="6"/>
          <c:tx>
            <c:strRef>
              <c:f>Juli!$G$9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Juli!$H$9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A-493A-84AA-0D69465AEBC9}"/>
            </c:ext>
          </c:extLst>
        </c:ser>
        <c:ser>
          <c:idx val="7"/>
          <c:order val="7"/>
          <c:tx>
            <c:strRef>
              <c:f>Juli!$G$10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Juli!$H$10</c:f>
              <c:numCache>
                <c:formatCode>_ [$kr.-406]\ * #,##0.00_ ;_ [$kr.-406]\ * \-#,##0.00_ ;_ [$kr.-406]\ * "-"??_ ;_ @_ 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A-493A-84AA-0D69465AEBC9}"/>
            </c:ext>
          </c:extLst>
        </c:ser>
        <c:ser>
          <c:idx val="8"/>
          <c:order val="8"/>
          <c:tx>
            <c:strRef>
              <c:f>Juli!$G$11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2A-493A-84AA-0D69465AEBC9}"/>
            </c:ext>
          </c:extLst>
        </c:ser>
        <c:ser>
          <c:idx val="9"/>
          <c:order val="9"/>
          <c:tx>
            <c:strRef>
              <c:f>Juli!$G$12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Juli!$H$12</c:f>
              <c:numCache>
                <c:formatCode>_ [$kr.-406]\ * #,##0.00_ ;_ [$kr.-406]\ * \-#,##0.00_ ;_ [$kr.-406]\ * "-"??_ ;_ @_ 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2A-493A-84AA-0D69465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28160"/>
        <c:axId val="850128704"/>
      </c:barChart>
      <c:catAx>
        <c:axId val="85012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28704"/>
        <c:crosses val="autoZero"/>
        <c:auto val="1"/>
        <c:lblAlgn val="ctr"/>
        <c:lblOffset val="100"/>
        <c:noMultiLvlLbl val="0"/>
      </c:catAx>
      <c:valAx>
        <c:axId val="8501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/>
              <a:t>Indtægter</a:t>
            </a:r>
            <a:r>
              <a:rPr lang="da-DK" baseline="0"/>
              <a:t> og Udgifter</a:t>
            </a:r>
          </a:p>
          <a:p>
            <a:pPr>
              <a:defRPr/>
            </a:pP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013633726392353"/>
          <c:y val="0.12158399142861571"/>
          <c:w val="0.8684256994917352"/>
          <c:h val="0.80706417494613825"/>
        </c:manualLayout>
      </c:layout>
      <c:lineChart>
        <c:grouping val="standard"/>
        <c:varyColors val="0"/>
        <c:ser>
          <c:idx val="1"/>
          <c:order val="0"/>
          <c:tx>
            <c:v>Indtægter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Regnskab!$D$18:$O$18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Regnskab!$D$24:$O$24</c:f>
              <c:numCache>
                <c:formatCode>_ [$kr.-406]\ * #,##0.00_ ;_ [$kr.-406]\ * \-#,##0.00_ ;_ [$kr.-406]\ * "-"??_ ;_ @_ </c:formatCode>
                <c:ptCount val="12"/>
                <c:pt idx="0">
                  <c:v>5618.45</c:v>
                </c:pt>
                <c:pt idx="1">
                  <c:v>5912.42</c:v>
                </c:pt>
                <c:pt idx="2">
                  <c:v>3238.86</c:v>
                </c:pt>
                <c:pt idx="3">
                  <c:v>4307.8</c:v>
                </c:pt>
                <c:pt idx="4">
                  <c:v>1161.3899999999999</c:v>
                </c:pt>
                <c:pt idx="5">
                  <c:v>922</c:v>
                </c:pt>
                <c:pt idx="6">
                  <c:v>2370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D-4AB3-98B6-8EE0B6BCB534}"/>
            </c:ext>
          </c:extLst>
        </c:ser>
        <c:ser>
          <c:idx val="2"/>
          <c:order val="1"/>
          <c:tx>
            <c:v>Udgifter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Regnskab!$D$18:$O$18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Regnskab!$D$15:$O$15</c:f>
              <c:numCache>
                <c:formatCode>_ [$kr.-406]\ * #,##0.00_ ;_ [$kr.-406]\ * \-#,##0.00_ ;_ [$kr.-406]\ * "-"??_ ;_ @_ </c:formatCode>
                <c:ptCount val="12"/>
                <c:pt idx="0">
                  <c:v>9162.25</c:v>
                </c:pt>
                <c:pt idx="1">
                  <c:v>5061.9799999999996</c:v>
                </c:pt>
                <c:pt idx="2">
                  <c:v>2965.75</c:v>
                </c:pt>
                <c:pt idx="3">
                  <c:v>2335.19</c:v>
                </c:pt>
                <c:pt idx="4">
                  <c:v>1949.08</c:v>
                </c:pt>
                <c:pt idx="5">
                  <c:v>2579.3799999999974</c:v>
                </c:pt>
                <c:pt idx="6">
                  <c:v>1870.6599999999999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D-4AB3-98B6-8EE0B6BC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11952"/>
        <c:axId val="803415216"/>
      </c:lineChart>
      <c:catAx>
        <c:axId val="8034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5216"/>
        <c:crosses val="autoZero"/>
        <c:auto val="1"/>
        <c:lblAlgn val="ctr"/>
        <c:lblOffset val="100"/>
        <c:noMultiLvlLbl val="0"/>
      </c:catAx>
      <c:valAx>
        <c:axId val="803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19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Juli!$G$3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Juli!$H$3</c:f>
              <c:numCache>
                <c:formatCode>_ [$kr.-406]\ * #,##0.00_ ;_ [$kr.-406]\ * \-#,##0.00_ ;_ [$kr.-406]\ * "-"??_ ;_ @_ 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A86-B189-4B9ADB99917C}"/>
            </c:ext>
          </c:extLst>
        </c:ser>
        <c:ser>
          <c:idx val="1"/>
          <c:order val="1"/>
          <c:tx>
            <c:strRef>
              <c:f>Juli!$G$4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Juli!$H$4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4A86-B189-4B9ADB99917C}"/>
            </c:ext>
          </c:extLst>
        </c:ser>
        <c:ser>
          <c:idx val="2"/>
          <c:order val="2"/>
          <c:tx>
            <c:strRef>
              <c:f>Juli!$G$5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Juli!$H$5</c:f>
              <c:numCache>
                <c:formatCode>_ [$kr.-406]\ * #,##0.00_ ;_ [$kr.-406]\ * \-#,##0.00_ ;_ [$kr.-406]\ * "-"??_ ;_ @_ 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4A86-B189-4B9ADB99917C}"/>
            </c:ext>
          </c:extLst>
        </c:ser>
        <c:ser>
          <c:idx val="3"/>
          <c:order val="3"/>
          <c:tx>
            <c:strRef>
              <c:f>Juli!$G$6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Juli!$H$6</c:f>
              <c:numCache>
                <c:formatCode>_ [$kr.-406]\ * #,##0.00_ ;_ [$kr.-406]\ * \-#,##0.00_ ;_ [$kr.-406]\ * "-"??_ ;_ @_ </c:formatCode>
                <c:ptCount val="1"/>
                <c:pt idx="0">
                  <c:v>329.13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9-4A86-B189-4B9ADB99917C}"/>
            </c:ext>
          </c:extLst>
        </c:ser>
        <c:ser>
          <c:idx val="4"/>
          <c:order val="4"/>
          <c:tx>
            <c:strRef>
              <c:f>Juli!$G$7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Juli!$H$7</c:f>
              <c:numCache>
                <c:formatCode>_ [$kr.-406]\ * #,##0.00_ ;_ [$kr.-406]\ * \-#,##0.00_ ;_ [$kr.-406]\ * "-"??_ ;_ @_ </c:formatCode>
                <c:ptCount val="1"/>
                <c:pt idx="0">
                  <c:v>312.38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4A86-B189-4B9ADB99917C}"/>
            </c:ext>
          </c:extLst>
        </c:ser>
        <c:ser>
          <c:idx val="5"/>
          <c:order val="5"/>
          <c:tx>
            <c:strRef>
              <c:f>Juli!$G$8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Juli!$H$8</c:f>
              <c:numCache>
                <c:formatCode>_ [$kr.-406]\ * #,##0.00_ ;_ [$kr.-406]\ * \-#,##0.00_ ;_ [$kr.-406]\ * "-"??_ ;_ @_ </c:formatCode>
                <c:ptCount val="1"/>
                <c:pt idx="0">
                  <c:v>636.15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4A86-B189-4B9ADB99917C}"/>
            </c:ext>
          </c:extLst>
        </c:ser>
        <c:ser>
          <c:idx val="6"/>
          <c:order val="6"/>
          <c:tx>
            <c:strRef>
              <c:f>Juli!$G$9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Juli!$H$9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4A86-B189-4B9ADB99917C}"/>
            </c:ext>
          </c:extLst>
        </c:ser>
        <c:ser>
          <c:idx val="7"/>
          <c:order val="7"/>
          <c:tx>
            <c:strRef>
              <c:f>Juli!$G$10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Juli!$H$10</c:f>
              <c:numCache>
                <c:formatCode>_ [$kr.-406]\ * #,##0.00_ ;_ [$kr.-406]\ * \-#,##0.00_ ;_ [$kr.-406]\ * "-"??_ ;_ @_ 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69-4A86-B189-4B9ADB99917C}"/>
            </c:ext>
          </c:extLst>
        </c:ser>
        <c:ser>
          <c:idx val="8"/>
          <c:order val="8"/>
          <c:tx>
            <c:strRef>
              <c:f>Juli!$G$11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Juli!$H$11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69-4A86-B189-4B9ADB99917C}"/>
            </c:ext>
          </c:extLst>
        </c:ser>
        <c:ser>
          <c:idx val="9"/>
          <c:order val="9"/>
          <c:tx>
            <c:strRef>
              <c:f>Juli!$G$12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Juli!$H$12</c:f>
              <c:numCache>
                <c:formatCode>_ [$kr.-406]\ * #,##0.00_ ;_ [$kr.-406]\ * \-#,##0.00_ ;_ [$kr.-406]\ * "-"??_ ;_ @_ 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69-4A86-B189-4B9ADB99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149376"/>
        <c:axId val="850144480"/>
      </c:barChart>
      <c:catAx>
        <c:axId val="850149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44480"/>
        <c:crosses val="autoZero"/>
        <c:auto val="1"/>
        <c:lblAlgn val="ctr"/>
        <c:lblOffset val="100"/>
        <c:noMultiLvlLbl val="0"/>
      </c:catAx>
      <c:valAx>
        <c:axId val="8501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Juli!$K$3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Juli!$L$3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502-86BC-A3C10015F0AD}"/>
            </c:ext>
          </c:extLst>
        </c:ser>
        <c:ser>
          <c:idx val="1"/>
          <c:order val="1"/>
          <c:tx>
            <c:strRef>
              <c:f>Juli!$K$4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Juli!$L$4</c:f>
              <c:numCache>
                <c:formatCode>General</c:formatCode>
                <c:ptCount val="1"/>
                <c:pt idx="0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502-86BC-A3C10015F0AD}"/>
            </c:ext>
          </c:extLst>
        </c:ser>
        <c:ser>
          <c:idx val="3"/>
          <c:order val="2"/>
          <c:tx>
            <c:strRef>
              <c:f>Juli!$K$5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Juli!$L$5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9-4502-86BC-A3C10015F0AD}"/>
            </c:ext>
          </c:extLst>
        </c:ser>
        <c:ser>
          <c:idx val="4"/>
          <c:order val="3"/>
          <c:tx>
            <c:strRef>
              <c:f>Juli!$K$6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Juli!$L$6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9-4502-86BC-A3C10015F0AD}"/>
            </c:ext>
          </c:extLst>
        </c:ser>
        <c:ser>
          <c:idx val="5"/>
          <c:order val="4"/>
          <c:tx>
            <c:strRef>
              <c:f>Juli!$K$7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Juli!$L$7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9-4502-86BC-A3C10015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46112"/>
        <c:axId val="850150464"/>
      </c:barChart>
      <c:catAx>
        <c:axId val="85014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0150464"/>
        <c:crosses val="autoZero"/>
        <c:auto val="1"/>
        <c:lblAlgn val="ctr"/>
        <c:lblOffset val="100"/>
        <c:noMultiLvlLbl val="0"/>
      </c:catAx>
      <c:valAx>
        <c:axId val="850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01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Juli!$K$3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Juli!$L$3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E-4810-AD55-692063AFB008}"/>
            </c:ext>
          </c:extLst>
        </c:ser>
        <c:ser>
          <c:idx val="1"/>
          <c:order val="1"/>
          <c:tx>
            <c:strRef>
              <c:f>Juli!$K$4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Juli!$L$4</c:f>
              <c:numCache>
                <c:formatCode>General</c:formatCode>
                <c:ptCount val="1"/>
                <c:pt idx="0">
                  <c:v>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E-4810-AD55-692063AFB008}"/>
            </c:ext>
          </c:extLst>
        </c:ser>
        <c:ser>
          <c:idx val="2"/>
          <c:order val="2"/>
          <c:tx>
            <c:strRef>
              <c:f>Juli!$K$5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Juli!$L$5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E-4810-AD55-692063AFB008}"/>
            </c:ext>
          </c:extLst>
        </c:ser>
        <c:ser>
          <c:idx val="3"/>
          <c:order val="3"/>
          <c:tx>
            <c:strRef>
              <c:f>Juli!$K$6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Juli!$L$6</c:f>
              <c:numCache>
                <c:formatCode>General</c:formatCode>
                <c:ptCount val="1"/>
                <c:pt idx="0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E-4810-AD55-692063AFB008}"/>
            </c:ext>
          </c:extLst>
        </c:ser>
        <c:ser>
          <c:idx val="4"/>
          <c:order val="4"/>
          <c:tx>
            <c:strRef>
              <c:f>Juli!$K$7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Juli!$L$7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E-4810-AD55-692063AF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5860688"/>
        <c:axId val="555856336"/>
      </c:barChart>
      <c:catAx>
        <c:axId val="55586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5856336"/>
        <c:crosses val="autoZero"/>
        <c:auto val="1"/>
        <c:lblAlgn val="ctr"/>
        <c:lblOffset val="100"/>
        <c:noMultiLvlLbl val="0"/>
      </c:catAx>
      <c:valAx>
        <c:axId val="5558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8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/>
              <a:t>Overskud</a:t>
            </a:r>
          </a:p>
        </c:rich>
      </c:tx>
      <c:layout>
        <c:manualLayout>
          <c:xMode val="edge"/>
          <c:yMode val="edge"/>
          <c:x val="0.46870085342245105"/>
          <c:y val="1.8527163447511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Regnskab!$D$27:$P$27</c:f>
              <c:strCache>
                <c:ptCount val="13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Regnskab!$D$28:$P$28</c:f>
              <c:numCache>
                <c:formatCode>_ [$kr.-406]\ * #,##0.00_ ;_ [$kr.-406]\ * \-#,##0.00_ ;_ [$kr.-406]\ * "-"??_ ;_ @_ </c:formatCode>
                <c:ptCount val="13"/>
                <c:pt idx="0">
                  <c:v>-3543.8</c:v>
                </c:pt>
                <c:pt idx="1">
                  <c:v>850.44000000000051</c:v>
                </c:pt>
                <c:pt idx="2">
                  <c:v>273.11000000000013</c:v>
                </c:pt>
                <c:pt idx="3">
                  <c:v>1972.6100000000001</c:v>
                </c:pt>
                <c:pt idx="4">
                  <c:v>-787.69</c:v>
                </c:pt>
                <c:pt idx="5">
                  <c:v>-1657.3799999999974</c:v>
                </c:pt>
                <c:pt idx="6">
                  <c:v>499.34000000000015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-735.9900000000016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4680-96C2-F5C2E2E9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13584"/>
        <c:axId val="803416848"/>
      </c:lineChart>
      <c:catAx>
        <c:axId val="8034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6848"/>
        <c:crosses val="autoZero"/>
        <c:auto val="1"/>
        <c:lblAlgn val="ctr"/>
        <c:lblOffset val="100"/>
        <c:noMultiLvlLbl val="0"/>
      </c:catAx>
      <c:valAx>
        <c:axId val="8034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3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8696199023047664"/>
          <c:y val="5.1446902141634054E-2"/>
          <c:w val="0.65554769363198118"/>
          <c:h val="0.68918847458587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Regnskab!$B$5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Regnskab!$P$5</c:f>
              <c:numCache>
                <c:formatCode>_ [$kr.-406]\ * #,##0.00_ ;_ [$kr.-406]\ * \-#,##0.00_ ;_ [$kr.-406]\ * "-"??_ ;_ @_ </c:formatCode>
                <c:ptCount val="1"/>
                <c:pt idx="0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A76-8472-A41E63AFED75}"/>
            </c:ext>
          </c:extLst>
        </c:ser>
        <c:ser>
          <c:idx val="1"/>
          <c:order val="1"/>
          <c:tx>
            <c:strRef>
              <c:f>Regnskab!$B$6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Regnskab!$P$6</c:f>
              <c:numCache>
                <c:formatCode>_ [$kr.-406]\ * #,##0.00_ ;_ [$kr.-406]\ * \-#,##0.00_ ;_ [$kr.-406]\ * "-"??_ ;_ @_ </c:formatCode>
                <c:ptCount val="1"/>
                <c:pt idx="0">
                  <c:v>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E-4A76-8472-A41E63AFED75}"/>
            </c:ext>
          </c:extLst>
        </c:ser>
        <c:ser>
          <c:idx val="2"/>
          <c:order val="2"/>
          <c:tx>
            <c:strRef>
              <c:f>Regnskab!$B$7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Regnskab!$P$7</c:f>
              <c:numCache>
                <c:formatCode>_ [$kr.-406]\ * #,##0.00_ ;_ [$kr.-406]\ * \-#,##0.00_ ;_ [$kr.-406]\ * "-"??_ ;_ @_ </c:formatCode>
                <c:ptCount val="1"/>
                <c:pt idx="0">
                  <c:v>1057.33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E-4A76-8472-A41E63AFED75}"/>
            </c:ext>
          </c:extLst>
        </c:ser>
        <c:ser>
          <c:idx val="3"/>
          <c:order val="3"/>
          <c:tx>
            <c:strRef>
              <c:f>Regnskab!$B$8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Regnskab!$P$8</c:f>
              <c:numCache>
                <c:formatCode>_ [$kr.-406]\ * #,##0.00_ ;_ [$kr.-406]\ * \-#,##0.00_ ;_ [$kr.-406]\ * "-"??_ ;_ @_ </c:formatCode>
                <c:ptCount val="1"/>
                <c:pt idx="0">
                  <c:v>1650.4299999999998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E-4A76-8472-A41E63AFED75}"/>
            </c:ext>
          </c:extLst>
        </c:ser>
        <c:ser>
          <c:idx val="4"/>
          <c:order val="4"/>
          <c:tx>
            <c:strRef>
              <c:f>Regnskab!$B$9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Regnskab!$P$9</c:f>
              <c:numCache>
                <c:formatCode>_ [$kr.-406]\ * #,##0.00_ ;_ [$kr.-406]\ * \-#,##0.00_ ;_ [$kr.-406]\ * "-"??_ ;_ @_ </c:formatCode>
                <c:ptCount val="1"/>
                <c:pt idx="0">
                  <c:v>2993.33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E-4A76-8472-A41E63AFED75}"/>
            </c:ext>
          </c:extLst>
        </c:ser>
        <c:ser>
          <c:idx val="5"/>
          <c:order val="5"/>
          <c:tx>
            <c:strRef>
              <c:f>Regnskab!$B$10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Regnskab!$P$10</c:f>
              <c:numCache>
                <c:formatCode>_ [$kr.-406]\ * #,##0.00_ ;_ [$kr.-406]\ * \-#,##0.00_ ;_ [$kr.-406]\ * "-"??_ ;_ @_ </c:formatCode>
                <c:ptCount val="1"/>
                <c:pt idx="0">
                  <c:v>3282.66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E-4A76-8472-A41E63AFED75}"/>
            </c:ext>
          </c:extLst>
        </c:ser>
        <c:ser>
          <c:idx val="6"/>
          <c:order val="6"/>
          <c:tx>
            <c:strRef>
              <c:f>Regnskab!$B$11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Regnskab!$P$11</c:f>
              <c:numCache>
                <c:formatCode>_ [$kr.-406]\ * #,##0.00_ ;_ [$kr.-406]\ * \-#,##0.00_ ;_ [$kr.-406]\ * "-"??_ ;_ @_ </c:formatCode>
                <c:ptCount val="1"/>
                <c:pt idx="0">
                  <c:v>753.15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E-4A76-8472-A41E63AFED75}"/>
            </c:ext>
          </c:extLst>
        </c:ser>
        <c:ser>
          <c:idx val="7"/>
          <c:order val="7"/>
          <c:tx>
            <c:strRef>
              <c:f>Regnskab!$B$12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Regnskab!$P$12</c:f>
              <c:numCache>
                <c:formatCode>_ [$kr.-406]\ * #,##0.00_ ;_ [$kr.-406]\ * \-#,##0.00_ ;_ [$kr.-406]\ * "-"??_ ;_ @_ 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E-4A76-8472-A41E63AFED75}"/>
            </c:ext>
          </c:extLst>
        </c:ser>
        <c:ser>
          <c:idx val="8"/>
          <c:order val="8"/>
          <c:tx>
            <c:strRef>
              <c:f>Regnskab!$B$13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Regnskab!$P$13</c:f>
              <c:numCache>
                <c:formatCode>_ [$kr.-406]\ * #,##0.00_ ;_ [$kr.-406]\ * \-#,##0.00_ ;_ [$kr.-406]\ * "-"??_ ;_ @_ </c:formatCode>
                <c:ptCount val="1"/>
                <c:pt idx="0">
                  <c:v>1403.21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E-4A76-8472-A41E63AFED75}"/>
            </c:ext>
          </c:extLst>
        </c:ser>
        <c:ser>
          <c:idx val="9"/>
          <c:order val="9"/>
          <c:tx>
            <c:strRef>
              <c:f>Regnskab!$B$14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Regnskab!$P$14</c:f>
              <c:numCache>
                <c:formatCode>_ [$kr.-406]\ * #,##0.00_ ;_ [$kr.-406]\ * \-#,##0.00_ ;_ [$kr.-406]\ * "-"??_ ;_ @_ </c:formatCode>
                <c:ptCount val="1"/>
                <c:pt idx="0">
                  <c:v>3111.8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E-4A76-8472-A41E63AF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415760"/>
        <c:axId val="803416304"/>
      </c:barChart>
      <c:catAx>
        <c:axId val="80341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3416304"/>
        <c:crosses val="autoZero"/>
        <c:auto val="1"/>
        <c:lblAlgn val="ctr"/>
        <c:lblOffset val="100"/>
        <c:noMultiLvlLbl val="0"/>
      </c:catAx>
      <c:valAx>
        <c:axId val="803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Indtægter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8723254978084628"/>
          <c:y val="5.1581067249548869E-2"/>
          <c:w val="0.66553181676631679"/>
          <c:h val="0.698217341592375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Regnskab!$B$19</c:f>
              <c:strCache>
                <c:ptCount val="1"/>
                <c:pt idx="0">
                  <c:v>Andet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Regnskab!$P$19</c:f>
              <c:numCache>
                <c:formatCode>_ [$kr.-406]\ * #,##0.00_ ;_ [$kr.-406]\ * \-#,##0.00_ ;_ [$kr.-406]\ * "-"??_ ;_ @_ </c:formatCode>
                <c:ptCount val="1"/>
                <c:pt idx="0">
                  <c:v>111.06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C-4968-96A2-AD0EE6AA2CEE}"/>
            </c:ext>
          </c:extLst>
        </c:ser>
        <c:ser>
          <c:idx val="1"/>
          <c:order val="1"/>
          <c:tx>
            <c:strRef>
              <c:f>Regnskab!$B$20</c:f>
              <c:strCache>
                <c:ptCount val="1"/>
                <c:pt idx="0">
                  <c:v>Arbejde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Regnskab!$P$20</c:f>
              <c:numCache>
                <c:formatCode>_ [$kr.-406]\ * #,##0.00_ ;_ [$kr.-406]\ * \-#,##0.00_ ;_ [$kr.-406]\ * "-"??_ ;_ @_ </c:formatCode>
                <c:ptCount val="1"/>
                <c:pt idx="0">
                  <c:v>13411.91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C-4968-96A2-AD0EE6AA2CEE}"/>
            </c:ext>
          </c:extLst>
        </c:ser>
        <c:ser>
          <c:idx val="2"/>
          <c:order val="2"/>
          <c:tx>
            <c:strRef>
              <c:f>Regnskab!$B$21</c:f>
              <c:strCache>
                <c:ptCount val="1"/>
                <c:pt idx="0">
                  <c:v>Gaver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Regnskab!$P$21</c:f>
              <c:numCache>
                <c:formatCode>_ [$kr.-406]\ * #,##0.00_ ;_ [$kr.-406]\ * \-#,##0.00_ ;_ [$kr.-406]\ * "-"??_ ;_ @_ </c:formatCode>
                <c:ptCount val="1"/>
                <c:pt idx="0">
                  <c:v>1249.95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C-4968-96A2-AD0EE6AA2CEE}"/>
            </c:ext>
          </c:extLst>
        </c:ser>
        <c:ser>
          <c:idx val="3"/>
          <c:order val="3"/>
          <c:tx>
            <c:strRef>
              <c:f>Regnskab!$B$22</c:f>
              <c:strCache>
                <c:ptCount val="1"/>
                <c:pt idx="0">
                  <c:v>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Regnskab!$P$22</c:f>
              <c:numCache>
                <c:formatCode>_ [$kr.-406]\ * #,##0.00_ ;_ [$kr.-406]\ * \-#,##0.00_ ;_ [$kr.-406]\ * "-"??_ ;_ @_ </c:formatCode>
                <c:ptCount val="1"/>
                <c:pt idx="0">
                  <c:v>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C-4968-96A2-AD0EE6AA2CEE}"/>
            </c:ext>
          </c:extLst>
        </c:ser>
        <c:ser>
          <c:idx val="4"/>
          <c:order val="4"/>
          <c:tx>
            <c:strRef>
              <c:f>Regnskab!$B$23</c:f>
              <c:strCache>
                <c:ptCount val="1"/>
                <c:pt idx="0">
                  <c:v>Tilbagebetaling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Regnskab!$P$23</c:f>
              <c:numCache>
                <c:formatCode>_ [$kr.-406]\ * #,##0.00_ ;_ [$kr.-406]\ * \-#,##0.00_ ;_ [$kr.-406]\ * "-"??_ ;_ @_ </c:formatCode>
                <c:ptCount val="1"/>
                <c:pt idx="0">
                  <c:v>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C-4968-96A2-AD0EE6AA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2797120"/>
        <c:axId val="802793856"/>
      </c:barChart>
      <c:catAx>
        <c:axId val="80279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793856"/>
        <c:crosses val="autoZero"/>
        <c:auto val="1"/>
        <c:lblAlgn val="ctr"/>
        <c:lblOffset val="100"/>
        <c:noMultiLvlLbl val="0"/>
      </c:catAx>
      <c:valAx>
        <c:axId val="802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Regnskab!$B$5:$C$5</c:f>
              <c:strCache>
                <c:ptCount val="2"/>
                <c:pt idx="0">
                  <c:v>Abonnementer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Regnskab!$D$5:$O$5</c:f>
              <c:numCache>
                <c:formatCode>_ [$kr.-406]\ * #,##0.00_ ;_ [$kr.-406]\ * \-#,##0.00_ ;_ [$kr.-406]\ * "-"??_ ;_ @_ </c:formatCode>
                <c:ptCount val="12"/>
                <c:pt idx="0">
                  <c:v>99</c:v>
                </c:pt>
                <c:pt idx="1">
                  <c:v>153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6-472D-8788-12D72DC8444D}"/>
            </c:ext>
          </c:extLst>
        </c:ser>
        <c:ser>
          <c:idx val="2"/>
          <c:order val="1"/>
          <c:tx>
            <c:strRef>
              <c:f>Regnskab!$B$7:$C$7</c:f>
              <c:strCache>
                <c:ptCount val="2"/>
                <c:pt idx="0">
                  <c:v>Gaver U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Regnskab!$D$7:$O$7</c:f>
              <c:numCache>
                <c:formatCode>_ [$kr.-406]\ * #,##0.00_ ;_ [$kr.-406]\ * \-#,##0.00_ ;_ [$kr.-406]\ * "-"??_ ;_ @_ </c:formatCode>
                <c:ptCount val="12"/>
                <c:pt idx="0">
                  <c:v>320</c:v>
                </c:pt>
                <c:pt idx="1">
                  <c:v>336.48</c:v>
                </c:pt>
                <c:pt idx="2">
                  <c:v>314.85000000000002</c:v>
                </c:pt>
                <c:pt idx="3">
                  <c:v>0</c:v>
                </c:pt>
                <c:pt idx="4">
                  <c:v>50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6-472D-8788-12D72DC8444D}"/>
            </c:ext>
          </c:extLst>
        </c:ser>
        <c:ser>
          <c:idx val="3"/>
          <c:order val="2"/>
          <c:tx>
            <c:strRef>
              <c:f>Regnskab!$B$8:$C$8</c:f>
              <c:strCache>
                <c:ptCount val="2"/>
                <c:pt idx="0">
                  <c:v>Hverdag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Regnskab!$D$8:$O$8</c:f>
              <c:numCache>
                <c:formatCode>_ [$kr.-406]\ * #,##0.00_ ;_ [$kr.-406]\ * \-#,##0.00_ ;_ [$kr.-406]\ * "-"??_ ;_ @_ </c:formatCode>
                <c:ptCount val="12"/>
                <c:pt idx="0">
                  <c:v>10</c:v>
                </c:pt>
                <c:pt idx="1">
                  <c:v>381</c:v>
                </c:pt>
                <c:pt idx="2">
                  <c:v>499.3</c:v>
                </c:pt>
                <c:pt idx="3">
                  <c:v>0</c:v>
                </c:pt>
                <c:pt idx="4">
                  <c:v>431</c:v>
                </c:pt>
                <c:pt idx="6">
                  <c:v>329.13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6-472D-8788-12D72DC8444D}"/>
            </c:ext>
          </c:extLst>
        </c:ser>
        <c:ser>
          <c:idx val="4"/>
          <c:order val="3"/>
          <c:tx>
            <c:strRef>
              <c:f>Regnskab!$B$9:$C$9</c:f>
              <c:strCache>
                <c:ptCount val="2"/>
                <c:pt idx="0">
                  <c:v>Mad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Regnskab!$D$9:$O$9</c:f>
              <c:numCache>
                <c:formatCode>_ [$kr.-406]\ * #,##0.00_ ;_ [$kr.-406]\ * \-#,##0.00_ ;_ [$kr.-406]\ * "-"??_ ;_ @_ </c:formatCode>
                <c:ptCount val="12"/>
                <c:pt idx="0">
                  <c:v>824.3900000000001</c:v>
                </c:pt>
                <c:pt idx="1">
                  <c:v>507.18999999999994</c:v>
                </c:pt>
                <c:pt idx="2">
                  <c:v>588.26</c:v>
                </c:pt>
                <c:pt idx="3">
                  <c:v>525.11000000000013</c:v>
                </c:pt>
                <c:pt idx="4">
                  <c:v>236</c:v>
                </c:pt>
                <c:pt idx="6">
                  <c:v>312.38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6-472D-8788-12D72DC8444D}"/>
            </c:ext>
          </c:extLst>
        </c:ser>
        <c:ser>
          <c:idx val="5"/>
          <c:order val="4"/>
          <c:tx>
            <c:strRef>
              <c:f>Regnskab!$B$10:$C$10</c:f>
              <c:strCache>
                <c:ptCount val="2"/>
                <c:pt idx="0">
                  <c:v>Sjov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Regnskab!$D$10:$O$10</c:f>
              <c:numCache>
                <c:formatCode>_ [$kr.-406]\ * #,##0.00_ ;_ [$kr.-406]\ * \-#,##0.00_ ;_ [$kr.-406]\ * "-"??_ ;_ @_ </c:formatCode>
                <c:ptCount val="12"/>
                <c:pt idx="0">
                  <c:v>6.75</c:v>
                </c:pt>
                <c:pt idx="1">
                  <c:v>610.30999999999995</c:v>
                </c:pt>
                <c:pt idx="2">
                  <c:v>845.33999999999992</c:v>
                </c:pt>
                <c:pt idx="3">
                  <c:v>1031.08</c:v>
                </c:pt>
                <c:pt idx="4">
                  <c:v>153.03</c:v>
                </c:pt>
                <c:pt idx="6">
                  <c:v>636.15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6-472D-8788-12D72DC8444D}"/>
            </c:ext>
          </c:extLst>
        </c:ser>
        <c:ser>
          <c:idx val="6"/>
          <c:order val="5"/>
          <c:tx>
            <c:strRef>
              <c:f>Regnskab!$B$11:$C$11</c:f>
              <c:strCache>
                <c:ptCount val="2"/>
                <c:pt idx="0">
                  <c:v>Skole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Regnskab!$D$11:$O$11</c:f>
              <c:numCache>
                <c:formatCode>_ [$kr.-406]\ * #,##0.00_ ;_ [$kr.-406]\ * \-#,##0.00_ ;_ [$kr.-406]\ * "-"??_ ;_ @_ 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137</c:v>
                </c:pt>
                <c:pt idx="3">
                  <c:v>646</c:v>
                </c:pt>
                <c:pt idx="4">
                  <c:v>-74.849999999999994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6-472D-8788-12D72DC8444D}"/>
            </c:ext>
          </c:extLst>
        </c:ser>
        <c:ser>
          <c:idx val="7"/>
          <c:order val="6"/>
          <c:tx>
            <c:strRef>
              <c:f>Regnskab!$B$12:$C$12</c:f>
              <c:strCache>
                <c:ptCount val="2"/>
                <c:pt idx="0">
                  <c:v>Telefon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Regnskab!$D$12:$O$12</c:f>
              <c:numCache>
                <c:formatCode>_ [$kr.-406]\ * #,##0.00_ ;_ [$kr.-406]\ * \-#,##0.00_ ;_ [$kr.-406]\ * "-"??_ ;_ @_ </c:formatCode>
                <c:ptCount val="12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0</c:v>
                </c:pt>
                <c:pt idx="6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B6-472D-8788-12D72DC8444D}"/>
            </c:ext>
          </c:extLst>
        </c:ser>
        <c:ser>
          <c:idx val="9"/>
          <c:order val="7"/>
          <c:tx>
            <c:strRef>
              <c:f>Regnskab!$B$14:$C$14</c:f>
              <c:strCache>
                <c:ptCount val="2"/>
                <c:pt idx="0">
                  <c:v>Tøj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Regnskab!$D$4:$O$4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Marts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Regnskab!$D$14:$O$14</c:f>
              <c:numCache>
                <c:formatCode>_ [$kr.-406]\ * #,##0.00_ ;_ [$kr.-406]\ * \-#,##0.00_ ;_ [$kr.-406]\ * "-"??_ ;_ @_ </c:formatCode>
                <c:ptCount val="12"/>
                <c:pt idx="0">
                  <c:v>899.9</c:v>
                </c:pt>
                <c:pt idx="1">
                  <c:v>250</c:v>
                </c:pt>
                <c:pt idx="2">
                  <c:v>448</c:v>
                </c:pt>
                <c:pt idx="3">
                  <c:v>0</c:v>
                </c:pt>
                <c:pt idx="4">
                  <c:v>1099.9000000000001</c:v>
                </c:pt>
                <c:pt idx="6">
                  <c:v>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B6-472D-8788-12D72DC8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03648"/>
        <c:axId val="802794400"/>
      </c:scatterChart>
      <c:valAx>
        <c:axId val="8028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94400"/>
        <c:crosses val="autoZero"/>
        <c:crossBetween val="midCat"/>
      </c:valAx>
      <c:valAx>
        <c:axId val="8027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8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a-DK"/>
              <a:t>Saldo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Regnskab!$C$31:$O$31</c:f>
              <c:strCache>
                <c:ptCount val="13"/>
                <c:pt idx="0">
                  <c:v>December</c:v>
                </c:pt>
                <c:pt idx="1">
                  <c:v>Januar</c:v>
                </c:pt>
                <c:pt idx="2">
                  <c:v>Februar</c:v>
                </c:pt>
                <c:pt idx="3">
                  <c:v>Marts</c:v>
                </c:pt>
                <c:pt idx="4">
                  <c:v>April</c:v>
                </c:pt>
                <c:pt idx="5">
                  <c:v>Maj</c:v>
                </c:pt>
                <c:pt idx="6">
                  <c:v>Juni</c:v>
                </c:pt>
                <c:pt idx="7">
                  <c:v>Juli</c:v>
                </c:pt>
                <c:pt idx="8">
                  <c:v>August</c:v>
                </c:pt>
                <c:pt idx="9">
                  <c:v>September</c:v>
                </c:pt>
                <c:pt idx="10">
                  <c:v>Oktober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Regnskab!$C$36:$O$36</c:f>
              <c:numCache>
                <c:formatCode>_ [$kr.-406]\ * #,##0.00_ ;_ [$kr.-406]\ * \-#,##0.00_ ;_ [$kr.-406]\ * "-"??_ ;_ @_ </c:formatCode>
                <c:ptCount val="13"/>
                <c:pt idx="0">
                  <c:v>34448</c:v>
                </c:pt>
                <c:pt idx="1">
                  <c:v>30900</c:v>
                </c:pt>
                <c:pt idx="2">
                  <c:v>31627.710000000003</c:v>
                </c:pt>
                <c:pt idx="3">
                  <c:v>31902.5</c:v>
                </c:pt>
                <c:pt idx="4">
                  <c:v>33867.57</c:v>
                </c:pt>
                <c:pt idx="5">
                  <c:v>32941</c:v>
                </c:pt>
                <c:pt idx="6">
                  <c:v>31283.620000000003</c:v>
                </c:pt>
                <c:pt idx="7">
                  <c:v>31784.960000000003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A-489D-9EA8-44E09A8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13584"/>
        <c:axId val="803416848"/>
      </c:lineChart>
      <c:catAx>
        <c:axId val="8034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6848"/>
        <c:crosses val="autoZero"/>
        <c:auto val="1"/>
        <c:lblAlgn val="ctr"/>
        <c:lblOffset val="100"/>
        <c:noMultiLvlLbl val="0"/>
      </c:catAx>
      <c:valAx>
        <c:axId val="8034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3413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Udgifter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Januar!$G$3</c:f>
              <c:strCache>
                <c:ptCount val="1"/>
                <c:pt idx="0">
                  <c:v>Abonnementer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Januar!$H$3</c:f>
              <c:numCache>
                <c:formatCode>_ [$kr.-406]\ * #,##0.00_ ;_ [$kr.-406]\ * \-#,##0.00_ ;_ [$kr.-406]\ * "-"??_ ;_ @_ 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1-42BE-8CCF-79E51F193374}"/>
            </c:ext>
          </c:extLst>
        </c:ser>
        <c:ser>
          <c:idx val="1"/>
          <c:order val="1"/>
          <c:tx>
            <c:strRef>
              <c:f>Januar!$G$4</c:f>
              <c:strCache>
                <c:ptCount val="1"/>
                <c:pt idx="0">
                  <c:v>Andet/store køb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Januar!$H$4</c:f>
              <c:numCache>
                <c:formatCode>_ [$kr.-406]\ * #,##0.00_ ;_ [$kr.-406]\ * \-#,##0.00_ ;_ [$kr.-406]\ * "-"??_ ;_ @_ </c:formatCode>
                <c:ptCount val="1"/>
                <c:pt idx="0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1-42BE-8CCF-79E51F193374}"/>
            </c:ext>
          </c:extLst>
        </c:ser>
        <c:ser>
          <c:idx val="2"/>
          <c:order val="2"/>
          <c:tx>
            <c:strRef>
              <c:f>Januar!$G$5</c:f>
              <c:strCache>
                <c:ptCount val="1"/>
                <c:pt idx="0">
                  <c:v>Gaver 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Januar!$H$5</c:f>
              <c:numCache>
                <c:formatCode>_ [$kr.-406]\ * #,##0.00_ ;_ [$kr.-406]\ * \-#,##0.00_ ;_ [$kr.-406]\ * "-"??_ ;_ @_ 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1-42BE-8CCF-79E51F193374}"/>
            </c:ext>
          </c:extLst>
        </c:ser>
        <c:ser>
          <c:idx val="3"/>
          <c:order val="3"/>
          <c:tx>
            <c:strRef>
              <c:f>Januar!$G$6</c:f>
              <c:strCache>
                <c:ptCount val="1"/>
                <c:pt idx="0">
                  <c:v>Hverdag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Januar!$H$6</c:f>
              <c:numCache>
                <c:formatCode>_ [$kr.-406]\ * #,##0.00_ ;_ [$kr.-406]\ * \-#,##0.00_ ;_ [$kr.-406]\ * "-"??_ ;_ @_ 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1-42BE-8CCF-79E51F193374}"/>
            </c:ext>
          </c:extLst>
        </c:ser>
        <c:ser>
          <c:idx val="4"/>
          <c:order val="4"/>
          <c:tx>
            <c:strRef>
              <c:f>Januar!$G$7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Januar!$H$7</c:f>
              <c:numCache>
                <c:formatCode>_ [$kr.-406]\ * #,##0.00_ ;_ [$kr.-406]\ * \-#,##0.00_ ;_ [$kr.-406]\ * "-"??_ ;_ @_ </c:formatCode>
                <c:ptCount val="1"/>
                <c:pt idx="0">
                  <c:v>824.3900000000001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1-42BE-8CCF-79E51F193374}"/>
            </c:ext>
          </c:extLst>
        </c:ser>
        <c:ser>
          <c:idx val="5"/>
          <c:order val="5"/>
          <c:tx>
            <c:strRef>
              <c:f>Januar!$G$8</c:f>
              <c:strCache>
                <c:ptCount val="1"/>
                <c:pt idx="0">
                  <c:v>Sjov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Januar!$H$8</c:f>
              <c:numCache>
                <c:formatCode>_ [$kr.-406]\ * #,##0.00_ ;_ [$kr.-406]\ * \-#,##0.00_ ;_ [$kr.-406]\ * "-"??_ ;_ @_ </c:formatCode>
                <c:ptCount val="1"/>
                <c:pt idx="0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1-42BE-8CCF-79E51F193374}"/>
            </c:ext>
          </c:extLst>
        </c:ser>
        <c:ser>
          <c:idx val="6"/>
          <c:order val="6"/>
          <c:tx>
            <c:strRef>
              <c:f>Januar!$G$9</c:f>
              <c:strCache>
                <c:ptCount val="1"/>
                <c:pt idx="0">
                  <c:v>Skole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Januar!$H$9</c:f>
              <c:numCache>
                <c:formatCode>_ [$kr.-406]\ * #,##0.00_ ;_ [$kr.-406]\ * \-#,##0.00_ ;_ [$kr.-406]\ * "-"??_ ;_ @_ 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01-42BE-8CCF-79E51F193374}"/>
            </c:ext>
          </c:extLst>
        </c:ser>
        <c:ser>
          <c:idx val="7"/>
          <c:order val="7"/>
          <c:tx>
            <c:strRef>
              <c:f>Januar!$G$10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Januar!$H$10</c:f>
              <c:numCache>
                <c:formatCode>_ [$kr.-406]\ * #,##0.00_ ;_ [$kr.-406]\ * \-#,##0.00_ ;_ [$kr.-406]\ * "-"??_ ;_ @_ 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01-42BE-8CCF-79E51F193374}"/>
            </c:ext>
          </c:extLst>
        </c:ser>
        <c:ser>
          <c:idx val="8"/>
          <c:order val="8"/>
          <c:tx>
            <c:strRef>
              <c:f>Januar!$G$11</c:f>
              <c:strCache>
                <c:ptCount val="1"/>
                <c:pt idx="0">
                  <c:v>Ting til tilbagebetaling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Januar!$H$11</c:f>
              <c:numCache>
                <c:formatCode>_ [$kr.-406]\ * #,##0.00_ ;_ [$kr.-406]\ * \-#,##0.00_ ;_ [$kr.-406]\ * "-"??_ ;_ @_ </c:formatCode>
                <c:ptCount val="1"/>
                <c:pt idx="0">
                  <c:v>1403.21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01-42BE-8CCF-79E51F193374}"/>
            </c:ext>
          </c:extLst>
        </c:ser>
        <c:ser>
          <c:idx val="9"/>
          <c:order val="9"/>
          <c:tx>
            <c:strRef>
              <c:f>Januar!$G$12</c:f>
              <c:strCache>
                <c:ptCount val="1"/>
                <c:pt idx="0">
                  <c:v>Tøj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Januar!$H$12</c:f>
              <c:numCache>
                <c:formatCode>_ [$kr.-406]\ * #,##0.00_ ;_ [$kr.-406]\ * \-#,##0.00_ ;_ [$kr.-406]\ * "-"??_ ;_ @_ </c:formatCode>
                <c:ptCount val="1"/>
                <c:pt idx="0">
                  <c:v>899.9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01-42BE-8CCF-79E51F19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92768"/>
        <c:axId val="802799840"/>
      </c:barChart>
      <c:catAx>
        <c:axId val="80279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799840"/>
        <c:crosses val="autoZero"/>
        <c:auto val="1"/>
        <c:lblAlgn val="ctr"/>
        <c:lblOffset val="100"/>
        <c:noMultiLvlLbl val="0"/>
      </c:catAx>
      <c:valAx>
        <c:axId val="802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kr.-406]\ * #,##0.00_ ;_ [$kr.-406]\ * \-#,##0.00_ ;_ [$kr.-406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73903606701516E-2"/>
          <c:y val="0.75592013472917929"/>
          <c:w val="0.75872662687881465"/>
          <c:h val="0.22760200917397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38</xdr:row>
      <xdr:rowOff>64294</xdr:rowOff>
    </xdr:from>
    <xdr:to>
      <xdr:col>8</xdr:col>
      <xdr:colOff>491378</xdr:colOff>
      <xdr:row>60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543485</xdr:colOff>
      <xdr:row>38</xdr:row>
      <xdr:rowOff>66675</xdr:rowOff>
    </xdr:from>
    <xdr:to>
      <xdr:col>16</xdr:col>
      <xdr:colOff>155201</xdr:colOff>
      <xdr:row>60</xdr:row>
      <xdr:rowOff>173831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687202</xdr:colOff>
      <xdr:row>61</xdr:row>
      <xdr:rowOff>46944</xdr:rowOff>
    </xdr:from>
    <xdr:to>
      <xdr:col>8</xdr:col>
      <xdr:colOff>302560</xdr:colOff>
      <xdr:row>82</xdr:row>
      <xdr:rowOff>175532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397406</xdr:colOff>
      <xdr:row>61</xdr:row>
      <xdr:rowOff>49545</xdr:rowOff>
    </xdr:from>
    <xdr:to>
      <xdr:col>16</xdr:col>
      <xdr:colOff>68835</xdr:colOff>
      <xdr:row>82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250033</xdr:colOff>
      <xdr:row>37</xdr:row>
      <xdr:rowOff>166687</xdr:rowOff>
    </xdr:from>
    <xdr:to>
      <xdr:col>18</xdr:col>
      <xdr:colOff>390526</xdr:colOff>
      <xdr:row>83</xdr:row>
      <xdr:rowOff>71436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457202</xdr:colOff>
      <xdr:row>37</xdr:row>
      <xdr:rowOff>150019</xdr:rowOff>
    </xdr:from>
    <xdr:to>
      <xdr:col>21</xdr:col>
      <xdr:colOff>9525</xdr:colOff>
      <xdr:row>83</xdr:row>
      <xdr:rowOff>30956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657225</xdr:colOff>
      <xdr:row>83</xdr:row>
      <xdr:rowOff>71437</xdr:rowOff>
    </xdr:from>
    <xdr:to>
      <xdr:col>16</xdr:col>
      <xdr:colOff>76200</xdr:colOff>
      <xdr:row>114</xdr:row>
      <xdr:rowOff>123825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115</xdr:row>
      <xdr:rowOff>0</xdr:rowOff>
    </xdr:from>
    <xdr:to>
      <xdr:col>15</xdr:col>
      <xdr:colOff>942975</xdr:colOff>
      <xdr:row>136</xdr:row>
      <xdr:rowOff>112380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41</xdr:row>
      <xdr:rowOff>9525</xdr:rowOff>
    </xdr:to>
    <xdr:graphicFrame macro="">
      <xdr:nvGraphicFramePr>
        <xdr:cNvPr id="781" name="Diagram 7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1547812</xdr:colOff>
      <xdr:row>41</xdr:row>
      <xdr:rowOff>109536</xdr:rowOff>
    </xdr:from>
    <xdr:to>
      <xdr:col>8</xdr:col>
      <xdr:colOff>657225</xdr:colOff>
      <xdr:row>74</xdr:row>
      <xdr:rowOff>152400</xdr:rowOff>
    </xdr:to>
    <xdr:graphicFrame macro="">
      <xdr:nvGraphicFramePr>
        <xdr:cNvPr id="782" name="Diagram 7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16</xdr:row>
      <xdr:rowOff>128586</xdr:rowOff>
    </xdr:from>
    <xdr:to>
      <xdr:col>13</xdr:col>
      <xdr:colOff>114300</xdr:colOff>
      <xdr:row>40</xdr:row>
      <xdr:rowOff>190499</xdr:rowOff>
    </xdr:to>
    <xdr:graphicFrame macro="">
      <xdr:nvGraphicFramePr>
        <xdr:cNvPr id="783" name="Diagram 7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133350</xdr:rowOff>
    </xdr:from>
    <xdr:to>
      <xdr:col>13</xdr:col>
      <xdr:colOff>119063</xdr:colOff>
      <xdr:row>74</xdr:row>
      <xdr:rowOff>85725</xdr:rowOff>
    </xdr:to>
    <xdr:graphicFrame macro="">
      <xdr:nvGraphicFramePr>
        <xdr:cNvPr id="785" name="Diagram 7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42</xdr:row>
      <xdr:rowOff>9525</xdr:rowOff>
    </xdr:to>
    <xdr:graphicFrame macro="">
      <xdr:nvGraphicFramePr>
        <xdr:cNvPr id="48" name="Diagram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42</xdr:row>
      <xdr:rowOff>109535</xdr:rowOff>
    </xdr:from>
    <xdr:to>
      <xdr:col>8</xdr:col>
      <xdr:colOff>657225</xdr:colOff>
      <xdr:row>68</xdr:row>
      <xdr:rowOff>142874</xdr:rowOff>
    </xdr:to>
    <xdr:graphicFrame macro="">
      <xdr:nvGraphicFramePr>
        <xdr:cNvPr id="49" name="Diagram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16</xdr:row>
      <xdr:rowOff>128586</xdr:rowOff>
    </xdr:from>
    <xdr:to>
      <xdr:col>13</xdr:col>
      <xdr:colOff>447674</xdr:colOff>
      <xdr:row>41</xdr:row>
      <xdr:rowOff>190499</xdr:rowOff>
    </xdr:to>
    <xdr:graphicFrame macro="">
      <xdr:nvGraphicFramePr>
        <xdr:cNvPr id="50" name="Diagram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133350</xdr:rowOff>
    </xdr:from>
    <xdr:to>
      <xdr:col>13</xdr:col>
      <xdr:colOff>119063</xdr:colOff>
      <xdr:row>68</xdr:row>
      <xdr:rowOff>104775</xdr:rowOff>
    </xdr:to>
    <xdr:graphicFrame macro="">
      <xdr:nvGraphicFramePr>
        <xdr:cNvPr id="51" name="Diagram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41</xdr:row>
      <xdr:rowOff>9525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41</xdr:row>
      <xdr:rowOff>109535</xdr:rowOff>
    </xdr:from>
    <xdr:to>
      <xdr:col>9</xdr:col>
      <xdr:colOff>9524</xdr:colOff>
      <xdr:row>67</xdr:row>
      <xdr:rowOff>142874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16</xdr:row>
      <xdr:rowOff>128586</xdr:rowOff>
    </xdr:from>
    <xdr:to>
      <xdr:col>13</xdr:col>
      <xdr:colOff>447674</xdr:colOff>
      <xdr:row>40</xdr:row>
      <xdr:rowOff>190499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133350</xdr:rowOff>
    </xdr:from>
    <xdr:to>
      <xdr:col>13</xdr:col>
      <xdr:colOff>119063</xdr:colOff>
      <xdr:row>67</xdr:row>
      <xdr:rowOff>104775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38</xdr:row>
      <xdr:rowOff>9525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38</xdr:row>
      <xdr:rowOff>109535</xdr:rowOff>
    </xdr:from>
    <xdr:to>
      <xdr:col>9</xdr:col>
      <xdr:colOff>9524</xdr:colOff>
      <xdr:row>64</xdr:row>
      <xdr:rowOff>142874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16</xdr:row>
      <xdr:rowOff>128586</xdr:rowOff>
    </xdr:from>
    <xdr:to>
      <xdr:col>13</xdr:col>
      <xdr:colOff>447674</xdr:colOff>
      <xdr:row>37</xdr:row>
      <xdr:rowOff>190499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38</xdr:row>
      <xdr:rowOff>133350</xdr:rowOff>
    </xdr:from>
    <xdr:to>
      <xdr:col>13</xdr:col>
      <xdr:colOff>119063</xdr:colOff>
      <xdr:row>64</xdr:row>
      <xdr:rowOff>104775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43</xdr:row>
      <xdr:rowOff>9525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43</xdr:row>
      <xdr:rowOff>109535</xdr:rowOff>
    </xdr:from>
    <xdr:to>
      <xdr:col>9</xdr:col>
      <xdr:colOff>9524</xdr:colOff>
      <xdr:row>69</xdr:row>
      <xdr:rowOff>142874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16</xdr:row>
      <xdr:rowOff>128586</xdr:rowOff>
    </xdr:from>
    <xdr:to>
      <xdr:col>13</xdr:col>
      <xdr:colOff>447674</xdr:colOff>
      <xdr:row>42</xdr:row>
      <xdr:rowOff>190499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43</xdr:row>
      <xdr:rowOff>133350</xdr:rowOff>
    </xdr:from>
    <xdr:to>
      <xdr:col>13</xdr:col>
      <xdr:colOff>119063</xdr:colOff>
      <xdr:row>69</xdr:row>
      <xdr:rowOff>104775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16</xdr:row>
      <xdr:rowOff>147637</xdr:rowOff>
    </xdr:from>
    <xdr:to>
      <xdr:col>9</xdr:col>
      <xdr:colOff>0</xdr:colOff>
      <xdr:row>41</xdr:row>
      <xdr:rowOff>9525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41</xdr:row>
      <xdr:rowOff>109535</xdr:rowOff>
    </xdr:from>
    <xdr:to>
      <xdr:col>9</xdr:col>
      <xdr:colOff>9524</xdr:colOff>
      <xdr:row>67</xdr:row>
      <xdr:rowOff>142874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16</xdr:row>
      <xdr:rowOff>128586</xdr:rowOff>
    </xdr:from>
    <xdr:to>
      <xdr:col>13</xdr:col>
      <xdr:colOff>447674</xdr:colOff>
      <xdr:row>40</xdr:row>
      <xdr:rowOff>190499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133350</xdr:rowOff>
    </xdr:from>
    <xdr:to>
      <xdr:col>13</xdr:col>
      <xdr:colOff>119063</xdr:colOff>
      <xdr:row>67</xdr:row>
      <xdr:rowOff>104775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125"/>
  <sheetViews>
    <sheetView showGridLines="0" tabSelected="1" zoomScaleNormal="100" zoomScaleSheetLayoutView="44" zoomScalePageLayoutView="80" workbookViewId="0">
      <selection activeCell="F36" sqref="F36"/>
    </sheetView>
  </sheetViews>
  <sheetFormatPr defaultRowHeight="15" x14ac:dyDescent="0.25"/>
  <cols>
    <col min="1" max="1" width="4.42578125" customWidth="1"/>
    <col min="2" max="2" width="11.140625" customWidth="1"/>
    <col min="3" max="3" width="15.7109375" customWidth="1"/>
    <col min="4" max="16" width="14.42578125" customWidth="1"/>
    <col min="17" max="17" width="7.42578125" customWidth="1"/>
    <col min="18" max="18" width="14.28515625" customWidth="1"/>
    <col min="19" max="19" width="11.85546875" customWidth="1"/>
  </cols>
  <sheetData>
    <row r="1" spans="2:19" ht="36" x14ac:dyDescent="0.55000000000000004">
      <c r="B1" s="101" t="s">
        <v>19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2:19" ht="6.75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4"/>
    </row>
    <row r="3" spans="2:19" ht="26.25" customHeight="1" x14ac:dyDescent="0.4">
      <c r="B3" s="83" t="s">
        <v>7</v>
      </c>
      <c r="C3" s="84"/>
      <c r="D3" s="1"/>
      <c r="E3" s="1"/>
      <c r="F3" s="1"/>
      <c r="G3" s="1"/>
      <c r="H3" s="1"/>
      <c r="I3" s="99" t="s">
        <v>221</v>
      </c>
      <c r="J3" s="1"/>
      <c r="K3" s="1"/>
      <c r="L3" s="1"/>
      <c r="M3" s="1"/>
      <c r="N3" s="1"/>
      <c r="O3" s="1"/>
      <c r="P3" s="1"/>
    </row>
    <row r="4" spans="2:19" ht="18.75" customHeight="1" x14ac:dyDescent="0.3">
      <c r="B4" s="1"/>
      <c r="C4" s="1"/>
      <c r="D4" s="16" t="s">
        <v>82</v>
      </c>
      <c r="E4" s="17" t="s">
        <v>83</v>
      </c>
      <c r="F4" s="17" t="s">
        <v>84</v>
      </c>
      <c r="G4" s="17" t="s">
        <v>85</v>
      </c>
      <c r="H4" s="17" t="s">
        <v>6</v>
      </c>
      <c r="I4" s="17" t="s">
        <v>86</v>
      </c>
      <c r="J4" s="17" t="s">
        <v>87</v>
      </c>
      <c r="K4" s="17" t="s">
        <v>88</v>
      </c>
      <c r="L4" s="17" t="s">
        <v>89</v>
      </c>
      <c r="M4" s="17" t="s">
        <v>90</v>
      </c>
      <c r="N4" s="17" t="s">
        <v>91</v>
      </c>
      <c r="O4" s="17" t="s">
        <v>92</v>
      </c>
      <c r="P4" s="82" t="s">
        <v>0</v>
      </c>
      <c r="Q4" s="82" t="s">
        <v>170</v>
      </c>
      <c r="R4" s="18" t="s">
        <v>171</v>
      </c>
      <c r="S4" s="4"/>
    </row>
    <row r="5" spans="2:19" x14ac:dyDescent="0.25">
      <c r="B5" s="1" t="s">
        <v>16</v>
      </c>
      <c r="C5" s="1"/>
      <c r="D5" s="12">
        <v>99</v>
      </c>
      <c r="E5" s="12">
        <v>153</v>
      </c>
      <c r="F5" s="12">
        <v>54</v>
      </c>
      <c r="G5" s="12">
        <v>54</v>
      </c>
      <c r="H5" s="12">
        <v>54</v>
      </c>
      <c r="I5" s="12"/>
      <c r="J5" s="12">
        <v>54</v>
      </c>
      <c r="K5" s="12"/>
      <c r="L5" s="12"/>
      <c r="M5" s="12"/>
      <c r="N5" s="13"/>
      <c r="O5" s="13"/>
      <c r="P5" s="37">
        <f t="shared" ref="P5:P14" si="0">D5+E5+F5+G5+H5+I5+J5+K5+L5+M5+N5+O5</f>
        <v>468</v>
      </c>
      <c r="Q5" s="85">
        <f>P5/P$15</f>
        <v>2.0047196583752092E-2</v>
      </c>
      <c r="R5" s="88">
        <f>AVERAGE(D5:O5)</f>
        <v>78</v>
      </c>
      <c r="S5" s="4"/>
    </row>
    <row r="6" spans="2:19" x14ac:dyDescent="0.25">
      <c r="B6" s="3" t="s">
        <v>20</v>
      </c>
      <c r="C6" s="1"/>
      <c r="D6" s="12">
        <v>5520</v>
      </c>
      <c r="E6" s="12">
        <v>2700</v>
      </c>
      <c r="F6" s="12">
        <v>0</v>
      </c>
      <c r="G6" s="12">
        <v>0</v>
      </c>
      <c r="H6" s="12">
        <v>0</v>
      </c>
      <c r="I6" s="12"/>
      <c r="J6" s="12">
        <v>0</v>
      </c>
      <c r="K6" s="12"/>
      <c r="L6" s="12"/>
      <c r="M6" s="12"/>
      <c r="N6" s="13"/>
      <c r="O6" s="13"/>
      <c r="P6" s="37">
        <f t="shared" si="0"/>
        <v>8220</v>
      </c>
      <c r="Q6" s="85">
        <f t="shared" ref="Q6:Q14" si="1">P6/P$15</f>
        <v>0.35211101691974822</v>
      </c>
      <c r="R6" s="88">
        <f t="shared" ref="R6:R14" si="2">AVERAGE(D6:O6)</f>
        <v>1370</v>
      </c>
      <c r="S6" s="4"/>
    </row>
    <row r="7" spans="2:19" x14ac:dyDescent="0.25">
      <c r="B7" s="1" t="s">
        <v>62</v>
      </c>
      <c r="C7" s="1"/>
      <c r="D7" s="12">
        <v>320</v>
      </c>
      <c r="E7" s="12">
        <v>336.48</v>
      </c>
      <c r="F7" s="12">
        <v>314.85000000000002</v>
      </c>
      <c r="G7" s="12">
        <v>0</v>
      </c>
      <c r="H7" s="12">
        <v>50</v>
      </c>
      <c r="I7" s="12"/>
      <c r="J7" s="12">
        <v>36</v>
      </c>
      <c r="K7" s="12"/>
      <c r="L7" s="12"/>
      <c r="M7" s="12"/>
      <c r="N7" s="13"/>
      <c r="O7" s="13"/>
      <c r="P7" s="37">
        <f t="shared" si="0"/>
        <v>1057.33</v>
      </c>
      <c r="Q7" s="85">
        <f t="shared" si="1"/>
        <v>4.5291671717732039E-2</v>
      </c>
      <c r="R7" s="88">
        <f t="shared" si="2"/>
        <v>176.22166666666666</v>
      </c>
      <c r="S7" s="4"/>
    </row>
    <row r="8" spans="2:19" x14ac:dyDescent="0.25">
      <c r="B8" s="1" t="s">
        <v>69</v>
      </c>
      <c r="C8" s="1"/>
      <c r="D8" s="12">
        <v>10</v>
      </c>
      <c r="E8" s="12">
        <v>381</v>
      </c>
      <c r="F8" s="12">
        <v>499.3</v>
      </c>
      <c r="G8" s="12">
        <v>0</v>
      </c>
      <c r="H8" s="12">
        <v>431</v>
      </c>
      <c r="I8" s="12"/>
      <c r="J8" s="12">
        <v>329.13</v>
      </c>
      <c r="K8" s="12"/>
      <c r="L8" s="12"/>
      <c r="M8" s="12"/>
      <c r="N8" s="13"/>
      <c r="O8" s="13"/>
      <c r="P8" s="37">
        <f t="shared" si="0"/>
        <v>1650.4299999999998</v>
      </c>
      <c r="Q8" s="85">
        <f t="shared" si="1"/>
        <v>7.0697638157525555E-2</v>
      </c>
      <c r="R8" s="88">
        <f t="shared" si="2"/>
        <v>275.07166666666666</v>
      </c>
      <c r="S8" s="4"/>
    </row>
    <row r="9" spans="2:19" x14ac:dyDescent="0.25">
      <c r="B9" s="1" t="s">
        <v>13</v>
      </c>
      <c r="C9" s="1"/>
      <c r="D9" s="12">
        <v>824.3900000000001</v>
      </c>
      <c r="E9" s="12">
        <v>507.18999999999994</v>
      </c>
      <c r="F9" s="12">
        <v>588.26</v>
      </c>
      <c r="G9" s="12">
        <v>525.11000000000013</v>
      </c>
      <c r="H9" s="12">
        <v>236</v>
      </c>
      <c r="I9" s="12"/>
      <c r="J9" s="12">
        <v>312.38</v>
      </c>
      <c r="K9" s="12"/>
      <c r="L9" s="12"/>
      <c r="M9" s="12"/>
      <c r="N9" s="13"/>
      <c r="O9" s="13"/>
      <c r="P9" s="37">
        <f t="shared" si="0"/>
        <v>2993.33</v>
      </c>
      <c r="Q9" s="85">
        <f t="shared" si="1"/>
        <v>0.12822195502145864</v>
      </c>
      <c r="R9" s="88">
        <f t="shared" si="2"/>
        <v>498.88833333333332</v>
      </c>
      <c r="S9" s="4"/>
    </row>
    <row r="10" spans="2:19" x14ac:dyDescent="0.25">
      <c r="B10" s="3" t="s">
        <v>18</v>
      </c>
      <c r="C10" s="1"/>
      <c r="D10" s="12">
        <v>6.75</v>
      </c>
      <c r="E10" s="12">
        <v>610.30999999999995</v>
      </c>
      <c r="F10" s="12">
        <v>845.33999999999992</v>
      </c>
      <c r="G10" s="12">
        <v>1031.08</v>
      </c>
      <c r="H10" s="12">
        <v>153.03</v>
      </c>
      <c r="I10" s="12"/>
      <c r="J10" s="12">
        <v>636.15</v>
      </c>
      <c r="K10" s="12"/>
      <c r="L10" s="12"/>
      <c r="M10" s="12"/>
      <c r="N10" s="13"/>
      <c r="O10" s="13"/>
      <c r="P10" s="37">
        <f t="shared" si="0"/>
        <v>3282.66</v>
      </c>
      <c r="Q10" s="85">
        <f t="shared" si="1"/>
        <v>0.14061566311457185</v>
      </c>
      <c r="R10" s="88">
        <f t="shared" si="2"/>
        <v>547.11</v>
      </c>
      <c r="S10" s="4"/>
    </row>
    <row r="11" spans="2:19" x14ac:dyDescent="0.25">
      <c r="B11" s="1" t="s">
        <v>14</v>
      </c>
      <c r="C11" s="1"/>
      <c r="D11" s="12">
        <v>0</v>
      </c>
      <c r="E11" s="12">
        <v>45</v>
      </c>
      <c r="F11" s="12">
        <v>137</v>
      </c>
      <c r="G11" s="12">
        <v>646</v>
      </c>
      <c r="H11" s="12">
        <v>-74.849999999999994</v>
      </c>
      <c r="I11" s="12"/>
      <c r="J11" s="12">
        <v>0</v>
      </c>
      <c r="K11" s="12"/>
      <c r="L11" s="12"/>
      <c r="M11" s="12"/>
      <c r="N11" s="13"/>
      <c r="O11" s="13"/>
      <c r="P11" s="37">
        <f t="shared" si="0"/>
        <v>753.15</v>
      </c>
      <c r="Q11" s="85">
        <f t="shared" si="1"/>
        <v>3.2261850656095908E-2</v>
      </c>
      <c r="R11" s="88">
        <f t="shared" si="2"/>
        <v>125.52499999999999</v>
      </c>
      <c r="S11" s="4"/>
    </row>
    <row r="12" spans="2:19" x14ac:dyDescent="0.25">
      <c r="B12" s="3" t="s">
        <v>17</v>
      </c>
      <c r="C12" s="1"/>
      <c r="D12" s="12">
        <v>79</v>
      </c>
      <c r="E12" s="12">
        <v>79</v>
      </c>
      <c r="F12" s="12">
        <v>79</v>
      </c>
      <c r="G12" s="12">
        <v>79</v>
      </c>
      <c r="H12" s="12">
        <v>0</v>
      </c>
      <c r="I12" s="12"/>
      <c r="J12" s="12">
        <v>89</v>
      </c>
      <c r="K12" s="12"/>
      <c r="L12" s="12"/>
      <c r="M12" s="12"/>
      <c r="N12" s="13"/>
      <c r="O12" s="13"/>
      <c r="P12" s="37">
        <f t="shared" si="0"/>
        <v>405</v>
      </c>
      <c r="Q12" s="85">
        <f t="shared" si="1"/>
        <v>1.7348535505170078E-2</v>
      </c>
      <c r="R12" s="88">
        <f t="shared" si="2"/>
        <v>67.5</v>
      </c>
      <c r="S12" s="4"/>
    </row>
    <row r="13" spans="2:19" ht="15" customHeight="1" x14ac:dyDescent="0.25">
      <c r="B13" s="3" t="s">
        <v>21</v>
      </c>
      <c r="C13" s="1"/>
      <c r="D13" s="12">
        <v>1403.21</v>
      </c>
      <c r="E13" s="12">
        <v>0</v>
      </c>
      <c r="F13" s="12">
        <v>0</v>
      </c>
      <c r="G13" s="12">
        <v>0</v>
      </c>
      <c r="H13" s="12">
        <v>0</v>
      </c>
      <c r="I13" s="12"/>
      <c r="J13" s="12">
        <v>0</v>
      </c>
      <c r="K13" s="12"/>
      <c r="L13" s="12"/>
      <c r="M13" s="12"/>
      <c r="N13" s="13"/>
      <c r="O13" s="13"/>
      <c r="P13" s="37">
        <f t="shared" si="0"/>
        <v>1403.21</v>
      </c>
      <c r="Q13" s="85">
        <f t="shared" si="1"/>
        <v>6.0107749398048659E-2</v>
      </c>
      <c r="R13" s="88">
        <f t="shared" si="2"/>
        <v>233.86833333333334</v>
      </c>
      <c r="S13" s="4"/>
    </row>
    <row r="14" spans="2:19" ht="15" customHeight="1" x14ac:dyDescent="0.25">
      <c r="B14" s="1" t="s">
        <v>15</v>
      </c>
      <c r="C14" s="1"/>
      <c r="D14" s="12">
        <v>899.9</v>
      </c>
      <c r="E14" s="12">
        <v>250</v>
      </c>
      <c r="F14" s="12">
        <v>448</v>
      </c>
      <c r="G14" s="12">
        <v>0</v>
      </c>
      <c r="H14" s="12">
        <v>1099.9000000000001</v>
      </c>
      <c r="I14" s="12"/>
      <c r="J14" s="12">
        <v>414</v>
      </c>
      <c r="K14" s="12"/>
      <c r="L14" s="12"/>
      <c r="M14" s="12"/>
      <c r="N14" s="13"/>
      <c r="O14" s="13"/>
      <c r="P14" s="37">
        <f t="shared" si="0"/>
        <v>3111.8</v>
      </c>
      <c r="Q14" s="85">
        <f t="shared" si="1"/>
        <v>0.13329672292589692</v>
      </c>
      <c r="R14" s="88">
        <f t="shared" si="2"/>
        <v>518.63333333333333</v>
      </c>
      <c r="S14" s="4"/>
    </row>
    <row r="15" spans="2:19" x14ac:dyDescent="0.25">
      <c r="B15" s="1"/>
      <c r="C15" s="1" t="s">
        <v>0</v>
      </c>
      <c r="D15" s="22">
        <f t="shared" ref="D15:P15" si="3">SUM(D5:D14)</f>
        <v>9162.25</v>
      </c>
      <c r="E15" s="22">
        <f t="shared" si="3"/>
        <v>5061.9799999999996</v>
      </c>
      <c r="F15" s="22">
        <f t="shared" si="3"/>
        <v>2965.75</v>
      </c>
      <c r="G15" s="22">
        <f t="shared" si="3"/>
        <v>2335.19</v>
      </c>
      <c r="H15" s="22">
        <f t="shared" si="3"/>
        <v>1949.08</v>
      </c>
      <c r="I15" s="22">
        <f>(H36-I36)+922</f>
        <v>2579.3799999999974</v>
      </c>
      <c r="J15" s="22">
        <f t="shared" si="3"/>
        <v>1870.6599999999999</v>
      </c>
      <c r="K15" s="22">
        <f t="shared" si="3"/>
        <v>0</v>
      </c>
      <c r="L15" s="22">
        <f t="shared" si="3"/>
        <v>0</v>
      </c>
      <c r="M15" s="22">
        <f t="shared" si="3"/>
        <v>0</v>
      </c>
      <c r="N15" s="22">
        <f t="shared" si="3"/>
        <v>0</v>
      </c>
      <c r="O15" s="22">
        <f t="shared" si="3"/>
        <v>0</v>
      </c>
      <c r="P15" s="37">
        <f t="shared" si="3"/>
        <v>23344.91</v>
      </c>
      <c r="Q15" s="90" t="s">
        <v>5</v>
      </c>
      <c r="R15" s="91">
        <f>SUM(R5:R14)</f>
        <v>3890.8183333333332</v>
      </c>
      <c r="S15" s="4"/>
    </row>
    <row r="16" spans="2:19" x14ac:dyDescent="0.25">
      <c r="B16" s="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S16" s="4"/>
    </row>
    <row r="17" spans="2:19" ht="26.25" x14ac:dyDescent="0.4">
      <c r="B17" s="19" t="s">
        <v>8</v>
      </c>
      <c r="C17" s="5"/>
      <c r="S17" s="4"/>
    </row>
    <row r="18" spans="2:19" ht="18.75" x14ac:dyDescent="0.3">
      <c r="D18" s="16" t="s">
        <v>82</v>
      </c>
      <c r="E18" s="17" t="s">
        <v>83</v>
      </c>
      <c r="F18" s="17" t="s">
        <v>84</v>
      </c>
      <c r="G18" s="17" t="s">
        <v>85</v>
      </c>
      <c r="H18" s="17" t="s">
        <v>6</v>
      </c>
      <c r="I18" s="17" t="s">
        <v>86</v>
      </c>
      <c r="J18" s="17" t="s">
        <v>87</v>
      </c>
      <c r="K18" s="17" t="s">
        <v>88</v>
      </c>
      <c r="L18" s="17" t="s">
        <v>89</v>
      </c>
      <c r="M18" s="17" t="s">
        <v>90</v>
      </c>
      <c r="N18" s="17" t="s">
        <v>91</v>
      </c>
      <c r="O18" s="17" t="s">
        <v>92</v>
      </c>
      <c r="P18" s="82" t="s">
        <v>0</v>
      </c>
      <c r="Q18" s="82" t="s">
        <v>170</v>
      </c>
      <c r="R18" s="18" t="s">
        <v>171</v>
      </c>
      <c r="S18" s="4"/>
    </row>
    <row r="19" spans="2:19" x14ac:dyDescent="0.25">
      <c r="B19" t="s">
        <v>64</v>
      </c>
      <c r="D19" s="12">
        <v>0</v>
      </c>
      <c r="E19" s="12">
        <v>0</v>
      </c>
      <c r="F19" s="12">
        <v>61.06</v>
      </c>
      <c r="G19" s="12">
        <v>30</v>
      </c>
      <c r="H19" s="12">
        <v>20</v>
      </c>
      <c r="I19" s="12"/>
      <c r="J19" s="12">
        <v>0</v>
      </c>
      <c r="K19" s="12"/>
      <c r="L19" s="12"/>
      <c r="M19" s="12"/>
      <c r="N19" s="12"/>
      <c r="O19" s="12"/>
      <c r="P19" s="37">
        <f t="shared" ref="P19:P23" si="4">SUM(D19:O19)</f>
        <v>111.06</v>
      </c>
      <c r="Q19" s="85">
        <f>P19/P$24</f>
        <v>4.9122204864274809E-3</v>
      </c>
      <c r="R19" s="88">
        <f>AVERAGE(D19:O19)</f>
        <v>18.510000000000002</v>
      </c>
      <c r="S19" s="4"/>
    </row>
    <row r="20" spans="2:19" x14ac:dyDescent="0.25">
      <c r="B20" t="s">
        <v>12</v>
      </c>
      <c r="D20" s="12">
        <v>3075.45</v>
      </c>
      <c r="E20" s="12">
        <v>3790.47</v>
      </c>
      <c r="F20" s="12">
        <v>2105.8000000000002</v>
      </c>
      <c r="G20" s="12">
        <v>2772.8</v>
      </c>
      <c r="H20" s="12">
        <v>219.39</v>
      </c>
      <c r="I20" s="12"/>
      <c r="J20" s="12">
        <v>1448</v>
      </c>
      <c r="K20" s="12"/>
      <c r="L20" s="12"/>
      <c r="M20" s="12"/>
      <c r="N20" s="12"/>
      <c r="O20" s="12"/>
      <c r="P20" s="37">
        <f t="shared" si="4"/>
        <v>13411.91</v>
      </c>
      <c r="Q20" s="85">
        <f t="shared" ref="Q20:Q23" si="5">P20/P$24</f>
        <v>0.59321320965353497</v>
      </c>
      <c r="R20" s="88">
        <f t="shared" ref="R20:R23" si="6">AVERAGE(D20:O20)</f>
        <v>2235.3183333333332</v>
      </c>
      <c r="S20" s="4"/>
    </row>
    <row r="21" spans="2:19" x14ac:dyDescent="0.25">
      <c r="B21" t="s">
        <v>63</v>
      </c>
      <c r="D21" s="12">
        <v>0</v>
      </c>
      <c r="E21" s="12">
        <v>1099.95</v>
      </c>
      <c r="F21" s="12">
        <v>150</v>
      </c>
      <c r="G21" s="12">
        <v>0</v>
      </c>
      <c r="H21" s="12">
        <v>0</v>
      </c>
      <c r="I21" s="12"/>
      <c r="J21" s="12">
        <v>0</v>
      </c>
      <c r="K21" s="12"/>
      <c r="L21" s="12"/>
      <c r="M21" s="12"/>
      <c r="N21" s="12"/>
      <c r="O21" s="12"/>
      <c r="P21" s="37">
        <f t="shared" si="4"/>
        <v>1249.95</v>
      </c>
      <c r="Q21" s="85">
        <f t="shared" si="5"/>
        <v>5.5285701395732308E-2</v>
      </c>
      <c r="R21" s="88">
        <f t="shared" si="6"/>
        <v>208.32500000000002</v>
      </c>
      <c r="S21" s="4"/>
    </row>
    <row r="22" spans="2:19" x14ac:dyDescent="0.25">
      <c r="B22" t="s">
        <v>72</v>
      </c>
      <c r="D22" s="12">
        <v>922</v>
      </c>
      <c r="E22" s="12">
        <v>922</v>
      </c>
      <c r="F22" s="12">
        <v>922</v>
      </c>
      <c r="G22" s="12">
        <v>922</v>
      </c>
      <c r="H22" s="12">
        <v>922</v>
      </c>
      <c r="I22" s="12"/>
      <c r="J22" s="12">
        <v>922</v>
      </c>
      <c r="K22" s="12"/>
      <c r="L22" s="12"/>
      <c r="M22" s="12"/>
      <c r="N22" s="12"/>
      <c r="O22" s="12"/>
      <c r="P22" s="37">
        <f t="shared" si="4"/>
        <v>5532</v>
      </c>
      <c r="Q22" s="85">
        <f t="shared" si="5"/>
        <v>0.24468218738444827</v>
      </c>
      <c r="R22" s="88">
        <f t="shared" si="6"/>
        <v>922</v>
      </c>
      <c r="S22" s="4"/>
    </row>
    <row r="23" spans="2:19" x14ac:dyDescent="0.25">
      <c r="B23" t="s">
        <v>22</v>
      </c>
      <c r="D23" s="12">
        <v>1621</v>
      </c>
      <c r="E23" s="12">
        <v>100</v>
      </c>
      <c r="F23" s="12">
        <v>0</v>
      </c>
      <c r="G23" s="12">
        <v>583</v>
      </c>
      <c r="H23" s="12">
        <v>0</v>
      </c>
      <c r="I23" s="12"/>
      <c r="J23" s="12">
        <v>0</v>
      </c>
      <c r="K23" s="12"/>
      <c r="L23" s="12"/>
      <c r="M23" s="12"/>
      <c r="N23" s="12"/>
      <c r="O23" s="12"/>
      <c r="P23" s="37">
        <f t="shared" si="4"/>
        <v>2304</v>
      </c>
      <c r="Q23" s="85">
        <f t="shared" si="5"/>
        <v>0.10190668107985698</v>
      </c>
      <c r="R23" s="88">
        <f t="shared" si="6"/>
        <v>384</v>
      </c>
      <c r="S23" s="4"/>
    </row>
    <row r="24" spans="2:19" x14ac:dyDescent="0.25">
      <c r="C24" t="s">
        <v>0</v>
      </c>
      <c r="D24" s="12">
        <f t="shared" ref="D24:P24" si="7">SUM(D19:D23)</f>
        <v>5618.45</v>
      </c>
      <c r="E24" s="12">
        <f t="shared" si="7"/>
        <v>5912.42</v>
      </c>
      <c r="F24" s="12">
        <f t="shared" si="7"/>
        <v>3238.86</v>
      </c>
      <c r="G24" s="12">
        <f t="shared" si="7"/>
        <v>4307.8</v>
      </c>
      <c r="H24" s="12">
        <f t="shared" si="7"/>
        <v>1161.3899999999999</v>
      </c>
      <c r="I24" s="12">
        <v>922</v>
      </c>
      <c r="J24" s="12">
        <f t="shared" si="7"/>
        <v>2370</v>
      </c>
      <c r="K24" s="12">
        <f t="shared" si="7"/>
        <v>0</v>
      </c>
      <c r="L24" s="12">
        <f t="shared" si="7"/>
        <v>0</v>
      </c>
      <c r="M24" s="12">
        <f t="shared" si="7"/>
        <v>0</v>
      </c>
      <c r="N24" s="12">
        <f t="shared" si="7"/>
        <v>0</v>
      </c>
      <c r="O24" s="12">
        <f t="shared" si="7"/>
        <v>0</v>
      </c>
      <c r="P24" s="37">
        <f t="shared" si="7"/>
        <v>22608.92</v>
      </c>
      <c r="Q24" s="89" t="s">
        <v>5</v>
      </c>
      <c r="R24" s="92">
        <f>SUM(R19:R23)</f>
        <v>3768.1533333333332</v>
      </c>
      <c r="S24" s="4"/>
    </row>
    <row r="25" spans="2:19" x14ac:dyDescent="0.25">
      <c r="S25" s="4"/>
    </row>
    <row r="26" spans="2:19" ht="26.25" x14ac:dyDescent="0.4">
      <c r="B26" s="20" t="s">
        <v>4</v>
      </c>
      <c r="C26" s="2"/>
      <c r="S26" s="4"/>
    </row>
    <row r="27" spans="2:19" ht="18.75" x14ac:dyDescent="0.3">
      <c r="D27" s="16" t="s">
        <v>82</v>
      </c>
      <c r="E27" s="17" t="s">
        <v>83</v>
      </c>
      <c r="F27" s="17" t="s">
        <v>84</v>
      </c>
      <c r="G27" s="17" t="s">
        <v>85</v>
      </c>
      <c r="H27" s="17" t="s">
        <v>6</v>
      </c>
      <c r="I27" s="17" t="s">
        <v>86</v>
      </c>
      <c r="J27" s="17" t="s">
        <v>87</v>
      </c>
      <c r="K27" s="17" t="s">
        <v>88</v>
      </c>
      <c r="L27" s="17" t="s">
        <v>89</v>
      </c>
      <c r="M27" s="17" t="s">
        <v>90</v>
      </c>
      <c r="N27" s="17" t="s">
        <v>91</v>
      </c>
      <c r="O27" s="17" t="s">
        <v>92</v>
      </c>
      <c r="P27" s="18" t="s">
        <v>0</v>
      </c>
      <c r="R27" s="87" t="s">
        <v>171</v>
      </c>
    </row>
    <row r="28" spans="2:19" x14ac:dyDescent="0.25">
      <c r="C28" t="s">
        <v>0</v>
      </c>
      <c r="D28" s="21">
        <f>D24-D15</f>
        <v>-3543.8</v>
      </c>
      <c r="E28" s="21">
        <f t="shared" ref="E28:P28" si="8">E24-E15</f>
        <v>850.44000000000051</v>
      </c>
      <c r="F28" s="21">
        <f>F24-F15</f>
        <v>273.11000000000013</v>
      </c>
      <c r="G28" s="21">
        <f>G24-G15</f>
        <v>1972.6100000000001</v>
      </c>
      <c r="H28" s="21">
        <f t="shared" si="8"/>
        <v>-787.69</v>
      </c>
      <c r="I28" s="21">
        <f t="shared" si="8"/>
        <v>-1657.3799999999974</v>
      </c>
      <c r="J28" s="21">
        <f t="shared" si="8"/>
        <v>499.34000000000015</v>
      </c>
      <c r="K28" s="21">
        <f t="shared" si="8"/>
        <v>0</v>
      </c>
      <c r="L28" s="21">
        <f t="shared" si="8"/>
        <v>0</v>
      </c>
      <c r="M28" s="21">
        <f t="shared" si="8"/>
        <v>0</v>
      </c>
      <c r="N28" s="21">
        <f t="shared" si="8"/>
        <v>0</v>
      </c>
      <c r="O28" s="21">
        <f t="shared" si="8"/>
        <v>0</v>
      </c>
      <c r="P28" s="38">
        <f t="shared" si="8"/>
        <v>-735.9900000000016</v>
      </c>
      <c r="Q28" s="8"/>
      <c r="R28" s="88">
        <f>R24-R15</f>
        <v>-122.66499999999996</v>
      </c>
    </row>
    <row r="30" spans="2:19" ht="26.25" x14ac:dyDescent="0.4">
      <c r="B30" s="20" t="s">
        <v>9</v>
      </c>
      <c r="C30" s="1" t="s">
        <v>10</v>
      </c>
    </row>
    <row r="31" spans="2:19" ht="18.75" x14ac:dyDescent="0.3">
      <c r="C31" s="16" t="s">
        <v>92</v>
      </c>
      <c r="D31" s="17" t="s">
        <v>82</v>
      </c>
      <c r="E31" s="17" t="s">
        <v>83</v>
      </c>
      <c r="F31" s="17" t="s">
        <v>84</v>
      </c>
      <c r="G31" s="17" t="s">
        <v>85</v>
      </c>
      <c r="H31" s="17" t="s">
        <v>6</v>
      </c>
      <c r="I31" s="17" t="s">
        <v>86</v>
      </c>
      <c r="J31" s="17" t="s">
        <v>87</v>
      </c>
      <c r="K31" s="17" t="s">
        <v>88</v>
      </c>
      <c r="L31" s="17" t="s">
        <v>89</v>
      </c>
      <c r="M31" s="17" t="s">
        <v>90</v>
      </c>
      <c r="N31" s="17" t="s">
        <v>91</v>
      </c>
      <c r="O31" s="86" t="s">
        <v>92</v>
      </c>
      <c r="P31" s="3"/>
    </row>
    <row r="32" spans="2:19" x14ac:dyDescent="0.25">
      <c r="B32" t="s">
        <v>1</v>
      </c>
      <c r="C32" s="12">
        <v>28633</v>
      </c>
      <c r="D32" s="12">
        <v>20835</v>
      </c>
      <c r="E32" s="12">
        <v>21757.38</v>
      </c>
      <c r="F32" s="12">
        <v>22679.38</v>
      </c>
      <c r="G32" s="12">
        <v>24849.38</v>
      </c>
      <c r="H32" s="12">
        <v>25771.38</v>
      </c>
      <c r="I32" s="12">
        <f>18693.38</f>
        <v>18693.38</v>
      </c>
      <c r="J32" s="12">
        <v>19615.38</v>
      </c>
      <c r="K32" s="12"/>
      <c r="L32" s="12"/>
      <c r="M32" s="12"/>
      <c r="N32" s="12"/>
      <c r="O32" s="12"/>
      <c r="P32" s="6"/>
    </row>
    <row r="33" spans="2:16" x14ac:dyDescent="0.25">
      <c r="B33" t="s">
        <v>3</v>
      </c>
      <c r="C33" s="23">
        <v>4552</v>
      </c>
      <c r="D33" s="23">
        <v>5790</v>
      </c>
      <c r="E33" s="23">
        <v>7569.67</v>
      </c>
      <c r="F33" s="23">
        <v>6848.46</v>
      </c>
      <c r="G33" s="23">
        <v>5913.69</v>
      </c>
      <c r="H33" s="23">
        <f>2552.62+1284+70</f>
        <v>3906.62</v>
      </c>
      <c r="I33" s="23">
        <f>2196.43+4648</f>
        <v>6844.43</v>
      </c>
      <c r="J33" s="23">
        <f>9189.65-565.88</f>
        <v>8623.77</v>
      </c>
      <c r="K33" s="23"/>
      <c r="L33" s="23"/>
      <c r="M33" s="23"/>
      <c r="N33" s="23"/>
      <c r="O33" s="23"/>
      <c r="P33" s="93"/>
    </row>
    <row r="34" spans="2:16" x14ac:dyDescent="0.25">
      <c r="B34" t="s">
        <v>70</v>
      </c>
      <c r="C34" s="23">
        <v>0</v>
      </c>
      <c r="D34" s="23">
        <v>3200</v>
      </c>
      <c r="E34" s="23">
        <f>386.66+132</f>
        <v>518.66000000000008</v>
      </c>
      <c r="F34" s="23">
        <v>368.66</v>
      </c>
      <c r="G34" s="23">
        <v>368</v>
      </c>
      <c r="H34" s="23">
        <v>368</v>
      </c>
      <c r="I34" s="23">
        <v>2445.81</v>
      </c>
      <c r="J34" s="23">
        <v>2445.81</v>
      </c>
      <c r="K34" s="23"/>
      <c r="L34" s="23"/>
      <c r="M34" s="23"/>
      <c r="N34" s="23"/>
      <c r="O34" s="23"/>
      <c r="P34" s="6"/>
    </row>
    <row r="35" spans="2:16" x14ac:dyDescent="0.25">
      <c r="B35" t="s">
        <v>2</v>
      </c>
      <c r="C35" s="12">
        <v>1263</v>
      </c>
      <c r="D35" s="12">
        <v>1075</v>
      </c>
      <c r="E35" s="12">
        <v>1782</v>
      </c>
      <c r="F35" s="12">
        <v>2006</v>
      </c>
      <c r="G35" s="12">
        <v>2736.5</v>
      </c>
      <c r="H35" s="12">
        <v>2895</v>
      </c>
      <c r="I35" s="12">
        <v>3300</v>
      </c>
      <c r="J35" s="12">
        <v>1100</v>
      </c>
      <c r="K35" s="12"/>
      <c r="L35" s="12"/>
      <c r="M35" s="12"/>
      <c r="N35" s="12"/>
      <c r="O35" s="12"/>
      <c r="P35" s="7"/>
    </row>
    <row r="36" spans="2:16" x14ac:dyDescent="0.25">
      <c r="B36" t="s">
        <v>0</v>
      </c>
      <c r="C36" s="12">
        <f>SUM(C32:C35)</f>
        <v>34448</v>
      </c>
      <c r="D36" s="12">
        <f t="shared" ref="D36:O36" si="9">SUM(D32:D35)</f>
        <v>30900</v>
      </c>
      <c r="E36" s="12">
        <f t="shared" si="9"/>
        <v>31627.710000000003</v>
      </c>
      <c r="F36" s="12">
        <f t="shared" si="9"/>
        <v>31902.5</v>
      </c>
      <c r="G36" s="12">
        <f t="shared" si="9"/>
        <v>33867.57</v>
      </c>
      <c r="H36" s="12">
        <f t="shared" si="9"/>
        <v>32941</v>
      </c>
      <c r="I36" s="12">
        <f t="shared" si="9"/>
        <v>31283.620000000003</v>
      </c>
      <c r="J36" s="12">
        <f t="shared" si="9"/>
        <v>31784.960000000003</v>
      </c>
      <c r="K36" s="12">
        <f t="shared" si="9"/>
        <v>0</v>
      </c>
      <c r="L36" s="12">
        <f t="shared" si="9"/>
        <v>0</v>
      </c>
      <c r="M36" s="12">
        <f t="shared" si="9"/>
        <v>0</v>
      </c>
      <c r="N36" s="12">
        <f t="shared" si="9"/>
        <v>0</v>
      </c>
      <c r="O36" s="12">
        <f t="shared" si="9"/>
        <v>0</v>
      </c>
      <c r="P36" s="6"/>
    </row>
    <row r="37" spans="2:16" x14ac:dyDescent="0.25">
      <c r="B37" t="s">
        <v>11</v>
      </c>
      <c r="C37" s="12" t="s">
        <v>5</v>
      </c>
      <c r="D37" s="12">
        <f t="shared" ref="D37:O37" si="10">(D36-C36)-D28</f>
        <v>-4.1999999999998181</v>
      </c>
      <c r="E37" s="12">
        <f t="shared" si="10"/>
        <v>-122.72999999999774</v>
      </c>
      <c r="F37" s="12">
        <f t="shared" si="10"/>
        <v>1.6799999999971078</v>
      </c>
      <c r="G37" s="12">
        <f t="shared" si="10"/>
        <v>-7.5400000000004184</v>
      </c>
      <c r="H37" s="12">
        <f t="shared" si="10"/>
        <v>-138.87999999999965</v>
      </c>
      <c r="I37" s="12">
        <f t="shared" si="10"/>
        <v>0</v>
      </c>
      <c r="J37" s="12">
        <f t="shared" si="10"/>
        <v>2</v>
      </c>
      <c r="K37" s="12">
        <f t="shared" si="10"/>
        <v>-31784.960000000003</v>
      </c>
      <c r="L37" s="12">
        <f t="shared" si="10"/>
        <v>0</v>
      </c>
      <c r="M37" s="12">
        <f t="shared" si="10"/>
        <v>0</v>
      </c>
      <c r="N37" s="12">
        <f t="shared" si="10"/>
        <v>0</v>
      </c>
      <c r="O37" s="12">
        <f t="shared" si="10"/>
        <v>0</v>
      </c>
      <c r="P37" s="6"/>
    </row>
    <row r="38" spans="2:16" x14ac:dyDescent="0.25"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9"/>
      <c r="O38" s="9"/>
      <c r="P38" s="3"/>
    </row>
    <row r="39" spans="2:16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6" ht="44.25" x14ac:dyDescent="0.55000000000000004">
      <c r="D40" s="100"/>
      <c r="E40" s="100"/>
      <c r="F40" s="100"/>
    </row>
    <row r="44" spans="2:16" x14ac:dyDescent="0.25">
      <c r="C44" s="4"/>
    </row>
    <row r="45" spans="2:16" x14ac:dyDescent="0.25">
      <c r="C45" s="4"/>
    </row>
    <row r="46" spans="2:16" x14ac:dyDescent="0.25">
      <c r="C46" s="4"/>
    </row>
    <row r="47" spans="2:16" x14ac:dyDescent="0.25">
      <c r="C47" s="4"/>
    </row>
    <row r="48" spans="2:16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119" spans="7:9" x14ac:dyDescent="0.25">
      <c r="G119" s="94"/>
    </row>
    <row r="120" spans="7:9" x14ac:dyDescent="0.25">
      <c r="G120" s="94"/>
    </row>
    <row r="121" spans="7:9" x14ac:dyDescent="0.25">
      <c r="G121" s="94"/>
    </row>
    <row r="122" spans="7:9" x14ac:dyDescent="0.25">
      <c r="G122" s="94"/>
    </row>
    <row r="123" spans="7:9" x14ac:dyDescent="0.25">
      <c r="G123" s="94"/>
    </row>
    <row r="124" spans="7:9" x14ac:dyDescent="0.25">
      <c r="G124" s="94"/>
    </row>
    <row r="125" spans="7:9" x14ac:dyDescent="0.25">
      <c r="H125" s="1"/>
      <c r="I125" s="1"/>
    </row>
  </sheetData>
  <sortState ref="B19:B24">
    <sortCondition ref="B19"/>
  </sortState>
  <mergeCells count="2">
    <mergeCell ref="D40:F40"/>
    <mergeCell ref="B1:P1"/>
  </mergeCells>
  <pageMargins left="0.7" right="0.7" top="0.75" bottom="0.75" header="0.3" footer="0.3"/>
  <pageSetup paperSize="9" scale="40" orientation="portrait" horizontalDpi="4294967293" r:id="rId1"/>
  <headerFooter>
    <oddHeader>&amp;LChristian Budget&amp;RPage &amp;P&amp; /&amp;N</oddHeader>
  </headerFooter>
  <colBreaks count="1" manualBreakCount="1">
    <brk id="16" max="1048575" man="1"/>
  </colBreak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C63E7C8F-D340-45F0-B9FF-16B9D2EB970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D5:M5</xm:sqref>
        </x14:conditionalFormatting>
        <x14:conditionalFormatting xmlns:xm="http://schemas.microsoft.com/office/excel/2006/main">
          <x14:cfRule type="iconSet" priority="14" id="{7DC351AF-DE54-401D-826F-8CDD3A0F4C6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D6:M6</xm:sqref>
        </x14:conditionalFormatting>
        <x14:conditionalFormatting xmlns:xm="http://schemas.microsoft.com/office/excel/2006/main">
          <x14:cfRule type="iconSet" priority="13" id="{9A87A2C2-69E7-4C75-84F7-F6CE3D5A41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D7:M7</xm:sqref>
        </x14:conditionalFormatting>
        <x14:conditionalFormatting xmlns:xm="http://schemas.microsoft.com/office/excel/2006/main">
          <x14:cfRule type="iconSet" priority="12" id="{BD6A4490-8613-43DB-9F17-B8501842976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D8:M8</xm:sqref>
        </x14:conditionalFormatting>
        <x14:conditionalFormatting xmlns:xm="http://schemas.microsoft.com/office/excel/2006/main">
          <x14:cfRule type="iconSet" priority="11" id="{1294C6B1-7DB0-4689-84BF-59EFF17DFAC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D9:M9</xm:sqref>
        </x14:conditionalFormatting>
        <x14:conditionalFormatting xmlns:xm="http://schemas.microsoft.com/office/excel/2006/main">
          <x14:cfRule type="iconSet" priority="10" id="{C3441180-12C1-405A-951F-3C9C2B20C9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D10:M10</xm:sqref>
        </x14:conditionalFormatting>
        <x14:conditionalFormatting xmlns:xm="http://schemas.microsoft.com/office/excel/2006/main">
          <x14:cfRule type="iconSet" priority="9" id="{6CEE9580-23B8-44FF-89A8-7B98EFAAF50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D11:M11</xm:sqref>
        </x14:conditionalFormatting>
        <x14:conditionalFormatting xmlns:xm="http://schemas.microsoft.com/office/excel/2006/main">
          <x14:cfRule type="iconSet" priority="8" id="{A1A506DA-A7E2-40E7-BA6D-AF62ABA37F0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D12:M13</xm:sqref>
        </x14:conditionalFormatting>
        <x14:conditionalFormatting xmlns:xm="http://schemas.microsoft.com/office/excel/2006/main">
          <x14:cfRule type="iconSet" priority="7" id="{86C9D82E-FD4B-4945-851C-182B85A7750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#REF!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D14:M14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5" x14ac:dyDescent="0.25"/>
  <cols>
    <col min="1" max="1" width="21.140625" bestFit="1" customWidth="1"/>
    <col min="2" max="2" width="16.5703125" customWidth="1"/>
  </cols>
  <sheetData>
    <row r="1" spans="1:1" x14ac:dyDescent="0.25">
      <c r="A1" s="1" t="s">
        <v>16</v>
      </c>
    </row>
    <row r="2" spans="1:1" x14ac:dyDescent="0.25">
      <c r="A2" t="s">
        <v>64</v>
      </c>
    </row>
    <row r="3" spans="1:1" x14ac:dyDescent="0.25">
      <c r="A3" s="3" t="s">
        <v>20</v>
      </c>
    </row>
    <row r="4" spans="1:1" x14ac:dyDescent="0.25">
      <c r="A4" t="s">
        <v>12</v>
      </c>
    </row>
    <row r="5" spans="1:1" x14ac:dyDescent="0.25">
      <c r="A5" t="s">
        <v>63</v>
      </c>
    </row>
    <row r="6" spans="1:1" x14ac:dyDescent="0.25">
      <c r="A6" s="1" t="s">
        <v>62</v>
      </c>
    </row>
    <row r="7" spans="1:1" x14ac:dyDescent="0.25">
      <c r="A7" s="1" t="s">
        <v>69</v>
      </c>
    </row>
    <row r="8" spans="1:1" x14ac:dyDescent="0.25">
      <c r="A8" s="1" t="s">
        <v>13</v>
      </c>
    </row>
    <row r="9" spans="1:1" x14ac:dyDescent="0.25">
      <c r="A9" s="3" t="s">
        <v>18</v>
      </c>
    </row>
    <row r="10" spans="1:1" x14ac:dyDescent="0.25">
      <c r="A10" s="1" t="s">
        <v>14</v>
      </c>
    </row>
    <row r="11" spans="1:1" x14ac:dyDescent="0.25">
      <c r="A11" t="s">
        <v>72</v>
      </c>
    </row>
    <row r="12" spans="1:1" x14ac:dyDescent="0.25">
      <c r="A12" s="3" t="s">
        <v>17</v>
      </c>
    </row>
    <row r="13" spans="1:1" x14ac:dyDescent="0.25">
      <c r="A13" t="s">
        <v>22</v>
      </c>
    </row>
    <row r="14" spans="1:1" x14ac:dyDescent="0.25">
      <c r="A14" s="3" t="s">
        <v>21</v>
      </c>
    </row>
    <row r="15" spans="1:1" x14ac:dyDescent="0.25">
      <c r="A15" s="1" t="s">
        <v>15</v>
      </c>
    </row>
  </sheetData>
  <sortState ref="A1:A1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zoomScaleNormal="100" workbookViewId="0">
      <selection activeCell="H12" sqref="H3:H12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22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  <c r="R2" s="39"/>
      <c r="S2" s="39"/>
      <c r="T2" s="39"/>
      <c r="U2" s="39"/>
      <c r="V2" s="39"/>
    </row>
    <row r="3" spans="1:22" ht="15" customHeight="1" x14ac:dyDescent="0.25">
      <c r="A3" s="39"/>
      <c r="B3" s="34" t="s">
        <v>23</v>
      </c>
      <c r="C3" s="27" t="s">
        <v>28</v>
      </c>
      <c r="D3" s="29">
        <v>3075.45</v>
      </c>
      <c r="E3" s="46" t="s">
        <v>12</v>
      </c>
      <c r="F3" s="42"/>
      <c r="G3" s="48" t="s">
        <v>16</v>
      </c>
      <c r="H3" s="49">
        <f t="shared" ref="H3:H12" si="0">-1*SUMIF(E$3:E$61,G3,D$3:D$61)</f>
        <v>99</v>
      </c>
      <c r="I3" s="50">
        <f>H3/H$14</f>
        <v>1.0805206144778848E-2</v>
      </c>
      <c r="J3" s="39"/>
      <c r="K3" s="48" t="s">
        <v>64</v>
      </c>
      <c r="L3" s="57">
        <f>SUMIF(E$3:E$61,K3,D$3:D$61)</f>
        <v>0</v>
      </c>
      <c r="M3" s="58">
        <f>L3/L$14</f>
        <v>0</v>
      </c>
      <c r="N3" s="39"/>
      <c r="O3" s="39"/>
      <c r="P3" s="39"/>
      <c r="Q3" s="39"/>
      <c r="R3" s="39"/>
      <c r="S3" s="39"/>
      <c r="T3" s="39"/>
      <c r="U3" s="39"/>
      <c r="V3" s="39"/>
    </row>
    <row r="4" spans="1:22" ht="15" customHeight="1" x14ac:dyDescent="0.25">
      <c r="A4" s="39"/>
      <c r="B4" s="35" t="s">
        <v>23</v>
      </c>
      <c r="C4" s="28" t="s">
        <v>72</v>
      </c>
      <c r="D4" s="30">
        <v>922</v>
      </c>
      <c r="E4" s="46" t="s">
        <v>72</v>
      </c>
      <c r="F4" s="43"/>
      <c r="G4" s="51" t="s">
        <v>20</v>
      </c>
      <c r="H4" s="52">
        <f t="shared" si="0"/>
        <v>5520</v>
      </c>
      <c r="I4" s="53">
        <f t="shared" ref="I4:I12" si="1">H4/H$14</f>
        <v>0.60247210019372965</v>
      </c>
      <c r="J4" s="39"/>
      <c r="K4" s="51" t="s">
        <v>12</v>
      </c>
      <c r="L4" s="3">
        <f>SUMIF(E$3:E$61,K4,D$3:D$61)</f>
        <v>3075.45</v>
      </c>
      <c r="M4" s="59">
        <f t="shared" ref="M4:M7" si="2">L4/L$14</f>
        <v>0.54738406500013348</v>
      </c>
      <c r="N4" s="39"/>
      <c r="O4" s="39"/>
      <c r="P4" s="39"/>
      <c r="Q4" s="39"/>
      <c r="R4" s="39"/>
      <c r="S4" s="39"/>
      <c r="T4" s="39"/>
      <c r="U4" s="39"/>
      <c r="V4" s="39"/>
    </row>
    <row r="5" spans="1:22" ht="15" customHeight="1" x14ac:dyDescent="0.25">
      <c r="A5" s="39"/>
      <c r="B5" s="34" t="s">
        <v>78</v>
      </c>
      <c r="C5" s="27" t="s">
        <v>79</v>
      </c>
      <c r="D5" s="29">
        <v>632</v>
      </c>
      <c r="E5" s="46" t="s">
        <v>22</v>
      </c>
      <c r="F5" s="42"/>
      <c r="G5" s="51" t="s">
        <v>62</v>
      </c>
      <c r="H5" s="52">
        <f t="shared" si="0"/>
        <v>320</v>
      </c>
      <c r="I5" s="53">
        <f t="shared" si="1"/>
        <v>3.4925918851810421E-2</v>
      </c>
      <c r="J5" s="39"/>
      <c r="K5" s="51" t="s">
        <v>63</v>
      </c>
      <c r="L5" s="3">
        <f>SUMIF(E$3:E$61,K5,D$3:D$61)</f>
        <v>0</v>
      </c>
      <c r="M5" s="59">
        <f t="shared" si="2"/>
        <v>0</v>
      </c>
      <c r="N5" s="39"/>
      <c r="O5" s="39"/>
      <c r="P5" s="39"/>
      <c r="Q5" s="39"/>
      <c r="R5" s="39"/>
      <c r="S5" s="39"/>
      <c r="T5" s="39"/>
      <c r="U5" s="39"/>
      <c r="V5" s="39"/>
    </row>
    <row r="6" spans="1:22" ht="15" customHeight="1" x14ac:dyDescent="0.25">
      <c r="A6" s="39"/>
      <c r="B6" s="34" t="s">
        <v>37</v>
      </c>
      <c r="C6" s="27" t="s">
        <v>25</v>
      </c>
      <c r="D6" s="29">
        <v>457</v>
      </c>
      <c r="E6" s="46" t="s">
        <v>22</v>
      </c>
      <c r="F6" s="42"/>
      <c r="G6" s="51" t="s">
        <v>69</v>
      </c>
      <c r="H6" s="52">
        <f t="shared" si="0"/>
        <v>10</v>
      </c>
      <c r="I6" s="53">
        <f t="shared" si="1"/>
        <v>1.0914349641190757E-3</v>
      </c>
      <c r="J6" s="39"/>
      <c r="K6" s="51" t="s">
        <v>72</v>
      </c>
      <c r="L6" s="3">
        <f>SUMIF(E$3:E$61,K6,D$3:D$61)</f>
        <v>922</v>
      </c>
      <c r="M6" s="59">
        <f t="shared" si="2"/>
        <v>0.16410219900506368</v>
      </c>
      <c r="N6" s="39"/>
      <c r="O6" s="39"/>
      <c r="P6" s="39"/>
      <c r="Q6" s="39"/>
      <c r="R6" s="39"/>
      <c r="S6" s="39"/>
      <c r="T6" s="39"/>
      <c r="U6" s="39"/>
      <c r="V6" s="39"/>
    </row>
    <row r="7" spans="1:22" ht="15" customHeight="1" x14ac:dyDescent="0.25">
      <c r="A7" s="39"/>
      <c r="B7" s="34" t="s">
        <v>23</v>
      </c>
      <c r="C7" s="27" t="s">
        <v>25</v>
      </c>
      <c r="D7" s="29">
        <v>361</v>
      </c>
      <c r="E7" s="46" t="s">
        <v>22</v>
      </c>
      <c r="F7" s="43"/>
      <c r="G7" s="51" t="s">
        <v>13</v>
      </c>
      <c r="H7" s="52">
        <f t="shared" si="0"/>
        <v>824.3900000000001</v>
      </c>
      <c r="I7" s="53">
        <f t="shared" si="1"/>
        <v>8.997680700701248E-2</v>
      </c>
      <c r="J7" s="39"/>
      <c r="K7" s="54" t="s">
        <v>22</v>
      </c>
      <c r="L7" s="60">
        <f>SUMIF(E$3:E$61,K7,D$3:D$61)</f>
        <v>1621</v>
      </c>
      <c r="M7" s="61">
        <f t="shared" si="2"/>
        <v>0.28851373599480284</v>
      </c>
      <c r="N7" s="39"/>
      <c r="O7" s="39"/>
      <c r="P7" s="39"/>
      <c r="Q7" s="39"/>
      <c r="R7" s="39"/>
      <c r="S7" s="39"/>
      <c r="T7" s="39"/>
      <c r="U7" s="39"/>
      <c r="V7" s="39"/>
    </row>
    <row r="8" spans="1:22" ht="15" customHeight="1" x14ac:dyDescent="0.25">
      <c r="A8" s="39"/>
      <c r="B8" s="34" t="s">
        <v>29</v>
      </c>
      <c r="C8" s="27" t="s">
        <v>25</v>
      </c>
      <c r="D8" s="29">
        <v>130</v>
      </c>
      <c r="E8" s="46" t="s">
        <v>22</v>
      </c>
      <c r="F8" s="42"/>
      <c r="G8" s="51" t="s">
        <v>18</v>
      </c>
      <c r="H8" s="52">
        <f t="shared" si="0"/>
        <v>6.75</v>
      </c>
      <c r="I8" s="53">
        <f t="shared" si="1"/>
        <v>7.36718600780376E-4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ht="15" customHeight="1" x14ac:dyDescent="0.25">
      <c r="A9" s="39"/>
      <c r="B9" s="34" t="s">
        <v>55</v>
      </c>
      <c r="C9" s="27" t="s">
        <v>25</v>
      </c>
      <c r="D9" s="29">
        <v>50</v>
      </c>
      <c r="E9" s="46" t="s">
        <v>22</v>
      </c>
      <c r="F9" s="42"/>
      <c r="G9" s="51" t="s">
        <v>14</v>
      </c>
      <c r="H9" s="52">
        <f>-1*SUMIF(E$3:E$61,G9,D$3:D$61)</f>
        <v>0</v>
      </c>
      <c r="I9" s="53">
        <f t="shared" si="1"/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ht="15" customHeight="1" x14ac:dyDescent="0.25">
      <c r="A10" s="39"/>
      <c r="B10" s="34" t="s">
        <v>55</v>
      </c>
      <c r="C10" s="27" t="s">
        <v>56</v>
      </c>
      <c r="D10" s="29">
        <v>21</v>
      </c>
      <c r="E10" s="46" t="s">
        <v>22</v>
      </c>
      <c r="F10" s="42"/>
      <c r="G10" s="51" t="s">
        <v>17</v>
      </c>
      <c r="H10" s="52">
        <f t="shared" si="0"/>
        <v>79</v>
      </c>
      <c r="I10" s="53">
        <f t="shared" si="1"/>
        <v>8.6223362165406964E-3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15" customHeight="1" x14ac:dyDescent="0.25">
      <c r="A11" s="39"/>
      <c r="B11" s="34" t="s">
        <v>53</v>
      </c>
      <c r="C11" s="27" t="s">
        <v>54</v>
      </c>
      <c r="D11" s="29">
        <v>-2</v>
      </c>
      <c r="E11" s="46" t="s">
        <v>13</v>
      </c>
      <c r="F11" s="42"/>
      <c r="G11" s="51" t="s">
        <v>21</v>
      </c>
      <c r="H11" s="52">
        <f t="shared" si="0"/>
        <v>1403.21</v>
      </c>
      <c r="I11" s="53">
        <f t="shared" si="1"/>
        <v>0.15315124560015281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15" customHeight="1" x14ac:dyDescent="0.25">
      <c r="A12" s="39"/>
      <c r="B12" s="36" t="s">
        <v>80</v>
      </c>
      <c r="C12" s="27" t="s">
        <v>81</v>
      </c>
      <c r="D12" s="29">
        <v>-5</v>
      </c>
      <c r="E12" s="46" t="s">
        <v>13</v>
      </c>
      <c r="F12" s="42"/>
      <c r="G12" s="54" t="s">
        <v>15</v>
      </c>
      <c r="H12" s="55">
        <f t="shared" si="0"/>
        <v>899.9</v>
      </c>
      <c r="I12" s="56">
        <f t="shared" si="1"/>
        <v>9.8218232421075607E-2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ht="15" customHeight="1" x14ac:dyDescent="0.25">
      <c r="A13" s="39"/>
      <c r="B13" s="34" t="s">
        <v>38</v>
      </c>
      <c r="C13" s="27" t="s">
        <v>26</v>
      </c>
      <c r="D13" s="29">
        <v>-5</v>
      </c>
      <c r="E13" s="46" t="s">
        <v>13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ht="15" customHeight="1" x14ac:dyDescent="0.25">
      <c r="A14" s="39"/>
      <c r="B14" s="34" t="s">
        <v>59</v>
      </c>
      <c r="C14" s="27" t="s">
        <v>60</v>
      </c>
      <c r="D14" s="29">
        <v>-6.75</v>
      </c>
      <c r="E14" s="46" t="s">
        <v>18</v>
      </c>
      <c r="F14" s="42"/>
      <c r="G14" s="62" t="s">
        <v>77</v>
      </c>
      <c r="H14" s="63">
        <f>SUM(H3:H12)</f>
        <v>9162.25</v>
      </c>
      <c r="I14" s="64">
        <f>SUM(I3:I12)</f>
        <v>1</v>
      </c>
      <c r="J14" s="39"/>
      <c r="K14" s="62" t="s">
        <v>77</v>
      </c>
      <c r="L14" s="65">
        <f>SUM(L3:L7)</f>
        <v>5618.45</v>
      </c>
      <c r="M14" s="66">
        <f>SUM(M3:M7)</f>
        <v>1</v>
      </c>
      <c r="N14" s="39"/>
      <c r="O14" s="39"/>
      <c r="P14" s="39"/>
      <c r="Q14" s="39"/>
      <c r="R14" s="39"/>
      <c r="S14" s="39"/>
      <c r="T14" s="39"/>
      <c r="U14" s="39"/>
      <c r="V14" s="39"/>
    </row>
    <row r="15" spans="1:22" ht="15" customHeight="1" x14ac:dyDescent="0.25">
      <c r="A15" s="39"/>
      <c r="B15" s="34" t="s">
        <v>50</v>
      </c>
      <c r="C15" s="27" t="s">
        <v>52</v>
      </c>
      <c r="D15" s="29">
        <v>-8.5</v>
      </c>
      <c r="E15" s="46" t="s">
        <v>13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2" ht="15" customHeight="1" x14ac:dyDescent="0.25">
      <c r="A16" s="39"/>
      <c r="B16" s="34" t="s">
        <v>30</v>
      </c>
      <c r="C16" s="27" t="s">
        <v>31</v>
      </c>
      <c r="D16" s="29">
        <v>-8.8800000000000008</v>
      </c>
      <c r="E16" s="46" t="s">
        <v>13</v>
      </c>
      <c r="F16" s="42"/>
      <c r="G16" s="62" t="s">
        <v>4</v>
      </c>
      <c r="H16" s="46">
        <f>L14-H14</f>
        <v>-3543.8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ht="15" customHeight="1" x14ac:dyDescent="0.25">
      <c r="A17" s="39"/>
      <c r="B17" s="34" t="s">
        <v>35</v>
      </c>
      <c r="C17" s="27" t="s">
        <v>26</v>
      </c>
      <c r="D17" s="29">
        <v>-10</v>
      </c>
      <c r="E17" s="46" t="s">
        <v>13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ht="15" customHeight="1" x14ac:dyDescent="0.25">
      <c r="A18" s="39"/>
      <c r="B18" s="34" t="s">
        <v>39</v>
      </c>
      <c r="C18" s="27" t="s">
        <v>26</v>
      </c>
      <c r="D18" s="29">
        <v>-10</v>
      </c>
      <c r="E18" s="46" t="s">
        <v>13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" customHeight="1" x14ac:dyDescent="0.25">
      <c r="A19" s="39"/>
      <c r="B19" s="34" t="s">
        <v>40</v>
      </c>
      <c r="C19" s="27" t="s">
        <v>26</v>
      </c>
      <c r="D19" s="29">
        <v>-10</v>
      </c>
      <c r="E19" s="46" t="s">
        <v>13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" customHeight="1" x14ac:dyDescent="0.25">
      <c r="A20" s="39"/>
      <c r="B20" s="34" t="s">
        <v>45</v>
      </c>
      <c r="C20" s="27" t="s">
        <v>26</v>
      </c>
      <c r="D20" s="29">
        <v>-10</v>
      </c>
      <c r="E20" s="46" t="s">
        <v>13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" customHeight="1" x14ac:dyDescent="0.25">
      <c r="A21" s="39"/>
      <c r="B21" s="34" t="s">
        <v>46</v>
      </c>
      <c r="C21" s="27" t="s">
        <v>26</v>
      </c>
      <c r="D21" s="29">
        <v>-10</v>
      </c>
      <c r="E21" s="46" t="s">
        <v>13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" customHeight="1" x14ac:dyDescent="0.25">
      <c r="A22" s="39"/>
      <c r="B22" s="34" t="s">
        <v>53</v>
      </c>
      <c r="C22" s="27" t="s">
        <v>54</v>
      </c>
      <c r="D22" s="29">
        <v>-10</v>
      </c>
      <c r="E22" s="46" t="s">
        <v>13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ht="15" customHeight="1" x14ac:dyDescent="0.25">
      <c r="A23" s="39"/>
      <c r="B23" s="34" t="s">
        <v>55</v>
      </c>
      <c r="C23" s="27" t="s">
        <v>54</v>
      </c>
      <c r="D23" s="29">
        <v>-10</v>
      </c>
      <c r="E23" s="46" t="s">
        <v>13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15" customHeight="1" x14ac:dyDescent="0.25">
      <c r="A24" s="39"/>
      <c r="B24" s="34" t="s">
        <v>57</v>
      </c>
      <c r="C24" s="27" t="s">
        <v>58</v>
      </c>
      <c r="D24" s="29">
        <v>-10</v>
      </c>
      <c r="E24" s="46" t="s">
        <v>69</v>
      </c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ht="15" customHeight="1" x14ac:dyDescent="0.25">
      <c r="A25" s="39"/>
      <c r="B25" s="34" t="s">
        <v>45</v>
      </c>
      <c r="C25" s="27" t="s">
        <v>26</v>
      </c>
      <c r="D25" s="29">
        <v>-13</v>
      </c>
      <c r="E25" s="46" t="s">
        <v>13</v>
      </c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ht="15" customHeight="1" x14ac:dyDescent="0.25">
      <c r="A26" s="39"/>
      <c r="B26" s="34" t="s">
        <v>34</v>
      </c>
      <c r="C26" s="27" t="s">
        <v>26</v>
      </c>
      <c r="D26" s="29">
        <v>-16.920000000000002</v>
      </c>
      <c r="E26" s="46" t="s">
        <v>13</v>
      </c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" customHeight="1" x14ac:dyDescent="0.25">
      <c r="A27" s="39"/>
      <c r="B27" s="34" t="s">
        <v>53</v>
      </c>
      <c r="C27" s="27" t="s">
        <v>31</v>
      </c>
      <c r="D27" s="29">
        <v>-16.95</v>
      </c>
      <c r="E27" s="46" t="s">
        <v>13</v>
      </c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" customHeight="1" x14ac:dyDescent="0.25">
      <c r="A28" s="39"/>
      <c r="B28" s="34" t="s">
        <v>42</v>
      </c>
      <c r="C28" s="27" t="s">
        <v>31</v>
      </c>
      <c r="D28" s="29">
        <v>-19.899999999999999</v>
      </c>
      <c r="E28" s="46" t="s">
        <v>13</v>
      </c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" customHeight="1" x14ac:dyDescent="0.25">
      <c r="A29" s="39"/>
      <c r="B29" s="34" t="s">
        <v>59</v>
      </c>
      <c r="C29" s="27" t="s">
        <v>31</v>
      </c>
      <c r="D29" s="29">
        <v>-19.95</v>
      </c>
      <c r="E29" s="46" t="s">
        <v>13</v>
      </c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" customHeight="1" x14ac:dyDescent="0.25">
      <c r="A30" s="39"/>
      <c r="B30" s="34" t="s">
        <v>35</v>
      </c>
      <c r="C30" s="27" t="s">
        <v>26</v>
      </c>
      <c r="D30" s="29">
        <v>-20</v>
      </c>
      <c r="E30" s="46" t="s">
        <v>13</v>
      </c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" customHeight="1" x14ac:dyDescent="0.25">
      <c r="A31" s="39"/>
      <c r="B31" s="34" t="s">
        <v>42</v>
      </c>
      <c r="C31" s="27" t="s">
        <v>36</v>
      </c>
      <c r="D31" s="29">
        <v>-20</v>
      </c>
      <c r="E31" s="46" t="s">
        <v>13</v>
      </c>
      <c r="F31" s="4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" customHeight="1" x14ac:dyDescent="0.25">
      <c r="A32" s="39"/>
      <c r="B32" s="34" t="s">
        <v>49</v>
      </c>
      <c r="C32" s="27" t="s">
        <v>26</v>
      </c>
      <c r="D32" s="29">
        <v>-20</v>
      </c>
      <c r="E32" s="46" t="s">
        <v>13</v>
      </c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ht="15" customHeight="1" x14ac:dyDescent="0.25">
      <c r="A33" s="39"/>
      <c r="B33" s="34" t="s">
        <v>53</v>
      </c>
      <c r="C33" s="27" t="s">
        <v>54</v>
      </c>
      <c r="D33" s="29">
        <v>-20</v>
      </c>
      <c r="E33" s="46" t="s">
        <v>13</v>
      </c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ht="15" customHeight="1" x14ac:dyDescent="0.25">
      <c r="A34" s="39"/>
      <c r="B34" s="34" t="s">
        <v>53</v>
      </c>
      <c r="C34" s="27" t="s">
        <v>54</v>
      </c>
      <c r="D34" s="29">
        <v>-20</v>
      </c>
      <c r="E34" s="46" t="s">
        <v>13</v>
      </c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" customHeight="1" x14ac:dyDescent="0.25">
      <c r="A35" s="39"/>
      <c r="B35" s="35" t="s">
        <v>23</v>
      </c>
      <c r="C35" s="28" t="s">
        <v>71</v>
      </c>
      <c r="D35" s="30">
        <v>-20</v>
      </c>
      <c r="E35" s="46" t="s">
        <v>20</v>
      </c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" customHeight="1" x14ac:dyDescent="0.25">
      <c r="A36" s="39"/>
      <c r="B36" s="34" t="s">
        <v>59</v>
      </c>
      <c r="C36" s="27" t="s">
        <v>31</v>
      </c>
      <c r="D36" s="29">
        <v>-20.95</v>
      </c>
      <c r="E36" s="46" t="s">
        <v>13</v>
      </c>
      <c r="F36" s="4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" customHeight="1" x14ac:dyDescent="0.25">
      <c r="A37" s="39"/>
      <c r="B37" s="34" t="s">
        <v>53</v>
      </c>
      <c r="C37" s="27" t="s">
        <v>54</v>
      </c>
      <c r="D37" s="29">
        <v>-21</v>
      </c>
      <c r="E37" s="46" t="s">
        <v>13</v>
      </c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ht="15" customHeight="1" x14ac:dyDescent="0.25">
      <c r="A38" s="39"/>
      <c r="B38" s="34" t="s">
        <v>35</v>
      </c>
      <c r="C38" s="27" t="s">
        <v>26</v>
      </c>
      <c r="D38" s="29">
        <v>-28</v>
      </c>
      <c r="E38" s="46" t="s">
        <v>13</v>
      </c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5" customHeight="1" x14ac:dyDescent="0.25">
      <c r="A39" s="39"/>
      <c r="B39" s="34" t="s">
        <v>30</v>
      </c>
      <c r="C39" s="27" t="s">
        <v>31</v>
      </c>
      <c r="D39" s="29">
        <v>-30</v>
      </c>
      <c r="E39" s="46" t="s">
        <v>22</v>
      </c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15" customHeight="1" x14ac:dyDescent="0.25">
      <c r="A40" s="39"/>
      <c r="B40" s="34" t="s">
        <v>38</v>
      </c>
      <c r="C40" s="27" t="s">
        <v>26</v>
      </c>
      <c r="D40" s="29">
        <v>-32</v>
      </c>
      <c r="E40" s="46" t="s">
        <v>13</v>
      </c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5" customHeight="1" x14ac:dyDescent="0.25">
      <c r="A41" s="39"/>
      <c r="B41" s="34" t="s">
        <v>50</v>
      </c>
      <c r="C41" s="27" t="s">
        <v>31</v>
      </c>
      <c r="D41" s="29">
        <v>-34.9</v>
      </c>
      <c r="E41" s="46" t="s">
        <v>13</v>
      </c>
      <c r="F41" s="42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ht="15" customHeight="1" x14ac:dyDescent="0.25">
      <c r="A42" s="39"/>
      <c r="B42" s="34" t="s">
        <v>49</v>
      </c>
      <c r="C42" s="27" t="s">
        <v>26</v>
      </c>
      <c r="D42" s="29">
        <v>-35</v>
      </c>
      <c r="E42" s="46" t="s">
        <v>13</v>
      </c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15" customHeight="1" x14ac:dyDescent="0.25">
      <c r="A43" s="39"/>
      <c r="B43" s="34" t="s">
        <v>30</v>
      </c>
      <c r="C43" s="27" t="s">
        <v>26</v>
      </c>
      <c r="D43" s="29">
        <v>-36.54</v>
      </c>
      <c r="E43" s="46" t="s">
        <v>13</v>
      </c>
      <c r="F43" s="42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ht="15" customHeight="1" x14ac:dyDescent="0.25">
      <c r="A44" s="39"/>
      <c r="B44" s="34" t="s">
        <v>57</v>
      </c>
      <c r="C44" s="27" t="s">
        <v>54</v>
      </c>
      <c r="D44" s="29">
        <v>-40</v>
      </c>
      <c r="E44" s="46" t="s">
        <v>13</v>
      </c>
      <c r="F44" s="42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" customHeight="1" x14ac:dyDescent="0.25">
      <c r="A45" s="39"/>
      <c r="B45" s="34" t="s">
        <v>35</v>
      </c>
      <c r="C45" s="27" t="s">
        <v>36</v>
      </c>
      <c r="D45" s="29">
        <v>-42.95</v>
      </c>
      <c r="E45" s="46" t="s">
        <v>13</v>
      </c>
      <c r="F45" s="42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15" customHeight="1" x14ac:dyDescent="0.25">
      <c r="A46" s="39"/>
      <c r="B46" s="34" t="s">
        <v>50</v>
      </c>
      <c r="C46" s="27" t="s">
        <v>51</v>
      </c>
      <c r="D46" s="29">
        <v>-45</v>
      </c>
      <c r="E46" s="46" t="s">
        <v>13</v>
      </c>
      <c r="F46" s="42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ht="15" customHeight="1" x14ac:dyDescent="0.25">
      <c r="A47" s="39"/>
      <c r="B47" s="34" t="s">
        <v>23</v>
      </c>
      <c r="C47" s="27" t="s">
        <v>26</v>
      </c>
      <c r="D47" s="29">
        <v>-46.64</v>
      </c>
      <c r="E47" s="46" t="s">
        <v>21</v>
      </c>
      <c r="F47" s="42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ht="15" customHeight="1" x14ac:dyDescent="0.25">
      <c r="A48" s="39"/>
      <c r="B48" s="34" t="s">
        <v>42</v>
      </c>
      <c r="C48" s="27" t="s">
        <v>31</v>
      </c>
      <c r="D48" s="29">
        <v>-46.95</v>
      </c>
      <c r="E48" s="46" t="s">
        <v>13</v>
      </c>
      <c r="F48" s="42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5" customHeight="1" x14ac:dyDescent="0.25">
      <c r="A49" s="39"/>
      <c r="B49" s="34" t="s">
        <v>23</v>
      </c>
      <c r="C49" s="27" t="s">
        <v>26</v>
      </c>
      <c r="D49" s="29">
        <v>-47</v>
      </c>
      <c r="E49" s="46" t="s">
        <v>21</v>
      </c>
      <c r="F49" s="42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" customHeight="1" x14ac:dyDescent="0.25">
      <c r="A50" s="39"/>
      <c r="B50" s="34" t="s">
        <v>59</v>
      </c>
      <c r="C50" s="27" t="s">
        <v>61</v>
      </c>
      <c r="D50" s="29">
        <v>-79</v>
      </c>
      <c r="E50" s="46" t="s">
        <v>17</v>
      </c>
      <c r="F50" s="42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" customHeight="1" x14ac:dyDescent="0.25">
      <c r="A51" s="39"/>
      <c r="B51" s="34" t="s">
        <v>23</v>
      </c>
      <c r="C51" s="27" t="s">
        <v>27</v>
      </c>
      <c r="D51" s="29">
        <v>-99</v>
      </c>
      <c r="E51" s="46" t="s">
        <v>16</v>
      </c>
      <c r="F51" s="42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" customHeight="1" x14ac:dyDescent="0.25">
      <c r="A52" s="39"/>
      <c r="B52" s="34" t="s">
        <v>42</v>
      </c>
      <c r="C52" s="27" t="s">
        <v>44</v>
      </c>
      <c r="D52" s="29">
        <v>-140</v>
      </c>
      <c r="E52" s="46" t="s">
        <v>62</v>
      </c>
      <c r="F52" s="42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" customHeight="1" x14ac:dyDescent="0.25">
      <c r="A53" s="39"/>
      <c r="B53" s="34" t="s">
        <v>42</v>
      </c>
      <c r="C53" s="27" t="s">
        <v>43</v>
      </c>
      <c r="D53" s="29">
        <v>-155</v>
      </c>
      <c r="E53" s="46" t="s">
        <v>13</v>
      </c>
      <c r="F53" s="42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" customHeight="1" x14ac:dyDescent="0.25">
      <c r="A54" s="39"/>
      <c r="B54" s="36" t="s">
        <v>42</v>
      </c>
      <c r="C54" s="27" t="s">
        <v>76</v>
      </c>
      <c r="D54" s="29">
        <v>-180</v>
      </c>
      <c r="E54" s="46" t="s">
        <v>62</v>
      </c>
      <c r="F54" s="4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" customHeight="1" x14ac:dyDescent="0.25">
      <c r="A55" s="39"/>
      <c r="B55" s="34" t="s">
        <v>47</v>
      </c>
      <c r="C55" s="27" t="s">
        <v>48</v>
      </c>
      <c r="D55" s="29">
        <v>-310</v>
      </c>
      <c r="E55" s="46" t="s">
        <v>21</v>
      </c>
      <c r="F55" s="42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" customHeight="1" x14ac:dyDescent="0.25">
      <c r="A56" s="39"/>
      <c r="B56" s="34" t="s">
        <v>40</v>
      </c>
      <c r="C56" s="27" t="s">
        <v>41</v>
      </c>
      <c r="D56" s="29">
        <v>-316.23</v>
      </c>
      <c r="E56" s="46" t="s">
        <v>21</v>
      </c>
      <c r="F56" s="42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" customHeight="1" x14ac:dyDescent="0.25">
      <c r="A57" s="39"/>
      <c r="B57" s="34" t="s">
        <v>30</v>
      </c>
      <c r="C57" s="27" t="s">
        <v>33</v>
      </c>
      <c r="D57" s="29">
        <v>-322.14999999999998</v>
      </c>
      <c r="E57" s="46" t="s">
        <v>21</v>
      </c>
      <c r="F57" s="42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" customHeight="1" x14ac:dyDescent="0.25">
      <c r="A58" s="39"/>
      <c r="B58" s="34" t="s">
        <v>23</v>
      </c>
      <c r="C58" s="27" t="s">
        <v>24</v>
      </c>
      <c r="D58" s="29">
        <v>-361.19</v>
      </c>
      <c r="E58" s="46" t="s">
        <v>21</v>
      </c>
      <c r="F58" s="42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x14ac:dyDescent="0.25">
      <c r="A59" s="39"/>
      <c r="B59" s="34" t="s">
        <v>30</v>
      </c>
      <c r="C59" s="27" t="s">
        <v>32</v>
      </c>
      <c r="D59" s="29">
        <v>-899.9</v>
      </c>
      <c r="E59" s="46" t="s">
        <v>15</v>
      </c>
      <c r="F59" s="42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x14ac:dyDescent="0.25">
      <c r="A60" s="39"/>
      <c r="B60" s="35" t="s">
        <v>57</v>
      </c>
      <c r="C60" s="28" t="s">
        <v>75</v>
      </c>
      <c r="D60" s="30">
        <v>-2700</v>
      </c>
      <c r="E60" s="46" t="s">
        <v>20</v>
      </c>
      <c r="F60" s="42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x14ac:dyDescent="0.25">
      <c r="A61" s="39"/>
      <c r="B61" s="35" t="s">
        <v>73</v>
      </c>
      <c r="C61" s="28" t="s">
        <v>74</v>
      </c>
      <c r="D61" s="30">
        <v>-2800</v>
      </c>
      <c r="E61" s="46" t="s">
        <v>20</v>
      </c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x14ac:dyDescent="0.25">
      <c r="A62" s="39"/>
      <c r="B62" s="39"/>
      <c r="C62" s="34" t="s">
        <v>77</v>
      </c>
      <c r="D62" s="47">
        <f>SUM(D3:D61)</f>
        <v>-3543.7999999999993</v>
      </c>
      <c r="E62" s="39"/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x14ac:dyDescent="0.25">
      <c r="A63" s="39"/>
      <c r="B63" s="39"/>
      <c r="C63" s="40"/>
      <c r="D63" s="45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x14ac:dyDescent="0.25">
      <c r="A65" s="39"/>
      <c r="B65" s="39"/>
      <c r="C65" s="45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x14ac:dyDescent="0.25">
      <c r="A74" s="39"/>
      <c r="B74" s="39"/>
      <c r="C74" s="40"/>
      <c r="D74" s="40"/>
      <c r="E74" s="39"/>
      <c r="F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x14ac:dyDescent="0.25">
      <c r="A75" s="39"/>
      <c r="B75" s="39"/>
      <c r="C75" s="40"/>
      <c r="D75" s="40"/>
      <c r="E75" s="39"/>
      <c r="F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x14ac:dyDescent="0.25">
      <c r="A76" s="39"/>
      <c r="B76" s="39"/>
      <c r="C76" s="40"/>
      <c r="D76" s="40"/>
      <c r="E76" s="39"/>
      <c r="F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x14ac:dyDescent="0.25">
      <c r="A77" s="39"/>
      <c r="B77" s="39"/>
      <c r="C77" s="40"/>
      <c r="D77" s="40"/>
      <c r="E77" s="39"/>
      <c r="F77" s="41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x14ac:dyDescent="0.25">
      <c r="A78" s="39"/>
      <c r="B78" s="39"/>
      <c r="C78" s="40"/>
      <c r="D78" s="40"/>
      <c r="E78" s="39"/>
      <c r="F78" s="41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x14ac:dyDescent="0.25">
      <c r="A79" s="39"/>
      <c r="B79" s="39"/>
      <c r="C79" s="40"/>
      <c r="D79" s="40"/>
      <c r="E79" s="39"/>
      <c r="F79" s="41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x14ac:dyDescent="0.25">
      <c r="A80" s="39"/>
      <c r="B80" s="39"/>
      <c r="C80" s="40"/>
      <c r="D80" s="40"/>
      <c r="E80" s="39"/>
      <c r="F80" s="41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</sheetData>
  <sortState ref="B3:E62">
    <sortCondition descending="1" ref="D3"/>
  </sortState>
  <dataValidations count="1">
    <dataValidation type="list" allowBlank="1" showInputMessage="1" showErrorMessage="1" sqref="E3:E61 G3:G12 K3:K7 K9:K12">
      <formula1>Ændring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16" workbookViewId="0">
      <selection activeCell="H3" sqref="H3:H12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17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</row>
    <row r="3" spans="1:17" ht="15" customHeight="1" x14ac:dyDescent="0.25">
      <c r="A3" s="39"/>
      <c r="B3" s="78" t="s">
        <v>96</v>
      </c>
      <c r="C3" s="27" t="s">
        <v>28</v>
      </c>
      <c r="D3" s="79">
        <v>3790.47</v>
      </c>
      <c r="E3" s="70" t="s">
        <v>12</v>
      </c>
      <c r="F3" s="42"/>
      <c r="G3" s="48" t="s">
        <v>16</v>
      </c>
      <c r="H3" s="49">
        <f t="shared" ref="H3:H12" si="0">-1*SUMIF(E$3:E$44,G3,D$3:D$44)</f>
        <v>153</v>
      </c>
      <c r="I3" s="50">
        <f>H3/H$14</f>
        <v>3.0106375861376867E-2</v>
      </c>
      <c r="J3" s="39"/>
      <c r="K3" s="48" t="s">
        <v>64</v>
      </c>
      <c r="L3" s="57">
        <f>SUMIF(E$3:E$44,K3,D$3:D$44)</f>
        <v>0</v>
      </c>
      <c r="M3" s="58">
        <f>L3/L$14</f>
        <v>0</v>
      </c>
      <c r="N3" s="39"/>
      <c r="O3" s="39"/>
      <c r="P3" s="39"/>
      <c r="Q3" s="39"/>
    </row>
    <row r="4" spans="1:17" ht="15" customHeight="1" x14ac:dyDescent="0.25">
      <c r="A4" s="39"/>
      <c r="B4" s="71" t="s">
        <v>96</v>
      </c>
      <c r="C4" s="72" t="s">
        <v>72</v>
      </c>
      <c r="D4" s="73">
        <v>922</v>
      </c>
      <c r="E4" s="70" t="s">
        <v>72</v>
      </c>
      <c r="F4" s="43"/>
      <c r="G4" s="51" t="s">
        <v>20</v>
      </c>
      <c r="H4" s="52">
        <f t="shared" si="0"/>
        <v>2700</v>
      </c>
      <c r="I4" s="53">
        <f t="shared" ref="I4:I12" si="1">H4/H$14</f>
        <v>0.53128898578900352</v>
      </c>
      <c r="J4" s="39"/>
      <c r="K4" s="51" t="s">
        <v>12</v>
      </c>
      <c r="L4" s="3">
        <f>SUMIF(E$3:E$44,K4,D$3:D$44)</f>
        <v>3790.47</v>
      </c>
      <c r="M4" s="59">
        <f t="shared" ref="M4:M7" si="2">L4/L$14</f>
        <v>0.64110296629806407</v>
      </c>
      <c r="N4" s="39"/>
      <c r="O4" s="39"/>
      <c r="P4" s="39"/>
      <c r="Q4" s="39"/>
    </row>
    <row r="5" spans="1:17" ht="15" customHeight="1" x14ac:dyDescent="0.25">
      <c r="A5" s="39"/>
      <c r="B5" s="71" t="s">
        <v>123</v>
      </c>
      <c r="C5" s="72" t="s">
        <v>122</v>
      </c>
      <c r="D5" s="74">
        <v>850</v>
      </c>
      <c r="E5" s="70" t="s">
        <v>63</v>
      </c>
      <c r="F5" s="42"/>
      <c r="G5" s="51" t="s">
        <v>62</v>
      </c>
      <c r="H5" s="52">
        <f t="shared" si="0"/>
        <v>336.48</v>
      </c>
      <c r="I5" s="53">
        <f t="shared" si="1"/>
        <v>6.6210414051216263E-2</v>
      </c>
      <c r="J5" s="39"/>
      <c r="K5" s="51" t="s">
        <v>63</v>
      </c>
      <c r="L5" s="3">
        <f>SUMIF(E$3:E$44,K5,D$3:D$44)</f>
        <v>1099.95</v>
      </c>
      <c r="M5" s="59">
        <f t="shared" si="2"/>
        <v>0.18604057221915898</v>
      </c>
      <c r="N5" s="39"/>
      <c r="O5" s="39"/>
      <c r="P5" s="39"/>
      <c r="Q5" s="39"/>
    </row>
    <row r="6" spans="1:17" ht="15" customHeight="1" x14ac:dyDescent="0.25">
      <c r="A6" s="39"/>
      <c r="B6" s="78" t="s">
        <v>96</v>
      </c>
      <c r="C6" s="27" t="s">
        <v>32</v>
      </c>
      <c r="D6" s="79">
        <v>249.95</v>
      </c>
      <c r="E6" s="70" t="s">
        <v>63</v>
      </c>
      <c r="F6" s="42"/>
      <c r="G6" s="51" t="s">
        <v>69</v>
      </c>
      <c r="H6" s="52">
        <f t="shared" si="0"/>
        <v>381</v>
      </c>
      <c r="I6" s="53">
        <f t="shared" si="1"/>
        <v>7.4970779105781607E-2</v>
      </c>
      <c r="J6" s="39"/>
      <c r="K6" s="51" t="s">
        <v>72</v>
      </c>
      <c r="L6" s="3">
        <f>SUMIF(E$3:E$44,K6,D$3:D$44)</f>
        <v>922</v>
      </c>
      <c r="M6" s="59">
        <f t="shared" si="2"/>
        <v>0.15594291339248564</v>
      </c>
      <c r="N6" s="39"/>
      <c r="O6" s="39"/>
      <c r="P6" s="39"/>
      <c r="Q6" s="39"/>
    </row>
    <row r="7" spans="1:17" ht="15" customHeight="1" x14ac:dyDescent="0.25">
      <c r="A7" s="39"/>
      <c r="B7" s="78" t="s">
        <v>99</v>
      </c>
      <c r="C7" s="27" t="s">
        <v>25</v>
      </c>
      <c r="D7" s="79">
        <v>100</v>
      </c>
      <c r="E7" s="70" t="s">
        <v>22</v>
      </c>
      <c r="F7" s="43"/>
      <c r="G7" s="51" t="s">
        <v>13</v>
      </c>
      <c r="H7" s="52">
        <f t="shared" si="0"/>
        <v>527.18999999999994</v>
      </c>
      <c r="I7" s="53">
        <f t="shared" si="1"/>
        <v>0.10373712608077953</v>
      </c>
      <c r="J7" s="39"/>
      <c r="K7" s="54" t="s">
        <v>22</v>
      </c>
      <c r="L7" s="60">
        <f>SUMIF(E$3:E$44,K7,D$3:D$44)</f>
        <v>100</v>
      </c>
      <c r="M7" s="61">
        <f t="shared" si="2"/>
        <v>1.6913548090291285E-2</v>
      </c>
      <c r="N7" s="39"/>
      <c r="O7" s="39"/>
      <c r="P7" s="39"/>
      <c r="Q7" s="39"/>
    </row>
    <row r="8" spans="1:17" ht="15" customHeight="1" x14ac:dyDescent="0.25">
      <c r="A8" s="39"/>
      <c r="B8" s="78" t="s">
        <v>110</v>
      </c>
      <c r="C8" s="27" t="s">
        <v>26</v>
      </c>
      <c r="D8" s="79">
        <v>-2</v>
      </c>
      <c r="E8" s="70" t="s">
        <v>13</v>
      </c>
      <c r="F8" s="42"/>
      <c r="G8" s="51" t="s">
        <v>18</v>
      </c>
      <c r="H8" s="52">
        <f t="shared" si="0"/>
        <v>610.30999999999995</v>
      </c>
      <c r="I8" s="53">
        <f t="shared" si="1"/>
        <v>0.12009295589514322</v>
      </c>
      <c r="J8" s="39"/>
      <c r="K8" s="39"/>
      <c r="L8" s="39"/>
      <c r="M8" s="39"/>
      <c r="N8" s="39"/>
      <c r="O8" s="39"/>
      <c r="P8" s="39"/>
      <c r="Q8" s="39"/>
    </row>
    <row r="9" spans="1:17" ht="15" customHeight="1" x14ac:dyDescent="0.25">
      <c r="A9" s="39"/>
      <c r="B9" s="78" t="s">
        <v>112</v>
      </c>
      <c r="C9" s="27" t="s">
        <v>31</v>
      </c>
      <c r="D9" s="79">
        <v>-4.95</v>
      </c>
      <c r="E9" s="70" t="s">
        <v>13</v>
      </c>
      <c r="F9" s="42"/>
      <c r="G9" s="51" t="s">
        <v>14</v>
      </c>
      <c r="H9" s="52">
        <f t="shared" si="0"/>
        <v>45</v>
      </c>
      <c r="I9" s="53">
        <f t="shared" si="1"/>
        <v>8.8548164298167253E-3</v>
      </c>
      <c r="J9" s="39"/>
      <c r="K9" s="39"/>
      <c r="L9" s="39"/>
      <c r="M9" s="39"/>
      <c r="N9" s="39"/>
      <c r="O9" s="39"/>
      <c r="P9" s="39"/>
      <c r="Q9" s="39"/>
    </row>
    <row r="10" spans="1:17" ht="15" customHeight="1" x14ac:dyDescent="0.25">
      <c r="A10" s="39"/>
      <c r="B10" s="78" t="s">
        <v>112</v>
      </c>
      <c r="C10" s="27" t="s">
        <v>26</v>
      </c>
      <c r="D10" s="79">
        <v>-6</v>
      </c>
      <c r="E10" s="70" t="s">
        <v>13</v>
      </c>
      <c r="F10" s="42"/>
      <c r="G10" s="51" t="s">
        <v>17</v>
      </c>
      <c r="H10" s="52">
        <f t="shared" si="0"/>
        <v>79</v>
      </c>
      <c r="I10" s="53">
        <f t="shared" si="1"/>
        <v>1.5545122176789362E-2</v>
      </c>
      <c r="J10" s="39"/>
      <c r="K10" s="39"/>
      <c r="L10" s="39"/>
      <c r="M10" s="39"/>
      <c r="N10" s="39"/>
      <c r="O10" s="39"/>
      <c r="P10" s="39"/>
      <c r="Q10" s="39"/>
    </row>
    <row r="11" spans="1:17" ht="15" customHeight="1" x14ac:dyDescent="0.25">
      <c r="A11" s="39"/>
      <c r="B11" s="78" t="s">
        <v>113</v>
      </c>
      <c r="C11" s="27" t="s">
        <v>26</v>
      </c>
      <c r="D11" s="79">
        <v>-7</v>
      </c>
      <c r="E11" s="70" t="s">
        <v>13</v>
      </c>
      <c r="F11" s="42"/>
      <c r="G11" s="51" t="s">
        <v>21</v>
      </c>
      <c r="H11" s="52">
        <f t="shared" si="0"/>
        <v>0</v>
      </c>
      <c r="I11" s="53">
        <f t="shared" si="1"/>
        <v>0</v>
      </c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25">
      <c r="A12" s="39"/>
      <c r="B12" s="78" t="s">
        <v>108</v>
      </c>
      <c r="C12" s="27" t="s">
        <v>109</v>
      </c>
      <c r="D12" s="79">
        <v>-14</v>
      </c>
      <c r="E12" s="70" t="s">
        <v>13</v>
      </c>
      <c r="F12" s="42"/>
      <c r="G12" s="54" t="s">
        <v>15</v>
      </c>
      <c r="H12" s="55">
        <f t="shared" si="0"/>
        <v>250</v>
      </c>
      <c r="I12" s="56">
        <f t="shared" si="1"/>
        <v>4.919342461009292E-2</v>
      </c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25">
      <c r="A13" s="39"/>
      <c r="B13" s="78" t="s">
        <v>117</v>
      </c>
      <c r="C13" s="27" t="s">
        <v>119</v>
      </c>
      <c r="D13" s="79">
        <v>-14</v>
      </c>
      <c r="E13" s="70" t="s">
        <v>18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25">
      <c r="A14" s="39"/>
      <c r="B14" s="78" t="s">
        <v>117</v>
      </c>
      <c r="C14" s="27" t="s">
        <v>31</v>
      </c>
      <c r="D14" s="79">
        <v>-14.9</v>
      </c>
      <c r="E14" s="70" t="s">
        <v>13</v>
      </c>
      <c r="F14" s="42"/>
      <c r="G14" s="62" t="s">
        <v>77</v>
      </c>
      <c r="H14" s="63">
        <f>SUM(H3:H12)</f>
        <v>5081.9799999999996</v>
      </c>
      <c r="I14" s="64">
        <f>SUM(I3:I12)</f>
        <v>1.0000000000000002</v>
      </c>
      <c r="J14" s="39"/>
      <c r="K14" s="62" t="s">
        <v>77</v>
      </c>
      <c r="L14" s="65">
        <f>SUM(L3:L7)</f>
        <v>5912.42</v>
      </c>
      <c r="M14" s="66">
        <f>SUM(M3:M7)</f>
        <v>1</v>
      </c>
      <c r="N14" s="39"/>
      <c r="O14" s="39"/>
      <c r="P14" s="39"/>
      <c r="Q14" s="39"/>
    </row>
    <row r="15" spans="1:17" ht="15" customHeight="1" x14ac:dyDescent="0.25">
      <c r="A15" s="39"/>
      <c r="B15" s="78" t="s">
        <v>117</v>
      </c>
      <c r="C15" s="27" t="s">
        <v>43</v>
      </c>
      <c r="D15" s="79">
        <v>-15</v>
      </c>
      <c r="E15" s="70" t="s">
        <v>13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" customHeight="1" x14ac:dyDescent="0.25">
      <c r="A16" s="39"/>
      <c r="B16" s="78" t="s">
        <v>115</v>
      </c>
      <c r="C16" s="27" t="s">
        <v>26</v>
      </c>
      <c r="D16" s="79">
        <v>-17</v>
      </c>
      <c r="E16" s="70" t="s">
        <v>13</v>
      </c>
      <c r="F16" s="42"/>
      <c r="G16" s="62" t="s">
        <v>4</v>
      </c>
      <c r="H16" s="46">
        <f>L14-H14</f>
        <v>830.44000000000051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" customHeight="1" x14ac:dyDescent="0.25">
      <c r="A17" s="39"/>
      <c r="B17" s="78" t="s">
        <v>105</v>
      </c>
      <c r="C17" s="27" t="s">
        <v>106</v>
      </c>
      <c r="D17" s="79">
        <v>-20</v>
      </c>
      <c r="E17" s="70" t="s">
        <v>14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" customHeight="1" x14ac:dyDescent="0.25">
      <c r="A18" s="39"/>
      <c r="B18" s="78" t="s">
        <v>105</v>
      </c>
      <c r="C18" s="27" t="s">
        <v>54</v>
      </c>
      <c r="D18" s="79">
        <v>-20</v>
      </c>
      <c r="E18" s="70" t="s">
        <v>13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" customHeight="1" x14ac:dyDescent="0.25">
      <c r="A19" s="39"/>
      <c r="B19" s="78" t="s">
        <v>108</v>
      </c>
      <c r="C19" s="27" t="s">
        <v>54</v>
      </c>
      <c r="D19" s="79">
        <v>-20</v>
      </c>
      <c r="E19" s="70" t="s">
        <v>13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" customHeight="1" x14ac:dyDescent="0.25">
      <c r="A20" s="39"/>
      <c r="B20" s="78" t="s">
        <v>111</v>
      </c>
      <c r="C20" s="27" t="s">
        <v>26</v>
      </c>
      <c r="D20" s="79">
        <v>-20</v>
      </c>
      <c r="E20" s="70" t="s">
        <v>13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" customHeight="1" x14ac:dyDescent="0.25">
      <c r="A21" s="39"/>
      <c r="B21" s="78" t="s">
        <v>117</v>
      </c>
      <c r="C21" s="27" t="s">
        <v>26</v>
      </c>
      <c r="D21" s="79">
        <v>-20</v>
      </c>
      <c r="E21" s="70" t="s">
        <v>13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" customHeight="1" x14ac:dyDescent="0.25">
      <c r="A22" s="39"/>
      <c r="B22" s="78" t="s">
        <v>105</v>
      </c>
      <c r="C22" s="27" t="s">
        <v>43</v>
      </c>
      <c r="D22" s="79">
        <v>-25</v>
      </c>
      <c r="E22" s="70" t="s">
        <v>14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" customHeight="1" x14ac:dyDescent="0.25">
      <c r="A23" s="39"/>
      <c r="B23" s="78" t="s">
        <v>113</v>
      </c>
      <c r="C23" s="27" t="s">
        <v>114</v>
      </c>
      <c r="D23" s="79">
        <v>-29.95</v>
      </c>
      <c r="E23" s="70" t="s">
        <v>13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" customHeight="1" x14ac:dyDescent="0.25">
      <c r="A24" s="39"/>
      <c r="B24" s="78" t="s">
        <v>115</v>
      </c>
      <c r="C24" s="27" t="s">
        <v>26</v>
      </c>
      <c r="D24" s="79">
        <v>-30.6</v>
      </c>
      <c r="E24" s="70" t="s">
        <v>13</v>
      </c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" customHeight="1" x14ac:dyDescent="0.25">
      <c r="A25" s="39"/>
      <c r="B25" s="78" t="s">
        <v>108</v>
      </c>
      <c r="C25" s="27" t="s">
        <v>109</v>
      </c>
      <c r="D25" s="79">
        <v>-31</v>
      </c>
      <c r="E25" s="70" t="s">
        <v>13</v>
      </c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" customHeight="1" x14ac:dyDescent="0.25">
      <c r="A26" s="39"/>
      <c r="B26" s="78" t="s">
        <v>113</v>
      </c>
      <c r="C26" s="27" t="s">
        <v>58</v>
      </c>
      <c r="D26" s="79">
        <v>-33</v>
      </c>
      <c r="E26" s="70" t="s">
        <v>69</v>
      </c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" customHeight="1" x14ac:dyDescent="0.25">
      <c r="A27" s="39"/>
      <c r="B27" s="78" t="s">
        <v>112</v>
      </c>
      <c r="C27" s="27" t="s">
        <v>26</v>
      </c>
      <c r="D27" s="79">
        <v>-35.94</v>
      </c>
      <c r="E27" s="70" t="s">
        <v>13</v>
      </c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" customHeight="1" x14ac:dyDescent="0.25">
      <c r="A28" s="39"/>
      <c r="B28" s="78" t="s">
        <v>117</v>
      </c>
      <c r="C28" s="27" t="s">
        <v>118</v>
      </c>
      <c r="D28" s="79">
        <v>-38.43</v>
      </c>
      <c r="E28" s="70" t="s">
        <v>18</v>
      </c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" customHeight="1" x14ac:dyDescent="0.25">
      <c r="A29" s="39"/>
      <c r="B29" s="78" t="s">
        <v>105</v>
      </c>
      <c r="C29" s="27" t="s">
        <v>106</v>
      </c>
      <c r="D29" s="79">
        <v>-42</v>
      </c>
      <c r="E29" s="70" t="s">
        <v>62</v>
      </c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" customHeight="1" x14ac:dyDescent="0.25">
      <c r="A30" s="39"/>
      <c r="B30" s="78" t="s">
        <v>96</v>
      </c>
      <c r="C30" s="27" t="s">
        <v>97</v>
      </c>
      <c r="D30" s="79">
        <v>-54</v>
      </c>
      <c r="E30" s="70" t="s">
        <v>16</v>
      </c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" customHeight="1" x14ac:dyDescent="0.25">
      <c r="A31" s="39"/>
      <c r="B31" s="78" t="s">
        <v>101</v>
      </c>
      <c r="C31" s="27" t="s">
        <v>102</v>
      </c>
      <c r="D31" s="79">
        <v>-68.12</v>
      </c>
      <c r="E31" s="70" t="s">
        <v>18</v>
      </c>
      <c r="F31" s="4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" customHeight="1" x14ac:dyDescent="0.25">
      <c r="A32" s="39"/>
      <c r="B32" s="78" t="s">
        <v>112</v>
      </c>
      <c r="C32" s="27" t="s">
        <v>31</v>
      </c>
      <c r="D32" s="79">
        <v>-68.849999999999994</v>
      </c>
      <c r="E32" s="70" t="s">
        <v>13</v>
      </c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" customHeight="1" x14ac:dyDescent="0.25">
      <c r="A33" s="39"/>
      <c r="B33" s="78" t="s">
        <v>93</v>
      </c>
      <c r="C33" s="27" t="s">
        <v>61</v>
      </c>
      <c r="D33" s="79">
        <v>-79</v>
      </c>
      <c r="E33" s="70" t="s">
        <v>17</v>
      </c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" customHeight="1" x14ac:dyDescent="0.25">
      <c r="A34" s="39"/>
      <c r="B34" s="78" t="s">
        <v>94</v>
      </c>
      <c r="C34" s="27" t="s">
        <v>95</v>
      </c>
      <c r="D34" s="79">
        <v>-99</v>
      </c>
      <c r="E34" s="70" t="s">
        <v>16</v>
      </c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" customHeight="1" x14ac:dyDescent="0.25">
      <c r="A35" s="39"/>
      <c r="B35" s="78" t="s">
        <v>105</v>
      </c>
      <c r="C35" s="27" t="s">
        <v>107</v>
      </c>
      <c r="D35" s="79">
        <v>-144.47999999999999</v>
      </c>
      <c r="E35" s="70" t="s">
        <v>62</v>
      </c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" customHeight="1" x14ac:dyDescent="0.25">
      <c r="A36" s="39"/>
      <c r="B36" s="78" t="s">
        <v>108</v>
      </c>
      <c r="C36" s="27" t="s">
        <v>107</v>
      </c>
      <c r="D36" s="79">
        <v>-148</v>
      </c>
      <c r="E36" s="70" t="s">
        <v>69</v>
      </c>
      <c r="F36" s="4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" customHeight="1" x14ac:dyDescent="0.25">
      <c r="A37" s="39"/>
      <c r="B37" s="78" t="s">
        <v>100</v>
      </c>
      <c r="C37" s="27" t="s">
        <v>54</v>
      </c>
      <c r="D37" s="79">
        <v>-150</v>
      </c>
      <c r="E37" s="70" t="s">
        <v>62</v>
      </c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" customHeight="1" x14ac:dyDescent="0.25">
      <c r="A38" s="39"/>
      <c r="B38" s="78" t="s">
        <v>201</v>
      </c>
      <c r="C38" s="27" t="s">
        <v>54</v>
      </c>
      <c r="D38" s="79">
        <v>-20</v>
      </c>
      <c r="E38" s="70" t="s">
        <v>13</v>
      </c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" customHeight="1" x14ac:dyDescent="0.25">
      <c r="A39" s="39"/>
      <c r="B39" s="78" t="s">
        <v>108</v>
      </c>
      <c r="C39" s="27" t="s">
        <v>54</v>
      </c>
      <c r="D39" s="79">
        <v>-150</v>
      </c>
      <c r="E39" s="70" t="s">
        <v>13</v>
      </c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" customHeight="1" x14ac:dyDescent="0.25">
      <c r="A40" s="39"/>
      <c r="B40" s="78" t="s">
        <v>103</v>
      </c>
      <c r="C40" s="27" t="s">
        <v>102</v>
      </c>
      <c r="D40" s="79">
        <v>-166.58</v>
      </c>
      <c r="E40" s="70" t="s">
        <v>18</v>
      </c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" customHeight="1" x14ac:dyDescent="0.25">
      <c r="A41" s="39"/>
      <c r="B41" s="78" t="s">
        <v>98</v>
      </c>
      <c r="C41" s="27" t="s">
        <v>54</v>
      </c>
      <c r="D41" s="79">
        <v>-200</v>
      </c>
      <c r="E41" s="70" t="s">
        <v>69</v>
      </c>
      <c r="F41" s="42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" customHeight="1" x14ac:dyDescent="0.25">
      <c r="A42" s="39"/>
      <c r="B42" s="78" t="s">
        <v>103</v>
      </c>
      <c r="C42" s="27" t="s">
        <v>104</v>
      </c>
      <c r="D42" s="79">
        <v>-250</v>
      </c>
      <c r="E42" s="70" t="s">
        <v>15</v>
      </c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" customHeight="1" x14ac:dyDescent="0.25">
      <c r="A43" s="39"/>
      <c r="B43" s="78" t="s">
        <v>115</v>
      </c>
      <c r="C43" s="27" t="s">
        <v>120</v>
      </c>
      <c r="D43" s="79">
        <v>-323.18</v>
      </c>
      <c r="E43" s="70" t="s">
        <v>18</v>
      </c>
      <c r="F43" s="42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" customHeight="1" x14ac:dyDescent="0.25">
      <c r="A44" s="39"/>
      <c r="B44" s="71" t="s">
        <v>116</v>
      </c>
      <c r="C44" s="72" t="s">
        <v>121</v>
      </c>
      <c r="D44" s="73">
        <v>-2700</v>
      </c>
      <c r="E44" s="70" t="s">
        <v>20</v>
      </c>
      <c r="F44" s="42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x14ac:dyDescent="0.25">
      <c r="A45" s="39"/>
      <c r="B45" s="76"/>
      <c r="C45" s="77" t="s">
        <v>77</v>
      </c>
      <c r="D45" s="69">
        <f>SUM(D3:D44)</f>
        <v>830.44</v>
      </c>
      <c r="E45" s="76"/>
      <c r="F45" s="43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x14ac:dyDescent="0.25">
      <c r="A46" s="39"/>
      <c r="B46" s="39"/>
      <c r="C46" s="40"/>
      <c r="D46" s="45"/>
      <c r="E46" s="39"/>
      <c r="F46" s="41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25">
      <c r="A47" s="39"/>
      <c r="B47" s="39"/>
      <c r="C47" s="40"/>
      <c r="D47" s="40"/>
      <c r="E47" s="39"/>
      <c r="F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x14ac:dyDescent="0.25">
      <c r="A48" s="39"/>
      <c r="B48" s="39"/>
      <c r="C48" s="45"/>
      <c r="D48" s="40"/>
      <c r="E48" s="39"/>
      <c r="F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25">
      <c r="A49" s="39"/>
      <c r="B49" s="39"/>
      <c r="C49" s="40"/>
      <c r="D49" s="40"/>
      <c r="E49" s="39"/>
      <c r="F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25">
      <c r="A50" s="39"/>
      <c r="B50" s="39"/>
      <c r="C50" s="40"/>
      <c r="D50" s="40"/>
      <c r="E50" s="39"/>
      <c r="F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25">
      <c r="A51" s="39"/>
      <c r="B51" s="39"/>
      <c r="C51" s="40"/>
      <c r="D51" s="40"/>
      <c r="E51" s="39"/>
      <c r="F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25">
      <c r="A52" s="39"/>
      <c r="B52" s="39"/>
      <c r="C52" s="40"/>
      <c r="D52" s="40"/>
      <c r="E52" s="39"/>
      <c r="F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25">
      <c r="A53" s="39"/>
      <c r="B53" s="39"/>
      <c r="C53" s="40"/>
      <c r="D53" s="40"/>
      <c r="E53" s="39"/>
      <c r="F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x14ac:dyDescent="0.25">
      <c r="A54" s="39"/>
      <c r="B54" s="39"/>
      <c r="C54" s="40"/>
      <c r="D54" s="40"/>
      <c r="E54" s="39"/>
      <c r="F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25">
      <c r="A55" s="39"/>
      <c r="B55" s="39"/>
      <c r="C55" s="40"/>
      <c r="D55" s="40"/>
      <c r="E55" s="39"/>
      <c r="F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25">
      <c r="A56" s="39"/>
      <c r="B56" s="39"/>
      <c r="C56" s="40"/>
      <c r="D56" s="40"/>
      <c r="E56" s="39"/>
      <c r="F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25">
      <c r="A57" s="39"/>
      <c r="B57" s="39"/>
      <c r="C57" s="40"/>
      <c r="D57" s="40"/>
      <c r="E57" s="39"/>
      <c r="F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39"/>
      <c r="B58" s="39"/>
      <c r="C58" s="40"/>
      <c r="D58" s="40"/>
      <c r="E58" s="39"/>
      <c r="F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25">
      <c r="A59" s="39"/>
      <c r="B59" s="39"/>
      <c r="C59" s="40"/>
      <c r="D59" s="40"/>
      <c r="E59" s="39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25">
      <c r="A60" s="39"/>
      <c r="B60" s="39"/>
      <c r="C60" s="40"/>
      <c r="D60" s="40"/>
      <c r="E60" s="39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25">
      <c r="A61" s="39"/>
      <c r="B61" s="39"/>
      <c r="C61" s="40"/>
      <c r="D61" s="40"/>
      <c r="E61" s="39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25">
      <c r="A62" s="39"/>
      <c r="B62" s="39"/>
      <c r="C62" s="40"/>
      <c r="D62" s="40"/>
      <c r="E62" s="39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25">
      <c r="A63" s="39"/>
      <c r="B63" s="39"/>
      <c r="C63" s="40"/>
      <c r="D63" s="40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25">
      <c r="A65" s="39"/>
      <c r="B65" s="39"/>
      <c r="C65" s="40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x14ac:dyDescent="0.25">
      <c r="A74" s="39"/>
      <c r="B74" s="39"/>
      <c r="C74" s="40"/>
      <c r="D74" s="40"/>
      <c r="E74" s="39"/>
      <c r="F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x14ac:dyDescent="0.25">
      <c r="A75" s="39"/>
      <c r="B75" s="39"/>
      <c r="C75" s="40"/>
      <c r="D75" s="40"/>
      <c r="E75" s="39"/>
      <c r="F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x14ac:dyDescent="0.25">
      <c r="A76" s="39"/>
      <c r="B76" s="39"/>
      <c r="C76" s="40"/>
      <c r="D76" s="40"/>
      <c r="E76" s="39"/>
      <c r="F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x14ac:dyDescent="0.25">
      <c r="A77" s="39"/>
      <c r="B77" s="39"/>
      <c r="C77" s="40"/>
      <c r="D77" s="40"/>
      <c r="E77" s="39"/>
      <c r="F77" s="41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</sheetData>
  <sortState ref="B3:E43">
    <sortCondition descending="1" ref="D3:D43"/>
  </sortState>
  <dataValidations count="1">
    <dataValidation type="list" allowBlank="1" showInputMessage="1" showErrorMessage="1" sqref="E3:E44 G3:G12 K3:K7 K9:K12">
      <formula1>Ændring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D41" sqref="D41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17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</row>
    <row r="3" spans="1:17" ht="15" customHeight="1" x14ac:dyDescent="0.25">
      <c r="A3" s="39"/>
      <c r="B3" s="78" t="s">
        <v>127</v>
      </c>
      <c r="C3" s="27" t="s">
        <v>28</v>
      </c>
      <c r="D3" s="79">
        <v>2105.8000000000002</v>
      </c>
      <c r="E3" s="70" t="s">
        <v>12</v>
      </c>
      <c r="F3" s="42"/>
      <c r="G3" s="48" t="s">
        <v>16</v>
      </c>
      <c r="H3" s="49">
        <f>-1*SUMIF(E$3:E$46,G3,D$3:D$46)</f>
        <v>54</v>
      </c>
      <c r="I3" s="50">
        <f>H3/H$14</f>
        <v>1.8207873219253139E-2</v>
      </c>
      <c r="J3" s="39"/>
      <c r="K3" s="48" t="s">
        <v>64</v>
      </c>
      <c r="L3" s="57">
        <f>SUMIF(E$3:E$46,K3,D$3:D$46)</f>
        <v>61.06</v>
      </c>
      <c r="M3" s="58">
        <f>L3/L$14</f>
        <v>1.8852312233316661E-2</v>
      </c>
      <c r="N3" s="39"/>
      <c r="O3" s="39"/>
      <c r="P3" s="39"/>
      <c r="Q3" s="39"/>
    </row>
    <row r="4" spans="1:17" ht="15" customHeight="1" x14ac:dyDescent="0.25">
      <c r="A4" s="39"/>
      <c r="B4" s="78" t="s">
        <v>167</v>
      </c>
      <c r="C4" s="80" t="s">
        <v>72</v>
      </c>
      <c r="D4" s="73">
        <v>922</v>
      </c>
      <c r="E4" s="81" t="s">
        <v>72</v>
      </c>
      <c r="F4" s="43"/>
      <c r="G4" s="51" t="s">
        <v>20</v>
      </c>
      <c r="H4" s="52">
        <f t="shared" ref="H4:H12" si="0">-1*SUMIF(E$3:E$46,G4,D$3:D$46)</f>
        <v>0</v>
      </c>
      <c r="I4" s="53">
        <f t="shared" ref="I4:I12" si="1">H4/H$14</f>
        <v>0</v>
      </c>
      <c r="J4" s="39"/>
      <c r="K4" s="51" t="s">
        <v>12</v>
      </c>
      <c r="L4" s="3">
        <f t="shared" ref="L4:L7" si="2">SUMIF(E$3:E$46,K4,D$3:D$46)</f>
        <v>2105.8000000000002</v>
      </c>
      <c r="M4" s="59">
        <f t="shared" ref="M4:M7" si="3">L4/L$14</f>
        <v>0.65016703407989229</v>
      </c>
      <c r="N4" s="39"/>
      <c r="O4" s="39"/>
      <c r="P4" s="39"/>
      <c r="Q4" s="39"/>
    </row>
    <row r="5" spans="1:17" ht="15" customHeight="1" x14ac:dyDescent="0.25">
      <c r="A5" s="39"/>
      <c r="B5" s="78" t="s">
        <v>167</v>
      </c>
      <c r="C5" s="27" t="s">
        <v>163</v>
      </c>
      <c r="D5" s="79">
        <v>150</v>
      </c>
      <c r="E5" s="70" t="s">
        <v>63</v>
      </c>
      <c r="F5" s="42"/>
      <c r="G5" s="51" t="s">
        <v>62</v>
      </c>
      <c r="H5" s="52">
        <f t="shared" si="0"/>
        <v>314.85000000000002</v>
      </c>
      <c r="I5" s="53">
        <f t="shared" si="1"/>
        <v>0.10616201635336762</v>
      </c>
      <c r="J5" s="39"/>
      <c r="K5" s="51" t="s">
        <v>63</v>
      </c>
      <c r="L5" s="3">
        <f t="shared" si="2"/>
        <v>150</v>
      </c>
      <c r="M5" s="59">
        <f t="shared" si="3"/>
        <v>4.6312591467368144E-2</v>
      </c>
      <c r="N5" s="39"/>
      <c r="O5" s="39"/>
      <c r="P5" s="39"/>
      <c r="Q5" s="39"/>
    </row>
    <row r="6" spans="1:17" ht="15" customHeight="1" x14ac:dyDescent="0.25">
      <c r="A6" s="39"/>
      <c r="B6" s="78" t="s">
        <v>136</v>
      </c>
      <c r="C6" s="27" t="s">
        <v>160</v>
      </c>
      <c r="D6" s="79">
        <v>60</v>
      </c>
      <c r="E6" s="70" t="s">
        <v>64</v>
      </c>
      <c r="F6" s="42"/>
      <c r="G6" s="51" t="s">
        <v>69</v>
      </c>
      <c r="H6" s="52">
        <f t="shared" si="0"/>
        <v>499.3</v>
      </c>
      <c r="I6" s="53">
        <f t="shared" si="1"/>
        <v>0.16835539071061284</v>
      </c>
      <c r="J6" s="39"/>
      <c r="K6" s="51" t="s">
        <v>72</v>
      </c>
      <c r="L6" s="3">
        <f t="shared" si="2"/>
        <v>922</v>
      </c>
      <c r="M6" s="59">
        <f t="shared" si="3"/>
        <v>0.28466806221942287</v>
      </c>
      <c r="N6" s="39"/>
      <c r="O6" s="39"/>
      <c r="P6" s="39"/>
      <c r="Q6" s="39"/>
    </row>
    <row r="7" spans="1:17" ht="15" customHeight="1" x14ac:dyDescent="0.25">
      <c r="A7" s="39"/>
      <c r="B7" s="78" t="s">
        <v>127</v>
      </c>
      <c r="C7" s="27" t="s">
        <v>128</v>
      </c>
      <c r="D7" s="79">
        <v>1.06</v>
      </c>
      <c r="E7" s="70" t="s">
        <v>64</v>
      </c>
      <c r="F7" s="43"/>
      <c r="G7" s="51" t="s">
        <v>13</v>
      </c>
      <c r="H7" s="52">
        <f t="shared" si="0"/>
        <v>588.26</v>
      </c>
      <c r="I7" s="53">
        <f t="shared" si="1"/>
        <v>0.1983511759251454</v>
      </c>
      <c r="J7" s="39"/>
      <c r="K7" s="54" t="s">
        <v>22</v>
      </c>
      <c r="L7" s="60">
        <f t="shared" si="2"/>
        <v>0</v>
      </c>
      <c r="M7" s="61">
        <f t="shared" si="3"/>
        <v>0</v>
      </c>
      <c r="N7" s="39"/>
      <c r="O7" s="39"/>
      <c r="P7" s="39"/>
      <c r="Q7" s="39"/>
    </row>
    <row r="8" spans="1:17" ht="15" customHeight="1" x14ac:dyDescent="0.25">
      <c r="A8" s="39"/>
      <c r="B8" s="78" t="s">
        <v>133</v>
      </c>
      <c r="C8" s="27" t="s">
        <v>158</v>
      </c>
      <c r="D8" s="79">
        <v>-8</v>
      </c>
      <c r="E8" s="70" t="s">
        <v>13</v>
      </c>
      <c r="F8" s="42"/>
      <c r="G8" s="51" t="s">
        <v>18</v>
      </c>
      <c r="H8" s="52">
        <f t="shared" si="0"/>
        <v>845.33999999999992</v>
      </c>
      <c r="I8" s="53">
        <f t="shared" si="1"/>
        <v>0.28503413976228609</v>
      </c>
      <c r="J8" s="39"/>
      <c r="K8" s="39"/>
      <c r="L8" s="39"/>
      <c r="M8" s="39"/>
      <c r="N8" s="39"/>
      <c r="O8" s="39"/>
      <c r="P8" s="39"/>
      <c r="Q8" s="39"/>
    </row>
    <row r="9" spans="1:17" ht="15" customHeight="1" x14ac:dyDescent="0.25">
      <c r="A9" s="39"/>
      <c r="B9" s="78" t="s">
        <v>127</v>
      </c>
      <c r="C9" s="27" t="s">
        <v>148</v>
      </c>
      <c r="D9" s="79">
        <v>-10</v>
      </c>
      <c r="E9" s="70" t="s">
        <v>13</v>
      </c>
      <c r="F9" s="42"/>
      <c r="G9" s="51" t="s">
        <v>14</v>
      </c>
      <c r="H9" s="52">
        <f t="shared" si="0"/>
        <v>137</v>
      </c>
      <c r="I9" s="53">
        <f t="shared" si="1"/>
        <v>4.6194048722920003E-2</v>
      </c>
      <c r="J9" s="39"/>
      <c r="K9" s="39"/>
      <c r="L9" s="39"/>
      <c r="M9" s="39"/>
      <c r="N9" s="39"/>
      <c r="O9" s="39"/>
      <c r="P9" s="39"/>
      <c r="Q9" s="39"/>
    </row>
    <row r="10" spans="1:17" ht="15" customHeight="1" x14ac:dyDescent="0.25">
      <c r="A10" s="39"/>
      <c r="B10" s="78" t="s">
        <v>132</v>
      </c>
      <c r="C10" s="27" t="s">
        <v>13</v>
      </c>
      <c r="D10" s="79">
        <v>-10</v>
      </c>
      <c r="E10" s="70" t="s">
        <v>13</v>
      </c>
      <c r="F10" s="42"/>
      <c r="G10" s="51" t="s">
        <v>17</v>
      </c>
      <c r="H10" s="52">
        <f t="shared" si="0"/>
        <v>79</v>
      </c>
      <c r="I10" s="53">
        <f t="shared" si="1"/>
        <v>2.6637444154092558E-2</v>
      </c>
      <c r="J10" s="39"/>
      <c r="K10" s="39"/>
      <c r="L10" s="39"/>
      <c r="M10" s="39"/>
      <c r="N10" s="39"/>
      <c r="O10" s="39"/>
      <c r="P10" s="39"/>
      <c r="Q10" s="39"/>
    </row>
    <row r="11" spans="1:17" ht="15" customHeight="1" x14ac:dyDescent="0.25">
      <c r="A11" s="39"/>
      <c r="B11" s="78" t="s">
        <v>132</v>
      </c>
      <c r="C11" s="27" t="s">
        <v>154</v>
      </c>
      <c r="D11" s="79">
        <v>-10</v>
      </c>
      <c r="E11" s="70" t="s">
        <v>18</v>
      </c>
      <c r="F11" s="42"/>
      <c r="G11" s="51" t="s">
        <v>21</v>
      </c>
      <c r="H11" s="52">
        <f t="shared" si="0"/>
        <v>0</v>
      </c>
      <c r="I11" s="53">
        <f t="shared" si="1"/>
        <v>0</v>
      </c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25">
      <c r="A12" s="39"/>
      <c r="B12" s="78" t="s">
        <v>134</v>
      </c>
      <c r="C12" s="27" t="s">
        <v>148</v>
      </c>
      <c r="D12" s="79">
        <v>-10</v>
      </c>
      <c r="E12" s="70" t="s">
        <v>13</v>
      </c>
      <c r="F12" s="42"/>
      <c r="G12" s="54" t="s">
        <v>15</v>
      </c>
      <c r="H12" s="55">
        <f t="shared" si="0"/>
        <v>448</v>
      </c>
      <c r="I12" s="56">
        <f t="shared" si="1"/>
        <v>0.15105791115232234</v>
      </c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25">
      <c r="A13" s="39"/>
      <c r="B13" s="78" t="s">
        <v>127</v>
      </c>
      <c r="C13" s="27" t="s">
        <v>129</v>
      </c>
      <c r="D13" s="79">
        <v>-12</v>
      </c>
      <c r="E13" s="70" t="s">
        <v>13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25">
      <c r="A14" s="39"/>
      <c r="B14" s="78" t="s">
        <v>139</v>
      </c>
      <c r="C14" s="27" t="s">
        <v>148</v>
      </c>
      <c r="D14" s="79">
        <v>-12</v>
      </c>
      <c r="E14" s="70" t="s">
        <v>13</v>
      </c>
      <c r="F14" s="42"/>
      <c r="G14" s="62" t="s">
        <v>77</v>
      </c>
      <c r="H14" s="63">
        <f>SUM(H3:H12)</f>
        <v>2965.75</v>
      </c>
      <c r="I14" s="64">
        <f>SUM(I3:I12)</f>
        <v>1</v>
      </c>
      <c r="J14" s="39"/>
      <c r="K14" s="62" t="s">
        <v>77</v>
      </c>
      <c r="L14" s="65">
        <f>SUM(L3:L7)</f>
        <v>3238.86</v>
      </c>
      <c r="M14" s="66">
        <f>SUM(M3:M7)</f>
        <v>0.99999999999999989</v>
      </c>
      <c r="N14" s="39"/>
      <c r="O14" s="39"/>
      <c r="P14" s="39"/>
      <c r="Q14" s="39"/>
    </row>
    <row r="15" spans="1:17" ht="15" customHeight="1" x14ac:dyDescent="0.25">
      <c r="A15" s="39"/>
      <c r="B15" s="78" t="s">
        <v>139</v>
      </c>
      <c r="C15" s="27" t="s">
        <v>148</v>
      </c>
      <c r="D15" s="79">
        <v>-12</v>
      </c>
      <c r="E15" s="70" t="s">
        <v>13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" customHeight="1" x14ac:dyDescent="0.25">
      <c r="A16" s="39"/>
      <c r="B16" s="78" t="s">
        <v>138</v>
      </c>
      <c r="C16" s="27" t="s">
        <v>148</v>
      </c>
      <c r="D16" s="79">
        <v>-14</v>
      </c>
      <c r="E16" s="70" t="s">
        <v>13</v>
      </c>
      <c r="F16" s="42"/>
      <c r="G16" s="62" t="s">
        <v>4</v>
      </c>
      <c r="H16" s="46">
        <f>L14-H14</f>
        <v>273.11000000000013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" customHeight="1" x14ac:dyDescent="0.25">
      <c r="A17" s="39"/>
      <c r="B17" s="78" t="s">
        <v>132</v>
      </c>
      <c r="C17" s="27" t="s">
        <v>169</v>
      </c>
      <c r="D17" s="79">
        <v>-18</v>
      </c>
      <c r="E17" s="70" t="s">
        <v>18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" customHeight="1" x14ac:dyDescent="0.25">
      <c r="A18" s="39"/>
      <c r="B18" s="78" t="s">
        <v>132</v>
      </c>
      <c r="C18" s="27" t="s">
        <v>154</v>
      </c>
      <c r="D18" s="79">
        <v>-20</v>
      </c>
      <c r="E18" s="70" t="s">
        <v>18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" customHeight="1" x14ac:dyDescent="0.25">
      <c r="A19" s="39"/>
      <c r="B19" s="78" t="s">
        <v>167</v>
      </c>
      <c r="C19" s="27" t="s">
        <v>164</v>
      </c>
      <c r="D19" s="79">
        <v>-20</v>
      </c>
      <c r="E19" s="70" t="s">
        <v>13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" customHeight="1" x14ac:dyDescent="0.25">
      <c r="A20" s="39"/>
      <c r="B20" s="78" t="s">
        <v>139</v>
      </c>
      <c r="C20" s="27" t="s">
        <v>148</v>
      </c>
      <c r="D20" s="79">
        <v>-21</v>
      </c>
      <c r="E20" s="70" t="s">
        <v>13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" customHeight="1" x14ac:dyDescent="0.25">
      <c r="A21" s="39"/>
      <c r="B21" s="78" t="s">
        <v>131</v>
      </c>
      <c r="C21" s="27" t="s">
        <v>152</v>
      </c>
      <c r="D21" s="79">
        <v>-24</v>
      </c>
      <c r="E21" s="70" t="s">
        <v>13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" customHeight="1" x14ac:dyDescent="0.25">
      <c r="A22" s="39"/>
      <c r="B22" s="78" t="s">
        <v>125</v>
      </c>
      <c r="C22" s="27" t="s">
        <v>146</v>
      </c>
      <c r="D22" s="79">
        <v>-25</v>
      </c>
      <c r="E22" s="70" t="s">
        <v>18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" customHeight="1" x14ac:dyDescent="0.25">
      <c r="A23" s="39"/>
      <c r="B23" s="78" t="s">
        <v>135</v>
      </c>
      <c r="C23" s="27" t="s">
        <v>13</v>
      </c>
      <c r="D23" s="79">
        <v>-25</v>
      </c>
      <c r="E23" s="70" t="s">
        <v>13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" customHeight="1" x14ac:dyDescent="0.25">
      <c r="A24" s="39"/>
      <c r="B24" s="78" t="s">
        <v>124</v>
      </c>
      <c r="C24" s="27" t="s">
        <v>144</v>
      </c>
      <c r="D24" s="79">
        <v>-27</v>
      </c>
      <c r="E24" s="70" t="s">
        <v>13</v>
      </c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" customHeight="1" x14ac:dyDescent="0.25">
      <c r="A25" s="39"/>
      <c r="B25" s="78" t="s">
        <v>130</v>
      </c>
      <c r="C25" s="27" t="s">
        <v>36</v>
      </c>
      <c r="D25" s="79">
        <v>-33.450000000000003</v>
      </c>
      <c r="E25" s="70" t="s">
        <v>13</v>
      </c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" customHeight="1" x14ac:dyDescent="0.25">
      <c r="A26" s="39"/>
      <c r="B26" s="71" t="s">
        <v>124</v>
      </c>
      <c r="C26" s="72" t="s">
        <v>141</v>
      </c>
      <c r="D26" s="74">
        <v>-35</v>
      </c>
      <c r="E26" s="70" t="s">
        <v>13</v>
      </c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" customHeight="1" x14ac:dyDescent="0.25">
      <c r="A27" s="39"/>
      <c r="B27" s="78" t="s">
        <v>135</v>
      </c>
      <c r="C27" s="27" t="s">
        <v>159</v>
      </c>
      <c r="D27" s="79">
        <v>-36.950000000000003</v>
      </c>
      <c r="E27" s="70" t="s">
        <v>13</v>
      </c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" customHeight="1" x14ac:dyDescent="0.25">
      <c r="A28" s="39"/>
      <c r="B28" s="78" t="s">
        <v>138</v>
      </c>
      <c r="C28" s="27" t="s">
        <v>148</v>
      </c>
      <c r="D28" s="79">
        <v>-38.36</v>
      </c>
      <c r="E28" s="70" t="s">
        <v>13</v>
      </c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" customHeight="1" x14ac:dyDescent="0.25">
      <c r="A29" s="39"/>
      <c r="B29" s="78" t="s">
        <v>167</v>
      </c>
      <c r="C29" s="72" t="s">
        <v>166</v>
      </c>
      <c r="D29" s="73">
        <v>-40</v>
      </c>
      <c r="E29" s="81" t="s">
        <v>18</v>
      </c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" customHeight="1" x14ac:dyDescent="0.25">
      <c r="A30" s="39"/>
      <c r="B30" s="78" t="s">
        <v>133</v>
      </c>
      <c r="C30" s="27" t="s">
        <v>157</v>
      </c>
      <c r="D30" s="79">
        <v>-44</v>
      </c>
      <c r="E30" s="70" t="s">
        <v>13</v>
      </c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" customHeight="1" x14ac:dyDescent="0.25">
      <c r="A31" s="39"/>
      <c r="B31" s="78" t="s">
        <v>135</v>
      </c>
      <c r="C31" s="27" t="s">
        <v>148</v>
      </c>
      <c r="D31" s="79">
        <v>-45</v>
      </c>
      <c r="E31" s="70" t="s">
        <v>13</v>
      </c>
      <c r="F31" s="4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" customHeight="1" x14ac:dyDescent="0.25">
      <c r="A32" s="39"/>
      <c r="B32" s="78" t="s">
        <v>132</v>
      </c>
      <c r="C32" s="27" t="s">
        <v>153</v>
      </c>
      <c r="D32" s="79">
        <v>-45.5</v>
      </c>
      <c r="E32" s="70" t="s">
        <v>13</v>
      </c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" customHeight="1" x14ac:dyDescent="0.25">
      <c r="A33" s="39"/>
      <c r="B33" s="78" t="s">
        <v>167</v>
      </c>
      <c r="C33" s="27" t="s">
        <v>165</v>
      </c>
      <c r="D33" s="79">
        <v>-50</v>
      </c>
      <c r="E33" s="70" t="s">
        <v>13</v>
      </c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" customHeight="1" x14ac:dyDescent="0.25">
      <c r="A34" s="39"/>
      <c r="B34" s="78" t="s">
        <v>130</v>
      </c>
      <c r="C34" s="27" t="s">
        <v>149</v>
      </c>
      <c r="D34" s="79">
        <v>-54</v>
      </c>
      <c r="E34" s="70" t="s">
        <v>16</v>
      </c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" customHeight="1" x14ac:dyDescent="0.25">
      <c r="A35" s="39"/>
      <c r="B35" s="78" t="s">
        <v>140</v>
      </c>
      <c r="C35" s="27" t="s">
        <v>162</v>
      </c>
      <c r="D35" s="79">
        <v>-55</v>
      </c>
      <c r="E35" s="70" t="s">
        <v>13</v>
      </c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" customHeight="1" x14ac:dyDescent="0.25">
      <c r="A36" s="39"/>
      <c r="B36" s="78" t="s">
        <v>126</v>
      </c>
      <c r="C36" s="27" t="s">
        <v>147</v>
      </c>
      <c r="D36" s="79">
        <v>-67</v>
      </c>
      <c r="E36" s="70" t="s">
        <v>14</v>
      </c>
      <c r="F36" s="4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" customHeight="1" x14ac:dyDescent="0.25">
      <c r="A37" s="39"/>
      <c r="B37" s="71" t="s">
        <v>124</v>
      </c>
      <c r="C37" s="72" t="s">
        <v>48</v>
      </c>
      <c r="D37" s="73">
        <v>-70</v>
      </c>
      <c r="E37" s="70" t="s">
        <v>14</v>
      </c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" customHeight="1" x14ac:dyDescent="0.25">
      <c r="A38" s="39"/>
      <c r="B38" s="78" t="s">
        <v>132</v>
      </c>
      <c r="C38" s="27" t="s">
        <v>155</v>
      </c>
      <c r="D38" s="79">
        <v>-75</v>
      </c>
      <c r="E38" s="70" t="s">
        <v>62</v>
      </c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" customHeight="1" x14ac:dyDescent="0.25">
      <c r="A39" s="39"/>
      <c r="B39" s="78" t="s">
        <v>124</v>
      </c>
      <c r="C39" s="27" t="s">
        <v>145</v>
      </c>
      <c r="D39" s="79">
        <v>-79</v>
      </c>
      <c r="E39" s="70" t="s">
        <v>17</v>
      </c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" customHeight="1" x14ac:dyDescent="0.25">
      <c r="A40" s="39"/>
      <c r="B40" s="71" t="s">
        <v>124</v>
      </c>
      <c r="C40" s="72" t="s">
        <v>142</v>
      </c>
      <c r="D40" s="73">
        <v>-82.5</v>
      </c>
      <c r="E40" s="70" t="s">
        <v>69</v>
      </c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" customHeight="1" x14ac:dyDescent="0.25">
      <c r="A41" s="39"/>
      <c r="B41" s="78" t="s">
        <v>132</v>
      </c>
      <c r="C41" s="27" t="s">
        <v>156</v>
      </c>
      <c r="D41" s="79">
        <v>-200</v>
      </c>
      <c r="E41" s="70" t="s">
        <v>69</v>
      </c>
      <c r="F41" s="42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" customHeight="1" x14ac:dyDescent="0.25">
      <c r="A42" s="39"/>
      <c r="B42" s="78" t="s">
        <v>131</v>
      </c>
      <c r="C42" s="27" t="s">
        <v>151</v>
      </c>
      <c r="D42" s="79">
        <v>-216.8</v>
      </c>
      <c r="E42" s="70" t="s">
        <v>69</v>
      </c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" customHeight="1" x14ac:dyDescent="0.25">
      <c r="A43" s="39"/>
      <c r="B43" s="78" t="s">
        <v>130</v>
      </c>
      <c r="C43" s="27" t="s">
        <v>150</v>
      </c>
      <c r="D43" s="79">
        <v>-239.85</v>
      </c>
      <c r="E43" s="70" t="s">
        <v>62</v>
      </c>
      <c r="F43" s="42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x14ac:dyDescent="0.25">
      <c r="A44" s="39"/>
      <c r="B44" s="78" t="s">
        <v>167</v>
      </c>
      <c r="C44" s="72" t="s">
        <v>168</v>
      </c>
      <c r="D44" s="73">
        <v>-278</v>
      </c>
      <c r="E44" s="81" t="s">
        <v>18</v>
      </c>
      <c r="F44" s="43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x14ac:dyDescent="0.25">
      <c r="A45" s="39"/>
      <c r="B45" s="78" t="s">
        <v>124</v>
      </c>
      <c r="C45" s="27" t="s">
        <v>143</v>
      </c>
      <c r="D45" s="79">
        <v>-448</v>
      </c>
      <c r="E45" s="70" t="s">
        <v>15</v>
      </c>
      <c r="F45" s="41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x14ac:dyDescent="0.25">
      <c r="A46" s="39"/>
      <c r="B46" s="78" t="s">
        <v>137</v>
      </c>
      <c r="C46" s="27" t="s">
        <v>161</v>
      </c>
      <c r="D46" s="79">
        <v>-454.34</v>
      </c>
      <c r="E46" s="70" t="s">
        <v>18</v>
      </c>
      <c r="F46" s="41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25">
      <c r="A47" s="39"/>
      <c r="B47" s="76"/>
      <c r="C47" s="75" t="s">
        <v>77</v>
      </c>
      <c r="D47" s="47">
        <f>SUM(D3:D46)</f>
        <v>273.11000000000053</v>
      </c>
      <c r="E47" s="76"/>
      <c r="F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x14ac:dyDescent="0.25">
      <c r="A48" s="39"/>
      <c r="B48" s="39"/>
      <c r="C48" s="40"/>
      <c r="D48" s="40"/>
      <c r="E48" s="39"/>
      <c r="F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25">
      <c r="A49" s="39"/>
      <c r="B49" s="39"/>
      <c r="C49" s="40"/>
      <c r="D49" s="40"/>
      <c r="E49" s="39"/>
      <c r="F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25">
      <c r="A50" s="39"/>
      <c r="B50" s="39"/>
      <c r="C50" s="40"/>
      <c r="D50" s="40"/>
      <c r="E50" s="39"/>
      <c r="F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25">
      <c r="A51" s="39"/>
      <c r="B51" s="39"/>
      <c r="C51" s="40"/>
      <c r="D51" s="40"/>
      <c r="E51" s="39"/>
      <c r="F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25">
      <c r="A52" s="39"/>
      <c r="B52" s="39"/>
      <c r="C52" s="40"/>
      <c r="D52" s="40"/>
      <c r="E52" s="39"/>
      <c r="F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25">
      <c r="A53" s="39"/>
      <c r="B53" s="39"/>
      <c r="C53" s="40"/>
      <c r="D53" s="40"/>
      <c r="E53" s="39"/>
      <c r="F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x14ac:dyDescent="0.25">
      <c r="A54" s="39"/>
      <c r="B54" s="39"/>
      <c r="C54" s="40"/>
      <c r="D54" s="40"/>
      <c r="E54" s="39"/>
      <c r="F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25">
      <c r="A55" s="39"/>
      <c r="B55" s="39"/>
      <c r="C55" s="40"/>
      <c r="D55" s="40"/>
      <c r="E55" s="39"/>
      <c r="F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25">
      <c r="A56" s="39"/>
      <c r="B56" s="39"/>
      <c r="C56" s="40"/>
      <c r="D56" s="40"/>
      <c r="E56" s="39"/>
      <c r="F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25">
      <c r="A57" s="39"/>
      <c r="B57" s="39"/>
      <c r="C57" s="40"/>
      <c r="D57" s="40"/>
      <c r="E57" s="39"/>
      <c r="F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39"/>
      <c r="B58" s="39"/>
      <c r="C58" s="40"/>
      <c r="D58" s="40"/>
      <c r="E58" s="39"/>
      <c r="F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25">
      <c r="A59" s="39"/>
      <c r="B59" s="39"/>
      <c r="C59" s="40"/>
      <c r="D59" s="40"/>
      <c r="E59" s="39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25">
      <c r="A60" s="39"/>
      <c r="B60" s="39"/>
      <c r="C60" s="40"/>
      <c r="D60" s="40"/>
      <c r="E60" s="39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25">
      <c r="A61" s="39"/>
      <c r="B61" s="39"/>
      <c r="C61" s="40"/>
      <c r="D61" s="40"/>
      <c r="E61" s="39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25">
      <c r="A62" s="39"/>
      <c r="B62" s="39"/>
      <c r="C62" s="40"/>
      <c r="D62" s="40"/>
      <c r="E62" s="39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25">
      <c r="A63" s="39"/>
      <c r="B63" s="39"/>
      <c r="C63" s="40"/>
      <c r="D63" s="40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25">
      <c r="A65" s="39"/>
      <c r="B65" s="39"/>
      <c r="C65" s="40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x14ac:dyDescent="0.25">
      <c r="A74" s="39"/>
      <c r="B74" s="39"/>
      <c r="C74" s="40"/>
      <c r="D74" s="40"/>
      <c r="E74" s="39"/>
      <c r="F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x14ac:dyDescent="0.25">
      <c r="A75" s="39"/>
      <c r="B75" s="39"/>
      <c r="C75" s="40"/>
      <c r="D75" s="40"/>
      <c r="E75" s="39"/>
      <c r="F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x14ac:dyDescent="0.25">
      <c r="A76" s="39"/>
      <c r="B76" s="39"/>
      <c r="C76" s="40"/>
      <c r="D76" s="40"/>
      <c r="E76" s="39"/>
      <c r="F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</sheetData>
  <sortState ref="B3:E46">
    <sortCondition descending="1" ref="D3:D46"/>
  </sortState>
  <dataValidations count="1">
    <dataValidation type="list" allowBlank="1" showInputMessage="1" showErrorMessage="1" sqref="E3:E43 G3:G12 K3:K7 K9:K12">
      <formula1>Ændring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10" workbookViewId="0">
      <selection activeCell="B30" sqref="B30:E30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17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</row>
    <row r="3" spans="1:17" ht="15" customHeight="1" x14ac:dyDescent="0.25">
      <c r="A3" s="39"/>
      <c r="B3" s="78" t="s">
        <v>174</v>
      </c>
      <c r="C3" s="27" t="s">
        <v>28</v>
      </c>
      <c r="D3" s="79">
        <v>1324.8</v>
      </c>
      <c r="E3" s="70" t="s">
        <v>12</v>
      </c>
      <c r="F3" s="42"/>
      <c r="G3" s="48" t="s">
        <v>16</v>
      </c>
      <c r="H3" s="49">
        <f t="shared" ref="H3:H12" si="0">-1*SUMIF(E$3:E$43,G3,D$3:D$43)</f>
        <v>54</v>
      </c>
      <c r="I3" s="50">
        <f>H3/H$14</f>
        <v>2.3124456682325635E-2</v>
      </c>
      <c r="J3" s="39"/>
      <c r="K3" s="48" t="s">
        <v>64</v>
      </c>
      <c r="L3" s="57">
        <f>SUMIF(E$3:E$43,K3,D$3:D$43)</f>
        <v>30</v>
      </c>
      <c r="M3" s="58">
        <f>L3/L$14</f>
        <v>6.9641116114954266E-3</v>
      </c>
      <c r="N3" s="39"/>
      <c r="O3" s="39"/>
      <c r="P3" s="39"/>
      <c r="Q3" s="39"/>
    </row>
    <row r="4" spans="1:17" ht="15" customHeight="1" x14ac:dyDescent="0.25">
      <c r="A4" s="39"/>
      <c r="B4" s="78" t="s">
        <v>174</v>
      </c>
      <c r="C4" s="80" t="s">
        <v>196</v>
      </c>
      <c r="D4" s="73">
        <v>1248</v>
      </c>
      <c r="E4" s="81" t="s">
        <v>12</v>
      </c>
      <c r="F4" s="43"/>
      <c r="G4" s="51" t="s">
        <v>20</v>
      </c>
      <c r="H4" s="52">
        <f t="shared" si="0"/>
        <v>0</v>
      </c>
      <c r="I4" s="53">
        <f t="shared" ref="I4:I12" si="1">H4/H$14</f>
        <v>0</v>
      </c>
      <c r="J4" s="39"/>
      <c r="K4" s="51" t="s">
        <v>12</v>
      </c>
      <c r="L4" s="3">
        <f>SUMIF(E$3:E$43,K4,D$3:D$43)</f>
        <v>2772.8</v>
      </c>
      <c r="M4" s="59">
        <f t="shared" ref="M4:M7" si="2">L4/L$14</f>
        <v>0.6436696225451507</v>
      </c>
      <c r="N4" s="39"/>
      <c r="O4" s="39"/>
      <c r="P4" s="39"/>
      <c r="Q4" s="39"/>
    </row>
    <row r="5" spans="1:17" ht="15" customHeight="1" x14ac:dyDescent="0.25">
      <c r="A5" s="39"/>
      <c r="B5" s="78" t="s">
        <v>191</v>
      </c>
      <c r="C5" s="27" t="s">
        <v>72</v>
      </c>
      <c r="D5" s="79">
        <v>922</v>
      </c>
      <c r="E5" s="70" t="s">
        <v>72</v>
      </c>
      <c r="F5" s="42"/>
      <c r="G5" s="51" t="s">
        <v>62</v>
      </c>
      <c r="H5" s="52">
        <f t="shared" si="0"/>
        <v>0</v>
      </c>
      <c r="I5" s="53">
        <f t="shared" si="1"/>
        <v>0</v>
      </c>
      <c r="J5" s="39"/>
      <c r="K5" s="51" t="s">
        <v>63</v>
      </c>
      <c r="L5" s="3">
        <f>SUMIF(E$3:E$43,K5,D$3:D$43)</f>
        <v>0</v>
      </c>
      <c r="M5" s="59">
        <f t="shared" si="2"/>
        <v>0</v>
      </c>
      <c r="N5" s="39"/>
      <c r="O5" s="39"/>
      <c r="P5" s="39"/>
      <c r="Q5" s="39"/>
    </row>
    <row r="6" spans="1:17" ht="15" customHeight="1" x14ac:dyDescent="0.25">
      <c r="A6" s="39"/>
      <c r="B6" s="78" t="s">
        <v>197</v>
      </c>
      <c r="C6" s="27" t="s">
        <v>198</v>
      </c>
      <c r="D6" s="79">
        <v>545</v>
      </c>
      <c r="E6" s="70" t="s">
        <v>22</v>
      </c>
      <c r="F6" s="42"/>
      <c r="G6" s="51" t="s">
        <v>69</v>
      </c>
      <c r="H6" s="52">
        <f t="shared" si="0"/>
        <v>0</v>
      </c>
      <c r="I6" s="53">
        <f t="shared" si="1"/>
        <v>0</v>
      </c>
      <c r="J6" s="39"/>
      <c r="K6" s="51" t="s">
        <v>72</v>
      </c>
      <c r="L6" s="3">
        <f>SUMIF(E$3:E$43,K6,D$3:D$43)</f>
        <v>922</v>
      </c>
      <c r="M6" s="59">
        <f t="shared" si="2"/>
        <v>0.21403036352662611</v>
      </c>
      <c r="N6" s="39"/>
      <c r="O6" s="39"/>
      <c r="P6" s="39"/>
      <c r="Q6" s="39"/>
    </row>
    <row r="7" spans="1:17" ht="15" customHeight="1" x14ac:dyDescent="0.25">
      <c r="A7" s="39"/>
      <c r="B7" s="78" t="s">
        <v>184</v>
      </c>
      <c r="C7" s="27" t="s">
        <v>200</v>
      </c>
      <c r="D7" s="79">
        <v>150</v>
      </c>
      <c r="E7" s="70" t="s">
        <v>12</v>
      </c>
      <c r="F7" s="43"/>
      <c r="G7" s="51" t="s">
        <v>13</v>
      </c>
      <c r="H7" s="52">
        <f t="shared" si="0"/>
        <v>525.11000000000013</v>
      </c>
      <c r="I7" s="53">
        <f t="shared" si="1"/>
        <v>0.22486821200844476</v>
      </c>
      <c r="J7" s="39"/>
      <c r="K7" s="54" t="s">
        <v>22</v>
      </c>
      <c r="L7" s="60">
        <f>SUMIF(E$3:E$43,K7,D$3:D$43)</f>
        <v>583</v>
      </c>
      <c r="M7" s="61">
        <f t="shared" si="2"/>
        <v>0.13533590231672779</v>
      </c>
      <c r="N7" s="39"/>
      <c r="O7" s="39"/>
      <c r="P7" s="39"/>
      <c r="Q7" s="39"/>
    </row>
    <row r="8" spans="1:17" ht="15" customHeight="1" x14ac:dyDescent="0.25">
      <c r="A8" s="39"/>
      <c r="B8" s="78" t="s">
        <v>181</v>
      </c>
      <c r="C8" s="27" t="s">
        <v>182</v>
      </c>
      <c r="D8" s="79">
        <v>50</v>
      </c>
      <c r="E8" s="70" t="s">
        <v>12</v>
      </c>
      <c r="F8" s="42"/>
      <c r="G8" s="51" t="s">
        <v>18</v>
      </c>
      <c r="H8" s="52">
        <f t="shared" si="0"/>
        <v>1031.08</v>
      </c>
      <c r="I8" s="53">
        <f t="shared" si="1"/>
        <v>0.44154008881504286</v>
      </c>
      <c r="J8" s="39"/>
      <c r="K8" s="39"/>
      <c r="L8" s="39"/>
      <c r="M8" s="39"/>
      <c r="N8" s="39"/>
      <c r="O8" s="39"/>
      <c r="P8" s="39"/>
      <c r="Q8" s="39"/>
    </row>
    <row r="9" spans="1:17" ht="15" customHeight="1" x14ac:dyDescent="0.25">
      <c r="A9" s="39"/>
      <c r="B9" s="78" t="s">
        <v>192</v>
      </c>
      <c r="C9" s="27" t="s">
        <v>193</v>
      </c>
      <c r="D9" s="79">
        <v>38</v>
      </c>
      <c r="E9" s="70" t="s">
        <v>22</v>
      </c>
      <c r="F9" s="42"/>
      <c r="G9" s="51" t="s">
        <v>14</v>
      </c>
      <c r="H9" s="52">
        <f t="shared" si="0"/>
        <v>646</v>
      </c>
      <c r="I9" s="53">
        <f t="shared" si="1"/>
        <v>0.27663701882930297</v>
      </c>
      <c r="J9" s="39"/>
      <c r="K9" s="39"/>
      <c r="L9" s="39"/>
      <c r="M9" s="39"/>
      <c r="N9" s="39"/>
      <c r="O9" s="39"/>
      <c r="P9" s="39"/>
      <c r="Q9" s="39"/>
    </row>
    <row r="10" spans="1:17" ht="15" customHeight="1" x14ac:dyDescent="0.25">
      <c r="A10" s="39"/>
      <c r="B10" s="78" t="s">
        <v>178</v>
      </c>
      <c r="C10" s="27" t="s">
        <v>199</v>
      </c>
      <c r="D10" s="79">
        <v>30</v>
      </c>
      <c r="E10" s="70" t="s">
        <v>64</v>
      </c>
      <c r="F10" s="42"/>
      <c r="G10" s="51" t="s">
        <v>17</v>
      </c>
      <c r="H10" s="52">
        <f t="shared" si="0"/>
        <v>79</v>
      </c>
      <c r="I10" s="53">
        <f t="shared" si="1"/>
        <v>3.38302236648838E-2</v>
      </c>
      <c r="J10" s="39"/>
      <c r="K10" s="39"/>
      <c r="L10" s="39"/>
      <c r="M10" s="39"/>
      <c r="N10" s="39"/>
      <c r="O10" s="39"/>
      <c r="P10" s="39"/>
      <c r="Q10" s="39"/>
    </row>
    <row r="11" spans="1:17" ht="15" customHeight="1" x14ac:dyDescent="0.25">
      <c r="A11" s="39"/>
      <c r="B11" s="78" t="s">
        <v>176</v>
      </c>
      <c r="C11" s="27" t="s">
        <v>54</v>
      </c>
      <c r="D11" s="79">
        <v>-1</v>
      </c>
      <c r="E11" s="70" t="s">
        <v>13</v>
      </c>
      <c r="F11" s="42"/>
      <c r="G11" s="51" t="s">
        <v>21</v>
      </c>
      <c r="H11" s="52">
        <f t="shared" si="0"/>
        <v>0</v>
      </c>
      <c r="I11" s="53">
        <f t="shared" si="1"/>
        <v>0</v>
      </c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25">
      <c r="A12" s="39"/>
      <c r="B12" s="78" t="s">
        <v>195</v>
      </c>
      <c r="C12" s="27" t="s">
        <v>54</v>
      </c>
      <c r="D12" s="79">
        <v>-1</v>
      </c>
      <c r="E12" s="70" t="s">
        <v>13</v>
      </c>
      <c r="F12" s="42"/>
      <c r="G12" s="54" t="s">
        <v>15</v>
      </c>
      <c r="H12" s="55">
        <f t="shared" si="0"/>
        <v>0</v>
      </c>
      <c r="I12" s="56">
        <f t="shared" si="1"/>
        <v>0</v>
      </c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25">
      <c r="A13" s="39"/>
      <c r="B13" s="78" t="s">
        <v>191</v>
      </c>
      <c r="C13" s="27" t="s">
        <v>54</v>
      </c>
      <c r="D13" s="79">
        <v>-6</v>
      </c>
      <c r="E13" s="70" t="s">
        <v>13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25">
      <c r="A14" s="39"/>
      <c r="B14" s="78" t="s">
        <v>177</v>
      </c>
      <c r="C14" s="27" t="s">
        <v>54</v>
      </c>
      <c r="D14" s="79">
        <v>-8</v>
      </c>
      <c r="E14" s="70" t="s">
        <v>13</v>
      </c>
      <c r="F14" s="42"/>
      <c r="G14" s="62" t="s">
        <v>77</v>
      </c>
      <c r="H14" s="63">
        <f>SUM(H3:H12)</f>
        <v>2335.19</v>
      </c>
      <c r="I14" s="64">
        <f>SUM(I3:I12)</f>
        <v>1</v>
      </c>
      <c r="J14" s="39"/>
      <c r="K14" s="62" t="s">
        <v>77</v>
      </c>
      <c r="L14" s="65">
        <f>SUM(L3:L7)</f>
        <v>4307.8</v>
      </c>
      <c r="M14" s="66">
        <f>SUM(M3:M7)</f>
        <v>1</v>
      </c>
      <c r="N14" s="39"/>
      <c r="O14" s="39"/>
      <c r="P14" s="39"/>
      <c r="Q14" s="39"/>
    </row>
    <row r="15" spans="1:17" ht="15" customHeight="1" x14ac:dyDescent="0.25">
      <c r="A15" s="39"/>
      <c r="B15" s="78" t="s">
        <v>192</v>
      </c>
      <c r="C15" s="27" t="s">
        <v>31</v>
      </c>
      <c r="D15" s="79">
        <v>-12.9</v>
      </c>
      <c r="E15" s="70" t="s">
        <v>13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" customHeight="1" x14ac:dyDescent="0.25">
      <c r="A16" s="39"/>
      <c r="B16" s="78" t="s">
        <v>188</v>
      </c>
      <c r="C16" s="27" t="s">
        <v>26</v>
      </c>
      <c r="D16" s="79">
        <v>-20</v>
      </c>
      <c r="E16" s="70" t="s">
        <v>13</v>
      </c>
      <c r="F16" s="42"/>
      <c r="G16" s="62" t="s">
        <v>4</v>
      </c>
      <c r="H16" s="46">
        <f>L14-H14</f>
        <v>1972.6100000000001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" customHeight="1" x14ac:dyDescent="0.25">
      <c r="A17" s="39"/>
      <c r="B17" s="78" t="s">
        <v>195</v>
      </c>
      <c r="C17" s="27" t="s">
        <v>54</v>
      </c>
      <c r="D17" s="79">
        <v>-20</v>
      </c>
      <c r="E17" s="70" t="s">
        <v>13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" customHeight="1" x14ac:dyDescent="0.25">
      <c r="A18" s="39"/>
      <c r="B18" s="78" t="s">
        <v>185</v>
      </c>
      <c r="C18" s="27" t="s">
        <v>26</v>
      </c>
      <c r="D18" s="79">
        <v>-21</v>
      </c>
      <c r="E18" s="70" t="s">
        <v>13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" customHeight="1" x14ac:dyDescent="0.25">
      <c r="A19" s="39"/>
      <c r="B19" s="78" t="s">
        <v>191</v>
      </c>
      <c r="C19" s="27" t="s">
        <v>43</v>
      </c>
      <c r="D19" s="79">
        <v>-27</v>
      </c>
      <c r="E19" s="70" t="s">
        <v>13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" customHeight="1" x14ac:dyDescent="0.25">
      <c r="A20" s="39"/>
      <c r="B20" s="78" t="s">
        <v>186</v>
      </c>
      <c r="C20" s="27" t="s">
        <v>54</v>
      </c>
      <c r="D20" s="79">
        <v>-28.74</v>
      </c>
      <c r="E20" s="70" t="s">
        <v>13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" customHeight="1" x14ac:dyDescent="0.25">
      <c r="A21" s="39"/>
      <c r="B21" s="78" t="s">
        <v>174</v>
      </c>
      <c r="C21" s="27" t="s">
        <v>175</v>
      </c>
      <c r="D21" s="79">
        <v>-36.97</v>
      </c>
      <c r="E21" s="70" t="s">
        <v>13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" customHeight="1" x14ac:dyDescent="0.25">
      <c r="A22" s="39"/>
      <c r="B22" s="78" t="s">
        <v>186</v>
      </c>
      <c r="C22" s="27" t="s">
        <v>36</v>
      </c>
      <c r="D22" s="79">
        <v>-44.85</v>
      </c>
      <c r="E22" s="70" t="s">
        <v>13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" customHeight="1" x14ac:dyDescent="0.25">
      <c r="A23" s="39"/>
      <c r="B23" s="78" t="s">
        <v>194</v>
      </c>
      <c r="C23" s="27" t="s">
        <v>54</v>
      </c>
      <c r="D23" s="79">
        <v>-45</v>
      </c>
      <c r="E23" s="70" t="s">
        <v>13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" customHeight="1" x14ac:dyDescent="0.25">
      <c r="A24" s="39"/>
      <c r="B24" s="78" t="s">
        <v>178</v>
      </c>
      <c r="C24" s="27" t="s">
        <v>179</v>
      </c>
      <c r="D24" s="79">
        <v>-52.85</v>
      </c>
      <c r="E24" s="70" t="s">
        <v>13</v>
      </c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" customHeight="1" x14ac:dyDescent="0.25">
      <c r="A25" s="39"/>
      <c r="B25" s="71" t="s">
        <v>186</v>
      </c>
      <c r="C25" s="72" t="s">
        <v>31</v>
      </c>
      <c r="D25" s="74">
        <v>-53.8</v>
      </c>
      <c r="E25" s="70" t="s">
        <v>13</v>
      </c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" customHeight="1" x14ac:dyDescent="0.25">
      <c r="A26" s="39"/>
      <c r="B26" s="78" t="s">
        <v>176</v>
      </c>
      <c r="C26" s="27" t="s">
        <v>97</v>
      </c>
      <c r="D26" s="79">
        <v>-54</v>
      </c>
      <c r="E26" s="70" t="s">
        <v>16</v>
      </c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" customHeight="1" x14ac:dyDescent="0.25">
      <c r="A27" s="39"/>
      <c r="B27" s="78" t="s">
        <v>187</v>
      </c>
      <c r="C27" s="72" t="s">
        <v>109</v>
      </c>
      <c r="D27" s="73">
        <v>-70</v>
      </c>
      <c r="E27" s="81" t="s">
        <v>13</v>
      </c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" customHeight="1" x14ac:dyDescent="0.25">
      <c r="A28" s="39"/>
      <c r="B28" s="78" t="s">
        <v>189</v>
      </c>
      <c r="C28" s="27" t="s">
        <v>190</v>
      </c>
      <c r="D28" s="79">
        <v>-76</v>
      </c>
      <c r="E28" s="70" t="s">
        <v>13</v>
      </c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" customHeight="1" x14ac:dyDescent="0.25">
      <c r="A29" s="39"/>
      <c r="B29" s="78" t="s">
        <v>172</v>
      </c>
      <c r="C29" s="27" t="s">
        <v>61</v>
      </c>
      <c r="D29" s="79">
        <v>-79</v>
      </c>
      <c r="E29" s="70" t="s">
        <v>17</v>
      </c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" customHeight="1" x14ac:dyDescent="0.25">
      <c r="A30" s="39"/>
      <c r="B30" s="78" t="s">
        <v>178</v>
      </c>
      <c r="C30" s="27" t="s">
        <v>180</v>
      </c>
      <c r="D30" s="79">
        <v>-356.63</v>
      </c>
      <c r="E30" s="70" t="s">
        <v>18</v>
      </c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" customHeight="1" x14ac:dyDescent="0.25">
      <c r="A31" s="39"/>
      <c r="B31" s="78" t="s">
        <v>172</v>
      </c>
      <c r="C31" s="27" t="s">
        <v>173</v>
      </c>
      <c r="D31" s="79">
        <v>-646</v>
      </c>
      <c r="E31" s="70" t="s">
        <v>14</v>
      </c>
      <c r="F31" s="43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" customHeight="1" x14ac:dyDescent="0.25">
      <c r="A32" s="39"/>
      <c r="B32" s="71" t="s">
        <v>181</v>
      </c>
      <c r="C32" s="72" t="s">
        <v>183</v>
      </c>
      <c r="D32" s="73">
        <v>-674.45</v>
      </c>
      <c r="E32" s="70" t="s">
        <v>18</v>
      </c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" customHeight="1" x14ac:dyDescent="0.25">
      <c r="A33" s="39"/>
      <c r="B33" s="39"/>
      <c r="C33" s="75" t="s">
        <v>77</v>
      </c>
      <c r="D33" s="47">
        <f>SUM(D3:D32)</f>
        <v>1972.6100000000004</v>
      </c>
      <c r="E33" s="39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" customHeight="1" x14ac:dyDescent="0.25">
      <c r="A34" s="39"/>
      <c r="B34" s="39"/>
      <c r="C34" s="40"/>
      <c r="D34" s="40"/>
      <c r="E34" s="39"/>
      <c r="F34" s="42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" customHeight="1" x14ac:dyDescent="0.25">
      <c r="A35" s="39"/>
      <c r="B35" s="39"/>
      <c r="C35" s="40"/>
      <c r="D35" s="40"/>
      <c r="E35" s="39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" customHeight="1" x14ac:dyDescent="0.25">
      <c r="A36" s="39"/>
      <c r="B36" s="39"/>
      <c r="C36" s="40"/>
      <c r="D36" s="40"/>
      <c r="E36" s="39"/>
      <c r="F36" s="4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" customHeight="1" x14ac:dyDescent="0.25">
      <c r="A37" s="39"/>
      <c r="B37" s="39"/>
      <c r="C37" s="40"/>
      <c r="D37" s="40"/>
      <c r="E37" s="39"/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" customHeight="1" x14ac:dyDescent="0.25">
      <c r="A38" s="39"/>
      <c r="B38" s="39"/>
      <c r="C38" s="40"/>
      <c r="D38" s="40"/>
      <c r="E38" s="39"/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" customHeight="1" x14ac:dyDescent="0.25">
      <c r="A39" s="39"/>
      <c r="B39" s="39"/>
      <c r="C39" s="40"/>
      <c r="D39" s="40"/>
      <c r="E39" s="39"/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" customHeight="1" x14ac:dyDescent="0.25">
      <c r="A40" s="39"/>
      <c r="B40" s="39"/>
      <c r="C40" s="40"/>
      <c r="D40" s="40"/>
      <c r="E40" s="39"/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x14ac:dyDescent="0.25">
      <c r="A41" s="39"/>
      <c r="B41" s="39"/>
      <c r="C41" s="40"/>
      <c r="D41" s="40"/>
      <c r="E41" s="39"/>
      <c r="F41" s="43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x14ac:dyDescent="0.25">
      <c r="A42" s="39"/>
      <c r="B42" s="39"/>
      <c r="C42" s="40"/>
      <c r="D42" s="40"/>
      <c r="E42" s="39"/>
      <c r="F42" s="41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x14ac:dyDescent="0.25">
      <c r="A43" s="39"/>
      <c r="B43" s="39"/>
      <c r="C43" s="40"/>
      <c r="D43" s="40"/>
      <c r="E43" s="39"/>
      <c r="F43" s="41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x14ac:dyDescent="0.25">
      <c r="A44" s="39"/>
      <c r="B44" s="39"/>
      <c r="C44" s="40"/>
      <c r="D44" s="40"/>
      <c r="E44" s="76"/>
      <c r="F44" s="41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x14ac:dyDescent="0.25">
      <c r="A45" s="39"/>
      <c r="B45" s="39"/>
      <c r="C45" s="40"/>
      <c r="D45" s="40"/>
      <c r="E45" s="39"/>
      <c r="F45" s="41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x14ac:dyDescent="0.25">
      <c r="A46" s="39"/>
      <c r="B46" s="39"/>
      <c r="C46" s="40"/>
      <c r="D46" s="40"/>
      <c r="E46" s="39"/>
      <c r="F46" s="41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25">
      <c r="A47" s="39"/>
      <c r="B47" s="39"/>
      <c r="C47" s="40"/>
      <c r="D47" s="40"/>
      <c r="E47" s="39"/>
      <c r="F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x14ac:dyDescent="0.25">
      <c r="A48" s="39"/>
      <c r="B48" s="39"/>
      <c r="C48" s="40"/>
      <c r="D48" s="40"/>
      <c r="E48" s="39"/>
      <c r="F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25">
      <c r="A49" s="39"/>
      <c r="B49" s="39"/>
      <c r="C49" s="40"/>
      <c r="D49" s="40"/>
      <c r="E49" s="39"/>
      <c r="F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25">
      <c r="A50" s="39"/>
      <c r="B50" s="39"/>
      <c r="C50" s="40"/>
      <c r="D50" s="40"/>
      <c r="E50" s="39"/>
      <c r="F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25">
      <c r="A51" s="39"/>
      <c r="B51" s="39"/>
      <c r="C51" s="40"/>
      <c r="D51" s="40"/>
      <c r="E51" s="39"/>
      <c r="F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25">
      <c r="A52" s="39"/>
      <c r="B52" s="39"/>
      <c r="C52" s="40"/>
      <c r="D52" s="40"/>
      <c r="E52" s="39"/>
      <c r="F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25">
      <c r="A53" s="39"/>
      <c r="B53" s="39"/>
      <c r="C53" s="40"/>
      <c r="D53" s="40"/>
      <c r="E53" s="39"/>
      <c r="F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x14ac:dyDescent="0.25">
      <c r="A54" s="39"/>
      <c r="B54" s="39"/>
      <c r="C54" s="40"/>
      <c r="D54" s="40"/>
      <c r="E54" s="39"/>
      <c r="F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25">
      <c r="A55" s="39"/>
      <c r="B55" s="39"/>
      <c r="C55" s="40"/>
      <c r="D55" s="40"/>
      <c r="E55" s="39"/>
      <c r="F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25">
      <c r="A56" s="39"/>
      <c r="B56" s="39"/>
      <c r="C56" s="40"/>
      <c r="D56" s="40"/>
      <c r="E56" s="39"/>
      <c r="F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25">
      <c r="A57" s="39"/>
      <c r="B57" s="39"/>
      <c r="C57" s="40"/>
      <c r="D57" s="40"/>
      <c r="E57" s="39"/>
      <c r="F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39"/>
      <c r="B58" s="39"/>
      <c r="C58" s="40"/>
      <c r="D58" s="40"/>
      <c r="E58" s="39"/>
      <c r="F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25">
      <c r="A59" s="39"/>
      <c r="B59" s="39"/>
      <c r="C59" s="40"/>
      <c r="D59" s="40"/>
      <c r="E59" s="39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25">
      <c r="A60" s="39"/>
      <c r="B60" s="39"/>
      <c r="C60" s="40"/>
      <c r="D60" s="40"/>
      <c r="E60" s="39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25">
      <c r="A61" s="39"/>
      <c r="B61" s="39"/>
      <c r="C61" s="40"/>
      <c r="D61" s="40"/>
      <c r="E61" s="39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25">
      <c r="A62" s="39"/>
      <c r="B62" s="39"/>
      <c r="C62" s="40"/>
      <c r="D62" s="40"/>
      <c r="E62" s="39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25">
      <c r="A63" s="39"/>
      <c r="B63" s="39"/>
      <c r="C63" s="40"/>
      <c r="D63" s="40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25">
      <c r="A65" s="39"/>
      <c r="B65" s="39"/>
      <c r="C65" s="40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</sheetData>
  <dataValidations count="1">
    <dataValidation type="list" allowBlank="1" showInputMessage="1" showErrorMessage="1" sqref="K9:K12 G3:G12 K3:K7 E3:E32">
      <formula1>Ændring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L3" sqref="L3:L7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17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</row>
    <row r="3" spans="1:17" ht="15" customHeight="1" x14ac:dyDescent="0.25">
      <c r="A3" s="39"/>
      <c r="B3" s="78" t="s">
        <v>204</v>
      </c>
      <c r="C3" s="27" t="s">
        <v>28</v>
      </c>
      <c r="D3" s="79">
        <v>219.39</v>
      </c>
      <c r="E3" s="70" t="s">
        <v>12</v>
      </c>
      <c r="F3" s="42"/>
      <c r="G3" s="48" t="s">
        <v>16</v>
      </c>
      <c r="H3" s="49">
        <f>-1*SUMIF(E$3:E$48,G3,D$3:D$48)</f>
        <v>54</v>
      </c>
      <c r="I3" s="50">
        <f>H3/H$14</f>
        <v>2.7705378948016501E-2</v>
      </c>
      <c r="J3" s="39"/>
      <c r="K3" s="48" t="s">
        <v>64</v>
      </c>
      <c r="L3" s="57">
        <f>SUMIF(E$3:E$48,K3,D$3:D$48)</f>
        <v>20</v>
      </c>
      <c r="M3" s="58">
        <f>L3/L$14</f>
        <v>1.7220744108352923E-2</v>
      </c>
      <c r="N3" s="39"/>
      <c r="O3" s="39"/>
      <c r="P3" s="39"/>
      <c r="Q3" s="39"/>
    </row>
    <row r="4" spans="1:17" ht="15" customHeight="1" x14ac:dyDescent="0.25">
      <c r="A4" s="39"/>
      <c r="B4" s="78" t="s">
        <v>205</v>
      </c>
      <c r="C4" s="80" t="s">
        <v>97</v>
      </c>
      <c r="D4" s="73">
        <v>-54</v>
      </c>
      <c r="E4" s="81" t="s">
        <v>16</v>
      </c>
      <c r="F4" s="43"/>
      <c r="G4" s="51" t="s">
        <v>20</v>
      </c>
      <c r="H4" s="52">
        <f>-1*SUMIF(E$3:E$25,G4,D$3:D$25)</f>
        <v>0</v>
      </c>
      <c r="I4" s="53">
        <f t="shared" ref="I4:I12" si="0">H4/H$14</f>
        <v>0</v>
      </c>
      <c r="J4" s="39"/>
      <c r="K4" s="51" t="s">
        <v>12</v>
      </c>
      <c r="L4" s="3">
        <f>SUMIF(E$3:E$48,K4,D$3:D$48)</f>
        <v>219.39</v>
      </c>
      <c r="M4" s="59">
        <f t="shared" ref="M4:M7" si="1">L4/L$14</f>
        <v>0.18890295249657738</v>
      </c>
      <c r="N4" s="39"/>
      <c r="O4" s="39"/>
      <c r="P4" s="39"/>
      <c r="Q4" s="39"/>
    </row>
    <row r="5" spans="1:17" ht="15" customHeight="1" x14ac:dyDescent="0.25">
      <c r="A5" s="39"/>
      <c r="B5" s="78" t="s">
        <v>205</v>
      </c>
      <c r="C5" s="27" t="s">
        <v>54</v>
      </c>
      <c r="D5" s="79">
        <v>-22</v>
      </c>
      <c r="E5" s="70" t="s">
        <v>13</v>
      </c>
      <c r="F5" s="42"/>
      <c r="G5" s="51" t="s">
        <v>62</v>
      </c>
      <c r="H5" s="52">
        <f t="shared" ref="H5:H12" si="2">-1*SUMIF(E$3:E$48,G5,D$3:D$48)</f>
        <v>50</v>
      </c>
      <c r="I5" s="53">
        <f t="shared" si="0"/>
        <v>2.5653128655570834E-2</v>
      </c>
      <c r="J5" s="39"/>
      <c r="K5" s="51" t="s">
        <v>63</v>
      </c>
      <c r="L5" s="3">
        <f>SUMIF(E$3:E$48,K5,D$3:D$48)</f>
        <v>0</v>
      </c>
      <c r="M5" s="59">
        <f t="shared" si="1"/>
        <v>0</v>
      </c>
      <c r="N5" s="39"/>
      <c r="O5" s="39"/>
      <c r="P5" s="39"/>
      <c r="Q5" s="39"/>
    </row>
    <row r="6" spans="1:17" ht="15" customHeight="1" x14ac:dyDescent="0.25">
      <c r="A6" s="39"/>
      <c r="B6" s="78" t="s">
        <v>206</v>
      </c>
      <c r="C6" s="27" t="s">
        <v>207</v>
      </c>
      <c r="D6" s="79">
        <v>-13.03</v>
      </c>
      <c r="E6" s="70" t="s">
        <v>18</v>
      </c>
      <c r="F6" s="42"/>
      <c r="G6" s="51" t="s">
        <v>69</v>
      </c>
      <c r="H6" s="52">
        <f t="shared" si="2"/>
        <v>431</v>
      </c>
      <c r="I6" s="53">
        <f t="shared" si="0"/>
        <v>0.22112996901102058</v>
      </c>
      <c r="J6" s="39"/>
      <c r="K6" s="51" t="s">
        <v>72</v>
      </c>
      <c r="L6" s="3">
        <f>SUMIF(E$3:E$48,K6,D$3:D$48)</f>
        <v>922</v>
      </c>
      <c r="M6" s="59">
        <f t="shared" si="1"/>
        <v>0.79387630339506976</v>
      </c>
      <c r="N6" s="39"/>
      <c r="O6" s="39"/>
      <c r="P6" s="39"/>
      <c r="Q6" s="39"/>
    </row>
    <row r="7" spans="1:17" ht="15" customHeight="1" x14ac:dyDescent="0.25">
      <c r="A7" s="39"/>
      <c r="B7" s="78" t="s">
        <v>208</v>
      </c>
      <c r="C7" s="27" t="s">
        <v>26</v>
      </c>
      <c r="D7" s="79">
        <v>-8</v>
      </c>
      <c r="E7" s="70" t="s">
        <v>13</v>
      </c>
      <c r="F7" s="43"/>
      <c r="G7" s="51" t="s">
        <v>13</v>
      </c>
      <c r="H7" s="52">
        <f t="shared" si="2"/>
        <v>236</v>
      </c>
      <c r="I7" s="53">
        <f t="shared" si="0"/>
        <v>0.12108276725429434</v>
      </c>
      <c r="J7" s="39"/>
      <c r="K7" s="54" t="s">
        <v>22</v>
      </c>
      <c r="L7" s="60">
        <f>SUMIF(E$3:E$48,K7,D$3:D$48)</f>
        <v>0</v>
      </c>
      <c r="M7" s="61">
        <f t="shared" si="1"/>
        <v>0</v>
      </c>
      <c r="N7" s="39"/>
      <c r="O7" s="39"/>
      <c r="P7" s="39"/>
      <c r="Q7" s="39"/>
    </row>
    <row r="8" spans="1:17" ht="15" customHeight="1" x14ac:dyDescent="0.25">
      <c r="A8" s="39"/>
      <c r="B8" s="78" t="s">
        <v>208</v>
      </c>
      <c r="C8" s="27" t="s">
        <v>209</v>
      </c>
      <c r="D8" s="79">
        <v>-90</v>
      </c>
      <c r="E8" s="70" t="s">
        <v>13</v>
      </c>
      <c r="F8" s="42"/>
      <c r="G8" s="51" t="s">
        <v>18</v>
      </c>
      <c r="H8" s="52">
        <f t="shared" si="2"/>
        <v>153.03</v>
      </c>
      <c r="I8" s="53">
        <f t="shared" si="0"/>
        <v>7.8513965563240098E-2</v>
      </c>
      <c r="J8" s="39"/>
      <c r="K8" s="39"/>
      <c r="L8" s="39"/>
      <c r="M8" s="39"/>
      <c r="N8" s="39"/>
      <c r="O8" s="39"/>
      <c r="P8" s="39"/>
      <c r="Q8" s="39"/>
    </row>
    <row r="9" spans="1:17" ht="15" customHeight="1" x14ac:dyDescent="0.25">
      <c r="A9" s="39"/>
      <c r="B9" s="78" t="s">
        <v>208</v>
      </c>
      <c r="C9" s="27" t="s">
        <v>54</v>
      </c>
      <c r="D9" s="79">
        <v>-12</v>
      </c>
      <c r="E9" s="70" t="s">
        <v>13</v>
      </c>
      <c r="F9" s="42"/>
      <c r="G9" s="51" t="s">
        <v>14</v>
      </c>
      <c r="H9" s="52">
        <f t="shared" si="2"/>
        <v>-74.849999999999994</v>
      </c>
      <c r="I9" s="53">
        <f t="shared" si="0"/>
        <v>-3.8402733597389535E-2</v>
      </c>
      <c r="J9" s="39"/>
      <c r="K9" s="39"/>
      <c r="L9" s="39"/>
      <c r="M9" s="39"/>
      <c r="N9" s="39"/>
      <c r="O9" s="39"/>
      <c r="P9" s="39"/>
      <c r="Q9" s="39"/>
    </row>
    <row r="10" spans="1:17" ht="15" customHeight="1" x14ac:dyDescent="0.25">
      <c r="A10" s="39"/>
      <c r="B10" s="78" t="s">
        <v>208</v>
      </c>
      <c r="C10" s="27" t="s">
        <v>54</v>
      </c>
      <c r="D10" s="79">
        <v>-30</v>
      </c>
      <c r="E10" s="70" t="s">
        <v>13</v>
      </c>
      <c r="F10" s="42"/>
      <c r="G10" s="51" t="s">
        <v>17</v>
      </c>
      <c r="H10" s="52">
        <f t="shared" si="2"/>
        <v>0</v>
      </c>
      <c r="I10" s="53">
        <f t="shared" si="0"/>
        <v>0</v>
      </c>
      <c r="J10" s="39"/>
      <c r="K10" s="39"/>
      <c r="L10" s="39"/>
      <c r="M10" s="39"/>
      <c r="N10" s="39"/>
      <c r="O10" s="39"/>
      <c r="P10" s="39"/>
      <c r="Q10" s="39"/>
    </row>
    <row r="11" spans="1:17" ht="15" customHeight="1" x14ac:dyDescent="0.25">
      <c r="A11" s="39"/>
      <c r="B11" s="78" t="s">
        <v>208</v>
      </c>
      <c r="C11" s="27" t="s">
        <v>54</v>
      </c>
      <c r="D11" s="79">
        <v>-7</v>
      </c>
      <c r="E11" s="70" t="s">
        <v>13</v>
      </c>
      <c r="F11" s="42"/>
      <c r="G11" s="51" t="s">
        <v>21</v>
      </c>
      <c r="H11" s="52">
        <f t="shared" si="2"/>
        <v>0</v>
      </c>
      <c r="I11" s="53">
        <f t="shared" si="0"/>
        <v>0</v>
      </c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25">
      <c r="A12" s="39"/>
      <c r="B12" s="78" t="s">
        <v>208</v>
      </c>
      <c r="C12" s="27" t="s">
        <v>218</v>
      </c>
      <c r="D12" s="79">
        <v>-389</v>
      </c>
      <c r="E12" s="70" t="s">
        <v>69</v>
      </c>
      <c r="F12" s="42"/>
      <c r="G12" s="54" t="s">
        <v>15</v>
      </c>
      <c r="H12" s="55">
        <f t="shared" si="2"/>
        <v>1099.9000000000001</v>
      </c>
      <c r="I12" s="56">
        <f t="shared" si="0"/>
        <v>0.56431752416524728</v>
      </c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25">
      <c r="A13" s="39"/>
      <c r="B13" s="78" t="s">
        <v>210</v>
      </c>
      <c r="C13" s="27" t="s">
        <v>211</v>
      </c>
      <c r="D13" s="79">
        <v>74.849999999999994</v>
      </c>
      <c r="E13" s="70" t="s">
        <v>14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25">
      <c r="A14" s="39"/>
      <c r="B14" s="78" t="s">
        <v>210</v>
      </c>
      <c r="C14" s="27" t="s">
        <v>32</v>
      </c>
      <c r="D14" s="79">
        <v>-1099.9000000000001</v>
      </c>
      <c r="E14" s="70" t="s">
        <v>15</v>
      </c>
      <c r="F14" s="42"/>
      <c r="G14" s="62" t="s">
        <v>77</v>
      </c>
      <c r="H14" s="63">
        <f>SUM(H3:H12)</f>
        <v>1949.08</v>
      </c>
      <c r="I14" s="64">
        <f>SUM(I3:I12)</f>
        <v>1</v>
      </c>
      <c r="J14" s="39"/>
      <c r="K14" s="62" t="s">
        <v>77</v>
      </c>
      <c r="L14" s="65">
        <f>SUM(L3:L7)</f>
        <v>1161.3899999999999</v>
      </c>
      <c r="M14" s="66">
        <f>SUM(M3:M7)</f>
        <v>1</v>
      </c>
      <c r="N14" s="39"/>
      <c r="O14" s="39"/>
      <c r="P14" s="39"/>
      <c r="Q14" s="39"/>
    </row>
    <row r="15" spans="1:17" ht="15" customHeight="1" x14ac:dyDescent="0.25">
      <c r="A15" s="39"/>
      <c r="B15" s="78" t="s">
        <v>212</v>
      </c>
      <c r="C15" s="27" t="s">
        <v>54</v>
      </c>
      <c r="D15" s="79">
        <v>-50</v>
      </c>
      <c r="E15" s="70" t="s">
        <v>219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" customHeight="1" x14ac:dyDescent="0.25">
      <c r="A16" s="39"/>
      <c r="B16" s="78" t="s">
        <v>212</v>
      </c>
      <c r="C16" s="27" t="s">
        <v>54</v>
      </c>
      <c r="D16" s="79">
        <v>-90</v>
      </c>
      <c r="E16" s="70" t="s">
        <v>18</v>
      </c>
      <c r="F16" s="42"/>
      <c r="G16" s="62" t="s">
        <v>4</v>
      </c>
      <c r="H16" s="46">
        <f>L14-H14</f>
        <v>-787.69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" customHeight="1" x14ac:dyDescent="0.25">
      <c r="A17" s="39"/>
      <c r="B17" s="78" t="s">
        <v>213</v>
      </c>
      <c r="C17" s="27" t="s">
        <v>54</v>
      </c>
      <c r="D17" s="79">
        <v>-20</v>
      </c>
      <c r="E17" s="70" t="s">
        <v>18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" customHeight="1" x14ac:dyDescent="0.25">
      <c r="A18" s="39"/>
      <c r="B18" s="78" t="s">
        <v>213</v>
      </c>
      <c r="C18" s="27" t="s">
        <v>54</v>
      </c>
      <c r="D18" s="79">
        <v>-17</v>
      </c>
      <c r="E18" s="70" t="s">
        <v>13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" customHeight="1" x14ac:dyDescent="0.25">
      <c r="A19" s="39"/>
      <c r="B19" s="78" t="s">
        <v>215</v>
      </c>
      <c r="C19" s="27" t="s">
        <v>216</v>
      </c>
      <c r="D19" s="79">
        <v>-20</v>
      </c>
      <c r="E19" s="70" t="s">
        <v>69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" customHeight="1" x14ac:dyDescent="0.25">
      <c r="A20" s="39"/>
      <c r="B20" s="78" t="s">
        <v>215</v>
      </c>
      <c r="C20" s="27" t="s">
        <v>217</v>
      </c>
      <c r="D20" s="79">
        <v>20</v>
      </c>
      <c r="E20" s="70" t="s">
        <v>64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" customHeight="1" x14ac:dyDescent="0.25">
      <c r="A21" s="39"/>
      <c r="B21" s="78" t="s">
        <v>215</v>
      </c>
      <c r="C21" s="27" t="s">
        <v>202</v>
      </c>
      <c r="D21" s="79">
        <v>-30</v>
      </c>
      <c r="E21" s="70" t="s">
        <v>220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" customHeight="1" x14ac:dyDescent="0.25">
      <c r="A22" s="39"/>
      <c r="B22" s="78" t="s">
        <v>215</v>
      </c>
      <c r="C22" s="27" t="s">
        <v>203</v>
      </c>
      <c r="D22" s="79">
        <v>-22</v>
      </c>
      <c r="E22" s="70" t="s">
        <v>69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" customHeight="1" x14ac:dyDescent="0.25">
      <c r="A23" s="39"/>
      <c r="B23" s="78" t="s">
        <v>213</v>
      </c>
      <c r="C23" s="27" t="s">
        <v>54</v>
      </c>
      <c r="D23" s="79">
        <v>-17</v>
      </c>
      <c r="E23" s="70" t="s">
        <v>13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" customHeight="1" x14ac:dyDescent="0.25">
      <c r="A24" s="39"/>
      <c r="B24" s="78" t="s">
        <v>204</v>
      </c>
      <c r="C24" s="27" t="s">
        <v>72</v>
      </c>
      <c r="D24" s="79">
        <v>922</v>
      </c>
      <c r="E24" s="70" t="s">
        <v>72</v>
      </c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" customHeight="1" x14ac:dyDescent="0.25">
      <c r="A25" s="39"/>
      <c r="B25" s="78" t="s">
        <v>214</v>
      </c>
      <c r="C25" s="27" t="s">
        <v>54</v>
      </c>
      <c r="D25" s="79">
        <v>-33</v>
      </c>
      <c r="E25" s="70" t="s">
        <v>13</v>
      </c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" customHeight="1" x14ac:dyDescent="0.25">
      <c r="A26" s="39"/>
      <c r="B26" s="39"/>
      <c r="C26" s="75" t="s">
        <v>77</v>
      </c>
      <c r="D26" s="47">
        <f>SUM(D3:D25)</f>
        <v>-787.69</v>
      </c>
      <c r="E26" s="39"/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" customHeight="1" x14ac:dyDescent="0.25">
      <c r="A27" s="39"/>
      <c r="B27" s="39"/>
      <c r="C27" s="40"/>
      <c r="D27" s="40"/>
      <c r="E27" s="39"/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" customHeight="1" x14ac:dyDescent="0.25">
      <c r="A28" s="39"/>
      <c r="B28" s="39"/>
      <c r="C28" s="40"/>
      <c r="D28" s="40"/>
      <c r="E28" s="39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" customHeight="1" x14ac:dyDescent="0.25">
      <c r="A29" s="39"/>
      <c r="B29" s="39"/>
      <c r="C29" s="40"/>
      <c r="D29" s="40"/>
      <c r="E29" s="39"/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" customHeight="1" x14ac:dyDescent="0.25">
      <c r="A30" s="39"/>
      <c r="B30" s="39"/>
      <c r="C30" s="40"/>
      <c r="D30" s="40"/>
      <c r="E30" s="39"/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" customHeight="1" x14ac:dyDescent="0.25">
      <c r="A31" s="39"/>
      <c r="B31" s="39"/>
      <c r="C31" s="40"/>
      <c r="D31" s="40"/>
      <c r="E31" s="39"/>
      <c r="F31" s="4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" customHeight="1" x14ac:dyDescent="0.25">
      <c r="A32" s="39"/>
      <c r="B32" s="39"/>
      <c r="C32" s="40"/>
      <c r="D32" s="40"/>
      <c r="E32" s="39"/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" customHeight="1" x14ac:dyDescent="0.25">
      <c r="A33" s="39"/>
      <c r="B33" s="39"/>
      <c r="C33" s="40"/>
      <c r="D33" s="40"/>
      <c r="E33" s="39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" customHeight="1" x14ac:dyDescent="0.25">
      <c r="A34" s="39"/>
      <c r="B34" s="39"/>
      <c r="C34" s="40"/>
      <c r="D34" s="40"/>
      <c r="E34" s="39"/>
      <c r="F34" s="42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" customHeight="1" x14ac:dyDescent="0.25">
      <c r="A35" s="39"/>
      <c r="B35" s="39"/>
      <c r="C35" s="40"/>
      <c r="D35" s="40"/>
      <c r="E35" s="39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" customHeight="1" x14ac:dyDescent="0.25">
      <c r="A36" s="39"/>
      <c r="B36" s="39"/>
      <c r="C36" s="40"/>
      <c r="D36" s="40"/>
      <c r="E36" s="39"/>
      <c r="F36" s="43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" customHeight="1" x14ac:dyDescent="0.25">
      <c r="A37" s="39"/>
      <c r="B37" s="39"/>
      <c r="C37" s="40"/>
      <c r="D37" s="40"/>
      <c r="E37" s="39"/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" customHeight="1" x14ac:dyDescent="0.25">
      <c r="A38" s="39"/>
      <c r="B38" s="39"/>
      <c r="C38" s="40"/>
      <c r="D38" s="40"/>
      <c r="E38" s="39"/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" customHeight="1" x14ac:dyDescent="0.25">
      <c r="A39" s="39"/>
      <c r="B39" s="39"/>
      <c r="C39" s="40"/>
      <c r="D39" s="40"/>
      <c r="E39" s="39"/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" customHeight="1" x14ac:dyDescent="0.25">
      <c r="A40" s="39"/>
      <c r="B40" s="39"/>
      <c r="C40" s="40"/>
      <c r="D40" s="40"/>
      <c r="E40" s="39"/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" customHeight="1" x14ac:dyDescent="0.25">
      <c r="A41" s="39"/>
      <c r="B41" s="39"/>
      <c r="C41" s="40"/>
      <c r="D41" s="40"/>
      <c r="E41" s="39"/>
      <c r="F41" s="42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" customHeight="1" x14ac:dyDescent="0.25">
      <c r="A42" s="39"/>
      <c r="B42" s="39"/>
      <c r="C42" s="40"/>
      <c r="D42" s="40"/>
      <c r="E42" s="39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" customHeight="1" x14ac:dyDescent="0.25">
      <c r="A43" s="39"/>
      <c r="B43" s="39"/>
      <c r="C43" s="40"/>
      <c r="D43" s="40"/>
      <c r="E43" s="39"/>
      <c r="F43" s="42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" customHeight="1" x14ac:dyDescent="0.25">
      <c r="A44" s="39"/>
      <c r="B44" s="39"/>
      <c r="C44" s="40"/>
      <c r="D44" s="40"/>
      <c r="E44" s="39"/>
      <c r="F44" s="42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" customHeight="1" x14ac:dyDescent="0.25">
      <c r="A45" s="39"/>
      <c r="B45" s="39"/>
      <c r="C45" s="40"/>
      <c r="D45" s="40"/>
      <c r="E45" s="39"/>
      <c r="F45" s="42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x14ac:dyDescent="0.25">
      <c r="A46" s="39"/>
      <c r="B46" s="39"/>
      <c r="C46" s="40"/>
      <c r="D46" s="40"/>
      <c r="E46" s="39"/>
      <c r="F46" s="43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25">
      <c r="A47" s="39"/>
      <c r="B47" s="39"/>
      <c r="C47" s="40"/>
      <c r="D47" s="40"/>
      <c r="E47" s="39"/>
      <c r="F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x14ac:dyDescent="0.25">
      <c r="A48" s="39"/>
      <c r="B48" s="39"/>
      <c r="C48" s="40"/>
      <c r="D48" s="40"/>
      <c r="E48" s="39"/>
      <c r="F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25">
      <c r="A49" s="39"/>
      <c r="B49" s="39"/>
      <c r="C49" s="40"/>
      <c r="D49" s="40"/>
      <c r="E49" s="76"/>
      <c r="F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25">
      <c r="A50" s="39"/>
      <c r="B50" s="39"/>
      <c r="C50" s="40"/>
      <c r="D50" s="40"/>
      <c r="E50" s="39"/>
      <c r="F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25">
      <c r="A51" s="39"/>
      <c r="B51" s="39"/>
      <c r="C51" s="40"/>
      <c r="D51" s="40"/>
      <c r="E51" s="39"/>
      <c r="F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25">
      <c r="A52" s="39"/>
      <c r="B52" s="39"/>
      <c r="C52" s="40"/>
      <c r="D52" s="40"/>
      <c r="E52" s="39"/>
      <c r="F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25">
      <c r="A53" s="39"/>
      <c r="B53" s="39"/>
      <c r="C53" s="40"/>
      <c r="D53" s="40"/>
      <c r="E53" s="39"/>
      <c r="F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x14ac:dyDescent="0.25">
      <c r="A54" s="39"/>
      <c r="B54" s="39"/>
      <c r="C54" s="40"/>
      <c r="D54" s="40"/>
      <c r="E54" s="39"/>
      <c r="F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25">
      <c r="A55" s="39"/>
      <c r="B55" s="39"/>
      <c r="C55" s="40"/>
      <c r="D55" s="40"/>
      <c r="E55" s="39"/>
      <c r="F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25">
      <c r="A56" s="39"/>
      <c r="B56" s="39"/>
      <c r="C56" s="40"/>
      <c r="D56" s="40"/>
      <c r="E56" s="39"/>
      <c r="F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25">
      <c r="A57" s="39"/>
      <c r="B57" s="39"/>
      <c r="C57" s="40"/>
      <c r="D57" s="40"/>
      <c r="E57" s="39"/>
      <c r="F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39"/>
      <c r="B58" s="39"/>
      <c r="C58" s="40"/>
      <c r="D58" s="40"/>
      <c r="E58" s="39"/>
      <c r="F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25">
      <c r="A59" s="39"/>
      <c r="B59" s="39"/>
      <c r="C59" s="40"/>
      <c r="D59" s="40"/>
      <c r="E59" s="39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25">
      <c r="A60" s="39"/>
      <c r="B60" s="39"/>
      <c r="C60" s="40"/>
      <c r="D60" s="40"/>
      <c r="E60" s="39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25">
      <c r="A61" s="39"/>
      <c r="B61" s="39"/>
      <c r="C61" s="40"/>
      <c r="D61" s="40"/>
      <c r="E61" s="39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25">
      <c r="A62" s="39"/>
      <c r="B62" s="39"/>
      <c r="C62" s="40"/>
      <c r="D62" s="40"/>
      <c r="E62" s="39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25">
      <c r="A63" s="39"/>
      <c r="B63" s="39"/>
      <c r="C63" s="40"/>
      <c r="D63" s="40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25">
      <c r="A65" s="39"/>
      <c r="B65" s="39"/>
      <c r="C65" s="40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x14ac:dyDescent="0.25">
      <c r="A74" s="39"/>
      <c r="B74" s="39"/>
      <c r="C74" s="40"/>
      <c r="D74" s="40"/>
      <c r="E74" s="39"/>
      <c r="F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x14ac:dyDescent="0.25">
      <c r="A75" s="39"/>
      <c r="B75" s="39"/>
      <c r="C75" s="40"/>
      <c r="D75" s="40"/>
      <c r="E75" s="39"/>
      <c r="F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x14ac:dyDescent="0.25">
      <c r="A76" s="39"/>
      <c r="B76" s="39"/>
      <c r="C76" s="40"/>
      <c r="D76" s="40"/>
      <c r="E76" s="39"/>
      <c r="F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x14ac:dyDescent="0.25">
      <c r="A77" s="39"/>
      <c r="B77" s="39"/>
      <c r="C77" s="40"/>
      <c r="D77" s="40"/>
      <c r="E77" s="39"/>
      <c r="F77" s="41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x14ac:dyDescent="0.25">
      <c r="A78" s="39"/>
      <c r="B78" s="39"/>
      <c r="C78" s="40"/>
      <c r="D78" s="40"/>
      <c r="E78" s="39"/>
      <c r="F78" s="41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</sheetData>
  <dataValidations count="1">
    <dataValidation type="list" allowBlank="1" showInputMessage="1" showErrorMessage="1" sqref="K9:K12 G3:G12 K3:K7 E3:E25">
      <formula1>Ændring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L3" sqref="L3:L7"/>
    </sheetView>
  </sheetViews>
  <sheetFormatPr defaultRowHeight="15" x14ac:dyDescent="0.25"/>
  <cols>
    <col min="1" max="1" width="4" customWidth="1"/>
    <col min="2" max="2" width="11.85546875" customWidth="1"/>
    <col min="3" max="3" width="29.7109375" style="25" customWidth="1"/>
    <col min="4" max="4" width="14" style="25" customWidth="1"/>
    <col min="5" max="5" width="27" customWidth="1"/>
    <col min="6" max="6" width="5" style="26" customWidth="1"/>
    <col min="7" max="7" width="21.5703125" customWidth="1"/>
    <col min="8" max="8" width="11.7109375" bestFit="1" customWidth="1"/>
    <col min="9" max="9" width="12.42578125" customWidth="1"/>
    <col min="10" max="10" width="5" customWidth="1"/>
    <col min="11" max="11" width="16.85546875" customWidth="1"/>
    <col min="12" max="12" width="13" customWidth="1"/>
    <col min="13" max="13" width="12.7109375" bestFit="1" customWidth="1"/>
    <col min="17" max="17" width="20.140625" customWidth="1"/>
  </cols>
  <sheetData>
    <row r="1" spans="1:17" x14ac:dyDescent="0.25">
      <c r="A1" s="39"/>
      <c r="B1" s="39"/>
      <c r="C1" s="40"/>
      <c r="D1" s="40"/>
      <c r="E1" s="39"/>
      <c r="F1" s="41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6.25" customHeight="1" x14ac:dyDescent="0.35">
      <c r="A2" s="39"/>
      <c r="B2" s="32" t="s">
        <v>65</v>
      </c>
      <c r="C2" s="31" t="s">
        <v>66</v>
      </c>
      <c r="D2" s="31" t="s">
        <v>67</v>
      </c>
      <c r="E2" s="33" t="s">
        <v>68</v>
      </c>
      <c r="F2" s="41"/>
      <c r="G2" s="67" t="s">
        <v>7</v>
      </c>
      <c r="H2" s="65"/>
      <c r="I2" s="46"/>
      <c r="J2" s="39"/>
      <c r="K2" s="68" t="s">
        <v>8</v>
      </c>
      <c r="L2" s="65"/>
      <c r="M2" s="46"/>
      <c r="N2" s="39"/>
      <c r="O2" s="39"/>
      <c r="P2" s="39"/>
      <c r="Q2" s="39"/>
    </row>
    <row r="3" spans="1:17" ht="15" customHeight="1" x14ac:dyDescent="0.25">
      <c r="A3" s="39"/>
      <c r="B3" s="78" t="s">
        <v>222</v>
      </c>
      <c r="C3" s="27" t="s">
        <v>223</v>
      </c>
      <c r="D3" s="79">
        <v>-30</v>
      </c>
      <c r="E3" s="70" t="s">
        <v>13</v>
      </c>
      <c r="F3" s="42"/>
      <c r="G3" s="48" t="s">
        <v>16</v>
      </c>
      <c r="H3" s="49">
        <f>-1*SUMIF(E$3:E$46,G3,D$3:D$46)</f>
        <v>54</v>
      </c>
      <c r="I3" s="50">
        <f>H3/H$14</f>
        <v>2.8866817059219743E-2</v>
      </c>
      <c r="J3" s="39"/>
      <c r="K3" s="48" t="s">
        <v>64</v>
      </c>
      <c r="L3" s="57">
        <f>SUMIF(E$3:E$46,K3,D$3:D$46)</f>
        <v>0</v>
      </c>
      <c r="M3" s="58">
        <f>L3/L$14</f>
        <v>0</v>
      </c>
      <c r="N3" s="39"/>
      <c r="O3" s="39"/>
      <c r="P3" s="39"/>
      <c r="Q3" s="39"/>
    </row>
    <row r="4" spans="1:17" ht="15" customHeight="1" x14ac:dyDescent="0.25">
      <c r="A4" s="39"/>
      <c r="B4" s="78" t="s">
        <v>222</v>
      </c>
      <c r="C4" s="80" t="s">
        <v>224</v>
      </c>
      <c r="D4" s="73">
        <v>-37.340000000000003</v>
      </c>
      <c r="E4" s="70" t="s">
        <v>13</v>
      </c>
      <c r="F4" s="43"/>
      <c r="G4" s="51" t="s">
        <v>20</v>
      </c>
      <c r="H4" s="52">
        <f>-1*SUMIF(E$3:E$23,G4,D$3:D$23)</f>
        <v>0</v>
      </c>
      <c r="I4" s="53">
        <f t="shared" ref="I4:I12" si="0">H4/H$14</f>
        <v>0</v>
      </c>
      <c r="J4" s="39"/>
      <c r="K4" s="51" t="s">
        <v>12</v>
      </c>
      <c r="L4" s="3">
        <f>SUMIF(E$3:E$46,K4,D$3:D$46)</f>
        <v>1448</v>
      </c>
      <c r="M4" s="59">
        <f t="shared" ref="M4:M7" si="1">L4/L$14</f>
        <v>0.6109704641350211</v>
      </c>
      <c r="N4" s="39"/>
      <c r="O4" s="39"/>
      <c r="P4" s="39"/>
      <c r="Q4" s="39"/>
    </row>
    <row r="5" spans="1:17" ht="15" customHeight="1" x14ac:dyDescent="0.25">
      <c r="A5" s="39"/>
      <c r="B5" s="78" t="s">
        <v>225</v>
      </c>
      <c r="C5" s="27" t="s">
        <v>224</v>
      </c>
      <c r="D5" s="79">
        <v>-12.52</v>
      </c>
      <c r="E5" s="70" t="s">
        <v>13</v>
      </c>
      <c r="F5" s="42"/>
      <c r="G5" s="51" t="s">
        <v>62</v>
      </c>
      <c r="H5" s="52">
        <f t="shared" ref="H5:H12" si="2">-1*SUMIF(E$3:E$46,G5,D$3:D$46)</f>
        <v>36</v>
      </c>
      <c r="I5" s="53">
        <f t="shared" si="0"/>
        <v>1.9244544706146494E-2</v>
      </c>
      <c r="J5" s="39"/>
      <c r="K5" s="51" t="s">
        <v>63</v>
      </c>
      <c r="L5" s="3">
        <f>SUMIF(E$3:E$46,K5,D$3:D$46)</f>
        <v>0</v>
      </c>
      <c r="M5" s="59">
        <f t="shared" si="1"/>
        <v>0</v>
      </c>
      <c r="N5" s="39"/>
      <c r="O5" s="39"/>
      <c r="P5" s="39"/>
      <c r="Q5" s="39"/>
    </row>
    <row r="6" spans="1:17" ht="15" customHeight="1" x14ac:dyDescent="0.25">
      <c r="A6" s="39"/>
      <c r="B6" s="78" t="s">
        <v>226</v>
      </c>
      <c r="C6" s="27" t="s">
        <v>61</v>
      </c>
      <c r="D6" s="79">
        <v>-89</v>
      </c>
      <c r="E6" s="70" t="s">
        <v>17</v>
      </c>
      <c r="F6" s="42"/>
      <c r="G6" s="51" t="s">
        <v>69</v>
      </c>
      <c r="H6" s="52">
        <f t="shared" si="2"/>
        <v>329.13</v>
      </c>
      <c r="I6" s="53">
        <f t="shared" si="0"/>
        <v>0.17594324997594432</v>
      </c>
      <c r="J6" s="39"/>
      <c r="K6" s="51" t="s">
        <v>72</v>
      </c>
      <c r="L6" s="3">
        <f>SUMIF(E$3:E$46,K6,D$3:D$46)</f>
        <v>922</v>
      </c>
      <c r="M6" s="59">
        <f t="shared" si="1"/>
        <v>0.3890295358649789</v>
      </c>
      <c r="N6" s="39"/>
      <c r="O6" s="39"/>
      <c r="P6" s="39"/>
      <c r="Q6" s="39"/>
    </row>
    <row r="7" spans="1:17" ht="15" customHeight="1" x14ac:dyDescent="0.25">
      <c r="A7" s="39"/>
      <c r="B7" s="78" t="s">
        <v>227</v>
      </c>
      <c r="C7" s="27" t="s">
        <v>28</v>
      </c>
      <c r="D7" s="79">
        <v>1448</v>
      </c>
      <c r="E7" s="70" t="s">
        <v>12</v>
      </c>
      <c r="F7" s="43"/>
      <c r="G7" s="51" t="s">
        <v>13</v>
      </c>
      <c r="H7" s="52">
        <f t="shared" si="2"/>
        <v>312.38</v>
      </c>
      <c r="I7" s="53">
        <f t="shared" si="0"/>
        <v>0.1669891909807234</v>
      </c>
      <c r="J7" s="39"/>
      <c r="K7" s="54" t="s">
        <v>22</v>
      </c>
      <c r="L7" s="60">
        <f>SUMIF(E$3:E$46,K7,D$3:D$46)</f>
        <v>0</v>
      </c>
      <c r="M7" s="61">
        <f t="shared" si="1"/>
        <v>0</v>
      </c>
      <c r="N7" s="39"/>
      <c r="O7" s="39"/>
      <c r="P7" s="39"/>
      <c r="Q7" s="39"/>
    </row>
    <row r="8" spans="1:17" ht="15" customHeight="1" x14ac:dyDescent="0.25">
      <c r="A8" s="39"/>
      <c r="B8" s="78" t="s">
        <v>228</v>
      </c>
      <c r="C8" s="27" t="s">
        <v>97</v>
      </c>
      <c r="D8" s="79">
        <v>-54</v>
      </c>
      <c r="E8" s="70" t="s">
        <v>16</v>
      </c>
      <c r="F8" s="42"/>
      <c r="G8" s="51" t="s">
        <v>18</v>
      </c>
      <c r="H8" s="52">
        <f t="shared" si="2"/>
        <v>636.15</v>
      </c>
      <c r="I8" s="53">
        <f t="shared" si="0"/>
        <v>0.34006714207819699</v>
      </c>
      <c r="J8" s="39"/>
      <c r="K8" s="39"/>
      <c r="L8" s="39"/>
      <c r="M8" s="39"/>
      <c r="N8" s="39"/>
      <c r="O8" s="39"/>
      <c r="P8" s="39"/>
      <c r="Q8" s="39"/>
    </row>
    <row r="9" spans="1:17" ht="15" customHeight="1" x14ac:dyDescent="0.25">
      <c r="A9" s="39"/>
      <c r="B9" s="78" t="s">
        <v>229</v>
      </c>
      <c r="C9" s="27" t="s">
        <v>230</v>
      </c>
      <c r="D9" s="79">
        <v>-228.15</v>
      </c>
      <c r="E9" s="70" t="s">
        <v>18</v>
      </c>
      <c r="F9" s="42"/>
      <c r="G9" s="51" t="s">
        <v>14</v>
      </c>
      <c r="H9" s="52">
        <f t="shared" si="2"/>
        <v>0</v>
      </c>
      <c r="I9" s="53">
        <f t="shared" si="0"/>
        <v>0</v>
      </c>
      <c r="J9" s="39"/>
      <c r="K9" s="39"/>
      <c r="L9" s="39"/>
      <c r="M9" s="39"/>
      <c r="N9" s="39"/>
      <c r="O9" s="39"/>
      <c r="P9" s="39"/>
      <c r="Q9" s="39"/>
    </row>
    <row r="10" spans="1:17" ht="15" customHeight="1" x14ac:dyDescent="0.25">
      <c r="A10" s="39"/>
      <c r="B10" s="78" t="s">
        <v>231</v>
      </c>
      <c r="C10" s="27" t="s">
        <v>232</v>
      </c>
      <c r="D10" s="79">
        <v>-30</v>
      </c>
      <c r="E10" s="70" t="s">
        <v>13</v>
      </c>
      <c r="F10" s="42"/>
      <c r="G10" s="51" t="s">
        <v>17</v>
      </c>
      <c r="H10" s="52">
        <f t="shared" si="2"/>
        <v>89</v>
      </c>
      <c r="I10" s="53">
        <f t="shared" si="0"/>
        <v>4.7576791079084392E-2</v>
      </c>
      <c r="J10" s="39"/>
      <c r="K10" s="39"/>
      <c r="L10" s="39"/>
      <c r="M10" s="39"/>
      <c r="N10" s="39"/>
      <c r="O10" s="39"/>
      <c r="P10" s="39"/>
      <c r="Q10" s="39"/>
    </row>
    <row r="11" spans="1:17" ht="15" customHeight="1" x14ac:dyDescent="0.25">
      <c r="A11" s="39"/>
      <c r="B11" s="78" t="s">
        <v>231</v>
      </c>
      <c r="C11" s="27" t="s">
        <v>233</v>
      </c>
      <c r="D11" s="79">
        <v>-22</v>
      </c>
      <c r="E11" s="70" t="s">
        <v>69</v>
      </c>
      <c r="F11" s="42"/>
      <c r="G11" s="51" t="s">
        <v>21</v>
      </c>
      <c r="H11" s="52">
        <f t="shared" si="2"/>
        <v>0</v>
      </c>
      <c r="I11" s="53">
        <f t="shared" si="0"/>
        <v>0</v>
      </c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25">
      <c r="A12" s="39"/>
      <c r="B12" s="78" t="s">
        <v>231</v>
      </c>
      <c r="C12" s="27" t="s">
        <v>234</v>
      </c>
      <c r="D12" s="79">
        <v>-400</v>
      </c>
      <c r="E12" s="70" t="s">
        <v>18</v>
      </c>
      <c r="F12" s="42"/>
      <c r="G12" s="54" t="s">
        <v>15</v>
      </c>
      <c r="H12" s="55">
        <f t="shared" si="2"/>
        <v>414</v>
      </c>
      <c r="I12" s="56">
        <f t="shared" si="0"/>
        <v>0.22131226412068469</v>
      </c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25">
      <c r="A13" s="39"/>
      <c r="B13" s="78" t="s">
        <v>235</v>
      </c>
      <c r="C13" s="27" t="s">
        <v>236</v>
      </c>
      <c r="D13" s="79">
        <v>-41.5</v>
      </c>
      <c r="E13" s="70" t="s">
        <v>13</v>
      </c>
      <c r="F13" s="42"/>
      <c r="G13" s="39"/>
      <c r="H13" s="44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25">
      <c r="A14" s="39"/>
      <c r="B14" s="78" t="s">
        <v>237</v>
      </c>
      <c r="C14" s="27" t="s">
        <v>54</v>
      </c>
      <c r="D14" s="79">
        <v>-8</v>
      </c>
      <c r="E14" s="70" t="s">
        <v>18</v>
      </c>
      <c r="F14" s="42"/>
      <c r="G14" s="62" t="s">
        <v>77</v>
      </c>
      <c r="H14" s="63">
        <f>SUM(H3:H12)</f>
        <v>1870.6599999999999</v>
      </c>
      <c r="I14" s="64">
        <f>SUM(I3:I12)</f>
        <v>1</v>
      </c>
      <c r="J14" s="39"/>
      <c r="K14" s="62" t="s">
        <v>77</v>
      </c>
      <c r="L14" s="65">
        <f>SUM(L3:L7)</f>
        <v>2370</v>
      </c>
      <c r="M14" s="66">
        <f>SUM(M3:M7)</f>
        <v>1</v>
      </c>
      <c r="N14" s="39"/>
      <c r="O14" s="39"/>
      <c r="P14" s="39"/>
      <c r="Q14" s="39"/>
    </row>
    <row r="15" spans="1:17" ht="15" customHeight="1" x14ac:dyDescent="0.25">
      <c r="A15" s="39"/>
      <c r="B15" s="78" t="s">
        <v>238</v>
      </c>
      <c r="C15" s="27" t="s">
        <v>239</v>
      </c>
      <c r="D15" s="79">
        <v>-225</v>
      </c>
      <c r="E15" s="70" t="s">
        <v>69</v>
      </c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 ht="15" customHeight="1" x14ac:dyDescent="0.25">
      <c r="A16" s="39"/>
      <c r="B16" s="78" t="s">
        <v>240</v>
      </c>
      <c r="C16" s="27" t="s">
        <v>241</v>
      </c>
      <c r="D16" s="79">
        <v>-127.27</v>
      </c>
      <c r="E16" s="70" t="s">
        <v>13</v>
      </c>
      <c r="F16" s="42"/>
      <c r="G16" s="62" t="s">
        <v>4</v>
      </c>
      <c r="H16" s="46">
        <f>L14-H14</f>
        <v>499.34000000000015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" customHeight="1" x14ac:dyDescent="0.25">
      <c r="A17" s="39"/>
      <c r="B17" s="78" t="s">
        <v>242</v>
      </c>
      <c r="C17" s="27" t="s">
        <v>243</v>
      </c>
      <c r="D17" s="79">
        <v>-312.75</v>
      </c>
      <c r="E17" s="70" t="s">
        <v>15</v>
      </c>
      <c r="F17" s="42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" customHeight="1" x14ac:dyDescent="0.25">
      <c r="A18" s="39"/>
      <c r="B18" s="78" t="s">
        <v>242</v>
      </c>
      <c r="C18" s="27" t="s">
        <v>244</v>
      </c>
      <c r="D18" s="79">
        <v>-101.25</v>
      </c>
      <c r="E18" s="70" t="s">
        <v>15</v>
      </c>
      <c r="F18" s="42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" customHeight="1" x14ac:dyDescent="0.25">
      <c r="A19" s="39"/>
      <c r="B19" s="78" t="s">
        <v>242</v>
      </c>
      <c r="C19" s="27" t="s">
        <v>245</v>
      </c>
      <c r="D19" s="79">
        <v>-36</v>
      </c>
      <c r="E19" s="70" t="s">
        <v>219</v>
      </c>
      <c r="F19" s="42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" customHeight="1" x14ac:dyDescent="0.25">
      <c r="A20" s="39"/>
      <c r="B20" s="78" t="s">
        <v>242</v>
      </c>
      <c r="C20" s="27" t="s">
        <v>246</v>
      </c>
      <c r="D20" s="79">
        <v>-54</v>
      </c>
      <c r="E20" s="70" t="s">
        <v>69</v>
      </c>
      <c r="F20" s="42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" customHeight="1" x14ac:dyDescent="0.25">
      <c r="A21" s="39"/>
      <c r="B21" s="78" t="s">
        <v>242</v>
      </c>
      <c r="C21" s="27" t="s">
        <v>247</v>
      </c>
      <c r="D21" s="79">
        <v>-28.13</v>
      </c>
      <c r="E21" s="70" t="s">
        <v>69</v>
      </c>
      <c r="F21" s="42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" customHeight="1" x14ac:dyDescent="0.25">
      <c r="A22" s="39"/>
      <c r="B22" s="78" t="s">
        <v>242</v>
      </c>
      <c r="C22" s="27" t="s">
        <v>248</v>
      </c>
      <c r="D22" s="79">
        <v>-33.75</v>
      </c>
      <c r="E22" s="70" t="s">
        <v>13</v>
      </c>
      <c r="F22" s="42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" customHeight="1" x14ac:dyDescent="0.25">
      <c r="A23" s="39"/>
      <c r="B23" s="78" t="s">
        <v>249</v>
      </c>
      <c r="C23" s="27" t="s">
        <v>72</v>
      </c>
      <c r="D23" s="79">
        <v>922</v>
      </c>
      <c r="E23" s="70" t="s">
        <v>72</v>
      </c>
      <c r="F23" s="42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" customHeight="1" x14ac:dyDescent="0.25">
      <c r="A24" s="39"/>
      <c r="B24" s="39"/>
      <c r="C24" s="75" t="s">
        <v>77</v>
      </c>
      <c r="D24" s="47">
        <f>SUM(D3:D23)</f>
        <v>499.33999999999992</v>
      </c>
      <c r="E24" s="39"/>
      <c r="F24" s="4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" customHeight="1" x14ac:dyDescent="0.25">
      <c r="A25" s="39"/>
      <c r="B25" s="39"/>
      <c r="C25" s="40"/>
      <c r="D25" s="40"/>
      <c r="E25" s="39"/>
      <c r="F25" s="4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" customHeight="1" x14ac:dyDescent="0.25">
      <c r="A26" s="39"/>
      <c r="B26" s="39"/>
      <c r="C26" s="40"/>
      <c r="D26" s="40"/>
      <c r="E26" s="39"/>
      <c r="F26" s="42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" customHeight="1" x14ac:dyDescent="0.25">
      <c r="A27" s="39"/>
      <c r="B27" s="39"/>
      <c r="C27" s="40"/>
      <c r="D27" s="40"/>
      <c r="E27" s="39"/>
      <c r="F27" s="42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" customHeight="1" x14ac:dyDescent="0.25">
      <c r="A28" s="39"/>
      <c r="B28" s="39"/>
      <c r="C28" s="40"/>
      <c r="D28" s="40"/>
      <c r="E28" s="39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" customHeight="1" x14ac:dyDescent="0.25">
      <c r="A29" s="39"/>
      <c r="B29" s="39"/>
      <c r="C29" s="40"/>
      <c r="D29" s="40"/>
      <c r="E29" s="39"/>
      <c r="F29" s="42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" customHeight="1" x14ac:dyDescent="0.25">
      <c r="A30" s="39"/>
      <c r="B30" s="39"/>
      <c r="C30" s="40"/>
      <c r="D30" s="40"/>
      <c r="E30" s="39"/>
      <c r="F30" s="42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" customHeight="1" x14ac:dyDescent="0.25">
      <c r="A31" s="39"/>
      <c r="B31" s="39"/>
      <c r="C31" s="40"/>
      <c r="D31" s="40"/>
      <c r="E31" s="39"/>
      <c r="F31" s="42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" customHeight="1" x14ac:dyDescent="0.25">
      <c r="A32" s="39"/>
      <c r="B32" s="39"/>
      <c r="C32" s="40"/>
      <c r="D32" s="40"/>
      <c r="E32" s="39"/>
      <c r="F32" s="42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" customHeight="1" x14ac:dyDescent="0.25">
      <c r="A33" s="39"/>
      <c r="B33" s="39"/>
      <c r="C33" s="40"/>
      <c r="D33" s="40"/>
      <c r="E33" s="39"/>
      <c r="F33" s="42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" customHeight="1" x14ac:dyDescent="0.25">
      <c r="A34" s="39"/>
      <c r="B34" s="39"/>
      <c r="C34" s="40"/>
      <c r="D34" s="40"/>
      <c r="E34" s="39"/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" customHeight="1" x14ac:dyDescent="0.25">
      <c r="A35" s="39"/>
      <c r="B35" s="39"/>
      <c r="C35" s="40"/>
      <c r="D35" s="40"/>
      <c r="E35" s="39"/>
      <c r="F35" s="4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" customHeight="1" x14ac:dyDescent="0.25">
      <c r="A36" s="39"/>
      <c r="B36" s="39"/>
      <c r="C36" s="40"/>
      <c r="D36" s="40"/>
      <c r="E36" s="39"/>
      <c r="F36" s="42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" customHeight="1" x14ac:dyDescent="0.25">
      <c r="A37" s="39"/>
      <c r="B37" s="39"/>
      <c r="C37" s="40"/>
      <c r="D37" s="40"/>
      <c r="E37" s="39"/>
      <c r="F37" s="42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" customHeight="1" x14ac:dyDescent="0.25">
      <c r="A38" s="39"/>
      <c r="B38" s="39"/>
      <c r="C38" s="40"/>
      <c r="D38" s="40"/>
      <c r="E38" s="39"/>
      <c r="F38" s="42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" customHeight="1" x14ac:dyDescent="0.25">
      <c r="A39" s="39"/>
      <c r="B39" s="39"/>
      <c r="C39" s="40"/>
      <c r="D39" s="40"/>
      <c r="E39" s="39"/>
      <c r="F39" s="42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" customHeight="1" x14ac:dyDescent="0.25">
      <c r="A40" s="39"/>
      <c r="B40" s="39"/>
      <c r="C40" s="40"/>
      <c r="D40" s="40"/>
      <c r="E40" s="39"/>
      <c r="F40" s="42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" customHeight="1" x14ac:dyDescent="0.25">
      <c r="A41" s="39"/>
      <c r="B41" s="39"/>
      <c r="C41" s="40"/>
      <c r="D41" s="40"/>
      <c r="E41" s="39"/>
      <c r="F41" s="42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" customHeight="1" x14ac:dyDescent="0.25">
      <c r="A42" s="39"/>
      <c r="B42" s="39"/>
      <c r="C42" s="40"/>
      <c r="D42" s="40"/>
      <c r="E42" s="39"/>
      <c r="F42" s="42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" customHeight="1" x14ac:dyDescent="0.25">
      <c r="A43" s="39"/>
      <c r="B43" s="39"/>
      <c r="C43" s="40"/>
      <c r="D43" s="40"/>
      <c r="E43" s="39"/>
      <c r="F43" s="42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x14ac:dyDescent="0.25">
      <c r="A44" s="39"/>
      <c r="B44" s="39"/>
      <c r="C44" s="40"/>
      <c r="D44" s="40"/>
      <c r="E44" s="39"/>
      <c r="F44" s="43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x14ac:dyDescent="0.25">
      <c r="A45" s="39"/>
      <c r="B45" s="39"/>
      <c r="C45" s="40"/>
      <c r="D45" s="40"/>
      <c r="E45" s="39"/>
      <c r="F45" s="41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x14ac:dyDescent="0.25">
      <c r="A46" s="39"/>
      <c r="B46" s="39"/>
      <c r="C46" s="40"/>
      <c r="D46" s="40"/>
      <c r="E46" s="39"/>
      <c r="F46" s="41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x14ac:dyDescent="0.25">
      <c r="A47" s="39"/>
      <c r="B47" s="39"/>
      <c r="C47" s="40"/>
      <c r="D47" s="40"/>
      <c r="E47" s="76"/>
      <c r="F47" s="41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x14ac:dyDescent="0.25">
      <c r="A48" s="39"/>
      <c r="B48" s="39"/>
      <c r="C48" s="40"/>
      <c r="D48" s="40"/>
      <c r="E48" s="39"/>
      <c r="F48" s="4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x14ac:dyDescent="0.25">
      <c r="A49" s="39"/>
      <c r="B49" s="39"/>
      <c r="C49" s="40"/>
      <c r="D49" s="40"/>
      <c r="E49" s="39"/>
      <c r="F49" s="41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x14ac:dyDescent="0.25">
      <c r="A50" s="39"/>
      <c r="B50" s="39"/>
      <c r="C50" s="40"/>
      <c r="D50" s="40"/>
      <c r="E50" s="39"/>
      <c r="F50" s="41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x14ac:dyDescent="0.25">
      <c r="A51" s="39"/>
      <c r="B51" s="39"/>
      <c r="C51" s="40"/>
      <c r="D51" s="40"/>
      <c r="E51" s="39"/>
      <c r="F51" s="41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x14ac:dyDescent="0.25">
      <c r="A52" s="39"/>
      <c r="B52" s="39"/>
      <c r="C52" s="40"/>
      <c r="D52" s="40"/>
      <c r="E52" s="39"/>
      <c r="F52" s="41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x14ac:dyDescent="0.25">
      <c r="A53" s="39"/>
      <c r="B53" s="39"/>
      <c r="C53" s="40"/>
      <c r="D53" s="40"/>
      <c r="E53" s="39"/>
      <c r="F53" s="41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x14ac:dyDescent="0.25">
      <c r="A54" s="39"/>
      <c r="B54" s="39"/>
      <c r="C54" s="40"/>
      <c r="D54" s="40"/>
      <c r="E54" s="39"/>
      <c r="F54" s="41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x14ac:dyDescent="0.25">
      <c r="A55" s="39"/>
      <c r="B55" s="39"/>
      <c r="C55" s="40"/>
      <c r="D55" s="40"/>
      <c r="E55" s="39"/>
      <c r="F55" s="41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x14ac:dyDescent="0.25">
      <c r="A56" s="39"/>
      <c r="B56" s="39"/>
      <c r="C56" s="40"/>
      <c r="D56" s="40"/>
      <c r="E56" s="39"/>
      <c r="F56" s="41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x14ac:dyDescent="0.25">
      <c r="A57" s="39"/>
      <c r="B57" s="39"/>
      <c r="C57" s="40"/>
      <c r="D57" s="40"/>
      <c r="E57" s="39"/>
      <c r="F57" s="4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25">
      <c r="A58" s="39"/>
      <c r="B58" s="39"/>
      <c r="C58" s="40"/>
      <c r="D58" s="40"/>
      <c r="E58" s="39"/>
      <c r="F58" s="41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x14ac:dyDescent="0.25">
      <c r="A59" s="39"/>
      <c r="B59" s="39"/>
      <c r="C59" s="40"/>
      <c r="D59" s="40"/>
      <c r="E59" s="39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x14ac:dyDescent="0.25">
      <c r="A60" s="39"/>
      <c r="B60" s="39"/>
      <c r="C60" s="40"/>
      <c r="D60" s="40"/>
      <c r="E60" s="39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x14ac:dyDescent="0.25">
      <c r="A61" s="39"/>
      <c r="B61" s="39"/>
      <c r="C61" s="40"/>
      <c r="D61" s="40"/>
      <c r="E61" s="39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x14ac:dyDescent="0.25">
      <c r="A62" s="39"/>
      <c r="B62" s="39"/>
      <c r="C62" s="40"/>
      <c r="D62" s="40"/>
      <c r="E62" s="39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x14ac:dyDescent="0.25">
      <c r="A63" s="39"/>
      <c r="B63" s="39"/>
      <c r="C63" s="40"/>
      <c r="D63" s="40"/>
      <c r="E63" s="39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x14ac:dyDescent="0.25">
      <c r="A64" s="39"/>
      <c r="B64" s="39"/>
      <c r="C64" s="40"/>
      <c r="D64" s="40"/>
      <c r="E64" s="39"/>
      <c r="F64" s="41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x14ac:dyDescent="0.25">
      <c r="A65" s="39"/>
      <c r="B65" s="39"/>
      <c r="C65" s="40"/>
      <c r="D65" s="40"/>
      <c r="E65" s="39"/>
      <c r="F65" s="41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x14ac:dyDescent="0.25">
      <c r="A66" s="39"/>
      <c r="B66" s="39"/>
      <c r="C66" s="40"/>
      <c r="D66" s="40"/>
      <c r="E66" s="39"/>
      <c r="F66" s="41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x14ac:dyDescent="0.25">
      <c r="A67" s="39"/>
      <c r="B67" s="39"/>
      <c r="C67" s="40"/>
      <c r="D67" s="40"/>
      <c r="E67" s="39"/>
      <c r="F67" s="41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x14ac:dyDescent="0.25">
      <c r="A68" s="39"/>
      <c r="B68" s="39"/>
      <c r="C68" s="40"/>
      <c r="D68" s="40"/>
      <c r="E68" s="39"/>
      <c r="F68" s="41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x14ac:dyDescent="0.25">
      <c r="A69" s="39"/>
      <c r="B69" s="39"/>
      <c r="C69" s="40"/>
      <c r="D69" s="40"/>
      <c r="E69" s="39"/>
      <c r="F69" s="41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x14ac:dyDescent="0.25">
      <c r="A70" s="39"/>
      <c r="B70" s="39"/>
      <c r="C70" s="40"/>
      <c r="D70" s="40"/>
      <c r="E70" s="39"/>
      <c r="F70" s="41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x14ac:dyDescent="0.25">
      <c r="A71" s="39"/>
      <c r="B71" s="39"/>
      <c r="C71" s="40"/>
      <c r="D71" s="40"/>
      <c r="E71" s="39"/>
      <c r="F71" s="41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x14ac:dyDescent="0.25">
      <c r="A72" s="39"/>
      <c r="B72" s="39"/>
      <c r="C72" s="40"/>
      <c r="D72" s="40"/>
      <c r="E72" s="39"/>
      <c r="F72" s="41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x14ac:dyDescent="0.25">
      <c r="A73" s="39"/>
      <c r="B73" s="39"/>
      <c r="C73" s="40"/>
      <c r="D73" s="40"/>
      <c r="E73" s="39"/>
      <c r="F73" s="41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x14ac:dyDescent="0.25">
      <c r="A74" s="39"/>
      <c r="B74" s="39"/>
      <c r="C74" s="40"/>
      <c r="D74" s="40"/>
      <c r="E74" s="39"/>
      <c r="F74" s="41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x14ac:dyDescent="0.25">
      <c r="A75" s="39"/>
      <c r="B75" s="39"/>
      <c r="C75" s="40"/>
      <c r="D75" s="40"/>
      <c r="E75" s="39"/>
      <c r="F75" s="41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x14ac:dyDescent="0.25">
      <c r="A76" s="39"/>
      <c r="B76" s="39"/>
      <c r="C76" s="40"/>
      <c r="D76" s="40"/>
      <c r="E76" s="39"/>
      <c r="F76" s="41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</sheetData>
  <dataValidations count="1">
    <dataValidation type="list" allowBlank="1" showInputMessage="1" showErrorMessage="1" sqref="K9:K12 G3:G12 K3:K7 E3:E23">
      <formula1>Ændring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20.7109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I8" sqref="I8"/>
    </sheetView>
  </sheetViews>
  <sheetFormatPr defaultRowHeight="15" x14ac:dyDescent="0.25"/>
  <sheetData>
    <row r="1" spans="1:1" x14ac:dyDescent="0.25">
      <c r="A1" s="94">
        <v>-148.4</v>
      </c>
    </row>
    <row r="2" spans="1:1" x14ac:dyDescent="0.25">
      <c r="A2" s="95">
        <v>-100</v>
      </c>
    </row>
    <row r="3" spans="1:1" x14ac:dyDescent="0.25">
      <c r="A3" s="95">
        <v>-497.25</v>
      </c>
    </row>
    <row r="4" spans="1:1" x14ac:dyDescent="0.25">
      <c r="A4" s="95">
        <v>-161.44999999999999</v>
      </c>
    </row>
    <row r="5" spans="1:1" x14ac:dyDescent="0.25">
      <c r="A5" s="95">
        <v>-318.10000000000002</v>
      </c>
    </row>
    <row r="6" spans="1:1" x14ac:dyDescent="0.25">
      <c r="A6" s="95">
        <v>-26</v>
      </c>
    </row>
    <row r="7" spans="1:1" x14ac:dyDescent="0.25">
      <c r="A7" s="95">
        <v>-319.25</v>
      </c>
    </row>
    <row r="8" spans="1:1" x14ac:dyDescent="0.25">
      <c r="A8" s="95">
        <v>-602.75</v>
      </c>
    </row>
    <row r="9" spans="1:1" x14ac:dyDescent="0.25">
      <c r="A9" s="95">
        <v>-368.8</v>
      </c>
    </row>
    <row r="10" spans="1:1" x14ac:dyDescent="0.25">
      <c r="A10" s="95">
        <v>-34</v>
      </c>
    </row>
    <row r="11" spans="1:1" x14ac:dyDescent="0.25">
      <c r="A11" s="95">
        <v>-96</v>
      </c>
    </row>
    <row r="12" spans="1:1" x14ac:dyDescent="0.25">
      <c r="A12" s="95">
        <v>-148</v>
      </c>
    </row>
    <row r="13" spans="1:1" x14ac:dyDescent="0.25">
      <c r="A13" s="95">
        <v>-28</v>
      </c>
    </row>
    <row r="14" spans="1:1" x14ac:dyDescent="0.25">
      <c r="A14" s="95">
        <v>-400</v>
      </c>
    </row>
    <row r="15" spans="1:1" x14ac:dyDescent="0.25">
      <c r="A15" s="95">
        <v>-370.81</v>
      </c>
    </row>
    <row r="16" spans="1:1" x14ac:dyDescent="0.25">
      <c r="A16" s="95">
        <v>-78.599999999999994</v>
      </c>
    </row>
    <row r="17" spans="1:1" x14ac:dyDescent="0.25">
      <c r="A17" s="95">
        <v>-20.43</v>
      </c>
    </row>
    <row r="18" spans="1:1" x14ac:dyDescent="0.25">
      <c r="A18" s="95">
        <v>-45.33</v>
      </c>
    </row>
    <row r="19" spans="1:1" x14ac:dyDescent="0.25">
      <c r="A19" s="95">
        <v>-54.08</v>
      </c>
    </row>
    <row r="20" spans="1:1" x14ac:dyDescent="0.25">
      <c r="A20" s="95">
        <v>-44.57</v>
      </c>
    </row>
    <row r="21" spans="1:1" x14ac:dyDescent="0.25">
      <c r="A21" s="95">
        <v>-100</v>
      </c>
    </row>
    <row r="22" spans="1:1" x14ac:dyDescent="0.25">
      <c r="A22" s="96">
        <v>-128.55000000000001</v>
      </c>
    </row>
    <row r="23" spans="1:1" x14ac:dyDescent="0.25">
      <c r="A23" s="97">
        <v>-261.69</v>
      </c>
    </row>
    <row r="24" spans="1:1" x14ac:dyDescent="0.25">
      <c r="A24" s="95">
        <v>-115</v>
      </c>
    </row>
    <row r="25" spans="1:1" x14ac:dyDescent="0.25">
      <c r="A25" s="95">
        <v>-35</v>
      </c>
    </row>
    <row r="26" spans="1:1" x14ac:dyDescent="0.25">
      <c r="A26" s="95">
        <v>-25</v>
      </c>
    </row>
    <row r="27" spans="1:1" x14ac:dyDescent="0.25">
      <c r="A27" s="95">
        <v>-36</v>
      </c>
    </row>
    <row r="28" spans="1:1" ht="15.75" thickBot="1" x14ac:dyDescent="0.3">
      <c r="A28" s="95">
        <v>-85</v>
      </c>
    </row>
    <row r="29" spans="1:1" ht="15.75" thickBot="1" x14ac:dyDescent="0.3">
      <c r="A29" s="98">
        <f>SUM(A1:A28)</f>
        <v>-4648.0599999999995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Regnskab</vt:lpstr>
      <vt:lpstr>Januar</vt:lpstr>
      <vt:lpstr>Februar</vt:lpstr>
      <vt:lpstr>Marts</vt:lpstr>
      <vt:lpstr>April</vt:lpstr>
      <vt:lpstr>Maj</vt:lpstr>
      <vt:lpstr>Juli</vt:lpstr>
      <vt:lpstr>Ark1</vt:lpstr>
      <vt:lpstr>Ark2</vt:lpstr>
      <vt:lpstr>Prefixes</vt:lpstr>
      <vt:lpstr>Regnskab!Print_Area</vt:lpstr>
      <vt:lpstr>Udgifter</vt:lpstr>
      <vt:lpstr>UdgifterOgIndtægter</vt:lpstr>
      <vt:lpstr>Ændring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Hinge</dc:creator>
  <cp:lastModifiedBy>Christian Hinge</cp:lastModifiedBy>
  <cp:lastPrinted>2013-12-13T05:03:26Z</cp:lastPrinted>
  <dcterms:created xsi:type="dcterms:W3CDTF">2013-11-11T00:17:53Z</dcterms:created>
  <dcterms:modified xsi:type="dcterms:W3CDTF">2016-08-08T13:01:40Z</dcterms:modified>
</cp:coreProperties>
</file>