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esktop\Senior-Python\"/>
    </mc:Choice>
  </mc:AlternateContent>
  <bookViews>
    <workbookView xWindow="0" yWindow="0" windowWidth="20490" windowHeight="83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B28" i="1"/>
  <c r="C28" i="1"/>
  <c r="E28" i="1" s="1"/>
  <c r="K28" i="1" s="1"/>
  <c r="D28" i="1"/>
  <c r="A25" i="1"/>
  <c r="C25" i="1" s="1"/>
  <c r="B25" i="1"/>
  <c r="D25" i="1" s="1"/>
  <c r="I28" i="1" l="1"/>
  <c r="J28" i="1"/>
  <c r="E25" i="1"/>
  <c r="K25" i="1" s="1"/>
  <c r="J25" i="1"/>
  <c r="I25" i="1"/>
  <c r="B29" i="1"/>
  <c r="D29" i="1" s="1"/>
  <c r="A29" i="1"/>
  <c r="C29" i="1" s="1"/>
  <c r="A27" i="1"/>
  <c r="C27" i="1" s="1"/>
  <c r="A26" i="1"/>
  <c r="C26" i="1" s="1"/>
  <c r="A24" i="1"/>
  <c r="C24" i="1" s="1"/>
  <c r="B27" i="1"/>
  <c r="D27" i="1" s="1"/>
  <c r="B26" i="1"/>
  <c r="D26" i="1" s="1"/>
  <c r="B24" i="1"/>
  <c r="D24" i="1" s="1"/>
  <c r="A23" i="1"/>
  <c r="A22" i="1"/>
  <c r="C22" i="1" s="1"/>
  <c r="A21" i="1"/>
  <c r="C21" i="1" s="1"/>
  <c r="A20" i="1"/>
  <c r="C20" i="1" s="1"/>
  <c r="A19" i="1"/>
  <c r="C19" i="1" s="1"/>
  <c r="A18" i="1"/>
  <c r="C18" i="1" s="1"/>
  <c r="A17" i="1"/>
  <c r="B23" i="1"/>
  <c r="D23" i="1" s="1"/>
  <c r="C23" i="1"/>
  <c r="D22" i="1"/>
  <c r="B22" i="1"/>
  <c r="B21" i="1"/>
  <c r="D21" i="1" s="1"/>
  <c r="B20" i="1"/>
  <c r="D20" i="1" s="1"/>
  <c r="B19" i="1"/>
  <c r="D19" i="1" s="1"/>
  <c r="B18" i="1"/>
  <c r="D18" i="1" s="1"/>
  <c r="B17" i="1"/>
  <c r="D17" i="1" s="1"/>
  <c r="C17" i="1"/>
  <c r="A16" i="1"/>
  <c r="A14" i="1"/>
  <c r="C14" i="1" s="1"/>
  <c r="A13" i="1"/>
  <c r="C13" i="1" s="1"/>
  <c r="A12" i="1"/>
  <c r="C12" i="1" s="1"/>
  <c r="A11" i="1"/>
  <c r="C11" i="1" s="1"/>
  <c r="A10" i="1"/>
  <c r="C10" i="1" s="1"/>
  <c r="A9" i="1"/>
  <c r="C9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A8" i="1"/>
  <c r="A7" i="1"/>
  <c r="C7" i="1" s="1"/>
  <c r="A5" i="1"/>
  <c r="C5" i="1" s="1"/>
  <c r="A6" i="1"/>
  <c r="C6" i="1" s="1"/>
  <c r="A4" i="1"/>
  <c r="A3" i="1"/>
  <c r="C3" i="1" s="1"/>
  <c r="B6" i="1"/>
  <c r="D6" i="1" s="1"/>
  <c r="B5" i="1"/>
  <c r="D5" i="1" s="1"/>
  <c r="C4" i="1"/>
  <c r="B4" i="1"/>
  <c r="D4" i="1" s="1"/>
  <c r="B3" i="1"/>
  <c r="D3" i="1" s="1"/>
  <c r="C8" i="1"/>
  <c r="B8" i="1"/>
  <c r="D8" i="1" s="1"/>
  <c r="B7" i="1"/>
  <c r="D7" i="1" s="1"/>
  <c r="B15" i="1"/>
  <c r="D15" i="1" s="1"/>
  <c r="A15" i="1"/>
  <c r="C15" i="1" s="1"/>
  <c r="E15" i="1" s="1"/>
  <c r="K15" i="1" s="1"/>
  <c r="J15" i="1" s="1"/>
  <c r="E29" i="1" l="1"/>
  <c r="K29" i="1" s="1"/>
  <c r="I15" i="1"/>
  <c r="E7" i="1"/>
  <c r="K7" i="1" s="1"/>
  <c r="J7" i="1" s="1"/>
  <c r="E27" i="1"/>
  <c r="K27" i="1" s="1"/>
  <c r="I27" i="1" s="1"/>
  <c r="J29" i="1"/>
  <c r="I29" i="1"/>
  <c r="E20" i="1"/>
  <c r="K20" i="1" s="1"/>
  <c r="E9" i="1"/>
  <c r="K9" i="1" s="1"/>
  <c r="E24" i="1"/>
  <c r="K24" i="1" s="1"/>
  <c r="E26" i="1"/>
  <c r="K26" i="1" s="1"/>
  <c r="E10" i="1"/>
  <c r="K10" i="1" s="1"/>
  <c r="E14" i="1"/>
  <c r="K14" i="1" s="1"/>
  <c r="E18" i="1"/>
  <c r="K18" i="1" s="1"/>
  <c r="E22" i="1"/>
  <c r="K22" i="1" s="1"/>
  <c r="E17" i="1"/>
  <c r="K17" i="1" s="1"/>
  <c r="E21" i="1"/>
  <c r="K21" i="1" s="1"/>
  <c r="E19" i="1"/>
  <c r="K19" i="1" s="1"/>
  <c r="E23" i="1"/>
  <c r="K23" i="1" s="1"/>
  <c r="E3" i="1"/>
  <c r="K3" i="1" s="1"/>
  <c r="E11" i="1"/>
  <c r="K11" i="1" s="1"/>
  <c r="E6" i="1"/>
  <c r="K6" i="1" s="1"/>
  <c r="E12" i="1"/>
  <c r="K12" i="1" s="1"/>
  <c r="E4" i="1"/>
  <c r="K4" i="1" s="1"/>
  <c r="E8" i="1"/>
  <c r="K8" i="1" s="1"/>
  <c r="E13" i="1"/>
  <c r="K13" i="1" s="1"/>
  <c r="E5" i="1"/>
  <c r="K5" i="1" s="1"/>
  <c r="J27" i="1" l="1"/>
  <c r="I7" i="1"/>
  <c r="J8" i="1"/>
  <c r="I8" i="1"/>
  <c r="J21" i="1"/>
  <c r="I21" i="1"/>
  <c r="J9" i="1"/>
  <c r="I9" i="1"/>
  <c r="J3" i="1"/>
  <c r="I3" i="1"/>
  <c r="J10" i="1"/>
  <c r="I10" i="1"/>
  <c r="J12" i="1"/>
  <c r="I12" i="1"/>
  <c r="J23" i="1"/>
  <c r="I23" i="1"/>
  <c r="J22" i="1"/>
  <c r="I22" i="1"/>
  <c r="J26" i="1"/>
  <c r="I26" i="1"/>
  <c r="J11" i="1"/>
  <c r="I11" i="1"/>
  <c r="J14" i="1"/>
  <c r="I14" i="1"/>
  <c r="J4" i="1"/>
  <c r="I4" i="1"/>
  <c r="J17" i="1"/>
  <c r="I17" i="1"/>
  <c r="J20" i="1"/>
  <c r="I20" i="1"/>
  <c r="J5" i="1"/>
  <c r="I5" i="1"/>
  <c r="J13" i="1"/>
  <c r="I13" i="1"/>
  <c r="J6" i="1"/>
  <c r="I6" i="1"/>
  <c r="J19" i="1"/>
  <c r="I19" i="1"/>
  <c r="J18" i="1"/>
  <c r="I18" i="1"/>
  <c r="J24" i="1"/>
  <c r="I24" i="1"/>
  <c r="C16" i="1"/>
  <c r="B16" i="1"/>
  <c r="D16" i="1" s="1"/>
  <c r="E16" i="1" l="1"/>
  <c r="K16" i="1" s="1"/>
  <c r="J16" i="1" l="1"/>
  <c r="I16" i="1"/>
  <c r="N22" i="1" s="1"/>
</calcChain>
</file>

<file path=xl/sharedStrings.xml><?xml version="1.0" encoding="utf-8"?>
<sst xmlns="http://schemas.openxmlformats.org/spreadsheetml/2006/main" count="15" uniqueCount="14">
  <si>
    <t>MIAT</t>
  </si>
  <si>
    <t>MST</t>
  </si>
  <si>
    <t>Parameters</t>
  </si>
  <si>
    <t>λ</t>
  </si>
  <si>
    <t>μ</t>
  </si>
  <si>
    <t>ρ</t>
  </si>
  <si>
    <t>Simulation Result</t>
  </si>
  <si>
    <t>Wait Time</t>
  </si>
  <si>
    <t>Theoretical</t>
  </si>
  <si>
    <t>Run Time</t>
  </si>
  <si>
    <t>MSE</t>
  </si>
  <si>
    <t>SE</t>
  </si>
  <si>
    <t>Packets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</si>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</sst>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1" fontId="0" fillId="6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1" fontId="0" fillId="6" borderId="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/>
    </xf>
    <xf numFmtId="11" fontId="0" fillId="11" borderId="17" xfId="0" applyNumberFormat="1" applyFill="1" applyBorder="1"/>
    <xf numFmtId="0" fontId="2" fillId="7" borderId="21" xfId="0" applyFont="1" applyFill="1" applyBorder="1" applyAlignment="1">
      <alignment horizontal="center" vertical="center"/>
    </xf>
    <xf numFmtId="10" fontId="0" fillId="6" borderId="3" xfId="1" applyNumberFormat="1" applyFont="1" applyFill="1" applyBorder="1"/>
    <xf numFmtId="10" fontId="0" fillId="6" borderId="1" xfId="1" applyNumberFormat="1" applyFont="1" applyFill="1" applyBorder="1"/>
    <xf numFmtId="10" fontId="0" fillId="6" borderId="2" xfId="1" applyNumberFormat="1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50212311393349E-2"/>
          <c:y val="0.11596174249108429"/>
          <c:w val="0.82214787790962762"/>
          <c:h val="0.74160795475588259"/>
        </c:manualLayout>
      </c:layout>
      <c:scatterChart>
        <c:scatterStyle val="smoothMarker"/>
        <c:varyColors val="0"/>
        <c:ser>
          <c:idx val="0"/>
          <c:order val="0"/>
          <c:tx>
            <c:v>Simulated Wait Time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Sheet1!$E$3:$E$29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0.38800000000000001</c:v>
                </c:pt>
                <c:pt idx="13">
                  <c:v>0.44</c:v>
                </c:pt>
                <c:pt idx="14">
                  <c:v>0.48</c:v>
                </c:pt>
                <c:pt idx="15">
                  <c:v>0.54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0.8</c:v>
                </c:pt>
                <c:pt idx="21">
                  <c:v>0.83999999999999986</c:v>
                </c:pt>
                <c:pt idx="22">
                  <c:v>0.8839999999999999</c:v>
                </c:pt>
                <c:pt idx="23">
                  <c:v>0.9</c:v>
                </c:pt>
                <c:pt idx="24">
                  <c:v>0.94</c:v>
                </c:pt>
                <c:pt idx="25">
                  <c:v>0.96</c:v>
                </c:pt>
                <c:pt idx="26">
                  <c:v>0.99600000000000011</c:v>
                </c:pt>
              </c:numCache>
            </c:numRef>
          </c:xVal>
          <c:yVal>
            <c:numRef>
              <c:f>Sheet1!$G$3:$G$29</c:f>
              <c:numCache>
                <c:formatCode>General</c:formatCode>
                <c:ptCount val="27"/>
                <c:pt idx="0">
                  <c:v>4.0346857399999898E-3</c:v>
                </c:pt>
                <c:pt idx="1">
                  <c:v>4.0289574599999996E-3</c:v>
                </c:pt>
                <c:pt idx="2">
                  <c:v>4.0803419199999897E-3</c:v>
                </c:pt>
                <c:pt idx="3">
                  <c:v>4.1679128600000002E-3</c:v>
                </c:pt>
                <c:pt idx="4">
                  <c:v>4.3456759199999896E-3</c:v>
                </c:pt>
                <c:pt idx="5">
                  <c:v>4.5319510999999998E-3</c:v>
                </c:pt>
                <c:pt idx="6">
                  <c:v>4.7681686599999997E-3</c:v>
                </c:pt>
                <c:pt idx="7">
                  <c:v>4.9946722499999898E-3</c:v>
                </c:pt>
                <c:pt idx="8">
                  <c:v>5.26745464999999E-3</c:v>
                </c:pt>
                <c:pt idx="9">
                  <c:v>5.5966188199999996E-3</c:v>
                </c:pt>
                <c:pt idx="10">
                  <c:v>5.8875383399999998E-3</c:v>
                </c:pt>
                <c:pt idx="11">
                  <c:v>6.2390529699999997E-3</c:v>
                </c:pt>
                <c:pt idx="12">
                  <c:v>6.4889251699999997E-3</c:v>
                </c:pt>
                <c:pt idx="13">
                  <c:v>7.0471325199999999E-3</c:v>
                </c:pt>
                <c:pt idx="14">
                  <c:v>7.5939192599999896E-3</c:v>
                </c:pt>
                <c:pt idx="15">
                  <c:v>8.8087369299999895E-3</c:v>
                </c:pt>
                <c:pt idx="16">
                  <c:v>9.8946336100000001E-3</c:v>
                </c:pt>
                <c:pt idx="17">
                  <c:v>1.10826107599999E-2</c:v>
                </c:pt>
                <c:pt idx="18">
                  <c:v>1.23575989399999E-2</c:v>
                </c:pt>
                <c:pt idx="19">
                  <c:v>1.40744449E-2</c:v>
                </c:pt>
                <c:pt idx="20">
                  <c:v>1.9984451809999901E-2</c:v>
                </c:pt>
                <c:pt idx="21">
                  <c:v>2.507233318E-2</c:v>
                </c:pt>
                <c:pt idx="22">
                  <c:v>3.4593548629999998E-2</c:v>
                </c:pt>
                <c:pt idx="23">
                  <c:v>4.0818589689999997E-2</c:v>
                </c:pt>
                <c:pt idx="24">
                  <c:v>6.6048646289999999E-2</c:v>
                </c:pt>
                <c:pt idx="25">
                  <c:v>0.10143204000599899</c:v>
                </c:pt>
                <c:pt idx="26">
                  <c:v>0.96323630794799997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F-4935-BDDB-7C7AA3ADC268}"/>
            </c:ext>
          </c:extLst>
        </c:ser>
        <c:ser>
          <c:idx val="1"/>
          <c:order val="1"/>
          <c:tx>
            <c:v>Theoretical Wait Time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Sheet1!$E$3:$E$29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0.38800000000000001</c:v>
                </c:pt>
                <c:pt idx="13">
                  <c:v>0.44</c:v>
                </c:pt>
                <c:pt idx="14">
                  <c:v>0.48</c:v>
                </c:pt>
                <c:pt idx="15">
                  <c:v>0.54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0.8</c:v>
                </c:pt>
                <c:pt idx="21">
                  <c:v>0.83999999999999986</c:v>
                </c:pt>
                <c:pt idx="22">
                  <c:v>0.8839999999999999</c:v>
                </c:pt>
                <c:pt idx="23">
                  <c:v>0.9</c:v>
                </c:pt>
                <c:pt idx="24">
                  <c:v>0.94</c:v>
                </c:pt>
                <c:pt idx="25">
                  <c:v>0.96</c:v>
                </c:pt>
                <c:pt idx="26">
                  <c:v>0.99600000000000011</c:v>
                </c:pt>
              </c:numCache>
            </c:numRef>
          </c:xVal>
          <c:yVal>
            <c:numRef>
              <c:f>Sheet1!$K$3:$K$29</c:f>
              <c:numCache>
                <c:formatCode>0.00000000000</c:formatCode>
                <c:ptCount val="27"/>
                <c:pt idx="0">
                  <c:v>4.0160642570281129E-3</c:v>
                </c:pt>
                <c:pt idx="1">
                  <c:v>4.0322580645161289E-3</c:v>
                </c:pt>
                <c:pt idx="2">
                  <c:v>4.081632653061224E-3</c:v>
                </c:pt>
                <c:pt idx="3">
                  <c:v>4.1666666666666666E-3</c:v>
                </c:pt>
                <c:pt idx="4">
                  <c:v>4.3478260869565209E-3</c:v>
                </c:pt>
                <c:pt idx="5">
                  <c:v>4.5454545454545452E-3</c:v>
                </c:pt>
                <c:pt idx="6">
                  <c:v>4.7619047619047615E-3</c:v>
                </c:pt>
                <c:pt idx="7">
                  <c:v>5.0000000000000001E-3</c:v>
                </c:pt>
                <c:pt idx="8">
                  <c:v>5.263157894736842E-3</c:v>
                </c:pt>
                <c:pt idx="9">
                  <c:v>5.5555555555555566E-3</c:v>
                </c:pt>
                <c:pt idx="10">
                  <c:v>5.8823529411764714E-3</c:v>
                </c:pt>
                <c:pt idx="11">
                  <c:v>6.2499999999999995E-3</c:v>
                </c:pt>
                <c:pt idx="12">
                  <c:v>6.5359477124183009E-3</c:v>
                </c:pt>
                <c:pt idx="13">
                  <c:v>7.1428571428571418E-3</c:v>
                </c:pt>
                <c:pt idx="14">
                  <c:v>7.692307692307691E-3</c:v>
                </c:pt>
                <c:pt idx="15">
                  <c:v>8.6956521739130453E-3</c:v>
                </c:pt>
                <c:pt idx="16">
                  <c:v>0.01</c:v>
                </c:pt>
                <c:pt idx="17">
                  <c:v>1.1111111111111113E-2</c:v>
                </c:pt>
                <c:pt idx="18">
                  <c:v>1.2500000000000002E-2</c:v>
                </c:pt>
                <c:pt idx="19">
                  <c:v>1.4285714285714284E-2</c:v>
                </c:pt>
                <c:pt idx="20">
                  <c:v>2.0000000000000004E-2</c:v>
                </c:pt>
                <c:pt idx="21">
                  <c:v>2.4999999999999981E-2</c:v>
                </c:pt>
                <c:pt idx="22">
                  <c:v>3.4482758620689627E-2</c:v>
                </c:pt>
                <c:pt idx="23">
                  <c:v>4.0000000000000008E-2</c:v>
                </c:pt>
                <c:pt idx="24">
                  <c:v>6.666666666666661E-2</c:v>
                </c:pt>
                <c:pt idx="25">
                  <c:v>9.9999999999999908E-2</c:v>
                </c:pt>
                <c:pt idx="26">
                  <c:v>1.0000000000000269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F-4935-BDDB-7C7AA3AD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64623"/>
        <c:axId val="1237178767"/>
      </c:scatterChart>
      <c:valAx>
        <c:axId val="12371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</a:rPr>
                  <a:t>ρ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78767"/>
        <c:crosses val="autoZero"/>
        <c:crossBetween val="midCat"/>
      </c:valAx>
      <c:valAx>
        <c:axId val="12371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6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97753851950044"/>
          <c:y val="0.12091903202685718"/>
          <c:w val="0.29098705825841176"/>
          <c:h val="0.1167234178828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180257</xdr:colOff>
      <xdr:row>0</xdr:row>
      <xdr:rowOff>128868</xdr:rowOff>
    </xdr:from>
    <xdr:to>
      <xdr:col>19</xdr:col>
      <xdr:colOff>175372</xdr:colOff>
      <xdr:row>19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H4" zoomScaleNormal="100" workbookViewId="0">
      <selection activeCell="M27" sqref="M27"/>
    </sheetView>
  </sheetViews>
  <sheetFormatPr defaultRowHeight="15" x14ac:dyDescent="0.25"/>
  <cols>
    <col min="1" max="1" width="8.42578125" bestFit="1" customWidth="1"/>
    <col min="2" max="2" width="6.7109375" bestFit="1" customWidth="1"/>
    <col min="3" max="4" width="4.5703125" bestFit="1" customWidth="1"/>
    <col min="5" max="5" width="6.7109375" bestFit="1" customWidth="1"/>
    <col min="6" max="6" width="7.85546875" bestFit="1" customWidth="1"/>
    <col min="7" max="7" width="13.28515625" bestFit="1" customWidth="1"/>
    <col min="8" max="8" width="13.28515625" customWidth="1"/>
    <col min="9" max="9" width="8.7109375" bestFit="1" customWidth="1"/>
    <col min="10" max="10" width="7.140625" bestFit="1" customWidth="1"/>
    <col min="11" max="11" width="15.140625" bestFit="1" customWidth="1"/>
  </cols>
  <sheetData>
    <row r="1" spans="1:11" ht="15.75" thickBot="1" x14ac:dyDescent="0.3">
      <c r="A1" s="28" t="s">
        <v>2</v>
      </c>
      <c r="B1" s="29"/>
      <c r="C1" s="29"/>
      <c r="D1" s="29"/>
      <c r="E1" s="29"/>
      <c r="F1" s="29"/>
      <c r="G1" s="30" t="s">
        <v>6</v>
      </c>
      <c r="H1" s="31"/>
      <c r="I1" s="31"/>
      <c r="J1" s="32"/>
      <c r="K1" s="16" t="s">
        <v>8</v>
      </c>
    </row>
    <row r="2" spans="1:11" ht="16.5" thickTop="1" thickBot="1" x14ac:dyDescent="0.3">
      <c r="A2" s="17" t="s">
        <v>0</v>
      </c>
      <c r="B2" s="18" t="s">
        <v>1</v>
      </c>
      <c r="C2" s="19" t="s">
        <v>3</v>
      </c>
      <c r="D2" s="19" t="s">
        <v>4</v>
      </c>
      <c r="E2" s="19" t="s">
        <v>5</v>
      </c>
      <c r="F2" s="18" t="s">
        <v>12</v>
      </c>
      <c r="G2" s="20" t="s">
        <v>7</v>
      </c>
      <c r="H2" s="20" t="s">
        <v>9</v>
      </c>
      <c r="I2" s="20" t="s">
        <v>11</v>
      </c>
      <c r="J2" s="24" t="s">
        <v>13</v>
      </c>
      <c r="K2" s="21" t="s">
        <v>7</v>
      </c>
    </row>
    <row r="3" spans="1:11" x14ac:dyDescent="0.25">
      <c r="A3" s="13">
        <f>1/1</f>
        <v>1</v>
      </c>
      <c r="B3" s="4">
        <f t="shared" ref="B3:B29" si="0">1/250</f>
        <v>4.0000000000000001E-3</v>
      </c>
      <c r="C3" s="4">
        <f t="shared" ref="C3:C29" si="1">1/A3</f>
        <v>1</v>
      </c>
      <c r="D3" s="4">
        <f t="shared" ref="D3:D29" si="2">1/B3</f>
        <v>250</v>
      </c>
      <c r="E3" s="4">
        <f t="shared" ref="E3:E29" si="3">C3/D3</f>
        <v>4.0000000000000001E-3</v>
      </c>
      <c r="F3" s="4">
        <v>100000</v>
      </c>
      <c r="G3" s="5">
        <v>4.0346857399999898E-3</v>
      </c>
      <c r="H3" s="5">
        <v>2.31044220924377</v>
      </c>
      <c r="I3" s="6">
        <f>(G3-K3)^2</f>
        <v>3.4675962807189825E-10</v>
      </c>
      <c r="J3" s="25">
        <f t="shared" ref="J3:J29" si="4">ABS(G3-K3)/K3</f>
        <v>4.6367492599973265E-3</v>
      </c>
      <c r="K3" s="10">
        <f t="shared" ref="K3:K29" si="5">E3/(C3*(1-E3))</f>
        <v>4.0160642570281129E-3</v>
      </c>
    </row>
    <row r="4" spans="1:11" x14ac:dyDescent="0.25">
      <c r="A4" s="14">
        <f>1/2</f>
        <v>0.5</v>
      </c>
      <c r="B4" s="1">
        <f t="shared" si="0"/>
        <v>4.0000000000000001E-3</v>
      </c>
      <c r="C4" s="1">
        <f t="shared" si="1"/>
        <v>2</v>
      </c>
      <c r="D4" s="1">
        <f t="shared" si="2"/>
        <v>250</v>
      </c>
      <c r="E4" s="1">
        <f t="shared" si="3"/>
        <v>8.0000000000000002E-3</v>
      </c>
      <c r="F4" s="1">
        <v>100000</v>
      </c>
      <c r="G4" s="2">
        <v>4.0289574599999996E-3</v>
      </c>
      <c r="H4" s="2">
        <v>2.4454684257507302</v>
      </c>
      <c r="I4" s="3">
        <f t="shared" ref="I4:I29" si="6">(G4-K4)^2</f>
        <v>1.0893990171893435E-11</v>
      </c>
      <c r="J4" s="26">
        <f t="shared" si="4"/>
        <v>8.1854992000007787E-4</v>
      </c>
      <c r="K4" s="11">
        <f t="shared" si="5"/>
        <v>4.0322580645161289E-3</v>
      </c>
    </row>
    <row r="5" spans="1:11" x14ac:dyDescent="0.25">
      <c r="A5" s="14">
        <f>1/5</f>
        <v>0.2</v>
      </c>
      <c r="B5" s="1">
        <f t="shared" si="0"/>
        <v>4.0000000000000001E-3</v>
      </c>
      <c r="C5" s="1">
        <f t="shared" si="1"/>
        <v>5</v>
      </c>
      <c r="D5" s="1">
        <f t="shared" si="2"/>
        <v>250</v>
      </c>
      <c r="E5" s="1">
        <f t="shared" si="3"/>
        <v>0.02</v>
      </c>
      <c r="F5" s="1">
        <v>100000</v>
      </c>
      <c r="G5" s="2">
        <v>4.0803419199999897E-3</v>
      </c>
      <c r="H5" s="2">
        <v>2.2904560565948402</v>
      </c>
      <c r="I5" s="3">
        <f t="shared" si="6"/>
        <v>1.6659918353631537E-12</v>
      </c>
      <c r="J5" s="26">
        <f t="shared" si="4"/>
        <v>3.1622960000239278E-4</v>
      </c>
      <c r="K5" s="11">
        <f t="shared" si="5"/>
        <v>4.081632653061224E-3</v>
      </c>
    </row>
    <row r="6" spans="1:11" x14ac:dyDescent="0.25">
      <c r="A6" s="14">
        <f>1/10</f>
        <v>0.1</v>
      </c>
      <c r="B6" s="1">
        <f t="shared" si="0"/>
        <v>4.0000000000000001E-3</v>
      </c>
      <c r="C6" s="1">
        <f t="shared" si="1"/>
        <v>10</v>
      </c>
      <c r="D6" s="1">
        <f t="shared" si="2"/>
        <v>250</v>
      </c>
      <c r="E6" s="1">
        <f t="shared" si="3"/>
        <v>0.04</v>
      </c>
      <c r="F6" s="1">
        <v>100000</v>
      </c>
      <c r="G6" s="2">
        <v>4.1679128600000002E-3</v>
      </c>
      <c r="H6" s="2">
        <v>2.2204418182372998</v>
      </c>
      <c r="I6" s="3">
        <f t="shared" si="6"/>
        <v>1.5529978240451174E-12</v>
      </c>
      <c r="J6" s="26">
        <f t="shared" si="4"/>
        <v>2.9908640000006481E-4</v>
      </c>
      <c r="K6" s="11">
        <f t="shared" si="5"/>
        <v>4.1666666666666666E-3</v>
      </c>
    </row>
    <row r="7" spans="1:11" x14ac:dyDescent="0.25">
      <c r="A7" s="14">
        <f>1/20</f>
        <v>0.05</v>
      </c>
      <c r="B7" s="1">
        <f t="shared" si="0"/>
        <v>4.0000000000000001E-3</v>
      </c>
      <c r="C7" s="1">
        <f t="shared" si="1"/>
        <v>20</v>
      </c>
      <c r="D7" s="1">
        <f t="shared" si="2"/>
        <v>250</v>
      </c>
      <c r="E7" s="1">
        <f t="shared" si="3"/>
        <v>0.08</v>
      </c>
      <c r="F7" s="1">
        <v>100000</v>
      </c>
      <c r="G7" s="2">
        <v>4.3456759199999896E-3</v>
      </c>
      <c r="H7" s="2">
        <v>2.2104575634002601</v>
      </c>
      <c r="I7" s="3">
        <f t="shared" si="6"/>
        <v>4.6232179409591055E-12</v>
      </c>
      <c r="J7" s="26">
        <f t="shared" si="4"/>
        <v>4.9453840000220084E-4</v>
      </c>
      <c r="K7" s="11">
        <f t="shared" si="5"/>
        <v>4.3478260869565209E-3</v>
      </c>
    </row>
    <row r="8" spans="1:11" x14ac:dyDescent="0.25">
      <c r="A8" s="14">
        <f>1/30</f>
        <v>3.3333333333333333E-2</v>
      </c>
      <c r="B8" s="1">
        <f t="shared" si="0"/>
        <v>4.0000000000000001E-3</v>
      </c>
      <c r="C8" s="1">
        <f t="shared" si="1"/>
        <v>30</v>
      </c>
      <c r="D8" s="1">
        <f t="shared" si="2"/>
        <v>250</v>
      </c>
      <c r="E8" s="1">
        <f t="shared" si="3"/>
        <v>0.12</v>
      </c>
      <c r="F8" s="1">
        <v>100000</v>
      </c>
      <c r="G8" s="2">
        <v>4.5319510999999998E-3</v>
      </c>
      <c r="H8" s="2">
        <v>2.2154412269592201</v>
      </c>
      <c r="I8" s="3">
        <f t="shared" si="6"/>
        <v>1.8234303914388351E-10</v>
      </c>
      <c r="J8" s="26">
        <f t="shared" si="4"/>
        <v>2.9707579999999935E-3</v>
      </c>
      <c r="K8" s="11">
        <f t="shared" si="5"/>
        <v>4.5454545454545452E-3</v>
      </c>
    </row>
    <row r="9" spans="1:11" x14ac:dyDescent="0.25">
      <c r="A9" s="14">
        <f>1/40</f>
        <v>2.5000000000000001E-2</v>
      </c>
      <c r="B9" s="1">
        <f t="shared" si="0"/>
        <v>4.0000000000000001E-3</v>
      </c>
      <c r="C9" s="1">
        <f t="shared" si="1"/>
        <v>40</v>
      </c>
      <c r="D9" s="1">
        <f t="shared" si="2"/>
        <v>250</v>
      </c>
      <c r="E9" s="1">
        <f t="shared" si="3"/>
        <v>0.16</v>
      </c>
      <c r="F9" s="1">
        <v>100000</v>
      </c>
      <c r="G9" s="2">
        <v>4.7681686599999997E-3</v>
      </c>
      <c r="H9" s="2">
        <v>2.2004213333129798</v>
      </c>
      <c r="I9" s="3">
        <f t="shared" si="6"/>
        <v>3.9236419347528876E-11</v>
      </c>
      <c r="J9" s="26">
        <f t="shared" si="4"/>
        <v>1.3154186000000243E-3</v>
      </c>
      <c r="K9" s="11">
        <f t="shared" si="5"/>
        <v>4.7619047619047615E-3</v>
      </c>
    </row>
    <row r="10" spans="1:11" x14ac:dyDescent="0.25">
      <c r="A10" s="14">
        <f>1/50</f>
        <v>0.02</v>
      </c>
      <c r="B10" s="1">
        <f t="shared" si="0"/>
        <v>4.0000000000000001E-3</v>
      </c>
      <c r="C10" s="1">
        <f t="shared" si="1"/>
        <v>50</v>
      </c>
      <c r="D10" s="1">
        <f t="shared" si="2"/>
        <v>250</v>
      </c>
      <c r="E10" s="1">
        <f t="shared" si="3"/>
        <v>0.2</v>
      </c>
      <c r="F10" s="1">
        <v>100000</v>
      </c>
      <c r="G10" s="2">
        <v>4.9946722499999898E-3</v>
      </c>
      <c r="H10" s="2">
        <v>2.2054190635681099</v>
      </c>
      <c r="I10" s="3">
        <f t="shared" si="6"/>
        <v>2.8384920062609714E-11</v>
      </c>
      <c r="J10" s="26">
        <f t="shared" si="4"/>
        <v>1.0655500000020593E-3</v>
      </c>
      <c r="K10" s="11">
        <f t="shared" si="5"/>
        <v>5.0000000000000001E-3</v>
      </c>
    </row>
    <row r="11" spans="1:11" x14ac:dyDescent="0.25">
      <c r="A11" s="14">
        <f>1/60</f>
        <v>1.6666666666666666E-2</v>
      </c>
      <c r="B11" s="1">
        <f t="shared" si="0"/>
        <v>4.0000000000000001E-3</v>
      </c>
      <c r="C11" s="1">
        <f t="shared" si="1"/>
        <v>60</v>
      </c>
      <c r="D11" s="1">
        <f t="shared" si="2"/>
        <v>250</v>
      </c>
      <c r="E11" s="1">
        <f t="shared" si="3"/>
        <v>0.24</v>
      </c>
      <c r="F11" s="1">
        <v>100000</v>
      </c>
      <c r="G11" s="2">
        <v>5.26745464999999E-3</v>
      </c>
      <c r="H11" s="2">
        <v>2.1954181194305402</v>
      </c>
      <c r="I11" s="3">
        <f t="shared" si="6"/>
        <v>1.8462105791390182E-11</v>
      </c>
      <c r="J11" s="26">
        <f t="shared" si="4"/>
        <v>8.1638349999812315E-4</v>
      </c>
      <c r="K11" s="11">
        <f t="shared" si="5"/>
        <v>5.263157894736842E-3</v>
      </c>
    </row>
    <row r="12" spans="1:11" x14ac:dyDescent="0.25">
      <c r="A12" s="14">
        <f>1/70</f>
        <v>1.4285714285714285E-2</v>
      </c>
      <c r="B12" s="1">
        <f t="shared" si="0"/>
        <v>4.0000000000000001E-3</v>
      </c>
      <c r="C12" s="1">
        <f t="shared" si="1"/>
        <v>70</v>
      </c>
      <c r="D12" s="1">
        <f t="shared" si="2"/>
        <v>250</v>
      </c>
      <c r="E12" s="1">
        <f t="shared" si="3"/>
        <v>0.28000000000000003</v>
      </c>
      <c r="F12" s="1">
        <v>100000</v>
      </c>
      <c r="G12" s="2">
        <v>5.5966188199999996E-3</v>
      </c>
      <c r="H12" s="2">
        <v>2.3354802131652801</v>
      </c>
      <c r="I12" s="3">
        <f t="shared" si="6"/>
        <v>1.686191686834252E-9</v>
      </c>
      <c r="J12" s="26">
        <f t="shared" si="4"/>
        <v>7.391387599999728E-3</v>
      </c>
      <c r="K12" s="11">
        <f t="shared" si="5"/>
        <v>5.5555555555555566E-3</v>
      </c>
    </row>
    <row r="13" spans="1:11" x14ac:dyDescent="0.25">
      <c r="A13" s="14">
        <f>1/80</f>
        <v>1.2500000000000001E-2</v>
      </c>
      <c r="B13" s="1">
        <f t="shared" si="0"/>
        <v>4.0000000000000001E-3</v>
      </c>
      <c r="C13" s="1">
        <f t="shared" si="1"/>
        <v>80</v>
      </c>
      <c r="D13" s="1">
        <f t="shared" si="2"/>
        <v>250</v>
      </c>
      <c r="E13" s="1">
        <f t="shared" si="3"/>
        <v>0.32</v>
      </c>
      <c r="F13" s="1">
        <v>100000</v>
      </c>
      <c r="G13" s="2">
        <v>5.8875383399999998E-3</v>
      </c>
      <c r="H13" s="2">
        <v>2.3254637718200599</v>
      </c>
      <c r="I13" s="3">
        <f t="shared" si="6"/>
        <v>2.6888360959050279E-11</v>
      </c>
      <c r="J13" s="26">
        <f t="shared" si="4"/>
        <v>8.8151779999983716E-4</v>
      </c>
      <c r="K13" s="11">
        <f t="shared" si="5"/>
        <v>5.8823529411764714E-3</v>
      </c>
    </row>
    <row r="14" spans="1:11" x14ac:dyDescent="0.25">
      <c r="A14" s="14">
        <f>1/90</f>
        <v>1.1111111111111112E-2</v>
      </c>
      <c r="B14" s="1">
        <f t="shared" si="0"/>
        <v>4.0000000000000001E-3</v>
      </c>
      <c r="C14" s="1">
        <f t="shared" si="1"/>
        <v>90</v>
      </c>
      <c r="D14" s="1">
        <f t="shared" si="2"/>
        <v>250</v>
      </c>
      <c r="E14" s="1">
        <f t="shared" si="3"/>
        <v>0.36</v>
      </c>
      <c r="F14" s="1">
        <v>100000</v>
      </c>
      <c r="G14" s="2">
        <v>6.2390529699999997E-3</v>
      </c>
      <c r="H14" s="2">
        <v>2.2204413414001398</v>
      </c>
      <c r="I14" s="3">
        <f t="shared" si="6"/>
        <v>1.1983746582089445E-10</v>
      </c>
      <c r="J14" s="26">
        <f t="shared" si="4"/>
        <v>1.7515247999999597E-3</v>
      </c>
      <c r="K14" s="11">
        <f t="shared" si="5"/>
        <v>6.2499999999999995E-3</v>
      </c>
    </row>
    <row r="15" spans="1:11" x14ac:dyDescent="0.25">
      <c r="A15" s="14">
        <f>1/97</f>
        <v>1.0309278350515464E-2</v>
      </c>
      <c r="B15" s="1">
        <f t="shared" si="0"/>
        <v>4.0000000000000001E-3</v>
      </c>
      <c r="C15" s="1">
        <f t="shared" si="1"/>
        <v>97</v>
      </c>
      <c r="D15" s="1">
        <f t="shared" si="2"/>
        <v>250</v>
      </c>
      <c r="E15" s="1">
        <f t="shared" si="3"/>
        <v>0.38800000000000001</v>
      </c>
      <c r="F15" s="1">
        <v>100000</v>
      </c>
      <c r="G15" s="2">
        <v>6.4889251699999997E-3</v>
      </c>
      <c r="H15" s="2">
        <v>2.1954166889190598</v>
      </c>
      <c r="I15" s="3">
        <f t="shared" si="6"/>
        <v>2.211119495480927E-9</v>
      </c>
      <c r="J15" s="26">
        <f t="shared" si="4"/>
        <v>7.1944489900000698E-3</v>
      </c>
      <c r="K15" s="11">
        <f t="shared" si="5"/>
        <v>6.5359477124183009E-3</v>
      </c>
    </row>
    <row r="16" spans="1:11" x14ac:dyDescent="0.25">
      <c r="A16" s="14">
        <f>1/110</f>
        <v>9.0909090909090905E-3</v>
      </c>
      <c r="B16" s="1">
        <f t="shared" si="0"/>
        <v>4.0000000000000001E-3</v>
      </c>
      <c r="C16" s="1">
        <f t="shared" si="1"/>
        <v>110</v>
      </c>
      <c r="D16" s="1">
        <f t="shared" si="2"/>
        <v>250</v>
      </c>
      <c r="E16" s="1">
        <f t="shared" si="3"/>
        <v>0.44</v>
      </c>
      <c r="F16" s="1">
        <v>100000</v>
      </c>
      <c r="G16" s="2">
        <v>7.0471325199999999E-3</v>
      </c>
      <c r="H16" s="2">
        <v>2.2554292678832999</v>
      </c>
      <c r="I16" s="3">
        <f t="shared" si="6"/>
        <v>9.1632034211420509E-9</v>
      </c>
      <c r="J16" s="26">
        <f t="shared" si="4"/>
        <v>1.3401447199999866E-2</v>
      </c>
      <c r="K16" s="11">
        <f t="shared" si="5"/>
        <v>7.1428571428571418E-3</v>
      </c>
    </row>
    <row r="17" spans="1:14" x14ac:dyDescent="0.25">
      <c r="A17" s="14">
        <f>1/120</f>
        <v>8.3333333333333332E-3</v>
      </c>
      <c r="B17" s="1">
        <f t="shared" si="0"/>
        <v>4.0000000000000001E-3</v>
      </c>
      <c r="C17" s="1">
        <f t="shared" si="1"/>
        <v>120</v>
      </c>
      <c r="D17" s="1">
        <f t="shared" si="2"/>
        <v>250</v>
      </c>
      <c r="E17" s="1">
        <f t="shared" si="3"/>
        <v>0.48</v>
      </c>
      <c r="F17" s="1">
        <v>100000</v>
      </c>
      <c r="G17" s="2">
        <v>7.5939192599999896E-3</v>
      </c>
      <c r="H17" s="2">
        <v>2.37047266960144</v>
      </c>
      <c r="I17" s="3">
        <f t="shared" si="6"/>
        <v>9.6802836119671386E-9</v>
      </c>
      <c r="J17" s="26">
        <f t="shared" si="4"/>
        <v>1.2790496200001182E-2</v>
      </c>
      <c r="K17" s="11">
        <f t="shared" si="5"/>
        <v>7.692307692307691E-3</v>
      </c>
    </row>
    <row r="18" spans="1:14" x14ac:dyDescent="0.25">
      <c r="A18" s="14">
        <f>1/135</f>
        <v>7.4074074074074077E-3</v>
      </c>
      <c r="B18" s="1">
        <f t="shared" si="0"/>
        <v>4.0000000000000001E-3</v>
      </c>
      <c r="C18" s="1">
        <f t="shared" si="1"/>
        <v>135</v>
      </c>
      <c r="D18" s="1">
        <f t="shared" si="2"/>
        <v>250</v>
      </c>
      <c r="E18" s="1">
        <f t="shared" si="3"/>
        <v>0.54</v>
      </c>
      <c r="F18" s="1">
        <v>100000</v>
      </c>
      <c r="G18" s="2">
        <v>8.8087369299999895E-3</v>
      </c>
      <c r="H18" s="2">
        <v>2.19545578956604</v>
      </c>
      <c r="I18" s="3">
        <f t="shared" si="6"/>
        <v>1.2788162059243662E-8</v>
      </c>
      <c r="J18" s="26">
        <f t="shared" si="4"/>
        <v>1.3004746949998579E-2</v>
      </c>
      <c r="K18" s="11">
        <f t="shared" si="5"/>
        <v>8.6956521739130453E-3</v>
      </c>
    </row>
    <row r="19" spans="1:14" x14ac:dyDescent="0.25">
      <c r="A19" s="14">
        <f>1/150</f>
        <v>6.6666666666666671E-3</v>
      </c>
      <c r="B19" s="1">
        <f t="shared" si="0"/>
        <v>4.0000000000000001E-3</v>
      </c>
      <c r="C19" s="1">
        <f t="shared" si="1"/>
        <v>150</v>
      </c>
      <c r="D19" s="1">
        <f t="shared" si="2"/>
        <v>250</v>
      </c>
      <c r="E19" s="1">
        <f t="shared" si="3"/>
        <v>0.6</v>
      </c>
      <c r="F19" s="1">
        <v>100000</v>
      </c>
      <c r="G19" s="2">
        <v>9.8946336100000001E-3</v>
      </c>
      <c r="H19" s="2">
        <v>2.1954541206359801</v>
      </c>
      <c r="I19" s="3">
        <f t="shared" si="6"/>
        <v>1.1102076141632129E-8</v>
      </c>
      <c r="J19" s="26">
        <f t="shared" si="4"/>
        <v>1.0536639000000014E-2</v>
      </c>
      <c r="K19" s="11">
        <f t="shared" si="5"/>
        <v>0.01</v>
      </c>
    </row>
    <row r="20" spans="1:14" x14ac:dyDescent="0.25">
      <c r="A20" s="14">
        <f>1/160</f>
        <v>6.2500000000000003E-3</v>
      </c>
      <c r="B20" s="1">
        <f t="shared" si="0"/>
        <v>4.0000000000000001E-3</v>
      </c>
      <c r="C20" s="1">
        <f t="shared" si="1"/>
        <v>160</v>
      </c>
      <c r="D20" s="1">
        <f t="shared" si="2"/>
        <v>250</v>
      </c>
      <c r="E20" s="1">
        <f t="shared" si="3"/>
        <v>0.64</v>
      </c>
      <c r="F20" s="1">
        <v>100000</v>
      </c>
      <c r="G20" s="2">
        <v>1.10826107599999E-2</v>
      </c>
      <c r="H20" s="2">
        <v>2.2354266643524099</v>
      </c>
      <c r="I20" s="3">
        <f t="shared" si="6"/>
        <v>8.1227001346246386E-10</v>
      </c>
      <c r="J20" s="26">
        <f t="shared" si="4"/>
        <v>2.5650316000092386E-3</v>
      </c>
      <c r="K20" s="11">
        <f t="shared" si="5"/>
        <v>1.1111111111111113E-2</v>
      </c>
    </row>
    <row r="21" spans="1:14" ht="15.75" thickBot="1" x14ac:dyDescent="0.3">
      <c r="A21" s="14">
        <f>1/170</f>
        <v>5.8823529411764705E-3</v>
      </c>
      <c r="B21" s="1">
        <f t="shared" si="0"/>
        <v>4.0000000000000001E-3</v>
      </c>
      <c r="C21" s="1">
        <f t="shared" si="1"/>
        <v>170</v>
      </c>
      <c r="D21" s="1">
        <f t="shared" si="2"/>
        <v>250</v>
      </c>
      <c r="E21" s="1">
        <f t="shared" si="3"/>
        <v>0.68</v>
      </c>
      <c r="F21" s="1">
        <v>100000</v>
      </c>
      <c r="G21" s="2">
        <v>1.23575989399999E-2</v>
      </c>
      <c r="H21" s="2">
        <v>2.1904165744781401</v>
      </c>
      <c r="I21" s="3">
        <f t="shared" si="6"/>
        <v>2.0278061889152777E-8</v>
      </c>
      <c r="J21" s="26">
        <f t="shared" si="4"/>
        <v>1.1392084800008194E-2</v>
      </c>
      <c r="K21" s="11">
        <f t="shared" si="5"/>
        <v>1.2500000000000002E-2</v>
      </c>
    </row>
    <row r="22" spans="1:14" ht="15.75" thickBot="1" x14ac:dyDescent="0.3">
      <c r="A22" s="14">
        <f>1/180</f>
        <v>5.5555555555555558E-3</v>
      </c>
      <c r="B22" s="1">
        <f t="shared" si="0"/>
        <v>4.0000000000000001E-3</v>
      </c>
      <c r="C22" s="1">
        <f t="shared" si="1"/>
        <v>180</v>
      </c>
      <c r="D22" s="1">
        <f t="shared" si="2"/>
        <v>250</v>
      </c>
      <c r="E22" s="1">
        <f t="shared" si="3"/>
        <v>0.72</v>
      </c>
      <c r="F22" s="1">
        <v>100000</v>
      </c>
      <c r="G22" s="2">
        <v>1.40744449E-2</v>
      </c>
      <c r="H22" s="2">
        <v>2.19545555114746</v>
      </c>
      <c r="I22" s="3">
        <f t="shared" si="6"/>
        <v>4.4634753340090683E-8</v>
      </c>
      <c r="J22" s="26">
        <f t="shared" si="4"/>
        <v>1.4788856999999845E-2</v>
      </c>
      <c r="K22" s="11">
        <f t="shared" si="5"/>
        <v>1.4285714285714284E-2</v>
      </c>
      <c r="M22" s="22" t="s">
        <v>10</v>
      </c>
      <c r="N22" s="23">
        <f>(1/COUNT(I3:I29))*SUM(I3:I29)</f>
        <v>5.0177878339729519E-5</v>
      </c>
    </row>
    <row r="23" spans="1:14" x14ac:dyDescent="0.25">
      <c r="A23" s="14">
        <f>1/200</f>
        <v>5.0000000000000001E-3</v>
      </c>
      <c r="B23" s="1">
        <f t="shared" si="0"/>
        <v>4.0000000000000001E-3</v>
      </c>
      <c r="C23" s="1">
        <f t="shared" si="1"/>
        <v>200</v>
      </c>
      <c r="D23" s="1">
        <f t="shared" si="2"/>
        <v>250</v>
      </c>
      <c r="E23" s="1">
        <f t="shared" si="3"/>
        <v>0.8</v>
      </c>
      <c r="F23" s="1">
        <v>100000</v>
      </c>
      <c r="G23" s="2">
        <v>1.9984451809999901E-2</v>
      </c>
      <c r="H23" s="2">
        <v>2.1954391002654998</v>
      </c>
      <c r="I23" s="3">
        <f t="shared" si="6"/>
        <v>2.4174621227930609E-10</v>
      </c>
      <c r="J23" s="26">
        <f t="shared" si="4"/>
        <v>7.7740950000515497E-4</v>
      </c>
      <c r="K23" s="11">
        <f t="shared" si="5"/>
        <v>2.0000000000000004E-2</v>
      </c>
    </row>
    <row r="24" spans="1:14" x14ac:dyDescent="0.25">
      <c r="A24" s="14">
        <f>1/210</f>
        <v>4.7619047619047623E-3</v>
      </c>
      <c r="B24" s="1">
        <f t="shared" si="0"/>
        <v>4.0000000000000001E-3</v>
      </c>
      <c r="C24" s="1">
        <f t="shared" si="1"/>
        <v>209.99999999999997</v>
      </c>
      <c r="D24" s="1">
        <f t="shared" si="2"/>
        <v>250</v>
      </c>
      <c r="E24" s="1">
        <f t="shared" si="3"/>
        <v>0.83999999999999986</v>
      </c>
      <c r="F24" s="1">
        <v>100000</v>
      </c>
      <c r="G24" s="2">
        <v>2.507233318E-2</v>
      </c>
      <c r="H24" s="2">
        <v>2.1954212188720699</v>
      </c>
      <c r="I24" s="3">
        <f t="shared" si="6"/>
        <v>5.232088928915174E-9</v>
      </c>
      <c r="J24" s="26">
        <f t="shared" si="4"/>
        <v>2.8933272000007692E-3</v>
      </c>
      <c r="K24" s="11">
        <f t="shared" si="5"/>
        <v>2.4999999999999981E-2</v>
      </c>
    </row>
    <row r="25" spans="1:14" x14ac:dyDescent="0.25">
      <c r="A25" s="14">
        <f>1/221</f>
        <v>4.5248868778280547E-3</v>
      </c>
      <c r="B25" s="1">
        <f t="shared" si="0"/>
        <v>4.0000000000000001E-3</v>
      </c>
      <c r="C25" s="1">
        <f t="shared" ref="C25" si="7">1/A25</f>
        <v>220.99999999999997</v>
      </c>
      <c r="D25" s="1">
        <f t="shared" ref="D25" si="8">1/B25</f>
        <v>250</v>
      </c>
      <c r="E25" s="1">
        <f t="shared" ref="E25" si="9">C25/D25</f>
        <v>0.8839999999999999</v>
      </c>
      <c r="F25" s="1">
        <v>100000</v>
      </c>
      <c r="G25" s="2">
        <v>3.4593548629999998E-2</v>
      </c>
      <c r="H25" s="2">
        <v>2.2754712104797301</v>
      </c>
      <c r="I25" s="3">
        <f t="shared" ref="I25" si="10">(G25-K25)^2</f>
        <v>1.2274426162992186E-8</v>
      </c>
      <c r="J25" s="26">
        <f t="shared" ref="J25" si="11">ABS(G25-K25)/K25</f>
        <v>3.2129102700007737E-3</v>
      </c>
      <c r="K25" s="11">
        <f t="shared" ref="K25" si="12">E25/(C25*(1-E25))</f>
        <v>3.4482758620689627E-2</v>
      </c>
    </row>
    <row r="26" spans="1:14" x14ac:dyDescent="0.25">
      <c r="A26" s="14">
        <f>1/225</f>
        <v>4.4444444444444444E-3</v>
      </c>
      <c r="B26" s="1">
        <f t="shared" si="0"/>
        <v>4.0000000000000001E-3</v>
      </c>
      <c r="C26" s="1">
        <f t="shared" si="1"/>
        <v>225</v>
      </c>
      <c r="D26" s="1">
        <f t="shared" si="2"/>
        <v>250</v>
      </c>
      <c r="E26" s="1">
        <f t="shared" si="3"/>
        <v>0.9</v>
      </c>
      <c r="F26" s="1">
        <v>100000</v>
      </c>
      <c r="G26" s="2">
        <v>4.0818589689999997E-2</v>
      </c>
      <c r="H26" s="2">
        <v>2.2104403972625701</v>
      </c>
      <c r="I26" s="3">
        <f t="shared" si="6"/>
        <v>6.7008908057427842E-7</v>
      </c>
      <c r="J26" s="26">
        <f t="shared" si="4"/>
        <v>2.0464742249999727E-2</v>
      </c>
      <c r="K26" s="11">
        <f t="shared" si="5"/>
        <v>4.0000000000000008E-2</v>
      </c>
    </row>
    <row r="27" spans="1:14" x14ac:dyDescent="0.25">
      <c r="A27" s="14">
        <f>1/235</f>
        <v>4.2553191489361703E-3</v>
      </c>
      <c r="B27" s="1">
        <f t="shared" si="0"/>
        <v>4.0000000000000001E-3</v>
      </c>
      <c r="C27" s="1">
        <f t="shared" si="1"/>
        <v>235</v>
      </c>
      <c r="D27" s="1">
        <f t="shared" si="2"/>
        <v>250</v>
      </c>
      <c r="E27" s="1">
        <f t="shared" si="3"/>
        <v>0.94</v>
      </c>
      <c r="F27" s="1">
        <v>500000</v>
      </c>
      <c r="G27" s="2">
        <v>6.6048646289999999E-2</v>
      </c>
      <c r="H27" s="2">
        <v>55.2695055007934</v>
      </c>
      <c r="I27" s="3">
        <f t="shared" si="6"/>
        <v>3.8194918597514034E-7</v>
      </c>
      <c r="J27" s="26">
        <f t="shared" si="4"/>
        <v>9.2703056499991807E-3</v>
      </c>
      <c r="K27" s="11">
        <f t="shared" si="5"/>
        <v>6.666666666666661E-2</v>
      </c>
    </row>
    <row r="28" spans="1:14" x14ac:dyDescent="0.25">
      <c r="A28" s="14">
        <f>1/240</f>
        <v>4.1666666666666666E-3</v>
      </c>
      <c r="B28" s="1">
        <f t="shared" si="0"/>
        <v>4.0000000000000001E-3</v>
      </c>
      <c r="C28" s="1">
        <f t="shared" si="1"/>
        <v>240</v>
      </c>
      <c r="D28" s="1">
        <f t="shared" si="2"/>
        <v>250</v>
      </c>
      <c r="E28" s="1">
        <f t="shared" si="3"/>
        <v>0.96</v>
      </c>
      <c r="F28" s="1">
        <v>500000</v>
      </c>
      <c r="G28" s="2">
        <v>0.10143204000599899</v>
      </c>
      <c r="H28" s="2">
        <v>56.215038061141897</v>
      </c>
      <c r="I28" s="3">
        <f t="shared" si="6"/>
        <v>2.0507385787818615E-6</v>
      </c>
      <c r="J28" s="26">
        <f t="shared" si="4"/>
        <v>1.432040005999087E-2</v>
      </c>
      <c r="K28" s="11">
        <f t="shared" si="5"/>
        <v>9.9999999999999908E-2</v>
      </c>
    </row>
    <row r="29" spans="1:14" ht="15.75" thickBot="1" x14ac:dyDescent="0.3">
      <c r="A29" s="15">
        <f>1/249</f>
        <v>4.0160642570281121E-3</v>
      </c>
      <c r="B29" s="7">
        <f t="shared" si="0"/>
        <v>4.0000000000000001E-3</v>
      </c>
      <c r="C29" s="7">
        <f t="shared" si="1"/>
        <v>249.00000000000003</v>
      </c>
      <c r="D29" s="7">
        <f t="shared" si="2"/>
        <v>250</v>
      </c>
      <c r="E29" s="7">
        <f t="shared" si="3"/>
        <v>0.99600000000000011</v>
      </c>
      <c r="F29" s="7">
        <v>500000</v>
      </c>
      <c r="G29" s="8">
        <v>0.96323630794799997</v>
      </c>
      <c r="H29" s="8">
        <v>2.19043612480163</v>
      </c>
      <c r="I29" s="9">
        <f t="shared" si="6"/>
        <v>1.3515690532962656E-3</v>
      </c>
      <c r="J29" s="27">
        <f t="shared" si="4"/>
        <v>3.6763692052025912E-2</v>
      </c>
      <c r="K29" s="12">
        <f t="shared" si="5"/>
        <v>1.0000000000000269</v>
      </c>
    </row>
  </sheetData>
  <mergeCells count="2">
    <mergeCell ref="A1:F1"/>
    <mergeCell ref="G1:J1"/>
  </mergeCells>
  <conditionalFormatting sqref="I32:I1048576 N22 I3:I24 I26:I29">
    <cfRule type="cellIs" dxfId="3" priority="4" operator="greaterThan">
      <formula>0.000001</formula>
    </cfRule>
  </conditionalFormatting>
  <conditionalFormatting sqref="J3:J24 J26:J29">
    <cfRule type="cellIs" dxfId="2" priority="3" operator="greaterThan">
      <formula>0.05</formula>
    </cfRule>
  </conditionalFormatting>
  <conditionalFormatting sqref="I25">
    <cfRule type="cellIs" dxfId="1" priority="2" operator="greaterThan">
      <formula>0.000001</formula>
    </cfRule>
  </conditionalFormatting>
  <conditionalFormatting sqref="J25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Hokayem</dc:creator>
  <cp:lastModifiedBy>Christian Hokayem</cp:lastModifiedBy>
  <dcterms:created xsi:type="dcterms:W3CDTF">2019-01-24T15:45:29Z</dcterms:created>
  <dcterms:modified xsi:type="dcterms:W3CDTF">2019-01-24T20:19:36Z</dcterms:modified>
</cp:coreProperties>
</file>