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 for Political Science\"/>
    </mc:Choice>
  </mc:AlternateContent>
  <xr:revisionPtr revIDLastSave="0" documentId="8_{27FC6151-7CA7-428D-A26B-1321958FF687}" xr6:coauthVersionLast="44" xr6:coauthVersionMax="44" xr10:uidLastSave="{00000000-0000-0000-0000-000000000000}"/>
  <bookViews>
    <workbookView xWindow="-108" yWindow="-108" windowWidth="23256" windowHeight="12576" xr2:uid="{094AF489-2C3C-4148-88D5-7D2CF055A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7" i="1" l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28" i="1"/>
  <c r="K28" i="1"/>
  <c r="J28" i="1"/>
  <c r="I28" i="1"/>
  <c r="H28" i="1"/>
  <c r="K27" i="1"/>
  <c r="J27" i="1"/>
  <c r="I27" i="1"/>
  <c r="H27" i="1"/>
  <c r="L27" i="1" s="1"/>
  <c r="K26" i="1"/>
  <c r="J26" i="1"/>
  <c r="I26" i="1"/>
  <c r="H26" i="1"/>
  <c r="L26" i="1" s="1"/>
  <c r="K25" i="1"/>
  <c r="M25" i="1" s="1"/>
  <c r="J25" i="1"/>
  <c r="I25" i="1"/>
  <c r="H25" i="1"/>
  <c r="L25" i="1" s="1"/>
  <c r="K24" i="1"/>
  <c r="J24" i="1"/>
  <c r="I24" i="1"/>
  <c r="H24" i="1"/>
  <c r="K23" i="1"/>
  <c r="J23" i="1"/>
  <c r="I23" i="1"/>
  <c r="M23" i="1" s="1"/>
  <c r="H23" i="1"/>
  <c r="K22" i="1"/>
  <c r="J22" i="1"/>
  <c r="L22" i="1" s="1"/>
  <c r="I22" i="1"/>
  <c r="H22" i="1"/>
  <c r="K21" i="1"/>
  <c r="J21" i="1"/>
  <c r="I21" i="1"/>
  <c r="H21" i="1"/>
  <c r="K20" i="1"/>
  <c r="J20" i="1"/>
  <c r="L20" i="1" s="1"/>
  <c r="I20" i="1"/>
  <c r="H20" i="1"/>
  <c r="K19" i="1"/>
  <c r="J19" i="1"/>
  <c r="I19" i="1"/>
  <c r="H19" i="1"/>
  <c r="L19" i="1" s="1"/>
  <c r="K18" i="1"/>
  <c r="M18" i="1" s="1"/>
  <c r="J18" i="1"/>
  <c r="L18" i="1" s="1"/>
  <c r="I18" i="1"/>
  <c r="H18" i="1"/>
  <c r="K17" i="1"/>
  <c r="J17" i="1"/>
  <c r="I17" i="1"/>
  <c r="H17" i="1"/>
  <c r="L17" i="1" s="1"/>
  <c r="K16" i="1"/>
  <c r="J16" i="1"/>
  <c r="I16" i="1"/>
  <c r="H16" i="1"/>
  <c r="L16" i="1" s="1"/>
  <c r="K15" i="1"/>
  <c r="J15" i="1"/>
  <c r="I15" i="1"/>
  <c r="H15" i="1"/>
  <c r="K14" i="1"/>
  <c r="J14" i="1"/>
  <c r="L14" i="1" s="1"/>
  <c r="I14" i="1"/>
  <c r="H14" i="1"/>
  <c r="K13" i="1"/>
  <c r="J13" i="1"/>
  <c r="L13" i="1" s="1"/>
  <c r="I13" i="1"/>
  <c r="H13" i="1"/>
  <c r="K12" i="1"/>
  <c r="J12" i="1"/>
  <c r="I12" i="1"/>
  <c r="M12" i="1" s="1"/>
  <c r="H12" i="1"/>
  <c r="L12" i="1" s="1"/>
  <c r="K11" i="1"/>
  <c r="M11" i="1" s="1"/>
  <c r="J11" i="1"/>
  <c r="I11" i="1"/>
  <c r="H11" i="1"/>
  <c r="K10" i="1"/>
  <c r="M10" i="1" s="1"/>
  <c r="J10" i="1"/>
  <c r="L10" i="1" s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L6" i="1" s="1"/>
  <c r="I6" i="1"/>
  <c r="M6" i="1" s="1"/>
  <c r="H6" i="1"/>
  <c r="K5" i="1"/>
  <c r="J5" i="1"/>
  <c r="L5" i="1" s="1"/>
  <c r="I5" i="1"/>
  <c r="H5" i="1"/>
  <c r="M3" i="1"/>
  <c r="M4" i="1"/>
  <c r="M2" i="1"/>
  <c r="K3" i="1"/>
  <c r="K2" i="1"/>
  <c r="I3" i="1"/>
  <c r="P4" i="1"/>
  <c r="J4" i="1"/>
  <c r="L4" i="1" s="1"/>
  <c r="H4" i="1"/>
  <c r="P3" i="1"/>
  <c r="L3" i="1"/>
  <c r="L9" i="1"/>
  <c r="L21" i="1"/>
  <c r="L23" i="1"/>
  <c r="L24" i="1"/>
  <c r="L28" i="1"/>
  <c r="J3" i="1"/>
  <c r="H3" i="1"/>
  <c r="P2" i="1"/>
  <c r="J2" i="1"/>
  <c r="H2" i="1"/>
  <c r="L2" i="1" s="1"/>
  <c r="M28" i="1" l="1"/>
  <c r="M27" i="1"/>
  <c r="M26" i="1"/>
  <c r="M24" i="1"/>
  <c r="M22" i="1"/>
  <c r="M21" i="1"/>
  <c r="M20" i="1"/>
  <c r="M19" i="1"/>
  <c r="M17" i="1"/>
  <c r="M16" i="1"/>
  <c r="M15" i="1"/>
  <c r="L15" i="1"/>
  <c r="M14" i="1"/>
  <c r="M13" i="1"/>
  <c r="L11" i="1"/>
  <c r="M9" i="1"/>
  <c r="M8" i="1"/>
  <c r="L8" i="1"/>
  <c r="M7" i="1"/>
  <c r="L7" i="1"/>
  <c r="M5" i="1"/>
</calcChain>
</file>

<file path=xl/sharedStrings.xml><?xml version="1.0" encoding="utf-8"?>
<sst xmlns="http://schemas.openxmlformats.org/spreadsheetml/2006/main" count="97" uniqueCount="49">
  <si>
    <t>Year</t>
  </si>
  <si>
    <t>Age</t>
  </si>
  <si>
    <t>Tm</t>
  </si>
  <si>
    <t>Lg</t>
  </si>
  <si>
    <t>W</t>
  </si>
  <si>
    <t>L</t>
  </si>
  <si>
    <t>W-L%</t>
  </si>
  <si>
    <t>ERA</t>
  </si>
  <si>
    <t>GS</t>
  </si>
  <si>
    <t>GF</t>
  </si>
  <si>
    <t>CG</t>
  </si>
  <si>
    <t>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</si>
  <si>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</si>
  <si>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</si>
  <si>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</si>
  <si>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</si>
  <si>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</si>
  <si>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</si>
  <si>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</si>
  <si>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</si>
  <si>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</si>
  <si>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</si>
  <si>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</si>
  <si>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</si>
  <si>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</si>
  <si>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</si>
  <si>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</si>
  <si>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</si>
  <si>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</si>
  <si>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</si>
  <si>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</si>
  <si>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</si>
  <si>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</si>
  <si>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NYM</t>
  </si>
  <si>
    <t>NL</t>
  </si>
  <si>
    <t>CAL</t>
  </si>
  <si>
    <t>AL</t>
  </si>
  <si>
    <t>HOU</t>
  </si>
  <si>
    <t>TEX</t>
  </si>
  <si>
    <t>BestStarterWL</t>
  </si>
  <si>
    <t>TeamStarterAvgERA</t>
  </si>
  <si>
    <t>BestStarterERA</t>
  </si>
  <si>
    <t>Starter Win</t>
  </si>
  <si>
    <t>Starter Losses</t>
  </si>
  <si>
    <t>StarterWL%</t>
  </si>
  <si>
    <t>Starter Wins Exc Ryan</t>
  </si>
  <si>
    <t>Starter Losses Excl Ryan</t>
  </si>
  <si>
    <t>StarterWL%ExclRyan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</si>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</sst>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EBBC-AE30-40DF-ACA4-049A699300D3}">
  <dimension ref="A1:AQ28"/>
  <sheetViews>
    <sheetView tabSelected="1" workbookViewId="0">
      <pane ySplit="1" topLeftCell="A2" activePane="bottomLeft" state="frozen"/>
      <selection pane="bottomLeft" activeCell="N6" sqref="N6"/>
    </sheetView>
  </sheetViews>
  <sheetFormatPr defaultRowHeight="14.4" x14ac:dyDescent="0.3"/>
  <cols>
    <col min="1" max="3" width="8.88671875" style="1"/>
    <col min="4" max="9" width="0" style="1" hidden="1" customWidth="1"/>
    <col min="10" max="11" width="19" style="1" hidden="1" customWidth="1"/>
    <col min="12" max="13" width="23.21875" style="1" hidden="1" customWidth="1"/>
    <col min="14" max="14" width="12.77734375" style="1" bestFit="1" customWidth="1"/>
    <col min="15" max="15" width="5" style="1" bestFit="1" customWidth="1"/>
    <col min="16" max="16" width="17.44140625" style="1" bestFit="1" customWidth="1"/>
    <col min="17" max="17" width="13.44140625" style="1" bestFit="1" customWidth="1"/>
    <col min="18" max="16384" width="8.88671875" style="1"/>
  </cols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42</v>
      </c>
      <c r="I1" s="1" t="s">
        <v>45</v>
      </c>
      <c r="J1" s="1" t="s">
        <v>43</v>
      </c>
      <c r="K1" s="1" t="s">
        <v>46</v>
      </c>
      <c r="L1" s="1" t="s">
        <v>44</v>
      </c>
      <c r="M1" s="1" t="s">
        <v>47</v>
      </c>
      <c r="N1" s="1" t="s">
        <v>39</v>
      </c>
      <c r="O1" s="1" t="s">
        <v>7</v>
      </c>
      <c r="P1" s="1" t="s">
        <v>40</v>
      </c>
      <c r="Q1" s="1" t="s">
        <v>41</v>
      </c>
      <c r="R1" s="1" t="s">
        <v>48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</row>
    <row r="2" spans="1:43" x14ac:dyDescent="0.3">
      <c r="A2" s="1">
        <v>1966</v>
      </c>
      <c r="B2" s="1">
        <v>19</v>
      </c>
      <c r="C2" s="1" t="s">
        <v>33</v>
      </c>
      <c r="D2" s="1" t="s">
        <v>34</v>
      </c>
      <c r="E2" s="1">
        <v>0</v>
      </c>
      <c r="F2" s="1">
        <v>1</v>
      </c>
      <c r="G2" s="1">
        <v>0</v>
      </c>
      <c r="H2" s="1">
        <f>11+11+11+5+2</f>
        <v>40</v>
      </c>
      <c r="I2" s="1">
        <v>40</v>
      </c>
      <c r="J2" s="1">
        <f>14+9+10+8+9</f>
        <v>50</v>
      </c>
      <c r="K2" s="1">
        <f>J2-G2</f>
        <v>50</v>
      </c>
      <c r="L2" s="1">
        <f>H2/(H2+J2)</f>
        <v>0.44444444444444442</v>
      </c>
      <c r="M2" s="1">
        <f>I2/(I2+K2)</f>
        <v>0.44444444444444442</v>
      </c>
      <c r="N2" s="1">
        <v>0.55000000000000004</v>
      </c>
      <c r="O2" s="1">
        <v>15</v>
      </c>
      <c r="P2" s="1">
        <f>(3.68+3.2+3.92+4.4+5.34)/5</f>
        <v>4.1079999999999997</v>
      </c>
      <c r="Q2" s="1">
        <v>3.2</v>
      </c>
      <c r="R2" s="1">
        <v>2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3</v>
      </c>
      <c r="Y2" s="1">
        <v>5</v>
      </c>
      <c r="Z2" s="1">
        <v>5</v>
      </c>
      <c r="AA2" s="1">
        <v>5</v>
      </c>
      <c r="AB2" s="1">
        <v>1</v>
      </c>
      <c r="AC2" s="1">
        <v>3</v>
      </c>
      <c r="AD2" s="1">
        <v>1</v>
      </c>
      <c r="AE2" s="1">
        <v>6</v>
      </c>
      <c r="AF2" s="1">
        <v>0</v>
      </c>
      <c r="AG2" s="1">
        <v>0</v>
      </c>
      <c r="AH2" s="1">
        <v>1</v>
      </c>
      <c r="AI2" s="1">
        <v>17</v>
      </c>
      <c r="AJ2" s="1">
        <v>28</v>
      </c>
      <c r="AK2" s="1">
        <v>5.89</v>
      </c>
      <c r="AL2" s="1">
        <v>2.6669999999999998</v>
      </c>
      <c r="AM2" s="1">
        <v>15</v>
      </c>
      <c r="AN2" s="1">
        <v>3</v>
      </c>
      <c r="AO2" s="1">
        <v>9</v>
      </c>
      <c r="AP2" s="1">
        <v>18</v>
      </c>
      <c r="AQ2" s="1">
        <v>2</v>
      </c>
    </row>
    <row r="3" spans="1:43" x14ac:dyDescent="0.3">
      <c r="A3" s="1">
        <v>1968</v>
      </c>
      <c r="B3" s="1">
        <v>21</v>
      </c>
      <c r="C3" s="1" t="s">
        <v>33</v>
      </c>
      <c r="D3" s="1" t="s">
        <v>34</v>
      </c>
      <c r="E3" s="1">
        <v>6</v>
      </c>
      <c r="F3" s="1">
        <v>9</v>
      </c>
      <c r="G3" s="1">
        <v>0.4</v>
      </c>
      <c r="H3" s="1">
        <f>16+19+7+9+6+4</f>
        <v>61</v>
      </c>
      <c r="I3" s="1">
        <f>H3-E3</f>
        <v>55</v>
      </c>
      <c r="J3" s="1">
        <f>12+12+13+10+9+7</f>
        <v>63</v>
      </c>
      <c r="K3" s="1">
        <f>J3-F3</f>
        <v>54</v>
      </c>
      <c r="L3" s="1">
        <f t="shared" ref="L3:L28" si="0">H3/(H3+J3)</f>
        <v>0.49193548387096775</v>
      </c>
      <c r="M3" s="1">
        <f t="shared" ref="M3:M28" si="1">I3/(I3+K3)</f>
        <v>0.50458715596330272</v>
      </c>
      <c r="N3" s="1">
        <v>0.61299999999999999</v>
      </c>
      <c r="O3" s="1">
        <v>3.09</v>
      </c>
      <c r="P3" s="1">
        <f>(2.2+2.08+2.95+2.75+3.09+2.28)/5</f>
        <v>3.07</v>
      </c>
      <c r="Q3" s="1">
        <v>2.08</v>
      </c>
      <c r="R3" s="1">
        <v>21</v>
      </c>
      <c r="S3" s="1">
        <v>18</v>
      </c>
      <c r="T3" s="1">
        <v>1</v>
      </c>
      <c r="U3" s="1">
        <v>3</v>
      </c>
      <c r="V3" s="1">
        <v>0</v>
      </c>
      <c r="W3" s="1">
        <v>0</v>
      </c>
      <c r="X3" s="1">
        <v>134</v>
      </c>
      <c r="Y3" s="1">
        <v>93</v>
      </c>
      <c r="Z3" s="1">
        <v>50</v>
      </c>
      <c r="AA3" s="1">
        <v>46</v>
      </c>
      <c r="AB3" s="1">
        <v>12</v>
      </c>
      <c r="AC3" s="1">
        <v>75</v>
      </c>
      <c r="AD3" s="1">
        <v>4</v>
      </c>
      <c r="AE3" s="1">
        <v>133</v>
      </c>
      <c r="AF3" s="1">
        <v>4</v>
      </c>
      <c r="AG3" s="1">
        <v>0</v>
      </c>
      <c r="AH3" s="1">
        <v>7</v>
      </c>
      <c r="AI3" s="1">
        <v>559</v>
      </c>
      <c r="AJ3" s="1">
        <v>98</v>
      </c>
      <c r="AK3" s="1">
        <v>3.33</v>
      </c>
      <c r="AL3" s="1">
        <v>1.254</v>
      </c>
      <c r="AM3" s="1">
        <v>6.2</v>
      </c>
      <c r="AN3" s="1">
        <v>0.8</v>
      </c>
      <c r="AO3" s="1">
        <v>5</v>
      </c>
      <c r="AP3" s="1">
        <v>8.9</v>
      </c>
      <c r="AQ3" s="1">
        <v>1.77</v>
      </c>
    </row>
    <row r="4" spans="1:43" x14ac:dyDescent="0.3">
      <c r="A4" s="1">
        <v>1969</v>
      </c>
      <c r="B4" s="1">
        <v>22</v>
      </c>
      <c r="C4" s="1" t="s">
        <v>33</v>
      </c>
      <c r="D4" s="1" t="s">
        <v>34</v>
      </c>
      <c r="E4" s="1">
        <v>6</v>
      </c>
      <c r="F4" s="1">
        <v>3</v>
      </c>
      <c r="G4" s="1">
        <v>0.66700000000000004</v>
      </c>
      <c r="H4" s="1">
        <f>25+17+13+8+6</f>
        <v>69</v>
      </c>
      <c r="I4" s="1">
        <v>69</v>
      </c>
      <c r="J4" s="1">
        <f>7+9+12+10+7</f>
        <v>45</v>
      </c>
      <c r="K4" s="1">
        <v>45</v>
      </c>
      <c r="L4" s="1">
        <f t="shared" si="0"/>
        <v>0.60526315789473684</v>
      </c>
      <c r="M4" s="1">
        <f t="shared" si="1"/>
        <v>0.60526315789473684</v>
      </c>
      <c r="N4" s="1">
        <v>0.78100000000000003</v>
      </c>
      <c r="O4" s="1">
        <v>3.53</v>
      </c>
      <c r="P4" s="1">
        <f>(2.21+2.28+3.43+3.01+3.47)/5</f>
        <v>2.88</v>
      </c>
      <c r="Q4" s="1">
        <v>2.21</v>
      </c>
      <c r="R4" s="1">
        <v>25</v>
      </c>
      <c r="S4" s="1">
        <v>10</v>
      </c>
      <c r="T4" s="1">
        <v>4</v>
      </c>
      <c r="U4" s="1">
        <v>2</v>
      </c>
      <c r="V4" s="1">
        <v>0</v>
      </c>
      <c r="W4" s="1">
        <v>1</v>
      </c>
      <c r="X4" s="1">
        <v>89.1</v>
      </c>
      <c r="Y4" s="1">
        <v>60</v>
      </c>
      <c r="Z4" s="1">
        <v>38</v>
      </c>
      <c r="AA4" s="1">
        <v>35</v>
      </c>
      <c r="AB4" s="1">
        <v>3</v>
      </c>
      <c r="AC4" s="1">
        <v>53</v>
      </c>
      <c r="AD4" s="1">
        <v>3</v>
      </c>
      <c r="AE4" s="1">
        <v>92</v>
      </c>
      <c r="AF4" s="1">
        <v>1</v>
      </c>
      <c r="AG4" s="1">
        <v>3</v>
      </c>
      <c r="AH4" s="1">
        <v>1</v>
      </c>
      <c r="AI4" s="1">
        <v>375</v>
      </c>
      <c r="AJ4" s="1">
        <v>104</v>
      </c>
      <c r="AK4" s="1">
        <v>2.7</v>
      </c>
      <c r="AL4" s="1">
        <v>1.2649999999999999</v>
      </c>
      <c r="AM4" s="1">
        <v>6</v>
      </c>
      <c r="AN4" s="1">
        <v>0.3</v>
      </c>
      <c r="AO4" s="1">
        <v>5.3</v>
      </c>
      <c r="AP4" s="1">
        <v>9.3000000000000007</v>
      </c>
      <c r="AQ4" s="1">
        <v>1.74</v>
      </c>
    </row>
    <row r="5" spans="1:43" x14ac:dyDescent="0.3">
      <c r="A5" s="1">
        <v>1970</v>
      </c>
      <c r="B5" s="1">
        <v>23</v>
      </c>
      <c r="C5" s="1" t="s">
        <v>33</v>
      </c>
      <c r="D5" s="1" t="s">
        <v>34</v>
      </c>
      <c r="E5" s="1">
        <v>7</v>
      </c>
      <c r="F5" s="1">
        <v>11</v>
      </c>
      <c r="G5" s="1">
        <v>0.38900000000000001</v>
      </c>
      <c r="H5" s="1">
        <f>(18+12+9+10+8+7)</f>
        <v>64</v>
      </c>
      <c r="I5" s="1">
        <f t="shared" ref="I5:I28" si="2">H5-E5</f>
        <v>57</v>
      </c>
      <c r="J5" s="1">
        <f>(12+7+9+14+4+11)</f>
        <v>57</v>
      </c>
      <c r="K5" s="1">
        <f t="shared" ref="K5:K28" si="3">J5-F5</f>
        <v>46</v>
      </c>
      <c r="L5" s="1">
        <f t="shared" si="0"/>
        <v>0.52892561983471076</v>
      </c>
      <c r="M5" s="1">
        <f t="shared" si="1"/>
        <v>0.55339805825242716</v>
      </c>
      <c r="N5" s="1">
        <v>0.66700000000000004</v>
      </c>
      <c r="O5" s="1">
        <v>3.42</v>
      </c>
      <c r="P5" s="1">
        <f>(O5+2.82+3.14+3.68+3.56+3.89)/6</f>
        <v>3.4183333333333334</v>
      </c>
      <c r="Q5" s="1">
        <v>2.82</v>
      </c>
      <c r="R5" s="1">
        <v>27</v>
      </c>
      <c r="S5" s="1">
        <v>19</v>
      </c>
      <c r="T5" s="1">
        <v>4</v>
      </c>
      <c r="U5" s="1">
        <v>5</v>
      </c>
      <c r="V5" s="1">
        <v>2</v>
      </c>
      <c r="W5" s="1">
        <v>1</v>
      </c>
      <c r="X5" s="1">
        <v>131.19999999999999</v>
      </c>
      <c r="Y5" s="1">
        <v>86</v>
      </c>
      <c r="Z5" s="1">
        <v>59</v>
      </c>
      <c r="AA5" s="1">
        <v>50</v>
      </c>
      <c r="AB5" s="1">
        <v>10</v>
      </c>
      <c r="AC5" s="1">
        <v>97</v>
      </c>
      <c r="AD5" s="1">
        <v>2</v>
      </c>
      <c r="AE5" s="1">
        <v>125</v>
      </c>
      <c r="AF5" s="1">
        <v>4</v>
      </c>
      <c r="AG5" s="1">
        <v>0</v>
      </c>
      <c r="AH5" s="1">
        <v>8</v>
      </c>
      <c r="AI5" s="1">
        <v>570</v>
      </c>
      <c r="AJ5" s="1">
        <v>118</v>
      </c>
      <c r="AK5" s="1">
        <v>4.03</v>
      </c>
      <c r="AL5" s="1">
        <v>1.39</v>
      </c>
      <c r="AM5" s="1">
        <v>5.9</v>
      </c>
      <c r="AN5" s="1">
        <v>0.7</v>
      </c>
      <c r="AO5" s="1">
        <v>6.6</v>
      </c>
      <c r="AP5" s="1">
        <v>8.5</v>
      </c>
      <c r="AQ5" s="1">
        <v>1.29</v>
      </c>
    </row>
    <row r="6" spans="1:43" x14ac:dyDescent="0.3">
      <c r="A6" s="1">
        <v>1971</v>
      </c>
      <c r="B6" s="1">
        <v>24</v>
      </c>
      <c r="C6" s="1" t="s">
        <v>33</v>
      </c>
      <c r="D6" s="1" t="s">
        <v>34</v>
      </c>
      <c r="E6" s="1">
        <v>10</v>
      </c>
      <c r="F6" s="1">
        <v>14</v>
      </c>
      <c r="G6" s="1">
        <v>0.41699999999999998</v>
      </c>
      <c r="H6" s="1">
        <f>(20+12+6+7+10)</f>
        <v>55</v>
      </c>
      <c r="I6" s="1">
        <f t="shared" si="2"/>
        <v>45</v>
      </c>
      <c r="J6" s="1">
        <f>(10+11+11+7+14)</f>
        <v>53</v>
      </c>
      <c r="K6" s="1">
        <f t="shared" si="3"/>
        <v>39</v>
      </c>
      <c r="L6" s="1">
        <f t="shared" si="0"/>
        <v>0.5092592592592593</v>
      </c>
      <c r="M6" s="1">
        <f t="shared" si="1"/>
        <v>0.5357142857142857</v>
      </c>
      <c r="N6" s="1">
        <v>0.66700000000000004</v>
      </c>
      <c r="O6" s="1">
        <v>3.97</v>
      </c>
      <c r="P6" s="1">
        <f>(O6+1.76+3.23+3.04+2.92)/5</f>
        <v>2.984</v>
      </c>
      <c r="Q6" s="1">
        <v>1.76</v>
      </c>
      <c r="R6" s="1">
        <v>30</v>
      </c>
      <c r="S6" s="1">
        <v>26</v>
      </c>
      <c r="T6" s="1">
        <v>1</v>
      </c>
      <c r="U6" s="1">
        <v>3</v>
      </c>
      <c r="V6" s="1">
        <v>0</v>
      </c>
      <c r="W6" s="1">
        <v>0</v>
      </c>
      <c r="X6" s="1">
        <v>152</v>
      </c>
      <c r="Y6" s="1">
        <v>125</v>
      </c>
      <c r="Z6" s="1">
        <v>78</v>
      </c>
      <c r="AA6" s="1">
        <v>67</v>
      </c>
      <c r="AB6" s="1">
        <v>8</v>
      </c>
      <c r="AC6" s="1">
        <v>116</v>
      </c>
      <c r="AD6" s="1">
        <v>4</v>
      </c>
      <c r="AE6" s="1">
        <v>137</v>
      </c>
      <c r="AF6" s="1">
        <v>15</v>
      </c>
      <c r="AG6" s="1">
        <v>1</v>
      </c>
      <c r="AH6" s="1">
        <v>6</v>
      </c>
      <c r="AI6" s="1">
        <v>705</v>
      </c>
      <c r="AJ6" s="1">
        <v>86</v>
      </c>
      <c r="AK6" s="1">
        <v>3.92</v>
      </c>
      <c r="AL6" s="1">
        <v>1.5860000000000001</v>
      </c>
      <c r="AM6" s="1">
        <v>7.4</v>
      </c>
      <c r="AN6" s="1">
        <v>0.5</v>
      </c>
      <c r="AO6" s="1">
        <v>6.9</v>
      </c>
      <c r="AP6" s="1">
        <v>8.1</v>
      </c>
      <c r="AQ6" s="1">
        <v>1.18</v>
      </c>
    </row>
    <row r="7" spans="1:43" x14ac:dyDescent="0.3">
      <c r="A7" s="1">
        <v>1972</v>
      </c>
      <c r="B7" s="1">
        <v>25</v>
      </c>
      <c r="C7" s="1" t="s">
        <v>35</v>
      </c>
      <c r="D7" s="1" t="s">
        <v>36</v>
      </c>
      <c r="E7" s="1">
        <v>19</v>
      </c>
      <c r="F7" s="1">
        <v>16</v>
      </c>
      <c r="G7" s="1">
        <v>0.54300000000000004</v>
      </c>
      <c r="H7" s="1">
        <f>19+18+12+8+4</f>
        <v>61</v>
      </c>
      <c r="I7" s="1">
        <f t="shared" si="2"/>
        <v>42</v>
      </c>
      <c r="J7" s="1">
        <f>16+11+11+11+9</f>
        <v>58</v>
      </c>
      <c r="K7" s="1">
        <f t="shared" si="3"/>
        <v>42</v>
      </c>
      <c r="L7" s="1">
        <f t="shared" si="0"/>
        <v>0.51260504201680668</v>
      </c>
      <c r="M7" s="1">
        <f t="shared" si="1"/>
        <v>0.5</v>
      </c>
      <c r="N7" s="1">
        <v>0.621</v>
      </c>
      <c r="O7" s="1">
        <v>2.2799999999999998</v>
      </c>
      <c r="P7" s="1">
        <f>(O7+2.98+2.94+2.81+4.51)/5</f>
        <v>3.1040000000000001</v>
      </c>
      <c r="Q7" s="1">
        <v>2.2799999999999998</v>
      </c>
      <c r="R7" s="1">
        <v>39</v>
      </c>
      <c r="S7" s="1">
        <v>39</v>
      </c>
      <c r="T7" s="1">
        <v>0</v>
      </c>
      <c r="U7" s="1">
        <v>20</v>
      </c>
      <c r="V7" s="1">
        <v>9</v>
      </c>
      <c r="W7" s="1">
        <v>0</v>
      </c>
      <c r="X7" s="1">
        <v>284</v>
      </c>
      <c r="Y7" s="1">
        <v>166</v>
      </c>
      <c r="Z7" s="1">
        <v>80</v>
      </c>
      <c r="AA7" s="1">
        <v>72</v>
      </c>
      <c r="AB7" s="1">
        <v>14</v>
      </c>
      <c r="AC7" s="1">
        <v>157</v>
      </c>
      <c r="AD7" s="1">
        <v>4</v>
      </c>
      <c r="AE7" s="1">
        <v>329</v>
      </c>
      <c r="AF7" s="1">
        <v>10</v>
      </c>
      <c r="AG7" s="1">
        <v>0</v>
      </c>
      <c r="AH7" s="1">
        <v>18</v>
      </c>
      <c r="AI7" s="1">
        <v>1154</v>
      </c>
      <c r="AJ7" s="1">
        <v>128</v>
      </c>
      <c r="AK7" s="1">
        <v>2.4900000000000002</v>
      </c>
      <c r="AL7" s="1">
        <v>1.137</v>
      </c>
      <c r="AM7" s="1">
        <v>5.3</v>
      </c>
      <c r="AN7" s="1">
        <v>0.4</v>
      </c>
      <c r="AO7" s="1">
        <v>5</v>
      </c>
      <c r="AP7" s="1">
        <v>10.4</v>
      </c>
      <c r="AQ7" s="1">
        <v>2.1</v>
      </c>
    </row>
    <row r="8" spans="1:43" x14ac:dyDescent="0.3">
      <c r="A8" s="1">
        <v>1973</v>
      </c>
      <c r="B8" s="1">
        <v>26</v>
      </c>
      <c r="C8" s="1" t="s">
        <v>35</v>
      </c>
      <c r="D8" s="1" t="s">
        <v>36</v>
      </c>
      <c r="E8" s="1">
        <v>21</v>
      </c>
      <c r="F8" s="1">
        <v>16</v>
      </c>
      <c r="G8" s="1">
        <v>0.56799999999999995</v>
      </c>
      <c r="H8" s="1">
        <f>21+20+11+7</f>
        <v>59</v>
      </c>
      <c r="I8" s="1">
        <f t="shared" si="2"/>
        <v>38</v>
      </c>
      <c r="J8" s="1">
        <f>16+14+19+17</f>
        <v>66</v>
      </c>
      <c r="K8" s="1">
        <f t="shared" si="3"/>
        <v>50</v>
      </c>
      <c r="L8" s="1">
        <f t="shared" si="0"/>
        <v>0.47199999999999998</v>
      </c>
      <c r="M8" s="1">
        <f t="shared" si="1"/>
        <v>0.43181818181818182</v>
      </c>
      <c r="N8" s="1">
        <v>0.58799999999999997</v>
      </c>
      <c r="O8" s="1">
        <v>2.87</v>
      </c>
      <c r="P8" s="1">
        <f>(O8+3.22+3.68+4.38)/4</f>
        <v>3.5374999999999996</v>
      </c>
      <c r="Q8" s="1">
        <v>2.87</v>
      </c>
      <c r="R8" s="1">
        <v>41</v>
      </c>
      <c r="S8" s="1">
        <v>39</v>
      </c>
      <c r="T8" s="1">
        <v>2</v>
      </c>
      <c r="U8" s="1">
        <v>26</v>
      </c>
      <c r="V8" s="1">
        <v>4</v>
      </c>
      <c r="W8" s="1">
        <v>1</v>
      </c>
      <c r="X8" s="1">
        <v>326</v>
      </c>
      <c r="Y8" s="1">
        <v>238</v>
      </c>
      <c r="Z8" s="1">
        <v>113</v>
      </c>
      <c r="AA8" s="1">
        <v>104</v>
      </c>
      <c r="AB8" s="1">
        <v>18</v>
      </c>
      <c r="AC8" s="1">
        <v>162</v>
      </c>
      <c r="AD8" s="1">
        <v>2</v>
      </c>
      <c r="AE8" s="1">
        <v>383</v>
      </c>
      <c r="AF8" s="1">
        <v>7</v>
      </c>
      <c r="AG8" s="1">
        <v>0</v>
      </c>
      <c r="AH8" s="1">
        <v>15</v>
      </c>
      <c r="AI8" s="1">
        <v>1355</v>
      </c>
      <c r="AJ8" s="1">
        <v>123</v>
      </c>
      <c r="AK8" s="1">
        <v>2.4900000000000002</v>
      </c>
      <c r="AL8" s="1">
        <v>1.2270000000000001</v>
      </c>
      <c r="AM8" s="1">
        <v>6.6</v>
      </c>
      <c r="AN8" s="1">
        <v>0.5</v>
      </c>
      <c r="AO8" s="1">
        <v>4.5</v>
      </c>
      <c r="AP8" s="1">
        <v>10.6</v>
      </c>
      <c r="AQ8" s="1">
        <v>2.36</v>
      </c>
    </row>
    <row r="9" spans="1:43" x14ac:dyDescent="0.3">
      <c r="A9" s="1">
        <v>1974</v>
      </c>
      <c r="B9" s="1">
        <v>27</v>
      </c>
      <c r="C9" s="1" t="s">
        <v>35</v>
      </c>
      <c r="D9" s="1" t="s">
        <v>36</v>
      </c>
      <c r="E9" s="1">
        <v>22</v>
      </c>
      <c r="F9" s="1">
        <v>16</v>
      </c>
      <c r="G9" s="1">
        <v>0.57899999999999996</v>
      </c>
      <c r="H9" s="1">
        <f>22+14+7+3+7+1</f>
        <v>54</v>
      </c>
      <c r="I9" s="1">
        <f t="shared" si="2"/>
        <v>32</v>
      </c>
      <c r="J9" s="1">
        <f>16+19+11+8+4+8</f>
        <v>66</v>
      </c>
      <c r="K9" s="1">
        <f t="shared" si="3"/>
        <v>50</v>
      </c>
      <c r="L9" s="1">
        <f t="shared" si="0"/>
        <v>0.45</v>
      </c>
      <c r="M9" s="1">
        <f t="shared" si="1"/>
        <v>0.3902439024390244</v>
      </c>
      <c r="N9" s="1">
        <v>0.57899999999999996</v>
      </c>
      <c r="O9" s="1">
        <v>2.89</v>
      </c>
      <c r="P9" s="1">
        <f>(O9+3.12+2.61+3.8+2.98+6.14)/6</f>
        <v>3.59</v>
      </c>
      <c r="Q9" s="1">
        <v>2.61</v>
      </c>
      <c r="R9" s="1">
        <v>42</v>
      </c>
      <c r="S9" s="1">
        <v>41</v>
      </c>
      <c r="T9" s="1">
        <v>1</v>
      </c>
      <c r="U9" s="1">
        <v>26</v>
      </c>
      <c r="V9" s="1">
        <v>3</v>
      </c>
      <c r="W9" s="1">
        <v>0</v>
      </c>
      <c r="X9" s="1">
        <v>332.2</v>
      </c>
      <c r="Y9" s="1">
        <v>221</v>
      </c>
      <c r="Z9" s="1">
        <v>127</v>
      </c>
      <c r="AA9" s="1">
        <v>107</v>
      </c>
      <c r="AB9" s="1">
        <v>18</v>
      </c>
      <c r="AC9" s="1">
        <v>202</v>
      </c>
      <c r="AD9" s="1">
        <v>3</v>
      </c>
      <c r="AE9" s="1">
        <v>367</v>
      </c>
      <c r="AF9" s="1">
        <v>9</v>
      </c>
      <c r="AG9" s="1">
        <v>0</v>
      </c>
      <c r="AH9" s="1">
        <v>9</v>
      </c>
      <c r="AI9" s="1">
        <v>1392</v>
      </c>
      <c r="AJ9" s="1">
        <v>118</v>
      </c>
      <c r="AK9" s="1">
        <v>2.98</v>
      </c>
      <c r="AL9" s="1">
        <v>1.272</v>
      </c>
      <c r="AM9" s="1">
        <v>6</v>
      </c>
      <c r="AN9" s="1">
        <v>0.5</v>
      </c>
      <c r="AO9" s="1">
        <v>5.5</v>
      </c>
      <c r="AP9" s="1">
        <v>9.9</v>
      </c>
      <c r="AQ9" s="1">
        <v>1.82</v>
      </c>
    </row>
    <row r="10" spans="1:43" x14ac:dyDescent="0.3">
      <c r="A10" s="1">
        <v>1975</v>
      </c>
      <c r="B10" s="1">
        <v>28</v>
      </c>
      <c r="C10" s="1" t="s">
        <v>35</v>
      </c>
      <c r="D10" s="1" t="s">
        <v>36</v>
      </c>
      <c r="E10" s="1">
        <v>14</v>
      </c>
      <c r="F10" s="1">
        <v>12</v>
      </c>
      <c r="G10" s="1">
        <v>0.53800000000000003</v>
      </c>
      <c r="H10" s="1">
        <f>16+16+14+7+3</f>
        <v>56</v>
      </c>
      <c r="I10" s="1">
        <f t="shared" si="2"/>
        <v>42</v>
      </c>
      <c r="J10" s="1">
        <f>9+13+12+15+12</f>
        <v>61</v>
      </c>
      <c r="K10" s="1">
        <f t="shared" si="3"/>
        <v>49</v>
      </c>
      <c r="L10" s="1">
        <f t="shared" si="0"/>
        <v>0.47863247863247865</v>
      </c>
      <c r="M10" s="1">
        <f t="shared" si="1"/>
        <v>0.46153846153846156</v>
      </c>
      <c r="N10" s="1">
        <v>0.64</v>
      </c>
      <c r="O10" s="1">
        <v>3.45</v>
      </c>
      <c r="P10" s="1">
        <f>(O10+2.62+2.91+4.98+5.94)/5</f>
        <v>3.9800000000000004</v>
      </c>
      <c r="Q10" s="1">
        <v>2.62</v>
      </c>
      <c r="R10" s="1">
        <v>28</v>
      </c>
      <c r="S10" s="1">
        <v>28</v>
      </c>
      <c r="T10" s="1">
        <v>0</v>
      </c>
      <c r="U10" s="1">
        <v>10</v>
      </c>
      <c r="V10" s="1">
        <v>5</v>
      </c>
      <c r="W10" s="1">
        <v>0</v>
      </c>
      <c r="X10" s="1">
        <v>198</v>
      </c>
      <c r="Y10" s="1">
        <v>152</v>
      </c>
      <c r="Z10" s="1">
        <v>90</v>
      </c>
      <c r="AA10" s="1">
        <v>76</v>
      </c>
      <c r="AB10" s="1">
        <v>13</v>
      </c>
      <c r="AC10" s="1">
        <v>132</v>
      </c>
      <c r="AD10" s="1">
        <v>0</v>
      </c>
      <c r="AE10" s="1">
        <v>186</v>
      </c>
      <c r="AF10" s="1">
        <v>7</v>
      </c>
      <c r="AG10" s="1">
        <v>0</v>
      </c>
      <c r="AH10" s="1">
        <v>12</v>
      </c>
      <c r="AI10" s="1">
        <v>864</v>
      </c>
      <c r="AJ10" s="1">
        <v>102</v>
      </c>
      <c r="AK10" s="1">
        <v>3.67</v>
      </c>
      <c r="AL10" s="1">
        <v>1.4339999999999999</v>
      </c>
      <c r="AM10" s="1">
        <v>6.9</v>
      </c>
      <c r="AN10" s="1">
        <v>0.6</v>
      </c>
      <c r="AO10" s="1">
        <v>6</v>
      </c>
      <c r="AP10" s="1">
        <v>8.5</v>
      </c>
      <c r="AQ10" s="1">
        <v>1.41</v>
      </c>
    </row>
    <row r="11" spans="1:43" x14ac:dyDescent="0.3">
      <c r="A11" s="1">
        <v>1976</v>
      </c>
      <c r="B11" s="1">
        <v>29</v>
      </c>
      <c r="C11" s="1" t="s">
        <v>35</v>
      </c>
      <c r="D11" s="1" t="s">
        <v>36</v>
      </c>
      <c r="E11" s="1">
        <v>17</v>
      </c>
      <c r="F11" s="1">
        <v>18</v>
      </c>
      <c r="G11" s="1">
        <v>0.48599999999999999</v>
      </c>
      <c r="H11" s="1">
        <f>19+17+8+6</f>
        <v>50</v>
      </c>
      <c r="I11" s="1">
        <f t="shared" si="2"/>
        <v>33</v>
      </c>
      <c r="J11" s="1">
        <f>10+18+16+12</f>
        <v>56</v>
      </c>
      <c r="K11" s="1">
        <f t="shared" si="3"/>
        <v>38</v>
      </c>
      <c r="L11" s="1">
        <f t="shared" si="0"/>
        <v>0.47169811320754718</v>
      </c>
      <c r="M11" s="1">
        <f t="shared" si="1"/>
        <v>0.46478873239436619</v>
      </c>
      <c r="N11" s="1">
        <v>0.65500000000000003</v>
      </c>
      <c r="O11" s="1">
        <v>3.36</v>
      </c>
      <c r="P11" s="1">
        <f>(O11+2.43+3+4.62)/4</f>
        <v>3.3525</v>
      </c>
      <c r="Q11" s="1">
        <v>2.4300000000000002</v>
      </c>
      <c r="R11" s="1">
        <v>39</v>
      </c>
      <c r="S11" s="1">
        <v>39</v>
      </c>
      <c r="T11" s="1">
        <v>0</v>
      </c>
      <c r="U11" s="1">
        <v>21</v>
      </c>
      <c r="V11" s="1">
        <v>7</v>
      </c>
      <c r="W11" s="1">
        <v>0</v>
      </c>
      <c r="X11" s="1">
        <v>284.10000000000002</v>
      </c>
      <c r="Y11" s="1">
        <v>193</v>
      </c>
      <c r="Z11" s="1">
        <v>117</v>
      </c>
      <c r="AA11" s="1">
        <v>106</v>
      </c>
      <c r="AB11" s="1">
        <v>13</v>
      </c>
      <c r="AC11" s="1">
        <v>183</v>
      </c>
      <c r="AD11" s="1">
        <v>2</v>
      </c>
      <c r="AE11" s="1">
        <v>327</v>
      </c>
      <c r="AF11" s="1">
        <v>5</v>
      </c>
      <c r="AG11" s="1">
        <v>2</v>
      </c>
      <c r="AH11" s="1">
        <v>5</v>
      </c>
      <c r="AI11" s="1">
        <v>1196</v>
      </c>
      <c r="AJ11" s="1">
        <v>99</v>
      </c>
      <c r="AK11" s="1">
        <v>2.91</v>
      </c>
      <c r="AL11" s="1">
        <v>1.3220000000000001</v>
      </c>
      <c r="AM11" s="1">
        <v>6.1</v>
      </c>
      <c r="AN11" s="1">
        <v>0.4</v>
      </c>
      <c r="AO11" s="1">
        <v>5.8</v>
      </c>
      <c r="AP11" s="1">
        <v>10.4</v>
      </c>
      <c r="AQ11" s="1">
        <v>1.79</v>
      </c>
    </row>
    <row r="12" spans="1:43" x14ac:dyDescent="0.3">
      <c r="A12" s="1">
        <v>1977</v>
      </c>
      <c r="B12" s="1">
        <v>30</v>
      </c>
      <c r="C12" s="1" t="s">
        <v>35</v>
      </c>
      <c r="D12" s="1" t="s">
        <v>36</v>
      </c>
      <c r="E12" s="1">
        <v>19</v>
      </c>
      <c r="F12" s="1">
        <v>16</v>
      </c>
      <c r="G12" s="1">
        <v>0.54300000000000004</v>
      </c>
      <c r="H12" s="1">
        <f>19+15+8+7+6+2</f>
        <v>57</v>
      </c>
      <c r="I12" s="1">
        <f t="shared" si="2"/>
        <v>38</v>
      </c>
      <c r="J12" s="1">
        <f>16+9+12+10+12+4</f>
        <v>63</v>
      </c>
      <c r="K12" s="1">
        <f t="shared" si="3"/>
        <v>47</v>
      </c>
      <c r="L12" s="1">
        <f t="shared" si="0"/>
        <v>0.47499999999999998</v>
      </c>
      <c r="M12" s="1">
        <f t="shared" si="1"/>
        <v>0.44705882352941179</v>
      </c>
      <c r="N12" s="1">
        <v>0.625</v>
      </c>
      <c r="O12" s="1">
        <v>2.77</v>
      </c>
      <c r="P12" s="1">
        <f>(O12+2.54+3.57+4.25+5.83+5.5)/6</f>
        <v>4.0766666666666671</v>
      </c>
      <c r="Q12" s="1">
        <v>2.54</v>
      </c>
      <c r="R12" s="1">
        <v>37</v>
      </c>
      <c r="S12" s="1">
        <v>37</v>
      </c>
      <c r="T12" s="1">
        <v>0</v>
      </c>
      <c r="U12" s="1">
        <v>22</v>
      </c>
      <c r="V12" s="1">
        <v>4</v>
      </c>
      <c r="W12" s="1">
        <v>0</v>
      </c>
      <c r="X12" s="1">
        <v>299</v>
      </c>
      <c r="Y12" s="1">
        <v>198</v>
      </c>
      <c r="Z12" s="1">
        <v>110</v>
      </c>
      <c r="AA12" s="1">
        <v>92</v>
      </c>
      <c r="AB12" s="1">
        <v>12</v>
      </c>
      <c r="AC12" s="1">
        <v>204</v>
      </c>
      <c r="AD12" s="1">
        <v>7</v>
      </c>
      <c r="AE12" s="1">
        <v>341</v>
      </c>
      <c r="AF12" s="1">
        <v>9</v>
      </c>
      <c r="AG12" s="1">
        <v>3</v>
      </c>
      <c r="AH12" s="1">
        <v>21</v>
      </c>
      <c r="AI12" s="1">
        <v>1272</v>
      </c>
      <c r="AJ12" s="1">
        <v>141</v>
      </c>
      <c r="AK12" s="1">
        <v>3.12</v>
      </c>
      <c r="AL12" s="1">
        <v>1.3440000000000001</v>
      </c>
      <c r="AM12" s="1">
        <v>6</v>
      </c>
      <c r="AN12" s="1">
        <v>0.4</v>
      </c>
      <c r="AO12" s="1">
        <v>6.1</v>
      </c>
      <c r="AP12" s="1">
        <v>10.3</v>
      </c>
      <c r="AQ12" s="1">
        <v>1.67</v>
      </c>
    </row>
    <row r="13" spans="1:43" x14ac:dyDescent="0.3">
      <c r="A13" s="1">
        <v>1978</v>
      </c>
      <c r="B13" s="1">
        <v>31</v>
      </c>
      <c r="C13" s="1" t="s">
        <v>35</v>
      </c>
      <c r="D13" s="1" t="s">
        <v>36</v>
      </c>
      <c r="E13" s="1">
        <v>10</v>
      </c>
      <c r="F13" s="1">
        <v>13</v>
      </c>
      <c r="G13" s="1">
        <v>0.435</v>
      </c>
      <c r="H13" s="1">
        <f>18+10+14+11</f>
        <v>53</v>
      </c>
      <c r="I13" s="1">
        <f t="shared" si="2"/>
        <v>43</v>
      </c>
      <c r="J13" s="1">
        <f>12+13+8+8</f>
        <v>41</v>
      </c>
      <c r="K13" s="1">
        <f t="shared" si="3"/>
        <v>28</v>
      </c>
      <c r="L13" s="1">
        <f t="shared" si="0"/>
        <v>0.56382978723404253</v>
      </c>
      <c r="M13" s="1">
        <f t="shared" si="1"/>
        <v>0.60563380281690138</v>
      </c>
      <c r="N13" s="1">
        <v>0.63600000000000001</v>
      </c>
      <c r="O13" s="1">
        <v>3.72</v>
      </c>
      <c r="P13" s="1">
        <f>(O13+3.65+4.21+4.03)/4</f>
        <v>3.9024999999999999</v>
      </c>
      <c r="Q13" s="1">
        <v>3.65</v>
      </c>
      <c r="R13" s="1">
        <v>31</v>
      </c>
      <c r="S13" s="1">
        <v>31</v>
      </c>
      <c r="T13" s="1">
        <v>0</v>
      </c>
      <c r="U13" s="1">
        <v>14</v>
      </c>
      <c r="V13" s="1">
        <v>3</v>
      </c>
      <c r="W13" s="1">
        <v>0</v>
      </c>
      <c r="X13" s="1">
        <v>234.2</v>
      </c>
      <c r="Y13" s="1">
        <v>183</v>
      </c>
      <c r="Z13" s="1">
        <v>106</v>
      </c>
      <c r="AA13" s="1">
        <v>97</v>
      </c>
      <c r="AB13" s="1">
        <v>12</v>
      </c>
      <c r="AC13" s="1">
        <v>148</v>
      </c>
      <c r="AD13" s="1">
        <v>7</v>
      </c>
      <c r="AE13" s="1">
        <v>260</v>
      </c>
      <c r="AF13" s="1">
        <v>3</v>
      </c>
      <c r="AG13" s="1">
        <v>2</v>
      </c>
      <c r="AH13" s="1">
        <v>13</v>
      </c>
      <c r="AI13" s="1">
        <v>1008</v>
      </c>
      <c r="AJ13" s="1">
        <v>98</v>
      </c>
      <c r="AK13" s="1">
        <v>2.96</v>
      </c>
      <c r="AL13" s="1">
        <v>1.411</v>
      </c>
      <c r="AM13" s="1">
        <v>7</v>
      </c>
      <c r="AN13" s="1">
        <v>0.5</v>
      </c>
      <c r="AO13" s="1">
        <v>5.7</v>
      </c>
      <c r="AP13" s="1">
        <v>10</v>
      </c>
      <c r="AQ13" s="1">
        <v>1.76</v>
      </c>
    </row>
    <row r="14" spans="1:43" x14ac:dyDescent="0.3">
      <c r="A14" s="1">
        <v>1979</v>
      </c>
      <c r="B14" s="1">
        <v>32</v>
      </c>
      <c r="C14" s="1" t="s">
        <v>35</v>
      </c>
      <c r="D14" s="1" t="s">
        <v>36</v>
      </c>
      <c r="E14" s="1">
        <v>16</v>
      </c>
      <c r="F14" s="1">
        <v>14</v>
      </c>
      <c r="G14" s="1">
        <v>0.53300000000000003</v>
      </c>
      <c r="H14" s="1">
        <f>16+16+10+9+5+7</f>
        <v>63</v>
      </c>
      <c r="I14" s="1">
        <f t="shared" si="2"/>
        <v>47</v>
      </c>
      <c r="J14" s="1">
        <f>10+14+12+10+5+5</f>
        <v>56</v>
      </c>
      <c r="K14" s="1">
        <f t="shared" si="3"/>
        <v>42</v>
      </c>
      <c r="L14" s="1">
        <f t="shared" si="0"/>
        <v>0.52941176470588236</v>
      </c>
      <c r="M14" s="1">
        <f t="shared" si="1"/>
        <v>0.5280898876404494</v>
      </c>
      <c r="N14" s="1">
        <v>0.61499999999999999</v>
      </c>
      <c r="O14" s="1">
        <v>3.6</v>
      </c>
      <c r="P14" s="1">
        <f>(O14+3.57+4.2+4.81+5.51+3.89)/6</f>
        <v>4.2633333333333328</v>
      </c>
      <c r="Q14" s="1">
        <v>3.57</v>
      </c>
      <c r="R14" s="1">
        <v>34</v>
      </c>
      <c r="S14" s="1">
        <v>34</v>
      </c>
      <c r="T14" s="1">
        <v>0</v>
      </c>
      <c r="U14" s="1">
        <v>17</v>
      </c>
      <c r="V14" s="1">
        <v>5</v>
      </c>
      <c r="W14" s="1">
        <v>0</v>
      </c>
      <c r="X14" s="1">
        <v>222.2</v>
      </c>
      <c r="Y14" s="1">
        <v>169</v>
      </c>
      <c r="Z14" s="1">
        <v>104</v>
      </c>
      <c r="AA14" s="1">
        <v>89</v>
      </c>
      <c r="AB14" s="1">
        <v>15</v>
      </c>
      <c r="AC14" s="1">
        <v>114</v>
      </c>
      <c r="AD14" s="1">
        <v>3</v>
      </c>
      <c r="AE14" s="1">
        <v>223</v>
      </c>
      <c r="AF14" s="1">
        <v>6</v>
      </c>
      <c r="AG14" s="1">
        <v>0</v>
      </c>
      <c r="AH14" s="1">
        <v>9</v>
      </c>
      <c r="AI14" s="1">
        <v>937</v>
      </c>
      <c r="AJ14" s="1">
        <v>113</v>
      </c>
      <c r="AK14" s="1">
        <v>3.22</v>
      </c>
      <c r="AL14" s="1">
        <v>1.2709999999999999</v>
      </c>
      <c r="AM14" s="1">
        <v>6.8</v>
      </c>
      <c r="AN14" s="1">
        <v>0.6</v>
      </c>
      <c r="AO14" s="1">
        <v>4.5999999999999996</v>
      </c>
      <c r="AP14" s="1">
        <v>9</v>
      </c>
      <c r="AQ14" s="1">
        <v>1.96</v>
      </c>
    </row>
    <row r="15" spans="1:43" x14ac:dyDescent="0.3">
      <c r="A15" s="1">
        <v>1980</v>
      </c>
      <c r="B15" s="1">
        <v>33</v>
      </c>
      <c r="C15" s="1" t="s">
        <v>37</v>
      </c>
      <c r="D15" s="1" t="s">
        <v>34</v>
      </c>
      <c r="E15" s="1">
        <v>11</v>
      </c>
      <c r="F15" s="1">
        <v>10</v>
      </c>
      <c r="G15" s="1">
        <v>0.52400000000000002</v>
      </c>
      <c r="H15" s="1">
        <f>20+11+12+12+10</f>
        <v>65</v>
      </c>
      <c r="I15" s="1">
        <f t="shared" si="2"/>
        <v>54</v>
      </c>
      <c r="J15" s="1">
        <f>12+10+13+4+4</f>
        <v>43</v>
      </c>
      <c r="K15" s="1">
        <f t="shared" si="3"/>
        <v>33</v>
      </c>
      <c r="L15" s="1">
        <f t="shared" si="0"/>
        <v>0.60185185185185186</v>
      </c>
      <c r="M15" s="1">
        <f t="shared" si="1"/>
        <v>0.62068965517241381</v>
      </c>
      <c r="N15" s="1">
        <v>0.75</v>
      </c>
      <c r="O15" s="1">
        <v>3.35</v>
      </c>
      <c r="P15" s="1">
        <f>(O15+3.55+3.2+2.37+1.9)/5</f>
        <v>2.8740000000000006</v>
      </c>
      <c r="Q15" s="1">
        <v>1.9</v>
      </c>
      <c r="R15" s="1">
        <v>35</v>
      </c>
      <c r="S15" s="1">
        <v>35</v>
      </c>
      <c r="T15" s="1">
        <v>0</v>
      </c>
      <c r="U15" s="1">
        <v>4</v>
      </c>
      <c r="V15" s="1">
        <v>2</v>
      </c>
      <c r="W15" s="1">
        <v>0</v>
      </c>
      <c r="X15" s="1">
        <v>233.2</v>
      </c>
      <c r="Y15" s="1">
        <v>205</v>
      </c>
      <c r="Z15" s="1">
        <v>100</v>
      </c>
      <c r="AA15" s="1">
        <v>87</v>
      </c>
      <c r="AB15" s="1">
        <v>10</v>
      </c>
      <c r="AC15" s="1">
        <v>98</v>
      </c>
      <c r="AD15" s="1">
        <v>1</v>
      </c>
      <c r="AE15" s="1">
        <v>200</v>
      </c>
      <c r="AF15" s="1">
        <v>3</v>
      </c>
      <c r="AG15" s="1">
        <v>1</v>
      </c>
      <c r="AH15" s="1">
        <v>10</v>
      </c>
      <c r="AI15" s="1">
        <v>982</v>
      </c>
      <c r="AJ15" s="1">
        <v>98</v>
      </c>
      <c r="AK15" s="1">
        <v>2.89</v>
      </c>
      <c r="AL15" s="1">
        <v>1.2969999999999999</v>
      </c>
      <c r="AM15" s="1">
        <v>7.9</v>
      </c>
      <c r="AN15" s="1">
        <v>0.4</v>
      </c>
      <c r="AO15" s="1">
        <v>3.8</v>
      </c>
      <c r="AP15" s="1">
        <v>7.7</v>
      </c>
      <c r="AQ15" s="1">
        <v>2.04</v>
      </c>
    </row>
    <row r="16" spans="1:43" x14ac:dyDescent="0.3">
      <c r="A16" s="1">
        <v>1981</v>
      </c>
      <c r="B16" s="1">
        <v>34</v>
      </c>
      <c r="C16" s="1" t="s">
        <v>37</v>
      </c>
      <c r="D16" s="1" t="s">
        <v>34</v>
      </c>
      <c r="E16" s="1">
        <v>11</v>
      </c>
      <c r="F16" s="1">
        <v>5</v>
      </c>
      <c r="G16" s="1">
        <v>0.68799999999999994</v>
      </c>
      <c r="H16" s="1">
        <f>9+11+9+11+4</f>
        <v>44</v>
      </c>
      <c r="I16" s="1">
        <f t="shared" si="2"/>
        <v>33</v>
      </c>
      <c r="J16" s="1">
        <f>9+9+5+5+6</f>
        <v>34</v>
      </c>
      <c r="K16" s="1">
        <f t="shared" si="3"/>
        <v>29</v>
      </c>
      <c r="L16" s="1">
        <f t="shared" si="0"/>
        <v>0.5641025641025641</v>
      </c>
      <c r="M16" s="1">
        <f t="shared" si="1"/>
        <v>0.532258064516129</v>
      </c>
      <c r="N16" s="1">
        <v>0.68799999999999994</v>
      </c>
      <c r="O16" s="1">
        <v>1.69</v>
      </c>
      <c r="P16" s="1">
        <f>(O16+2.82+2.61+2.18+2.91)/5</f>
        <v>2.4419999999999997</v>
      </c>
      <c r="Q16" s="1">
        <v>1.69</v>
      </c>
      <c r="R16" s="1">
        <v>21</v>
      </c>
      <c r="S16" s="1">
        <v>21</v>
      </c>
      <c r="T16" s="1">
        <v>0</v>
      </c>
      <c r="U16" s="1">
        <v>5</v>
      </c>
      <c r="V16" s="1">
        <v>3</v>
      </c>
      <c r="W16" s="1">
        <v>0</v>
      </c>
      <c r="X16" s="1">
        <v>149</v>
      </c>
      <c r="Y16" s="1">
        <v>99</v>
      </c>
      <c r="Z16" s="1">
        <v>34</v>
      </c>
      <c r="AA16" s="1">
        <v>28</v>
      </c>
      <c r="AB16" s="1">
        <v>2</v>
      </c>
      <c r="AC16" s="1">
        <v>68</v>
      </c>
      <c r="AD16" s="1">
        <v>1</v>
      </c>
      <c r="AE16" s="1">
        <v>140</v>
      </c>
      <c r="AF16" s="1">
        <v>1</v>
      </c>
      <c r="AG16" s="1">
        <v>2</v>
      </c>
      <c r="AH16" s="1">
        <v>16</v>
      </c>
      <c r="AI16" s="1">
        <v>605</v>
      </c>
      <c r="AJ16" s="1">
        <v>195</v>
      </c>
      <c r="AK16" s="1">
        <v>2.2799999999999998</v>
      </c>
      <c r="AL16" s="1">
        <v>1.121</v>
      </c>
      <c r="AM16" s="1">
        <v>6</v>
      </c>
      <c r="AN16" s="1">
        <v>0.1</v>
      </c>
      <c r="AO16" s="1">
        <v>4.0999999999999996</v>
      </c>
      <c r="AP16" s="1">
        <v>8.5</v>
      </c>
      <c r="AQ16" s="1">
        <v>2.06</v>
      </c>
    </row>
    <row r="17" spans="1:43" x14ac:dyDescent="0.3">
      <c r="A17" s="1">
        <v>1982</v>
      </c>
      <c r="B17" s="1">
        <v>35</v>
      </c>
      <c r="C17" s="1" t="s">
        <v>37</v>
      </c>
      <c r="D17" s="1" t="s">
        <v>34</v>
      </c>
      <c r="E17" s="1">
        <v>16</v>
      </c>
      <c r="F17" s="1">
        <v>12</v>
      </c>
      <c r="G17" s="1">
        <v>0.57099999999999995</v>
      </c>
      <c r="H17" s="1">
        <f>17+16+13+5+9</f>
        <v>60</v>
      </c>
      <c r="I17" s="1">
        <f t="shared" si="2"/>
        <v>44</v>
      </c>
      <c r="J17" s="1">
        <f>12+12+8+15+13</f>
        <v>60</v>
      </c>
      <c r="K17" s="1">
        <f t="shared" si="3"/>
        <v>48</v>
      </c>
      <c r="L17" s="1">
        <f t="shared" si="0"/>
        <v>0.5</v>
      </c>
      <c r="M17" s="1">
        <f t="shared" si="1"/>
        <v>0.47826086956521741</v>
      </c>
      <c r="N17" s="1">
        <v>0.61899999999999999</v>
      </c>
      <c r="O17" s="1">
        <v>3.16</v>
      </c>
      <c r="P17" s="1">
        <f>(O17+2.47+3+4.45+3.93)/5</f>
        <v>3.4020000000000001</v>
      </c>
      <c r="Q17" s="1">
        <v>2.4700000000000002</v>
      </c>
      <c r="R17" s="1">
        <v>35</v>
      </c>
      <c r="S17" s="1">
        <v>35</v>
      </c>
      <c r="T17" s="1">
        <v>0</v>
      </c>
      <c r="U17" s="1">
        <v>10</v>
      </c>
      <c r="V17" s="1">
        <v>3</v>
      </c>
      <c r="W17" s="1">
        <v>0</v>
      </c>
      <c r="X17" s="1">
        <v>250.1</v>
      </c>
      <c r="Y17" s="1">
        <v>196</v>
      </c>
      <c r="Z17" s="1">
        <v>100</v>
      </c>
      <c r="AA17" s="1">
        <v>88</v>
      </c>
      <c r="AB17" s="1">
        <v>20</v>
      </c>
      <c r="AC17" s="1">
        <v>109</v>
      </c>
      <c r="AD17" s="1">
        <v>3</v>
      </c>
      <c r="AE17" s="1">
        <v>245</v>
      </c>
      <c r="AF17" s="1">
        <v>8</v>
      </c>
      <c r="AG17" s="1">
        <v>2</v>
      </c>
      <c r="AH17" s="1">
        <v>18</v>
      </c>
      <c r="AI17" s="1">
        <v>1050</v>
      </c>
      <c r="AJ17" s="1">
        <v>105</v>
      </c>
      <c r="AK17" s="1">
        <v>3.2</v>
      </c>
      <c r="AL17" s="1">
        <v>1.218</v>
      </c>
      <c r="AM17" s="1">
        <v>7</v>
      </c>
      <c r="AN17" s="1">
        <v>0.7</v>
      </c>
      <c r="AO17" s="1">
        <v>3.9</v>
      </c>
      <c r="AP17" s="1">
        <v>8.8000000000000007</v>
      </c>
      <c r="AQ17" s="1">
        <v>2.25</v>
      </c>
    </row>
    <row r="18" spans="1:43" x14ac:dyDescent="0.3">
      <c r="A18" s="1">
        <v>1983</v>
      </c>
      <c r="B18" s="1">
        <v>36</v>
      </c>
      <c r="C18" s="1" t="s">
        <v>37</v>
      </c>
      <c r="D18" s="1" t="s">
        <v>34</v>
      </c>
      <c r="E18" s="1">
        <v>14</v>
      </c>
      <c r="F18" s="1">
        <v>9</v>
      </c>
      <c r="G18" s="1">
        <v>0.60899999999999999</v>
      </c>
      <c r="H18" s="1">
        <f>15+6+14+10</f>
        <v>45</v>
      </c>
      <c r="I18" s="1">
        <f t="shared" si="2"/>
        <v>31</v>
      </c>
      <c r="J18" s="1">
        <f>14+13+9+6</f>
        <v>42</v>
      </c>
      <c r="K18" s="1">
        <f t="shared" si="3"/>
        <v>33</v>
      </c>
      <c r="L18" s="1">
        <f t="shared" si="0"/>
        <v>0.51724137931034486</v>
      </c>
      <c r="M18" s="1">
        <f t="shared" si="1"/>
        <v>0.484375</v>
      </c>
      <c r="N18" s="1">
        <v>0.625</v>
      </c>
      <c r="O18" s="1">
        <v>2.98</v>
      </c>
      <c r="P18" s="1">
        <f>(O18+3.48+3.19+3.72)/4</f>
        <v>3.3425000000000002</v>
      </c>
      <c r="Q18" s="1">
        <v>2.98</v>
      </c>
      <c r="R18" s="1">
        <v>29</v>
      </c>
      <c r="S18" s="1">
        <v>29</v>
      </c>
      <c r="T18" s="1">
        <v>0</v>
      </c>
      <c r="U18" s="1">
        <v>5</v>
      </c>
      <c r="V18" s="1">
        <v>2</v>
      </c>
      <c r="W18" s="1">
        <v>0</v>
      </c>
      <c r="X18" s="1">
        <v>196.1</v>
      </c>
      <c r="Y18" s="1">
        <v>134</v>
      </c>
      <c r="Z18" s="1">
        <v>74</v>
      </c>
      <c r="AA18" s="1">
        <v>65</v>
      </c>
      <c r="AB18" s="1">
        <v>9</v>
      </c>
      <c r="AC18" s="1">
        <v>101</v>
      </c>
      <c r="AD18" s="1">
        <v>3</v>
      </c>
      <c r="AE18" s="1">
        <v>183</v>
      </c>
      <c r="AF18" s="1">
        <v>4</v>
      </c>
      <c r="AG18" s="1">
        <v>1</v>
      </c>
      <c r="AH18" s="1">
        <v>5</v>
      </c>
      <c r="AI18" s="1">
        <v>804</v>
      </c>
      <c r="AJ18" s="1">
        <v>114</v>
      </c>
      <c r="AK18" s="1">
        <v>3.09</v>
      </c>
      <c r="AL18" s="1">
        <v>1.1970000000000001</v>
      </c>
      <c r="AM18" s="1">
        <v>6.1</v>
      </c>
      <c r="AN18" s="1">
        <v>0.4</v>
      </c>
      <c r="AO18" s="1">
        <v>4.5999999999999996</v>
      </c>
      <c r="AP18" s="1">
        <v>8.4</v>
      </c>
      <c r="AQ18" s="1">
        <v>1.81</v>
      </c>
    </row>
    <row r="19" spans="1:43" x14ac:dyDescent="0.3">
      <c r="A19" s="1">
        <v>1984</v>
      </c>
      <c r="B19" s="1">
        <v>37</v>
      </c>
      <c r="C19" s="1" t="s">
        <v>37</v>
      </c>
      <c r="D19" s="1" t="s">
        <v>34</v>
      </c>
      <c r="E19" s="1">
        <v>12</v>
      </c>
      <c r="F19" s="1">
        <v>11</v>
      </c>
      <c r="G19" s="1">
        <v>0.52200000000000002</v>
      </c>
      <c r="H19" s="1">
        <f>16+15+12+5</f>
        <v>48</v>
      </c>
      <c r="I19" s="1">
        <f t="shared" si="2"/>
        <v>36</v>
      </c>
      <c r="J19" s="1">
        <f>12+10+11+11</f>
        <v>44</v>
      </c>
      <c r="K19" s="1">
        <f t="shared" si="3"/>
        <v>33</v>
      </c>
      <c r="L19" s="1">
        <f t="shared" si="0"/>
        <v>0.52173913043478259</v>
      </c>
      <c r="M19" s="1">
        <f t="shared" si="1"/>
        <v>0.52173913043478259</v>
      </c>
      <c r="N19" s="1">
        <v>0.6</v>
      </c>
      <c r="O19" s="1">
        <v>3.04</v>
      </c>
      <c r="P19" s="1">
        <f>(O19+3.04+3.2+4.68)/4</f>
        <v>3.49</v>
      </c>
      <c r="Q19" s="1">
        <v>3.04</v>
      </c>
      <c r="R19" s="1">
        <v>30</v>
      </c>
      <c r="S19" s="1">
        <v>30</v>
      </c>
      <c r="T19" s="1">
        <v>0</v>
      </c>
      <c r="U19" s="1">
        <v>5</v>
      </c>
      <c r="V19" s="1">
        <v>2</v>
      </c>
      <c r="W19" s="1">
        <v>0</v>
      </c>
      <c r="X19" s="1">
        <v>183.2</v>
      </c>
      <c r="Y19" s="1">
        <v>143</v>
      </c>
      <c r="Z19" s="1">
        <v>78</v>
      </c>
      <c r="AA19" s="1">
        <v>62</v>
      </c>
      <c r="AB19" s="1">
        <v>12</v>
      </c>
      <c r="AC19" s="1">
        <v>69</v>
      </c>
      <c r="AD19" s="1">
        <v>2</v>
      </c>
      <c r="AE19" s="1">
        <v>197</v>
      </c>
      <c r="AF19" s="1">
        <v>4</v>
      </c>
      <c r="AG19" s="1">
        <v>3</v>
      </c>
      <c r="AH19" s="1">
        <v>6</v>
      </c>
      <c r="AI19" s="1">
        <v>760</v>
      </c>
      <c r="AJ19" s="1">
        <v>109</v>
      </c>
      <c r="AK19" s="1">
        <v>2.66</v>
      </c>
      <c r="AL19" s="1">
        <v>1.1539999999999999</v>
      </c>
      <c r="AM19" s="1">
        <v>7</v>
      </c>
      <c r="AN19" s="1">
        <v>0.6</v>
      </c>
      <c r="AO19" s="1">
        <v>3.4</v>
      </c>
      <c r="AP19" s="1">
        <v>9.6999999999999993</v>
      </c>
      <c r="AQ19" s="1">
        <v>2.86</v>
      </c>
    </row>
    <row r="20" spans="1:43" x14ac:dyDescent="0.3">
      <c r="A20" s="1">
        <v>1985</v>
      </c>
      <c r="B20" s="1">
        <v>38</v>
      </c>
      <c r="C20" s="1" t="s">
        <v>37</v>
      </c>
      <c r="D20" s="1" t="s">
        <v>34</v>
      </c>
      <c r="E20" s="1">
        <v>10</v>
      </c>
      <c r="F20" s="1">
        <v>12</v>
      </c>
      <c r="G20" s="1">
        <v>0.45500000000000002</v>
      </c>
      <c r="H20" s="1">
        <f>15+10+18+9</f>
        <v>52</v>
      </c>
      <c r="I20" s="1">
        <f t="shared" si="2"/>
        <v>42</v>
      </c>
      <c r="J20" s="1">
        <f>13+12+8+12</f>
        <v>45</v>
      </c>
      <c r="K20" s="1">
        <f t="shared" si="3"/>
        <v>33</v>
      </c>
      <c r="L20" s="1">
        <f t="shared" si="0"/>
        <v>0.53608247422680411</v>
      </c>
      <c r="M20" s="1">
        <f t="shared" si="1"/>
        <v>0.56000000000000005</v>
      </c>
      <c r="N20" s="1">
        <v>0.69199999999999995</v>
      </c>
      <c r="O20" s="1">
        <v>3.8</v>
      </c>
      <c r="P20" s="1">
        <f>(O20+3.55+3.29+3.72)/4</f>
        <v>3.5900000000000003</v>
      </c>
      <c r="Q20" s="1">
        <v>3.29</v>
      </c>
      <c r="R20" s="1">
        <v>35</v>
      </c>
      <c r="S20" s="1">
        <v>35</v>
      </c>
      <c r="T20" s="1">
        <v>0</v>
      </c>
      <c r="U20" s="1">
        <v>4</v>
      </c>
      <c r="V20" s="1">
        <v>0</v>
      </c>
      <c r="W20" s="1">
        <v>0</v>
      </c>
      <c r="X20" s="1">
        <v>232</v>
      </c>
      <c r="Y20" s="1">
        <v>205</v>
      </c>
      <c r="Z20" s="1">
        <v>108</v>
      </c>
      <c r="AA20" s="1">
        <v>98</v>
      </c>
      <c r="AB20" s="1">
        <v>12</v>
      </c>
      <c r="AC20" s="1">
        <v>95</v>
      </c>
      <c r="AD20" s="1">
        <v>8</v>
      </c>
      <c r="AE20" s="1">
        <v>209</v>
      </c>
      <c r="AF20" s="1">
        <v>9</v>
      </c>
      <c r="AG20" s="1">
        <v>2</v>
      </c>
      <c r="AH20" s="1">
        <v>14</v>
      </c>
      <c r="AI20" s="1">
        <v>983</v>
      </c>
      <c r="AJ20" s="1">
        <v>91</v>
      </c>
      <c r="AK20" s="1">
        <v>2.9</v>
      </c>
      <c r="AL20" s="1">
        <v>1.2929999999999999</v>
      </c>
      <c r="AM20" s="1">
        <v>8</v>
      </c>
      <c r="AN20" s="1">
        <v>0.5</v>
      </c>
      <c r="AO20" s="1">
        <v>3.7</v>
      </c>
      <c r="AP20" s="1">
        <v>8.1</v>
      </c>
      <c r="AQ20" s="1">
        <v>2.2000000000000002</v>
      </c>
    </row>
    <row r="21" spans="1:43" x14ac:dyDescent="0.3">
      <c r="A21" s="1">
        <v>1986</v>
      </c>
      <c r="B21" s="1">
        <v>39</v>
      </c>
      <c r="C21" s="1" t="s">
        <v>37</v>
      </c>
      <c r="D21" s="1" t="s">
        <v>34</v>
      </c>
      <c r="E21" s="1">
        <v>12</v>
      </c>
      <c r="F21" s="1">
        <v>8</v>
      </c>
      <c r="G21" s="1">
        <v>0.6</v>
      </c>
      <c r="H21" s="1">
        <f>18+17+12+12</f>
        <v>59</v>
      </c>
      <c r="I21" s="1">
        <f t="shared" si="2"/>
        <v>47</v>
      </c>
      <c r="J21" s="1">
        <f>10+12+8+5</f>
        <v>35</v>
      </c>
      <c r="K21" s="1">
        <f t="shared" si="3"/>
        <v>27</v>
      </c>
      <c r="L21" s="1">
        <f t="shared" si="0"/>
        <v>0.62765957446808507</v>
      </c>
      <c r="M21" s="1">
        <f t="shared" si="1"/>
        <v>0.63513513513513509</v>
      </c>
      <c r="N21" s="1">
        <v>0.70599999999999996</v>
      </c>
      <c r="O21" s="1">
        <v>3.34</v>
      </c>
      <c r="P21" s="1">
        <f>(O21+2.22+3.14+3.25)/4</f>
        <v>2.9875000000000003</v>
      </c>
      <c r="Q21" s="1">
        <v>2.2200000000000002</v>
      </c>
      <c r="R21" s="1">
        <v>30</v>
      </c>
      <c r="S21" s="1">
        <v>30</v>
      </c>
      <c r="T21" s="1">
        <v>0</v>
      </c>
      <c r="U21" s="1">
        <v>1</v>
      </c>
      <c r="V21" s="1">
        <v>0</v>
      </c>
      <c r="W21" s="1">
        <v>0</v>
      </c>
      <c r="X21" s="1">
        <v>178</v>
      </c>
      <c r="Y21" s="1">
        <v>119</v>
      </c>
      <c r="Z21" s="1">
        <v>72</v>
      </c>
      <c r="AA21" s="1">
        <v>66</v>
      </c>
      <c r="AB21" s="1">
        <v>14</v>
      </c>
      <c r="AC21" s="1">
        <v>82</v>
      </c>
      <c r="AD21" s="1">
        <v>5</v>
      </c>
      <c r="AE21" s="1">
        <v>194</v>
      </c>
      <c r="AF21" s="1">
        <v>4</v>
      </c>
      <c r="AG21" s="1">
        <v>0</v>
      </c>
      <c r="AH21" s="1">
        <v>15</v>
      </c>
      <c r="AI21" s="1">
        <v>729</v>
      </c>
      <c r="AJ21" s="1">
        <v>107</v>
      </c>
      <c r="AK21" s="1">
        <v>3.06</v>
      </c>
      <c r="AL21" s="1">
        <v>1.129</v>
      </c>
      <c r="AM21" s="1">
        <v>6</v>
      </c>
      <c r="AN21" s="1">
        <v>0.7</v>
      </c>
      <c r="AO21" s="1">
        <v>4.0999999999999996</v>
      </c>
      <c r="AP21" s="1">
        <v>9.8000000000000007</v>
      </c>
      <c r="AQ21" s="1">
        <v>2.37</v>
      </c>
    </row>
    <row r="22" spans="1:43" x14ac:dyDescent="0.3">
      <c r="A22" s="1">
        <v>1987</v>
      </c>
      <c r="B22" s="1">
        <v>40</v>
      </c>
      <c r="C22" s="1" t="s">
        <v>37</v>
      </c>
      <c r="D22" s="1" t="s">
        <v>34</v>
      </c>
      <c r="E22" s="1">
        <v>8</v>
      </c>
      <c r="F22" s="1">
        <v>16</v>
      </c>
      <c r="G22" s="1">
        <v>0.33300000000000002</v>
      </c>
      <c r="H22" s="1">
        <f>16+8+9+8+11</f>
        <v>52</v>
      </c>
      <c r="I22" s="1">
        <f t="shared" si="2"/>
        <v>44</v>
      </c>
      <c r="J22" s="1">
        <f>13+16+10+17+6</f>
        <v>62</v>
      </c>
      <c r="K22" s="1">
        <f t="shared" si="3"/>
        <v>46</v>
      </c>
      <c r="L22" s="1">
        <f t="shared" si="0"/>
        <v>0.45614035087719296</v>
      </c>
      <c r="M22" s="1">
        <f t="shared" si="1"/>
        <v>0.48888888888888887</v>
      </c>
      <c r="N22" s="1">
        <v>0.64700000000000002</v>
      </c>
      <c r="O22" s="1">
        <v>2.76</v>
      </c>
      <c r="P22" s="1">
        <f>(O22+3.23+3.59+5.27+4.62)/5</f>
        <v>3.8939999999999997</v>
      </c>
      <c r="Q22" s="1">
        <v>2.76</v>
      </c>
      <c r="R22" s="1">
        <v>34</v>
      </c>
      <c r="S22" s="1">
        <v>34</v>
      </c>
      <c r="T22" s="1">
        <v>0</v>
      </c>
      <c r="U22" s="1">
        <v>0</v>
      </c>
      <c r="V22" s="1">
        <v>0</v>
      </c>
      <c r="W22" s="1">
        <v>0</v>
      </c>
      <c r="X22" s="1">
        <v>211.2</v>
      </c>
      <c r="Y22" s="1">
        <v>154</v>
      </c>
      <c r="Z22" s="1">
        <v>75</v>
      </c>
      <c r="AA22" s="1">
        <v>65</v>
      </c>
      <c r="AB22" s="1">
        <v>14</v>
      </c>
      <c r="AC22" s="1">
        <v>87</v>
      </c>
      <c r="AD22" s="1">
        <v>2</v>
      </c>
      <c r="AE22" s="1">
        <v>270</v>
      </c>
      <c r="AF22" s="1">
        <v>4</v>
      </c>
      <c r="AG22" s="1">
        <v>2</v>
      </c>
      <c r="AH22" s="1">
        <v>10</v>
      </c>
      <c r="AI22" s="1">
        <v>873</v>
      </c>
      <c r="AJ22" s="1">
        <v>142</v>
      </c>
      <c r="AK22" s="1">
        <v>2.4700000000000002</v>
      </c>
      <c r="AL22" s="1">
        <v>1.139</v>
      </c>
      <c r="AM22" s="1">
        <v>6.5</v>
      </c>
      <c r="AN22" s="1">
        <v>0.6</v>
      </c>
      <c r="AO22" s="1">
        <v>3.7</v>
      </c>
      <c r="AP22" s="1">
        <v>11.5</v>
      </c>
      <c r="AQ22" s="1">
        <v>3.1</v>
      </c>
    </row>
    <row r="23" spans="1:43" x14ac:dyDescent="0.3">
      <c r="A23" s="1">
        <v>1988</v>
      </c>
      <c r="B23" s="1">
        <v>41</v>
      </c>
      <c r="C23" s="1" t="s">
        <v>37</v>
      </c>
      <c r="D23" s="1" t="s">
        <v>34</v>
      </c>
      <c r="E23" s="1">
        <v>12</v>
      </c>
      <c r="F23" s="1">
        <v>11</v>
      </c>
      <c r="G23" s="1">
        <v>0.52200000000000002</v>
      </c>
      <c r="H23" s="1">
        <f>12+14+11+14</f>
        <v>51</v>
      </c>
      <c r="I23" s="1">
        <f t="shared" si="2"/>
        <v>39</v>
      </c>
      <c r="J23" s="1">
        <f>11+8+14+5</f>
        <v>38</v>
      </c>
      <c r="K23" s="1">
        <f t="shared" si="3"/>
        <v>27</v>
      </c>
      <c r="L23" s="1">
        <f t="shared" si="0"/>
        <v>0.5730337078651685</v>
      </c>
      <c r="M23" s="1">
        <f t="shared" si="1"/>
        <v>0.59090909090909094</v>
      </c>
      <c r="N23" s="1">
        <v>0.73699999999999999</v>
      </c>
      <c r="O23" s="1">
        <v>3.52</v>
      </c>
      <c r="P23" s="1">
        <f>(O23+2.92+3+3.14)/4</f>
        <v>3.145</v>
      </c>
      <c r="Q23" s="1">
        <v>2.92</v>
      </c>
      <c r="R23" s="1">
        <v>33</v>
      </c>
      <c r="S23" s="1">
        <v>33</v>
      </c>
      <c r="T23" s="1">
        <v>0</v>
      </c>
      <c r="U23" s="1">
        <v>4</v>
      </c>
      <c r="V23" s="1">
        <v>1</v>
      </c>
      <c r="W23" s="1">
        <v>0</v>
      </c>
      <c r="X23" s="1">
        <v>220</v>
      </c>
      <c r="Y23" s="1">
        <v>186</v>
      </c>
      <c r="Z23" s="1">
        <v>98</v>
      </c>
      <c r="AA23" s="1">
        <v>86</v>
      </c>
      <c r="AB23" s="1">
        <v>18</v>
      </c>
      <c r="AC23" s="1">
        <v>87</v>
      </c>
      <c r="AD23" s="1">
        <v>6</v>
      </c>
      <c r="AE23" s="1">
        <v>228</v>
      </c>
      <c r="AF23" s="1">
        <v>7</v>
      </c>
      <c r="AG23" s="1">
        <v>7</v>
      </c>
      <c r="AH23" s="1">
        <v>10</v>
      </c>
      <c r="AI23" s="1">
        <v>930</v>
      </c>
      <c r="AJ23" s="1">
        <v>94</v>
      </c>
      <c r="AK23" s="1">
        <v>3.04</v>
      </c>
      <c r="AL23" s="1">
        <v>1.2410000000000001</v>
      </c>
      <c r="AM23" s="1">
        <v>7.6</v>
      </c>
      <c r="AN23" s="1">
        <v>0.7</v>
      </c>
      <c r="AO23" s="1">
        <v>3.6</v>
      </c>
      <c r="AP23" s="1">
        <v>9.3000000000000007</v>
      </c>
      <c r="AQ23" s="1">
        <v>2.62</v>
      </c>
    </row>
    <row r="24" spans="1:43" x14ac:dyDescent="0.3">
      <c r="A24" s="1">
        <v>1989</v>
      </c>
      <c r="B24" s="1">
        <v>42</v>
      </c>
      <c r="C24" s="1" t="s">
        <v>38</v>
      </c>
      <c r="D24" s="1" t="s">
        <v>36</v>
      </c>
      <c r="E24" s="1">
        <v>16</v>
      </c>
      <c r="F24" s="1">
        <v>10</v>
      </c>
      <c r="G24" s="1">
        <v>0.61499999999999999</v>
      </c>
      <c r="H24" s="1">
        <f>16+12+12+10+9+4</f>
        <v>63</v>
      </c>
      <c r="I24" s="1">
        <f t="shared" si="2"/>
        <v>47</v>
      </c>
      <c r="J24" s="1">
        <f>10+13+9+13+6+9</f>
        <v>60</v>
      </c>
      <c r="K24" s="1">
        <f t="shared" si="3"/>
        <v>50</v>
      </c>
      <c r="L24" s="1">
        <f t="shared" si="0"/>
        <v>0.51219512195121952</v>
      </c>
      <c r="M24" s="1">
        <f t="shared" si="1"/>
        <v>0.4845360824742268</v>
      </c>
      <c r="N24" s="1">
        <v>0.61499999999999999</v>
      </c>
      <c r="O24" s="1">
        <v>3.2</v>
      </c>
      <c r="P24" s="1">
        <f>(O24+5.14+3.35+4.35+3.58+4.86)/6</f>
        <v>4.0799999999999992</v>
      </c>
      <c r="Q24" s="1">
        <v>3.2</v>
      </c>
      <c r="R24" s="1">
        <v>32</v>
      </c>
      <c r="S24" s="1">
        <v>32</v>
      </c>
      <c r="T24" s="1">
        <v>0</v>
      </c>
      <c r="U24" s="1">
        <v>6</v>
      </c>
      <c r="V24" s="1">
        <v>2</v>
      </c>
      <c r="W24" s="1">
        <v>0</v>
      </c>
      <c r="X24" s="1">
        <v>239.1</v>
      </c>
      <c r="Y24" s="1">
        <v>162</v>
      </c>
      <c r="Z24" s="1">
        <v>96</v>
      </c>
      <c r="AA24" s="1">
        <v>85</v>
      </c>
      <c r="AB24" s="1">
        <v>17</v>
      </c>
      <c r="AC24" s="1">
        <v>98</v>
      </c>
      <c r="AD24" s="1">
        <v>3</v>
      </c>
      <c r="AE24" s="1">
        <v>301</v>
      </c>
      <c r="AF24" s="1">
        <v>9</v>
      </c>
      <c r="AG24" s="1">
        <v>1</v>
      </c>
      <c r="AH24" s="1">
        <v>19</v>
      </c>
      <c r="AI24" s="1">
        <v>988</v>
      </c>
      <c r="AJ24" s="1">
        <v>124</v>
      </c>
      <c r="AK24" s="1">
        <v>2.5099999999999998</v>
      </c>
      <c r="AL24" s="1">
        <v>1.0860000000000001</v>
      </c>
      <c r="AM24" s="1">
        <v>6.1</v>
      </c>
      <c r="AN24" s="1">
        <v>0.6</v>
      </c>
      <c r="AO24" s="1">
        <v>3.7</v>
      </c>
      <c r="AP24" s="1">
        <v>11.3</v>
      </c>
      <c r="AQ24" s="1">
        <v>3.07</v>
      </c>
    </row>
    <row r="25" spans="1:43" x14ac:dyDescent="0.3">
      <c r="A25" s="1">
        <v>1990</v>
      </c>
      <c r="B25" s="1">
        <v>43</v>
      </c>
      <c r="C25" s="1" t="s">
        <v>38</v>
      </c>
      <c r="D25" s="1" t="s">
        <v>36</v>
      </c>
      <c r="E25" s="1">
        <v>13</v>
      </c>
      <c r="F25" s="1">
        <v>9</v>
      </c>
      <c r="G25" s="1">
        <v>0.59099999999999997</v>
      </c>
      <c r="H25" s="1">
        <f>17+12+13+12</f>
        <v>54</v>
      </c>
      <c r="I25" s="1">
        <f t="shared" si="2"/>
        <v>41</v>
      </c>
      <c r="J25" s="1">
        <f>10+12+9+10</f>
        <v>41</v>
      </c>
      <c r="K25" s="1">
        <f t="shared" si="3"/>
        <v>32</v>
      </c>
      <c r="L25" s="1">
        <f t="shared" si="0"/>
        <v>0.56842105263157894</v>
      </c>
      <c r="M25" s="1">
        <f t="shared" si="1"/>
        <v>0.56164383561643838</v>
      </c>
      <c r="N25" s="1">
        <v>0.63</v>
      </c>
      <c r="O25" s="1">
        <v>3.44</v>
      </c>
      <c r="P25" s="1">
        <f>(O25+3.36+4.07+3.6)/4</f>
        <v>3.6175000000000002</v>
      </c>
      <c r="Q25" s="1">
        <v>3.36</v>
      </c>
      <c r="R25" s="1">
        <v>30</v>
      </c>
      <c r="S25" s="1">
        <v>30</v>
      </c>
      <c r="T25" s="1">
        <v>0</v>
      </c>
      <c r="U25" s="1">
        <v>5</v>
      </c>
      <c r="V25" s="1">
        <v>2</v>
      </c>
      <c r="W25" s="1">
        <v>0</v>
      </c>
      <c r="X25" s="1">
        <v>204</v>
      </c>
      <c r="Y25" s="1">
        <v>137</v>
      </c>
      <c r="Z25" s="1">
        <v>86</v>
      </c>
      <c r="AA25" s="1">
        <v>78</v>
      </c>
      <c r="AB25" s="1">
        <v>18</v>
      </c>
      <c r="AC25" s="1">
        <v>74</v>
      </c>
      <c r="AD25" s="1">
        <v>2</v>
      </c>
      <c r="AE25" s="1">
        <v>232</v>
      </c>
      <c r="AF25" s="1">
        <v>7</v>
      </c>
      <c r="AG25" s="1">
        <v>1</v>
      </c>
      <c r="AH25" s="1">
        <v>9</v>
      </c>
      <c r="AI25" s="1">
        <v>818</v>
      </c>
      <c r="AJ25" s="1">
        <v>114</v>
      </c>
      <c r="AK25" s="1">
        <v>2.87</v>
      </c>
      <c r="AL25" s="1">
        <v>1.034</v>
      </c>
      <c r="AM25" s="1">
        <v>6</v>
      </c>
      <c r="AN25" s="1">
        <v>0.8</v>
      </c>
      <c r="AO25" s="1">
        <v>3.3</v>
      </c>
      <c r="AP25" s="1">
        <v>10.199999999999999</v>
      </c>
      <c r="AQ25" s="1">
        <v>3.14</v>
      </c>
    </row>
    <row r="26" spans="1:43" x14ac:dyDescent="0.3">
      <c r="A26" s="1">
        <v>1991</v>
      </c>
      <c r="B26" s="1">
        <v>44</v>
      </c>
      <c r="C26" s="1" t="s">
        <v>38</v>
      </c>
      <c r="D26" s="1" t="s">
        <v>36</v>
      </c>
      <c r="E26" s="1">
        <v>12</v>
      </c>
      <c r="F26" s="1">
        <v>6</v>
      </c>
      <c r="G26" s="1">
        <v>0.66700000000000004</v>
      </c>
      <c r="H26" s="1">
        <f>9+12+13+3+2+4</f>
        <v>43</v>
      </c>
      <c r="I26" s="1">
        <f t="shared" si="2"/>
        <v>31</v>
      </c>
      <c r="J26" s="1">
        <f>12+6+7+7+7+3</f>
        <v>42</v>
      </c>
      <c r="K26" s="1">
        <f t="shared" si="3"/>
        <v>36</v>
      </c>
      <c r="L26" s="1">
        <f t="shared" si="0"/>
        <v>0.50588235294117645</v>
      </c>
      <c r="M26" s="1">
        <f t="shared" si="1"/>
        <v>0.46268656716417911</v>
      </c>
      <c r="N26" s="1">
        <v>0.66700000000000004</v>
      </c>
      <c r="O26" s="1">
        <v>2.91</v>
      </c>
      <c r="P26" s="1">
        <f>(O26+4.4+3.08+6.09+6.68+4.84)/6</f>
        <v>4.666666666666667</v>
      </c>
      <c r="Q26" s="1">
        <v>2.91</v>
      </c>
      <c r="R26" s="1">
        <v>27</v>
      </c>
      <c r="S26" s="1">
        <v>27</v>
      </c>
      <c r="T26" s="1">
        <v>0</v>
      </c>
      <c r="U26" s="1">
        <v>2</v>
      </c>
      <c r="V26" s="1">
        <v>2</v>
      </c>
      <c r="W26" s="1">
        <v>0</v>
      </c>
      <c r="X26" s="1">
        <v>173</v>
      </c>
      <c r="Y26" s="1">
        <v>102</v>
      </c>
      <c r="Z26" s="1">
        <v>58</v>
      </c>
      <c r="AA26" s="1">
        <v>56</v>
      </c>
      <c r="AB26" s="1">
        <v>12</v>
      </c>
      <c r="AC26" s="1">
        <v>72</v>
      </c>
      <c r="AD26" s="1">
        <v>0</v>
      </c>
      <c r="AE26" s="1">
        <v>203</v>
      </c>
      <c r="AF26" s="1">
        <v>5</v>
      </c>
      <c r="AG26" s="1">
        <v>0</v>
      </c>
      <c r="AH26" s="1">
        <v>8</v>
      </c>
      <c r="AI26" s="1">
        <v>683</v>
      </c>
      <c r="AJ26" s="1">
        <v>140</v>
      </c>
      <c r="AK26" s="1">
        <v>2.75</v>
      </c>
      <c r="AL26" s="1">
        <v>1.006</v>
      </c>
      <c r="AM26" s="1">
        <v>5.3</v>
      </c>
      <c r="AN26" s="1">
        <v>0.6</v>
      </c>
      <c r="AO26" s="1">
        <v>3.7</v>
      </c>
      <c r="AP26" s="1">
        <v>10.6</v>
      </c>
      <c r="AQ26" s="1">
        <v>2.82</v>
      </c>
    </row>
    <row r="27" spans="1:43" x14ac:dyDescent="0.3">
      <c r="A27" s="1">
        <v>1992</v>
      </c>
      <c r="B27" s="1">
        <v>45</v>
      </c>
      <c r="C27" s="1" t="s">
        <v>38</v>
      </c>
      <c r="D27" s="1" t="s">
        <v>36</v>
      </c>
      <c r="E27" s="1">
        <v>5</v>
      </c>
      <c r="F27" s="1">
        <v>9</v>
      </c>
      <c r="G27" s="1">
        <v>0.35699999999999998</v>
      </c>
      <c r="H27" s="1">
        <f>21+16+9+5+4</f>
        <v>55</v>
      </c>
      <c r="I27" s="1">
        <f t="shared" si="2"/>
        <v>50</v>
      </c>
      <c r="J27" s="1">
        <f>11+11+13+9+4</f>
        <v>48</v>
      </c>
      <c r="K27" s="1">
        <f t="shared" si="3"/>
        <v>39</v>
      </c>
      <c r="L27" s="1">
        <f t="shared" si="0"/>
        <v>0.53398058252427183</v>
      </c>
      <c r="M27" s="1">
        <f t="shared" si="1"/>
        <v>0.5617977528089888</v>
      </c>
      <c r="N27" s="1">
        <v>0.65600000000000003</v>
      </c>
      <c r="O27" s="1">
        <v>3.72</v>
      </c>
      <c r="P27" s="1">
        <f>(O27+3.32+3.66+4.46+4.21)/5</f>
        <v>3.8740000000000001</v>
      </c>
      <c r="Q27" s="1">
        <v>3.32</v>
      </c>
      <c r="R27" s="1">
        <v>27</v>
      </c>
      <c r="S27" s="1">
        <v>27</v>
      </c>
      <c r="T27" s="1">
        <v>0</v>
      </c>
      <c r="U27" s="1">
        <v>2</v>
      </c>
      <c r="V27" s="1">
        <v>0</v>
      </c>
      <c r="W27" s="1">
        <v>0</v>
      </c>
      <c r="X27" s="1">
        <v>157.1</v>
      </c>
      <c r="Y27" s="1">
        <v>138</v>
      </c>
      <c r="Z27" s="1">
        <v>75</v>
      </c>
      <c r="AA27" s="1">
        <v>65</v>
      </c>
      <c r="AB27" s="1">
        <v>9</v>
      </c>
      <c r="AC27" s="1">
        <v>69</v>
      </c>
      <c r="AD27" s="1">
        <v>0</v>
      </c>
      <c r="AE27" s="1">
        <v>157</v>
      </c>
      <c r="AF27" s="1">
        <v>12</v>
      </c>
      <c r="AG27" s="1">
        <v>0</v>
      </c>
      <c r="AH27" s="1">
        <v>9</v>
      </c>
      <c r="AI27" s="1">
        <v>675</v>
      </c>
      <c r="AJ27" s="1">
        <v>103</v>
      </c>
      <c r="AK27" s="1">
        <v>3.08</v>
      </c>
      <c r="AL27" s="1">
        <v>1.3160000000000001</v>
      </c>
      <c r="AM27" s="1">
        <v>7.9</v>
      </c>
      <c r="AN27" s="1">
        <v>0.5</v>
      </c>
      <c r="AO27" s="1">
        <v>3.9</v>
      </c>
      <c r="AP27" s="1">
        <v>9</v>
      </c>
      <c r="AQ27" s="1">
        <v>2.2799999999999998</v>
      </c>
    </row>
    <row r="28" spans="1:43" x14ac:dyDescent="0.3">
      <c r="A28" s="1">
        <v>1993</v>
      </c>
      <c r="B28" s="1">
        <v>46</v>
      </c>
      <c r="C28" s="1" t="s">
        <v>38</v>
      </c>
      <c r="D28" s="1" t="s">
        <v>36</v>
      </c>
      <c r="E28" s="1">
        <v>5</v>
      </c>
      <c r="F28" s="1">
        <v>5</v>
      </c>
      <c r="G28" s="1">
        <v>0.5</v>
      </c>
      <c r="H28" s="1">
        <f>15+16+12+9+5</f>
        <v>57</v>
      </c>
      <c r="I28" s="1">
        <f t="shared" si="2"/>
        <v>52</v>
      </c>
      <c r="J28" s="1">
        <f>12+10+6+10+5</f>
        <v>43</v>
      </c>
      <c r="K28" s="1">
        <f t="shared" si="3"/>
        <v>38</v>
      </c>
      <c r="L28" s="1">
        <f t="shared" si="0"/>
        <v>0.56999999999999995</v>
      </c>
      <c r="M28" s="1">
        <f t="shared" si="1"/>
        <v>0.57777777777777772</v>
      </c>
      <c r="N28" s="1">
        <v>0.66700000000000004</v>
      </c>
      <c r="O28" s="1">
        <v>4.88</v>
      </c>
      <c r="P28" s="1">
        <f>(O28+4.55+3.41+4.1+3.59)/5</f>
        <v>4.1059999999999999</v>
      </c>
      <c r="Q28" s="1">
        <v>3.41</v>
      </c>
      <c r="R28" s="1">
        <v>13</v>
      </c>
      <c r="S28" s="1">
        <v>13</v>
      </c>
      <c r="T28" s="1">
        <v>0</v>
      </c>
      <c r="U28" s="1">
        <v>0</v>
      </c>
      <c r="V28" s="1">
        <v>0</v>
      </c>
      <c r="W28" s="1">
        <v>0</v>
      </c>
      <c r="X28" s="1">
        <v>66.099999999999994</v>
      </c>
      <c r="Y28" s="1">
        <v>54</v>
      </c>
      <c r="Z28" s="1">
        <v>47</v>
      </c>
      <c r="AA28" s="1">
        <v>36</v>
      </c>
      <c r="AB28" s="1">
        <v>5</v>
      </c>
      <c r="AC28" s="1">
        <v>40</v>
      </c>
      <c r="AD28" s="1">
        <v>0</v>
      </c>
      <c r="AE28" s="1">
        <v>46</v>
      </c>
      <c r="AF28" s="1">
        <v>1</v>
      </c>
      <c r="AG28" s="1">
        <v>0</v>
      </c>
      <c r="AH28" s="1">
        <v>3</v>
      </c>
      <c r="AI28" s="1">
        <v>291</v>
      </c>
      <c r="AJ28" s="1">
        <v>86</v>
      </c>
      <c r="AK28" s="1">
        <v>4.4400000000000004</v>
      </c>
      <c r="AL28" s="1">
        <v>1.417</v>
      </c>
      <c r="AM28" s="1">
        <v>7.3</v>
      </c>
      <c r="AN28" s="1">
        <v>0.7</v>
      </c>
      <c r="AO28" s="1">
        <v>5.4</v>
      </c>
      <c r="AP28" s="1">
        <v>6.2</v>
      </c>
      <c r="AQ28" s="1">
        <v>1.1499999999999999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Lindke</dc:creator>
  <cp:lastModifiedBy>Christian Lindke</cp:lastModifiedBy>
  <dcterms:created xsi:type="dcterms:W3CDTF">2020-05-16T17:53:48Z</dcterms:created>
  <dcterms:modified xsi:type="dcterms:W3CDTF">2020-05-16T19:02:41Z</dcterms:modified>
</cp:coreProperties>
</file>