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apantelidou/Desktop/Finance, Course 2/Week4/"/>
    </mc:Choice>
  </mc:AlternateContent>
  <xr:revisionPtr revIDLastSave="0" documentId="13_ncr:1_{A20DB6C1-F859-9D48-8269-C1FAF48C5A85}" xr6:coauthVersionLast="46" xr6:coauthVersionMax="46" xr10:uidLastSave="{00000000-0000-0000-0000-000000000000}"/>
  <bookViews>
    <workbookView xWindow="5860" yWindow="1800" windowWidth="27700" windowHeight="18000" tabRatio="500" activeTab="3" xr2:uid="{00000000-000D-0000-FFFF-FFFF00000000}"/>
  </bookViews>
  <sheets>
    <sheet name="Data" sheetId="1" r:id="rId1"/>
    <sheet name="Sheet1" sheetId="2" r:id="rId2"/>
    <sheet name="Sheet3" sheetId="4" r:id="rId3"/>
    <sheet name="Sheet4" sheetId="5" r:id="rId4"/>
  </sheets>
  <definedNames>
    <definedName name="solver_adj" localSheetId="0" hidden="1">Data!$G$22:$K$22</definedName>
    <definedName name="solver_adj" localSheetId="1" hidden="1">Sheet1!$G$22:$K$22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Data!$C$16</definedName>
    <definedName name="solver_lhs1" localSheetId="1" hidden="1">Sheet1!$G$22</definedName>
    <definedName name="solver_lhs10" localSheetId="0" hidden="1">Data!$G$16</definedName>
    <definedName name="solver_lhs10" localSheetId="1" hidden="1">Sheet1!$K$22</definedName>
    <definedName name="solver_lhs2" localSheetId="0" hidden="1">Data!$C$16</definedName>
    <definedName name="solver_lhs2" localSheetId="1" hidden="1">Sheet1!$G$22</definedName>
    <definedName name="solver_lhs3" localSheetId="0" hidden="1">Data!$D$16</definedName>
    <definedName name="solver_lhs3" localSheetId="1" hidden="1">Sheet1!$H$22</definedName>
    <definedName name="solver_lhs4" localSheetId="0" hidden="1">Data!$D$16</definedName>
    <definedName name="solver_lhs4" localSheetId="1" hidden="1">Sheet1!$H$22</definedName>
    <definedName name="solver_lhs5" localSheetId="0" hidden="1">Data!$E$16</definedName>
    <definedName name="solver_lhs5" localSheetId="1" hidden="1">Sheet1!$I$22</definedName>
    <definedName name="solver_lhs6" localSheetId="0" hidden="1">Data!$E$16</definedName>
    <definedName name="solver_lhs6" localSheetId="1" hidden="1">Sheet1!$I$22</definedName>
    <definedName name="solver_lhs7" localSheetId="0" hidden="1">Data!$F$16</definedName>
    <definedName name="solver_lhs7" localSheetId="1" hidden="1">Sheet1!$J$22</definedName>
    <definedName name="solver_lhs8" localSheetId="0" hidden="1">Data!$F$16</definedName>
    <definedName name="solver_lhs8" localSheetId="1" hidden="1">Sheet1!$J$22</definedName>
    <definedName name="solver_lhs9" localSheetId="0" hidden="1">Data!$G$16</definedName>
    <definedName name="solver_lhs9" localSheetId="1" hidden="1">Sheet1!$K$22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10</definedName>
    <definedName name="solver_opt" localSheetId="0" hidden="1">Data!$I$35</definedName>
    <definedName name="solver_opt" localSheetId="1" hidden="1">Sheet1!$H$36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10" localSheetId="0" hidden="1">3</definedName>
    <definedName name="solver_rel10" localSheetId="1" hidden="1">3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3</definedName>
    <definedName name="solver_rel6" localSheetId="1" hidden="1">3</definedName>
    <definedName name="solver_rel7" localSheetId="0" hidden="1">1</definedName>
    <definedName name="solver_rel7" localSheetId="1" hidden="1">1</definedName>
    <definedName name="solver_rel8" localSheetId="0" hidden="1">3</definedName>
    <definedName name="solver_rel8" localSheetId="1" hidden="1">3</definedName>
    <definedName name="solver_rel9" localSheetId="0" hidden="1">1</definedName>
    <definedName name="solver_rel9" localSheetId="1" hidden="1">1</definedName>
    <definedName name="solver_rhs1" localSheetId="0" hidden="1">1</definedName>
    <definedName name="solver_rhs1" localSheetId="1" hidden="1">1</definedName>
    <definedName name="solver_rhs10" localSheetId="0" hidden="1">0</definedName>
    <definedName name="solver_rhs10" localSheetId="1" hidden="1">0</definedName>
    <definedName name="solver_rhs2" localSheetId="0" hidden="1">0</definedName>
    <definedName name="solver_rhs2" localSheetId="1" hidden="1">0</definedName>
    <definedName name="solver_rhs3" localSheetId="0" hidden="1">1</definedName>
    <definedName name="solver_rhs3" localSheetId="1" hidden="1">1</definedName>
    <definedName name="solver_rhs4" localSheetId="0" hidden="1">0</definedName>
    <definedName name="solver_rhs4" localSheetId="1" hidden="1">0</definedName>
    <definedName name="solver_rhs5" localSheetId="0" hidden="1">1</definedName>
    <definedName name="solver_rhs5" localSheetId="1" hidden="1">1</definedName>
    <definedName name="solver_rhs6" localSheetId="0" hidden="1">0</definedName>
    <definedName name="solver_rhs6" localSheetId="1" hidden="1">0</definedName>
    <definedName name="solver_rhs7" localSheetId="0" hidden="1">1</definedName>
    <definedName name="solver_rhs7" localSheetId="1" hidden="1">1</definedName>
    <definedName name="solver_rhs8" localSheetId="0" hidden="1">0</definedName>
    <definedName name="solver_rhs8" localSheetId="1" hidden="1">0</definedName>
    <definedName name="solver_rhs9" localSheetId="0" hidden="1">1</definedName>
    <definedName name="solver_rhs9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4" l="1"/>
  <c r="F14" i="4"/>
  <c r="B24" i="4"/>
  <c r="A24" i="4"/>
  <c r="I36" i="2"/>
  <c r="H36" i="2"/>
  <c r="G36" i="2"/>
  <c r="F36" i="2"/>
  <c r="L29" i="1"/>
  <c r="K28" i="1"/>
  <c r="E28" i="1"/>
  <c r="K27" i="1"/>
  <c r="J28" i="1" s="1"/>
  <c r="J27" i="1"/>
  <c r="E27" i="1"/>
  <c r="K26" i="1"/>
  <c r="I28" i="1" s="1"/>
  <c r="J26" i="1"/>
  <c r="I27" i="1" s="1"/>
  <c r="I26" i="1"/>
  <c r="E26" i="1"/>
  <c r="K25" i="1"/>
  <c r="H28" i="1" s="1"/>
  <c r="J25" i="1"/>
  <c r="H26" i="1" s="1"/>
  <c r="I25" i="1"/>
  <c r="H25" i="1"/>
  <c r="E25" i="1"/>
  <c r="K24" i="1"/>
  <c r="G28" i="1" s="1"/>
  <c r="J24" i="1"/>
  <c r="G27" i="1" s="1"/>
  <c r="I24" i="1"/>
  <c r="G26" i="1" s="1"/>
  <c r="H24" i="1"/>
  <c r="G25" i="1" s="1"/>
  <c r="G24" i="1"/>
  <c r="E24" i="1"/>
  <c r="L22" i="1"/>
  <c r="L28" i="1" s="1"/>
  <c r="K29" i="1" s="1"/>
  <c r="L20" i="1"/>
  <c r="I20" i="1"/>
  <c r="L19" i="1"/>
  <c r="K20" i="1" s="1"/>
  <c r="K19" i="1"/>
  <c r="I19" i="1"/>
  <c r="H19" i="1"/>
  <c r="L18" i="1"/>
  <c r="J20" i="1" s="1"/>
  <c r="K18" i="1"/>
  <c r="J19" i="1" s="1"/>
  <c r="J18" i="1"/>
  <c r="I18" i="1"/>
  <c r="G18" i="1"/>
  <c r="L17" i="1"/>
  <c r="K17" i="1"/>
  <c r="J17" i="1"/>
  <c r="I17" i="1"/>
  <c r="G17" i="1"/>
  <c r="L16" i="1"/>
  <c r="H20" i="1" s="1"/>
  <c r="K16" i="1"/>
  <c r="J16" i="1"/>
  <c r="H18" i="1" s="1"/>
  <c r="I16" i="1"/>
  <c r="H17" i="1" s="1"/>
  <c r="H16" i="1"/>
  <c r="G16" i="1"/>
  <c r="L15" i="1"/>
  <c r="G20" i="1" s="1"/>
  <c r="K15" i="1"/>
  <c r="G19" i="1" s="1"/>
  <c r="J15" i="1"/>
  <c r="I15" i="1"/>
  <c r="H15" i="1"/>
  <c r="G15" i="1"/>
  <c r="L29" i="2"/>
  <c r="K28" i="2"/>
  <c r="K27" i="2"/>
  <c r="J28" i="2" s="1"/>
  <c r="J27" i="2"/>
  <c r="J26" i="2"/>
  <c r="I27" i="2" s="1"/>
  <c r="K26" i="2"/>
  <c r="I28" i="2" s="1"/>
  <c r="I26" i="2"/>
  <c r="I25" i="2"/>
  <c r="J25" i="2"/>
  <c r="H26" i="2" s="1"/>
  <c r="K25" i="2"/>
  <c r="H28" i="2" s="1"/>
  <c r="H25" i="2"/>
  <c r="J24" i="2"/>
  <c r="G27" i="2" s="1"/>
  <c r="I24" i="2"/>
  <c r="G26" i="2" s="1"/>
  <c r="H24" i="2"/>
  <c r="G25" i="2" s="1"/>
  <c r="K24" i="2"/>
  <c r="G28" i="2" s="1"/>
  <c r="G24" i="2"/>
  <c r="L19" i="2"/>
  <c r="K20" i="2" s="1"/>
  <c r="L18" i="2"/>
  <c r="J20" i="2" s="1"/>
  <c r="K18" i="2"/>
  <c r="L17" i="2"/>
  <c r="K17" i="2"/>
  <c r="I19" i="2" s="1"/>
  <c r="J17" i="2"/>
  <c r="I18" i="2" s="1"/>
  <c r="L16" i="2"/>
  <c r="K16" i="2"/>
  <c r="J16" i="2"/>
  <c r="I16" i="2"/>
  <c r="H17" i="2" s="1"/>
  <c r="L20" i="2"/>
  <c r="K19" i="2"/>
  <c r="J19" i="2"/>
  <c r="J18" i="2"/>
  <c r="I20" i="2"/>
  <c r="I17" i="2"/>
  <c r="H20" i="2"/>
  <c r="H19" i="2"/>
  <c r="H18" i="2"/>
  <c r="H16" i="2"/>
  <c r="G20" i="2"/>
  <c r="G19" i="2"/>
  <c r="G18" i="2"/>
  <c r="G17" i="2"/>
  <c r="G16" i="2"/>
  <c r="L15" i="2"/>
  <c r="K15" i="2"/>
  <c r="J15" i="2"/>
  <c r="I15" i="2"/>
  <c r="H15" i="2"/>
  <c r="G15" i="2"/>
  <c r="E28" i="2"/>
  <c r="E27" i="2"/>
  <c r="E26" i="2"/>
  <c r="E25" i="2"/>
  <c r="E24" i="2"/>
  <c r="L22" i="2"/>
  <c r="E29" i="2" s="1"/>
  <c r="A27" i="4" l="1"/>
  <c r="L27" i="1"/>
  <c r="J29" i="1" s="1"/>
  <c r="F35" i="1"/>
  <c r="L25" i="1"/>
  <c r="H29" i="1" s="1"/>
  <c r="L26" i="1"/>
  <c r="I29" i="1" s="1"/>
  <c r="E29" i="1"/>
  <c r="L24" i="1"/>
  <c r="G29" i="1" s="1"/>
  <c r="L25" i="2"/>
  <c r="H29" i="2" s="1"/>
  <c r="L26" i="2"/>
  <c r="I29" i="2" s="1"/>
  <c r="L24" i="2"/>
  <c r="G29" i="2" s="1"/>
  <c r="L27" i="2"/>
  <c r="J29" i="2" s="1"/>
  <c r="L28" i="2"/>
  <c r="K29" i="2" s="1"/>
  <c r="G35" i="1" l="1"/>
  <c r="H35" i="1" s="1"/>
  <c r="I35" i="1" s="1"/>
</calcChain>
</file>

<file path=xl/sharedStrings.xml><?xml version="1.0" encoding="utf-8"?>
<sst xmlns="http://schemas.openxmlformats.org/spreadsheetml/2006/main" count="126" uniqueCount="31">
  <si>
    <t>RETURN</t>
  </si>
  <si>
    <t>DEVIATION</t>
  </si>
  <si>
    <t>Risk-free rate</t>
  </si>
  <si>
    <t>U.S. Bonds</t>
  </si>
  <si>
    <t>U.S. Equity</t>
  </si>
  <si>
    <t>Developed markets equity</t>
  </si>
  <si>
    <t>Emerging markets equity</t>
  </si>
  <si>
    <t>Private equity</t>
  </si>
  <si>
    <t>Real Assets</t>
  </si>
  <si>
    <t>Risk and return assumptions</t>
  </si>
  <si>
    <t>Correlation Matrix Assumptions</t>
  </si>
  <si>
    <t>w1</t>
  </si>
  <si>
    <t>w2</t>
  </si>
  <si>
    <t>w3</t>
  </si>
  <si>
    <t>w4</t>
  </si>
  <si>
    <t>w5</t>
  </si>
  <si>
    <t>w6</t>
  </si>
  <si>
    <t>E(r)</t>
  </si>
  <si>
    <t>var</t>
  </si>
  <si>
    <t>std</t>
  </si>
  <si>
    <t>sharpe</t>
  </si>
  <si>
    <t>Simply optimise on a different quantity</t>
  </si>
  <si>
    <t>Covariance</t>
  </si>
  <si>
    <t>mean variance</t>
  </si>
  <si>
    <t>min variance</t>
  </si>
  <si>
    <t>This is computed by (weights 2X6 matrix)X(correllation matrix 6X6)X(weights 6X2 matrix)</t>
  </si>
  <si>
    <t>arr 1</t>
  </si>
  <si>
    <t>arr3</t>
  </si>
  <si>
    <t>arr2</t>
  </si>
  <si>
    <t xml:space="preserve">Computing correllation </t>
  </si>
  <si>
    <t>Covariance Matrix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</si>
</sst>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6" formatCode="0.000"/>
    <numFmt numFmtId="169" formatCode="0.0000000"/>
    <numFmt numFmtId="170" formatCode="0.00000000"/>
  </numFmts>
  <fonts count="1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4" fillId="0" borderId="0" xfId="0" applyFont="1"/>
    <xf numFmtId="164" fontId="4" fillId="2" borderId="0" xfId="0" applyNumberFormat="1" applyFont="1" applyFill="1" applyAlignment="1">
      <alignment horizontal="center"/>
    </xf>
    <xf numFmtId="0" fontId="1" fillId="2" borderId="3" xfId="0" applyFont="1" applyFill="1" applyBorder="1"/>
    <xf numFmtId="0" fontId="4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/>
    <xf numFmtId="164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NumberFormat="1"/>
    <xf numFmtId="0" fontId="4" fillId="0" borderId="0" xfId="0" applyFont="1" applyFill="1"/>
    <xf numFmtId="0" fontId="0" fillId="0" borderId="0" xfId="0" applyFill="1"/>
    <xf numFmtId="166" fontId="9" fillId="0" borderId="0" xfId="0" applyNumberFormat="1" applyFont="1" applyFill="1" applyAlignment="1" applyProtection="1">
      <alignment horizontal="center"/>
      <protection locked="0"/>
    </xf>
    <xf numFmtId="169" fontId="0" fillId="0" borderId="0" xfId="0" applyNumberFormat="1" applyFill="1"/>
    <xf numFmtId="0" fontId="0" fillId="0" borderId="0" xfId="0" applyFont="1" applyFill="1"/>
    <xf numFmtId="166" fontId="4" fillId="0" borderId="0" xfId="0" applyNumberFormat="1" applyFont="1" applyFill="1" applyAlignment="1" applyProtection="1">
      <alignment horizontal="center"/>
      <protection locked="0"/>
    </xf>
    <xf numFmtId="169" fontId="0" fillId="0" borderId="0" xfId="0" applyNumberFormat="1" applyFont="1" applyFill="1"/>
    <xf numFmtId="0" fontId="10" fillId="0" borderId="0" xfId="0" applyFont="1"/>
    <xf numFmtId="170" fontId="0" fillId="0" borderId="0" xfId="0" applyNumberFormat="1" applyFill="1"/>
    <xf numFmtId="164" fontId="4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64" fontId="4" fillId="0" borderId="0" xfId="0" applyNumberFormat="1" applyFont="1"/>
    <xf numFmtId="0" fontId="11" fillId="0" borderId="0" xfId="0" applyFont="1"/>
    <xf numFmtId="164" fontId="11" fillId="0" borderId="0" xfId="0" applyNumberFormat="1" applyFont="1"/>
    <xf numFmtId="0" fontId="1" fillId="0" borderId="0" xfId="0" applyFont="1"/>
    <xf numFmtId="170" fontId="8" fillId="0" borderId="0" xfId="0" applyNumberFormat="1" applyFont="1"/>
    <xf numFmtId="0" fontId="5" fillId="2" borderId="1" xfId="0" applyFont="1" applyFill="1" applyBorder="1" applyAlignment="1">
      <alignment horizontal="left"/>
    </xf>
    <xf numFmtId="0" fontId="1" fillId="0" borderId="0" xfId="0" applyFont="1" applyFill="1"/>
    <xf numFmtId="164" fontId="0" fillId="0" borderId="0" xfId="0" applyNumberFormat="1" applyFill="1"/>
    <xf numFmtId="166" fontId="0" fillId="0" borderId="0" xfId="0" applyNumberFormat="1" applyAlignment="1" applyProtection="1">
      <alignment horizontal="center" vertical="top"/>
      <protection locked="0"/>
    </xf>
    <xf numFmtId="166" fontId="9" fillId="3" borderId="0" xfId="0" applyNumberFormat="1" applyFont="1" applyFill="1" applyAlignment="1" applyProtection="1">
      <alignment horizontal="center" vertical="top"/>
      <protection locked="0"/>
    </xf>
    <xf numFmtId="166" fontId="7" fillId="0" borderId="0" xfId="0" applyNumberFormat="1" applyFont="1" applyAlignment="1" applyProtection="1">
      <alignment horizontal="center" vertical="top"/>
      <protection locked="0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Return-volatility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DD7-7045-8FC5-07315067CB25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DD7-7045-8FC5-07315067CB25}"/>
              </c:ext>
            </c:extLst>
          </c:dPt>
          <c:dLbls>
            <c:dLbl>
              <c:idx val="11"/>
              <c:layout>
                <c:manualLayout>
                  <c:x val="-1.5113350125944584E-2"/>
                  <c:y val="2.44821092278719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MVE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DD7-7045-8FC5-07315067CB2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GMV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DD7-7045-8FC5-07315067C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Sheet4!$B$1:$B$33</c:f>
              <c:numCache>
                <c:formatCode>General</c:formatCode>
                <c:ptCount val="33"/>
                <c:pt idx="0">
                  <c:v>0.14186424959522514</c:v>
                </c:pt>
                <c:pt idx="1">
                  <c:v>0.13605865956495217</c:v>
                </c:pt>
                <c:pt idx="2">
                  <c:v>0.13029655659468856</c:v>
                </c:pt>
                <c:pt idx="3">
                  <c:v>0.12458397475871572</c:v>
                </c:pt>
                <c:pt idx="4">
                  <c:v>0.1189280503554728</c:v>
                </c:pt>
                <c:pt idx="5">
                  <c:v>0.1133372659122036</c:v>
                </c:pt>
                <c:pt idx="6">
                  <c:v>0.10782175483630069</c:v>
                </c:pt>
                <c:pt idx="7">
                  <c:v>0.10239368181646381</c:v>
                </c:pt>
                <c:pt idx="8">
                  <c:v>9.7067716694631559E-2</c:v>
                </c:pt>
                <c:pt idx="9">
                  <c:v>9.1861621263253271E-2</c:v>
                </c:pt>
                <c:pt idx="10">
                  <c:v>8.6796967610300979E-2</c:v>
                </c:pt>
                <c:pt idx="11">
                  <c:v>8.1900000000000001E-2</c:v>
                </c:pt>
                <c:pt idx="12">
                  <c:v>7.7202634035908907E-2</c:v>
                </c:pt>
                <c:pt idx="13">
                  <c:v>7.2743547429246783E-2</c:v>
                </c:pt>
                <c:pt idx="14">
                  <c:v>6.8569242168233027E-2</c:v>
                </c:pt>
                <c:pt idx="15">
                  <c:v>6.4734832500645378E-2</c:v>
                </c:pt>
                <c:pt idx="16">
                  <c:v>6.1304130323115713E-2</c:v>
                </c:pt>
                <c:pt idx="17">
                  <c:v>5.8348389342694054E-2</c:v>
                </c:pt>
                <c:pt idx="18">
                  <c:v>5.5942943893987081E-2</c:v>
                </c:pt>
                <c:pt idx="19">
                  <c:v>5.4161164062371071E-2</c:v>
                </c:pt>
                <c:pt idx="20">
                  <c:v>5.3065909038501169E-2</c:v>
                </c:pt>
                <c:pt idx="21">
                  <c:v>5.269999999999999E-2</c:v>
                </c:pt>
                <c:pt idx="22">
                  <c:v>5.307852283498133E-2</c:v>
                </c:pt>
                <c:pt idx="23">
                  <c:v>5.4185878798016972E-2</c:v>
                </c:pt>
                <c:pt idx="24">
                  <c:v>5.5978831930554356E-2</c:v>
                </c:pt>
                <c:pt idx="25">
                  <c:v>5.8394264067040298E-2</c:v>
                </c:pt>
                <c:pt idx="26">
                  <c:v>6.1358706113960167E-2</c:v>
                </c:pt>
                <c:pt idx="27">
                  <c:v>6.4796850575113182E-2</c:v>
                </c:pt>
                <c:pt idx="28">
                  <c:v>6.8637549208533627E-2</c:v>
                </c:pt>
                <c:pt idx="29">
                  <c:v>7.2817132370619472E-2</c:v>
                </c:pt>
                <c:pt idx="30">
                  <c:v>7.7280635740351419E-2</c:v>
                </c:pt>
                <c:pt idx="31">
                  <c:v>8.1981698217416521E-2</c:v>
                </c:pt>
                <c:pt idx="32">
                  <c:v>8.688176628738821E-2</c:v>
                </c:pt>
              </c:numCache>
            </c:numRef>
          </c:xVal>
          <c:yVal>
            <c:numRef>
              <c:f>Sheet4!$A$1:$A$33</c:f>
              <c:numCache>
                <c:formatCode>General</c:formatCode>
                <c:ptCount val="33"/>
                <c:pt idx="0">
                  <c:v>0.10674999999999997</c:v>
                </c:pt>
                <c:pt idx="1">
                  <c:v>0.10410000000000001</c:v>
                </c:pt>
                <c:pt idx="2">
                  <c:v>0.10144999999999998</c:v>
                </c:pt>
                <c:pt idx="3">
                  <c:v>9.8799999999999999E-2</c:v>
                </c:pt>
                <c:pt idx="4">
                  <c:v>9.6150000000000013E-2</c:v>
                </c:pt>
                <c:pt idx="5">
                  <c:v>9.35E-2</c:v>
                </c:pt>
                <c:pt idx="6">
                  <c:v>9.085E-2</c:v>
                </c:pt>
                <c:pt idx="7">
                  <c:v>8.8200000000000001E-2</c:v>
                </c:pt>
                <c:pt idx="8">
                  <c:v>8.5550000000000015E-2</c:v>
                </c:pt>
                <c:pt idx="9">
                  <c:v>8.2900000000000001E-2</c:v>
                </c:pt>
                <c:pt idx="10">
                  <c:v>8.0250000000000002E-2</c:v>
                </c:pt>
                <c:pt idx="11">
                  <c:v>7.7600000000000002E-2</c:v>
                </c:pt>
                <c:pt idx="12">
                  <c:v>7.4950000000000003E-2</c:v>
                </c:pt>
                <c:pt idx="13">
                  <c:v>7.2300000000000003E-2</c:v>
                </c:pt>
                <c:pt idx="14">
                  <c:v>6.9650000000000004E-2</c:v>
                </c:pt>
                <c:pt idx="15">
                  <c:v>6.7000000000000004E-2</c:v>
                </c:pt>
                <c:pt idx="16">
                  <c:v>6.4350000000000004E-2</c:v>
                </c:pt>
                <c:pt idx="17">
                  <c:v>6.1700000000000005E-2</c:v>
                </c:pt>
                <c:pt idx="18">
                  <c:v>5.9050000000000005E-2</c:v>
                </c:pt>
                <c:pt idx="19">
                  <c:v>5.6400000000000006E-2</c:v>
                </c:pt>
                <c:pt idx="20">
                  <c:v>5.3750000000000006E-2</c:v>
                </c:pt>
                <c:pt idx="21">
                  <c:v>5.1099999999999993E-2</c:v>
                </c:pt>
                <c:pt idx="22">
                  <c:v>4.8450000000000007E-2</c:v>
                </c:pt>
                <c:pt idx="23">
                  <c:v>4.58E-2</c:v>
                </c:pt>
                <c:pt idx="24">
                  <c:v>4.3149999999999994E-2</c:v>
                </c:pt>
                <c:pt idx="25">
                  <c:v>4.0499999999999994E-2</c:v>
                </c:pt>
                <c:pt idx="26">
                  <c:v>3.7849999999999995E-2</c:v>
                </c:pt>
                <c:pt idx="27">
                  <c:v>3.5199999999999988E-2</c:v>
                </c:pt>
                <c:pt idx="28">
                  <c:v>3.2549999999999982E-2</c:v>
                </c:pt>
                <c:pt idx="29">
                  <c:v>2.9899999999999982E-2</c:v>
                </c:pt>
                <c:pt idx="30">
                  <c:v>2.7249999999999983E-2</c:v>
                </c:pt>
                <c:pt idx="31">
                  <c:v>2.4599999999999997E-2</c:v>
                </c:pt>
                <c:pt idx="32">
                  <c:v>2.1949999999999983E-2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7-7045-8FC5-07315067CB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Sheet4!$D$1:$D$33</c:f>
              <c:numCache>
                <c:formatCode>General</c:formatCode>
                <c:ptCount val="33"/>
              </c:numCache>
            </c:numRef>
          </c:xVal>
          <c:yVal>
            <c:numRef>
              <c:f>Sheet4!$E$1:$E$33</c:f>
              <c:numCache>
                <c:formatCode>General</c:formatCode>
                <c:ptCount val="3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D7-7045-8FC5-07315067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98160"/>
        <c:axId val="1724729680"/>
      </c:scatterChart>
      <c:valAx>
        <c:axId val="17238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29680"/>
        <c:crosses val="autoZero"/>
        <c:crossBetween val="midCat"/>
      </c:valAx>
      <c:valAx>
        <c:axId val="17247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4</xdr:row>
      <xdr:rowOff>12700</xdr:rowOff>
    </xdr:from>
    <xdr:to>
      <xdr:col>17</xdr:col>
      <xdr:colOff>698500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417D8-CD03-9E4A-9B79-17B278495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10"/>
  <sheetViews>
    <sheetView topLeftCell="E20" zoomScale="75" workbookViewId="0">
      <selection activeCell="A31" sqref="A31:C58"/>
    </sheetView>
  </sheetViews>
  <sheetFormatPr baseColWidth="10" defaultColWidth="10.83203125" defaultRowHeight="15" x14ac:dyDescent="0.2"/>
  <cols>
    <col min="1" max="1" width="15.5" style="4" bestFit="1" customWidth="1"/>
    <col min="2" max="2" width="22.5" style="4" bestFit="1" customWidth="1"/>
    <col min="3" max="3" width="14.6640625" style="4" bestFit="1" customWidth="1"/>
    <col min="4" max="4" width="16.83203125" style="4" customWidth="1"/>
    <col min="5" max="5" width="15.1640625" style="4" customWidth="1"/>
    <col min="6" max="6" width="21.33203125" style="4" customWidth="1"/>
    <col min="7" max="7" width="14.6640625" style="4" bestFit="1" customWidth="1"/>
    <col min="8" max="8" width="12.1640625" style="4" bestFit="1" customWidth="1"/>
    <col min="9" max="9" width="21.33203125" style="4" bestFit="1" customWidth="1"/>
    <col min="10" max="10" width="22.5" style="4" bestFit="1" customWidth="1"/>
    <col min="11" max="11" width="12" style="4" bestFit="1" customWidth="1"/>
    <col min="12" max="16384" width="10.83203125" style="4"/>
  </cols>
  <sheetData>
    <row r="2" spans="1:22" ht="16" x14ac:dyDescent="0.2">
      <c r="B2" s="9" t="s">
        <v>9</v>
      </c>
      <c r="C2" s="9"/>
      <c r="D2" s="9"/>
      <c r="F2" s="9" t="s">
        <v>10</v>
      </c>
      <c r="G2" s="9"/>
      <c r="H2" s="9"/>
      <c r="I2" s="9"/>
      <c r="J2" s="9"/>
      <c r="K2" s="9"/>
      <c r="L2" s="9"/>
    </row>
    <row r="3" spans="1:22" ht="16" x14ac:dyDescent="0.2">
      <c r="B3" s="1"/>
      <c r="C3" s="2" t="s">
        <v>0</v>
      </c>
      <c r="D3" s="2" t="s">
        <v>1</v>
      </c>
      <c r="F3" s="3"/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N3" s="17"/>
      <c r="O3" s="23"/>
      <c r="Q3" s="24"/>
      <c r="R3" s="24"/>
      <c r="S3" s="24"/>
      <c r="T3" s="24"/>
      <c r="U3" s="24"/>
      <c r="V3" s="24"/>
    </row>
    <row r="4" spans="1:22" x14ac:dyDescent="0.2">
      <c r="B4" s="1" t="s">
        <v>3</v>
      </c>
      <c r="C4" s="5">
        <v>0.04</v>
      </c>
      <c r="D4" s="5">
        <v>6.8000000000000005E-2</v>
      </c>
      <c r="F4" s="6" t="s">
        <v>3</v>
      </c>
      <c r="G4" s="5">
        <v>1</v>
      </c>
      <c r="H4" s="5">
        <v>0.4</v>
      </c>
      <c r="I4" s="5">
        <v>0.25</v>
      </c>
      <c r="J4" s="5">
        <v>0.2</v>
      </c>
      <c r="K4" s="5">
        <v>0.15</v>
      </c>
      <c r="L4" s="5">
        <v>0.2</v>
      </c>
      <c r="N4" s="17"/>
      <c r="O4" s="17"/>
      <c r="Q4" s="24"/>
      <c r="R4" s="24"/>
      <c r="S4" s="24"/>
      <c r="T4" s="24"/>
      <c r="U4" s="24"/>
      <c r="V4" s="24"/>
    </row>
    <row r="5" spans="1:22" x14ac:dyDescent="0.2">
      <c r="B5" s="1" t="s">
        <v>4</v>
      </c>
      <c r="C5" s="5">
        <v>0.106</v>
      </c>
      <c r="D5" s="5">
        <v>0.224</v>
      </c>
      <c r="F5" s="6" t="s">
        <v>4</v>
      </c>
      <c r="G5" s="5">
        <v>0.4</v>
      </c>
      <c r="H5" s="5">
        <v>1</v>
      </c>
      <c r="I5" s="5">
        <v>0.7</v>
      </c>
      <c r="J5" s="5">
        <v>0.6</v>
      </c>
      <c r="K5" s="5">
        <v>0.7</v>
      </c>
      <c r="L5" s="5">
        <v>0.2</v>
      </c>
      <c r="N5" s="17"/>
      <c r="O5" s="17"/>
      <c r="Q5" s="24"/>
      <c r="R5" s="24"/>
      <c r="S5" s="24"/>
      <c r="T5" s="24"/>
      <c r="U5" s="24"/>
      <c r="V5" s="24"/>
    </row>
    <row r="6" spans="1:22" ht="16" x14ac:dyDescent="0.2">
      <c r="B6" s="1" t="s">
        <v>5</v>
      </c>
      <c r="C6" s="5">
        <v>8.3000000000000004E-2</v>
      </c>
      <c r="D6" s="5">
        <v>0.221</v>
      </c>
      <c r="F6" s="6" t="s">
        <v>5</v>
      </c>
      <c r="G6" s="5">
        <v>0.25</v>
      </c>
      <c r="H6" s="5">
        <v>0.7</v>
      </c>
      <c r="I6" s="5">
        <v>1</v>
      </c>
      <c r="J6" s="5">
        <v>0.75</v>
      </c>
      <c r="K6" s="5">
        <v>0.6</v>
      </c>
      <c r="L6" s="5">
        <v>0.1</v>
      </c>
      <c r="N6" s="17"/>
      <c r="O6" s="16"/>
      <c r="Q6" s="24"/>
      <c r="R6" s="24"/>
      <c r="S6" s="24"/>
      <c r="T6" s="24"/>
      <c r="U6" s="24"/>
      <c r="V6" s="24"/>
    </row>
    <row r="7" spans="1:22" x14ac:dyDescent="0.2">
      <c r="B7" s="1" t="s">
        <v>6</v>
      </c>
      <c r="C7" s="5">
        <v>0.11899999999999999</v>
      </c>
      <c r="D7" s="5">
        <v>0.3</v>
      </c>
      <c r="F7" s="6" t="s">
        <v>6</v>
      </c>
      <c r="G7" s="5">
        <v>0.2</v>
      </c>
      <c r="H7" s="5">
        <v>0.6</v>
      </c>
      <c r="I7" s="5">
        <v>0.75</v>
      </c>
      <c r="J7" s="5">
        <v>1</v>
      </c>
      <c r="K7" s="5">
        <v>0.25</v>
      </c>
      <c r="L7" s="5">
        <v>0.15</v>
      </c>
      <c r="N7" s="17"/>
      <c r="O7" s="17"/>
      <c r="Q7" s="24"/>
      <c r="R7" s="24"/>
      <c r="S7" s="24"/>
      <c r="T7" s="24"/>
      <c r="U7" s="24"/>
      <c r="V7" s="24"/>
    </row>
    <row r="8" spans="1:22" ht="16" x14ac:dyDescent="0.2">
      <c r="B8" s="1" t="s">
        <v>7</v>
      </c>
      <c r="C8" s="5">
        <v>0.128</v>
      </c>
      <c r="D8" s="5">
        <v>0.23100000000000001</v>
      </c>
      <c r="F8" s="6" t="s">
        <v>7</v>
      </c>
      <c r="G8" s="5">
        <v>0.15</v>
      </c>
      <c r="H8" s="5">
        <v>0.7</v>
      </c>
      <c r="I8" s="5">
        <v>0.6</v>
      </c>
      <c r="J8" s="5">
        <v>0.25</v>
      </c>
      <c r="K8" s="5">
        <v>1</v>
      </c>
      <c r="L8" s="5">
        <v>0.3</v>
      </c>
      <c r="N8" s="17"/>
      <c r="O8" s="18"/>
      <c r="Q8" s="24"/>
      <c r="R8" s="24"/>
      <c r="S8" s="24"/>
      <c r="T8" s="24"/>
      <c r="U8" s="24"/>
      <c r="V8" s="24"/>
    </row>
    <row r="9" spans="1:22" x14ac:dyDescent="0.2">
      <c r="B9" s="1" t="s">
        <v>8</v>
      </c>
      <c r="C9" s="5">
        <v>6.2E-2</v>
      </c>
      <c r="D9" s="5">
        <v>6.8000000000000005E-2</v>
      </c>
      <c r="F9" s="6" t="s">
        <v>8</v>
      </c>
      <c r="G9" s="5">
        <v>0.2</v>
      </c>
      <c r="H9" s="5">
        <v>0.2</v>
      </c>
      <c r="I9" s="5">
        <v>0.1</v>
      </c>
      <c r="J9" s="5">
        <v>0.15</v>
      </c>
      <c r="K9" s="5">
        <v>0.3</v>
      </c>
      <c r="L9" s="5">
        <v>1</v>
      </c>
    </row>
    <row r="10" spans="1:22" x14ac:dyDescent="0.2">
      <c r="B10" s="1" t="s">
        <v>2</v>
      </c>
      <c r="C10" s="5">
        <v>0.03</v>
      </c>
      <c r="D10" s="7"/>
    </row>
    <row r="13" spans="1:22" ht="16" x14ac:dyDescent="0.2">
      <c r="F13" s="31" t="s">
        <v>30</v>
      </c>
      <c r="G13" s="8"/>
      <c r="H13" s="8"/>
      <c r="I13" s="8"/>
      <c r="J13" s="8"/>
      <c r="K13" s="8"/>
      <c r="L13" s="8"/>
    </row>
    <row r="14" spans="1:22" ht="16" x14ac:dyDescent="0.2">
      <c r="A14"/>
      <c r="B14"/>
      <c r="C14"/>
      <c r="D14"/>
      <c r="E14"/>
      <c r="F14" s="3"/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/>
    </row>
    <row r="15" spans="1:22" ht="16" x14ac:dyDescent="0.2">
      <c r="A15" s="16"/>
      <c r="B15" s="16"/>
      <c r="C15" s="16"/>
      <c r="D15" s="16"/>
      <c r="E15" s="16"/>
      <c r="F15" s="6" t="s">
        <v>3</v>
      </c>
      <c r="G15" s="5">
        <f>G4*D4*D4</f>
        <v>4.6240000000000005E-3</v>
      </c>
      <c r="H15" s="5">
        <f>H4*D4*D5</f>
        <v>6.0928000000000006E-3</v>
      </c>
      <c r="I15" s="5">
        <f>I4*D4*D6</f>
        <v>3.7570000000000004E-3</v>
      </c>
      <c r="J15" s="5">
        <f>J4*D4*D7</f>
        <v>4.0800000000000003E-3</v>
      </c>
      <c r="K15" s="5">
        <f>K4*D4*D8</f>
        <v>2.3562000000000001E-3</v>
      </c>
      <c r="L15" s="5">
        <f>L4*D4*D9</f>
        <v>9.2480000000000014E-4</v>
      </c>
      <c r="M15"/>
    </row>
    <row r="16" spans="1:22" ht="16" x14ac:dyDescent="0.2">
      <c r="A16" s="16"/>
      <c r="B16" s="16"/>
      <c r="C16" s="23"/>
      <c r="D16" s="23"/>
      <c r="E16" s="23"/>
      <c r="F16" s="6" t="s">
        <v>4</v>
      </c>
      <c r="G16" s="5">
        <f>H15</f>
        <v>6.0928000000000006E-3</v>
      </c>
      <c r="H16" s="5">
        <f>H5*D5^2</f>
        <v>5.0176000000000005E-2</v>
      </c>
      <c r="I16" s="5">
        <f>I5*D5*D6</f>
        <v>3.4652799999999997E-2</v>
      </c>
      <c r="J16" s="5">
        <f>J5*D5*D7</f>
        <v>4.0319999999999995E-2</v>
      </c>
      <c r="K16" s="5">
        <f>K5*D5*D8</f>
        <v>3.6220799999999997E-2</v>
      </c>
      <c r="L16" s="5">
        <f>L5*D5*D9</f>
        <v>3.0464000000000008E-3</v>
      </c>
      <c r="M16"/>
    </row>
    <row r="17" spans="1:21" ht="16" x14ac:dyDescent="0.2">
      <c r="A17" s="16"/>
      <c r="B17" s="16"/>
      <c r="C17" s="32"/>
      <c r="D17" s="32"/>
      <c r="E17" s="32"/>
      <c r="F17" s="6" t="s">
        <v>5</v>
      </c>
      <c r="G17" s="5">
        <f>I15</f>
        <v>3.7570000000000004E-3</v>
      </c>
      <c r="H17" s="5">
        <f>I16</f>
        <v>3.4652799999999997E-2</v>
      </c>
      <c r="I17" s="5">
        <f>D6^2</f>
        <v>4.8841000000000002E-2</v>
      </c>
      <c r="J17" s="5">
        <f>J6*D6*D7</f>
        <v>4.9724999999999998E-2</v>
      </c>
      <c r="K17" s="5">
        <f>K6*D6*D8</f>
        <v>3.0630600000000001E-2</v>
      </c>
      <c r="L17" s="5">
        <f>L6*D6*D9</f>
        <v>1.5028000000000003E-3</v>
      </c>
      <c r="M17"/>
      <c r="P17" s="25"/>
      <c r="Q17" s="25"/>
      <c r="R17" s="25"/>
      <c r="S17" s="25"/>
      <c r="T17" s="25"/>
      <c r="U17" s="25"/>
    </row>
    <row r="18" spans="1:21" ht="16" x14ac:dyDescent="0.2">
      <c r="A18" s="33"/>
      <c r="B18" s="32"/>
      <c r="C18" s="16"/>
      <c r="D18" s="16"/>
      <c r="E18" s="16"/>
      <c r="F18" s="6" t="s">
        <v>6</v>
      </c>
      <c r="G18" s="5">
        <f>J15</f>
        <v>4.0800000000000003E-3</v>
      </c>
      <c r="H18" s="5">
        <f>J16</f>
        <v>4.0319999999999995E-2</v>
      </c>
      <c r="I18" s="5">
        <f>J17</f>
        <v>4.9724999999999998E-2</v>
      </c>
      <c r="J18" s="5">
        <f>D7^2</f>
        <v>0.09</v>
      </c>
      <c r="K18" s="5">
        <f>K7*D7*D8</f>
        <v>1.7325E-2</v>
      </c>
      <c r="L18" s="5">
        <f>L7*D7*D9</f>
        <v>3.0600000000000002E-3</v>
      </c>
      <c r="M18"/>
      <c r="P18" s="25"/>
      <c r="Q18" s="25"/>
      <c r="R18" s="25"/>
      <c r="S18" s="25"/>
      <c r="T18" s="25"/>
      <c r="U18" s="25"/>
    </row>
    <row r="19" spans="1:21" ht="16" x14ac:dyDescent="0.2">
      <c r="A19" s="33"/>
      <c r="B19" s="32"/>
      <c r="C19" s="16"/>
      <c r="D19" s="16"/>
      <c r="E19" s="16"/>
      <c r="F19" s="6" t="s">
        <v>7</v>
      </c>
      <c r="G19" s="5">
        <f>K15</f>
        <v>2.3562000000000001E-3</v>
      </c>
      <c r="H19" s="5">
        <f>K16</f>
        <v>3.6220799999999997E-2</v>
      </c>
      <c r="I19" s="5">
        <f>K17</f>
        <v>3.0630600000000001E-2</v>
      </c>
      <c r="J19" s="5">
        <f>K18</f>
        <v>1.7325E-2</v>
      </c>
      <c r="K19" s="5">
        <f>D8^2</f>
        <v>5.3361000000000006E-2</v>
      </c>
      <c r="L19" s="5">
        <f>L8*D8*D9</f>
        <v>4.7124000000000003E-3</v>
      </c>
      <c r="M19"/>
      <c r="P19" s="25"/>
      <c r="Q19" s="25"/>
      <c r="R19" s="25"/>
      <c r="S19" s="25"/>
      <c r="T19" s="25"/>
      <c r="U19" s="25"/>
    </row>
    <row r="20" spans="1:21" ht="16" x14ac:dyDescent="0.2">
      <c r="A20" s="33"/>
      <c r="B20" s="32"/>
      <c r="C20" s="16"/>
      <c r="D20" s="16"/>
      <c r="E20" s="16"/>
      <c r="F20" s="6" t="s">
        <v>8</v>
      </c>
      <c r="G20" s="5">
        <f>L15</f>
        <v>9.2480000000000014E-4</v>
      </c>
      <c r="H20" s="5">
        <f>L16</f>
        <v>3.0464000000000008E-3</v>
      </c>
      <c r="I20" s="5">
        <f>L17</f>
        <v>1.5028000000000003E-3</v>
      </c>
      <c r="J20" s="5">
        <f>L18</f>
        <v>3.0600000000000002E-3</v>
      </c>
      <c r="K20" s="5">
        <f>L19</f>
        <v>4.7124000000000003E-3</v>
      </c>
      <c r="L20" s="5">
        <f>D9^2</f>
        <v>4.6240000000000005E-3</v>
      </c>
      <c r="M20"/>
      <c r="P20" s="25"/>
      <c r="Q20" s="25"/>
      <c r="R20" s="25"/>
      <c r="S20" s="25"/>
      <c r="T20" s="25"/>
      <c r="U20" s="25"/>
    </row>
    <row r="21" spans="1:21" ht="16" x14ac:dyDescent="0.2">
      <c r="A21" s="33"/>
      <c r="B21" s="32"/>
      <c r="C21" s="16"/>
      <c r="D21" s="15"/>
      <c r="E21"/>
      <c r="F21"/>
      <c r="G21" t="s">
        <v>11</v>
      </c>
      <c r="H21" t="s">
        <v>12</v>
      </c>
      <c r="I21" t="s">
        <v>13</v>
      </c>
      <c r="J21" t="s">
        <v>14</v>
      </c>
      <c r="K21" t="s">
        <v>15</v>
      </c>
      <c r="L21" t="s">
        <v>16</v>
      </c>
      <c r="M21"/>
      <c r="P21" s="25"/>
      <c r="Q21" s="25"/>
      <c r="R21" s="25"/>
      <c r="S21" s="25"/>
      <c r="T21" s="25"/>
      <c r="U21" s="25"/>
    </row>
    <row r="22" spans="1:21" ht="16" x14ac:dyDescent="0.2">
      <c r="A22" s="33"/>
      <c r="B22" s="32"/>
      <c r="C22" s="16"/>
      <c r="D22" s="16"/>
      <c r="E22"/>
      <c r="F22"/>
      <c r="G22" s="13">
        <v>0</v>
      </c>
      <c r="H22" s="13">
        <v>0</v>
      </c>
      <c r="I22" s="13">
        <v>0</v>
      </c>
      <c r="J22">
        <v>8.1888886260760421E-2</v>
      </c>
      <c r="K22">
        <v>0.16585328142496059</v>
      </c>
      <c r="L22" s="12">
        <f>(1-(G22+H22+I22+J22+K22))</f>
        <v>0.75225783231427901</v>
      </c>
      <c r="M22"/>
      <c r="P22" s="25"/>
      <c r="Q22" s="25"/>
      <c r="R22" s="25"/>
      <c r="S22" s="25"/>
      <c r="T22" s="25"/>
      <c r="U22" s="25"/>
    </row>
    <row r="23" spans="1:21" ht="16" x14ac:dyDescent="0.2">
      <c r="A23" s="33"/>
      <c r="B23" s="32"/>
      <c r="C23" s="16"/>
      <c r="D23" s="16"/>
      <c r="E23"/>
      <c r="F23"/>
      <c r="G23" s="1" t="s">
        <v>3</v>
      </c>
      <c r="H23" s="1" t="s">
        <v>4</v>
      </c>
      <c r="I23" s="1" t="s">
        <v>5</v>
      </c>
      <c r="J23" s="1" t="s">
        <v>6</v>
      </c>
      <c r="K23" s="1" t="s">
        <v>7</v>
      </c>
      <c r="L23" s="1" t="s">
        <v>8</v>
      </c>
      <c r="M23"/>
    </row>
    <row r="24" spans="1:21" ht="16" x14ac:dyDescent="0.2">
      <c r="A24"/>
      <c r="B24"/>
      <c r="C24"/>
      <c r="D24"/>
      <c r="E24" s="11">
        <f>G22</f>
        <v>0</v>
      </c>
      <c r="F24" s="1" t="s">
        <v>3</v>
      </c>
      <c r="G24">
        <f>G15*$G22*G$22</f>
        <v>0</v>
      </c>
      <c r="H24">
        <f>H15*$G22*H$22</f>
        <v>0</v>
      </c>
      <c r="I24">
        <f>I15*$G22*I$22</f>
        <v>0</v>
      </c>
      <c r="J24">
        <f>J15*$G22*J$22</f>
        <v>0</v>
      </c>
      <c r="K24">
        <f t="shared" ref="K24:L24" si="0">K15*$G22*K$22</f>
        <v>0</v>
      </c>
      <c r="L24">
        <f t="shared" si="0"/>
        <v>0</v>
      </c>
      <c r="M24"/>
      <c r="P24" s="15"/>
      <c r="Q24" s="15"/>
      <c r="R24" s="15"/>
      <c r="S24" s="15"/>
      <c r="T24" s="15"/>
      <c r="U24" s="15"/>
    </row>
    <row r="25" spans="1:21" ht="16" x14ac:dyDescent="0.2">
      <c r="A25"/>
      <c r="B25"/>
      <c r="C25"/>
      <c r="D25"/>
      <c r="E25" s="11">
        <f>H22</f>
        <v>0</v>
      </c>
      <c r="F25" s="1" t="s">
        <v>4</v>
      </c>
      <c r="G25">
        <f>+H24</f>
        <v>0</v>
      </c>
      <c r="H25">
        <f>+H16*$H22*H$22</f>
        <v>0</v>
      </c>
      <c r="I25">
        <f t="shared" ref="I25:L25" si="1">+I16*$H22*I$22</f>
        <v>0</v>
      </c>
      <c r="J25">
        <f t="shared" si="1"/>
        <v>0</v>
      </c>
      <c r="K25">
        <f t="shared" si="1"/>
        <v>0</v>
      </c>
      <c r="L25">
        <f t="shared" si="1"/>
        <v>0</v>
      </c>
      <c r="M25"/>
      <c r="P25" s="15"/>
      <c r="Q25" s="15"/>
      <c r="R25" s="15"/>
      <c r="S25" s="19"/>
      <c r="T25" s="20"/>
      <c r="U25" s="21"/>
    </row>
    <row r="26" spans="1:21" ht="16" x14ac:dyDescent="0.2">
      <c r="A26"/>
      <c r="B26"/>
      <c r="C26"/>
      <c r="D26"/>
      <c r="E26" s="11">
        <f>I22</f>
        <v>0</v>
      </c>
      <c r="F26" s="1" t="s">
        <v>5</v>
      </c>
      <c r="G26">
        <f>+I24</f>
        <v>0</v>
      </c>
      <c r="H26">
        <f>+J25</f>
        <v>0</v>
      </c>
      <c r="I26">
        <f>+I17*I$22*$I22</f>
        <v>0</v>
      </c>
      <c r="J26">
        <f t="shared" ref="J26:L26" si="2">+J17*J$22*$I22</f>
        <v>0</v>
      </c>
      <c r="K26">
        <f t="shared" si="2"/>
        <v>0</v>
      </c>
      <c r="L26">
        <f t="shared" si="2"/>
        <v>0</v>
      </c>
      <c r="M26"/>
    </row>
    <row r="27" spans="1:21" ht="16" x14ac:dyDescent="0.2">
      <c r="A27"/>
      <c r="B27"/>
      <c r="C27"/>
      <c r="D27"/>
      <c r="E27" s="11">
        <f>J22</f>
        <v>8.1888886260760421E-2</v>
      </c>
      <c r="F27" s="1" t="s">
        <v>6</v>
      </c>
      <c r="G27">
        <f>+J24</f>
        <v>0</v>
      </c>
      <c r="I27">
        <f>+J26</f>
        <v>0</v>
      </c>
      <c r="J27">
        <f>+J18*$J22*J$22</f>
        <v>6.0352107237249806E-4</v>
      </c>
      <c r="K27">
        <f t="shared" ref="K27:L27" si="3">+K18*$J22*K$22</f>
        <v>2.3530018913794158E-4</v>
      </c>
      <c r="L27">
        <f t="shared" si="3"/>
        <v>1.8850076157159954E-4</v>
      </c>
      <c r="M27"/>
    </row>
    <row r="28" spans="1:21" ht="16" x14ac:dyDescent="0.2">
      <c r="D28"/>
      <c r="E28" s="11">
        <f>K22</f>
        <v>0.16585328142496059</v>
      </c>
      <c r="F28" s="1" t="s">
        <v>7</v>
      </c>
      <c r="G28">
        <f>+K24</f>
        <v>0</v>
      </c>
      <c r="H28">
        <f>+K25</f>
        <v>0</v>
      </c>
      <c r="I28">
        <f>+K26</f>
        <v>0</v>
      </c>
      <c r="J28">
        <f>+K27</f>
        <v>2.3530018913794158E-4</v>
      </c>
      <c r="K28">
        <f>+K19*$K22*K$22</f>
        <v>1.4678176201059938E-3</v>
      </c>
      <c r="L28">
        <f>+L19*$K22*L$22</f>
        <v>5.8793989977625957E-4</v>
      </c>
      <c r="M28"/>
    </row>
    <row r="29" spans="1:21" ht="16" x14ac:dyDescent="0.2">
      <c r="A29"/>
      <c r="B29"/>
      <c r="E29" s="11">
        <f>L22</f>
        <v>0.75225783231427901</v>
      </c>
      <c r="F29" s="1" t="s">
        <v>8</v>
      </c>
      <c r="G29">
        <f>+L24</f>
        <v>0</v>
      </c>
      <c r="H29">
        <f>+L25</f>
        <v>0</v>
      </c>
      <c r="I29">
        <f>+L26</f>
        <v>0</v>
      </c>
      <c r="J29">
        <f>+L27</f>
        <v>1.8850076157159954E-4</v>
      </c>
      <c r="K29">
        <f>+L28</f>
        <v>5.8793989977625957E-4</v>
      </c>
      <c r="L29">
        <f>+L20*(1-SUM(G22:K22))^2</f>
        <v>2.616683897190295E-3</v>
      </c>
      <c r="M29"/>
    </row>
    <row r="30" spans="1:21" ht="16" x14ac:dyDescent="0.2">
      <c r="A30"/>
      <c r="B30"/>
      <c r="G30"/>
      <c r="H30"/>
      <c r="I30"/>
      <c r="J30"/>
      <c r="K30"/>
      <c r="L30"/>
      <c r="M30"/>
      <c r="P30" s="20"/>
      <c r="Q30" s="15"/>
    </row>
    <row r="31" spans="1:21" ht="16" x14ac:dyDescent="0.2">
      <c r="A31"/>
      <c r="B31"/>
      <c r="C31"/>
      <c r="F31" s="22" t="s">
        <v>21</v>
      </c>
      <c r="G31" s="22"/>
      <c r="H31" s="22"/>
      <c r="I31" s="22"/>
      <c r="J31"/>
      <c r="K31"/>
      <c r="L31"/>
      <c r="M31"/>
      <c r="P31" s="20"/>
      <c r="Q31" s="20"/>
    </row>
    <row r="32" spans="1:21" ht="16" x14ac:dyDescent="0.2">
      <c r="A32"/>
      <c r="B32" s="13"/>
      <c r="C32" s="13"/>
      <c r="F32" s="22"/>
      <c r="G32" s="22"/>
      <c r="H32" s="22"/>
      <c r="I32" s="22"/>
      <c r="J32"/>
      <c r="K32"/>
      <c r="L32"/>
      <c r="M32"/>
      <c r="P32" s="20"/>
      <c r="Q32" s="20"/>
    </row>
    <row r="33" spans="1:17" ht="16" x14ac:dyDescent="0.2">
      <c r="A33"/>
      <c r="B33" s="13"/>
      <c r="C33" s="13"/>
      <c r="F33" s="27" t="s">
        <v>23</v>
      </c>
      <c r="G33" s="27"/>
      <c r="H33" s="22"/>
      <c r="I33" s="22"/>
      <c r="J33"/>
      <c r="K33"/>
      <c r="N33"/>
      <c r="O33"/>
      <c r="P33" s="20"/>
      <c r="Q33" s="19"/>
    </row>
    <row r="34" spans="1:17" ht="16" x14ac:dyDescent="0.2">
      <c r="A34"/>
      <c r="B34" s="13"/>
      <c r="C34" s="13"/>
      <c r="F34" s="22" t="s">
        <v>17</v>
      </c>
      <c r="G34" s="22" t="s">
        <v>18</v>
      </c>
      <c r="H34" s="22" t="s">
        <v>19</v>
      </c>
      <c r="I34" s="22" t="s">
        <v>20</v>
      </c>
      <c r="P34" s="20"/>
      <c r="Q34" s="20"/>
    </row>
    <row r="35" spans="1:17" ht="16" x14ac:dyDescent="0.2">
      <c r="A35"/>
      <c r="B35" s="13"/>
      <c r="C35" s="13"/>
      <c r="F35" s="22">
        <f>+C9*(1-SUM(E24:E28))+SUMPRODUCT(C4:C8,E24:E28)</f>
        <v>7.7613983090910749E-2</v>
      </c>
      <c r="G35" s="22">
        <f>SUM(G24:L29)</f>
        <v>6.7115042906403877E-3</v>
      </c>
      <c r="H35" s="22">
        <f>SQRT(G35)</f>
        <v>8.1923771218373409E-2</v>
      </c>
      <c r="I35" s="22">
        <f>(F35-C10)/H35</f>
        <v>0.58119862382790488</v>
      </c>
      <c r="J35"/>
      <c r="K35"/>
      <c r="P35" s="20"/>
      <c r="Q35" s="21"/>
    </row>
    <row r="36" spans="1:17" ht="16" x14ac:dyDescent="0.2">
      <c r="B36" s="13"/>
      <c r="C36" s="13"/>
      <c r="F36"/>
      <c r="G36"/>
      <c r="H36"/>
      <c r="I36"/>
      <c r="J36"/>
      <c r="K36"/>
      <c r="L36"/>
      <c r="M36"/>
    </row>
    <row r="37" spans="1:17" ht="16" x14ac:dyDescent="0.2">
      <c r="B37" s="13"/>
      <c r="C37" s="13"/>
      <c r="F37"/>
      <c r="G37"/>
      <c r="H37"/>
      <c r="I37"/>
      <c r="J37"/>
      <c r="K37"/>
      <c r="L37"/>
      <c r="M37"/>
    </row>
    <row r="38" spans="1:17" ht="16" x14ac:dyDescent="0.2">
      <c r="B38" s="13"/>
      <c r="C38" s="13"/>
      <c r="F38"/>
      <c r="G38"/>
      <c r="H38"/>
      <c r="I38"/>
      <c r="J38"/>
      <c r="K38"/>
      <c r="L38"/>
      <c r="M38"/>
      <c r="P38" s="26"/>
    </row>
    <row r="39" spans="1:17" ht="16" x14ac:dyDescent="0.2">
      <c r="A39"/>
      <c r="B39" s="13"/>
      <c r="C39" s="13"/>
      <c r="F39"/>
      <c r="G39"/>
      <c r="H39"/>
      <c r="I39"/>
      <c r="J39"/>
      <c r="K39"/>
      <c r="L39"/>
      <c r="M39"/>
    </row>
    <row r="40" spans="1:17" ht="16" x14ac:dyDescent="0.2">
      <c r="A40"/>
      <c r="B40" s="13"/>
      <c r="C40" s="13"/>
      <c r="F40"/>
      <c r="G40"/>
      <c r="H40"/>
      <c r="I40"/>
      <c r="J40"/>
      <c r="K40"/>
      <c r="L40"/>
      <c r="M40"/>
    </row>
    <row r="41" spans="1:17" ht="16" x14ac:dyDescent="0.2">
      <c r="B41" s="13"/>
      <c r="C41" s="13"/>
      <c r="F41"/>
      <c r="G41"/>
      <c r="H41"/>
      <c r="I41"/>
      <c r="J41"/>
      <c r="K41"/>
      <c r="L41"/>
      <c r="M41"/>
    </row>
    <row r="42" spans="1:17" ht="16" x14ac:dyDescent="0.2">
      <c r="A42" s="29"/>
      <c r="B42" s="30"/>
      <c r="C42" s="13"/>
      <c r="F42"/>
      <c r="G42"/>
      <c r="H42"/>
      <c r="I42"/>
      <c r="J42"/>
      <c r="K42"/>
      <c r="L42"/>
      <c r="M42"/>
    </row>
    <row r="43" spans="1:17" ht="16" x14ac:dyDescent="0.2">
      <c r="A43"/>
      <c r="B43" s="13"/>
      <c r="C43" s="13"/>
      <c r="F43"/>
      <c r="G43"/>
      <c r="H43"/>
      <c r="I43"/>
      <c r="J43"/>
      <c r="K43"/>
      <c r="L43"/>
      <c r="M43"/>
    </row>
    <row r="44" spans="1:17" ht="16" x14ac:dyDescent="0.2">
      <c r="A44"/>
      <c r="B44" s="13"/>
      <c r="C44" s="13"/>
      <c r="F44"/>
      <c r="G44"/>
      <c r="H44"/>
      <c r="I44"/>
      <c r="J44"/>
      <c r="K44"/>
      <c r="L44"/>
      <c r="M44"/>
    </row>
    <row r="45" spans="1:17" ht="16" x14ac:dyDescent="0.2">
      <c r="A45"/>
      <c r="B45" s="13"/>
      <c r="C45" s="13"/>
      <c r="F45"/>
      <c r="G45"/>
      <c r="H45"/>
      <c r="I45"/>
      <c r="J45"/>
      <c r="K45"/>
      <c r="L45"/>
      <c r="M45"/>
    </row>
    <row r="46" spans="1:17" ht="16" x14ac:dyDescent="0.2">
      <c r="A46"/>
      <c r="B46" s="13"/>
      <c r="C46" s="13"/>
      <c r="F46"/>
      <c r="G46"/>
      <c r="H46"/>
      <c r="I46"/>
      <c r="J46"/>
      <c r="K46"/>
      <c r="L46"/>
      <c r="M46"/>
    </row>
    <row r="47" spans="1:17" ht="16" x14ac:dyDescent="0.2">
      <c r="A47"/>
      <c r="B47" s="13"/>
      <c r="C47" s="13"/>
      <c r="F47"/>
      <c r="G47"/>
      <c r="H47"/>
      <c r="I47"/>
      <c r="J47"/>
      <c r="K47"/>
      <c r="L47"/>
      <c r="M47"/>
    </row>
    <row r="48" spans="1:17" ht="16" x14ac:dyDescent="0.2">
      <c r="A48"/>
      <c r="B48" s="13"/>
      <c r="C48" s="13"/>
      <c r="F48"/>
      <c r="G48"/>
      <c r="H48"/>
      <c r="I48"/>
      <c r="J48"/>
      <c r="K48"/>
      <c r="L48"/>
      <c r="M48"/>
    </row>
    <row r="49" spans="1:13" ht="16" x14ac:dyDescent="0.2">
      <c r="A49"/>
      <c r="B49" s="13"/>
      <c r="C49" s="13"/>
      <c r="F49"/>
      <c r="G49"/>
      <c r="H49"/>
      <c r="I49"/>
      <c r="J49"/>
      <c r="K49"/>
      <c r="L49"/>
      <c r="M49"/>
    </row>
    <row r="50" spans="1:13" ht="16" x14ac:dyDescent="0.2">
      <c r="A50"/>
      <c r="B50" s="13"/>
      <c r="C50" s="13"/>
      <c r="F50"/>
      <c r="G50"/>
      <c r="H50"/>
      <c r="I50"/>
      <c r="J50"/>
      <c r="K50"/>
      <c r="L50"/>
      <c r="M50"/>
    </row>
    <row r="51" spans="1:13" ht="16" x14ac:dyDescent="0.2">
      <c r="A51"/>
      <c r="B51" s="13"/>
      <c r="C51" s="13"/>
      <c r="F51"/>
      <c r="G51"/>
      <c r="H51"/>
      <c r="I51"/>
      <c r="J51"/>
      <c r="K51"/>
      <c r="L51"/>
      <c r="M51"/>
    </row>
    <row r="52" spans="1:13" ht="16" x14ac:dyDescent="0.2">
      <c r="A52" s="10"/>
      <c r="B52" s="30"/>
      <c r="C52" s="13"/>
      <c r="D52"/>
      <c r="E52"/>
      <c r="F52"/>
      <c r="G52"/>
      <c r="H52"/>
      <c r="I52"/>
      <c r="J52"/>
      <c r="K52"/>
      <c r="L52"/>
      <c r="M52"/>
    </row>
    <row r="53" spans="1:13" ht="16" x14ac:dyDescent="0.2">
      <c r="A53"/>
      <c r="B53" s="13"/>
      <c r="C53" s="13"/>
      <c r="D53"/>
      <c r="E53"/>
      <c r="F53"/>
      <c r="G53"/>
      <c r="H53"/>
      <c r="I53"/>
      <c r="J53"/>
      <c r="K53"/>
      <c r="L53"/>
      <c r="M53"/>
    </row>
    <row r="54" spans="1:13" ht="16" x14ac:dyDescent="0.2">
      <c r="A54"/>
      <c r="B54" s="13"/>
      <c r="C54" s="13"/>
      <c r="D54"/>
      <c r="E54"/>
      <c r="F54"/>
      <c r="G54"/>
      <c r="H54"/>
      <c r="I54"/>
      <c r="J54"/>
      <c r="K54"/>
      <c r="L54"/>
      <c r="M54"/>
    </row>
    <row r="55" spans="1:13" ht="16" x14ac:dyDescent="0.2">
      <c r="A55"/>
      <c r="B55" s="13"/>
      <c r="C55" s="13"/>
      <c r="D55"/>
      <c r="E55"/>
      <c r="F55"/>
      <c r="G55"/>
      <c r="H55"/>
      <c r="I55"/>
      <c r="J55"/>
      <c r="K55"/>
      <c r="L55"/>
      <c r="M55"/>
    </row>
    <row r="56" spans="1:13" ht="16" x14ac:dyDescent="0.2">
      <c r="A56"/>
      <c r="B56" s="13"/>
      <c r="C56" s="13"/>
      <c r="D56"/>
      <c r="E56"/>
      <c r="F56"/>
      <c r="G56"/>
      <c r="H56"/>
      <c r="I56"/>
      <c r="J56"/>
      <c r="K56"/>
      <c r="L56"/>
      <c r="M56"/>
    </row>
    <row r="57" spans="1:13" ht="16" x14ac:dyDescent="0.2">
      <c r="A57"/>
      <c r="B57" s="13"/>
      <c r="C57" s="13"/>
      <c r="D57"/>
      <c r="E57"/>
      <c r="F57"/>
      <c r="G57"/>
      <c r="H57"/>
      <c r="I57"/>
      <c r="J57"/>
      <c r="K57"/>
      <c r="L57"/>
      <c r="M57"/>
    </row>
    <row r="58" spans="1:13" ht="16" x14ac:dyDescent="0.2">
      <c r="A58"/>
      <c r="B58" s="13"/>
      <c r="C58" s="13"/>
      <c r="D58"/>
      <c r="E58"/>
      <c r="F58"/>
      <c r="G58"/>
      <c r="H58"/>
      <c r="I58"/>
      <c r="J58"/>
      <c r="K58"/>
      <c r="L58"/>
      <c r="M58"/>
    </row>
    <row r="59" spans="1:13" ht="16" x14ac:dyDescent="0.2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ht="16" x14ac:dyDescent="0.2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ht="16" x14ac:dyDescent="0.2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6" x14ac:dyDescent="0.2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6" x14ac:dyDescent="0.2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6" x14ac:dyDescent="0.2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6" x14ac:dyDescent="0.2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6" x14ac:dyDescent="0.2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6" x14ac:dyDescent="0.2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6" x14ac:dyDescent="0.2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6" x14ac:dyDescent="0.2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6" x14ac:dyDescent="0.2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6" x14ac:dyDescent="0.2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ht="16" x14ac:dyDescent="0.2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ht="16" x14ac:dyDescent="0.2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ht="16" x14ac:dyDescent="0.2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ht="16" x14ac:dyDescent="0.2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ht="16" x14ac:dyDescent="0.2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ht="16" x14ac:dyDescent="0.2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ht="16" x14ac:dyDescent="0.2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ht="16" x14ac:dyDescent="0.2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ht="16" x14ac:dyDescent="0.2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ht="16" x14ac:dyDescent="0.2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ht="16" x14ac:dyDescent="0.2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ht="16" x14ac:dyDescent="0.2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ht="16" x14ac:dyDescent="0.2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ht="16" x14ac:dyDescent="0.2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ht="16" x14ac:dyDescent="0.2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ht="16" x14ac:dyDescent="0.2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ht="16" x14ac:dyDescent="0.2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ht="16" x14ac:dyDescent="0.2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ht="16" x14ac:dyDescent="0.2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ht="16" x14ac:dyDescent="0.2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ht="16" x14ac:dyDescent="0.2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ht="16" x14ac:dyDescent="0.2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6" x14ac:dyDescent="0.2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ht="16" x14ac:dyDescent="0.2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ht="16" x14ac:dyDescent="0.2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ht="16" x14ac:dyDescent="0.2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ht="16" x14ac:dyDescent="0.2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ht="16" x14ac:dyDescent="0.2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ht="1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ht="1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ht="1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ht="1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ht="1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</row>
  </sheetData>
  <sheetProtection formatCells="0" selectLockedCells="1"/>
  <mergeCells count="2">
    <mergeCell ref="B2:D2"/>
    <mergeCell ref="F2:L2"/>
  </mergeCells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BD8F-EF88-2C4B-893E-F185F53FE0EC}">
  <dimension ref="B2:P36"/>
  <sheetViews>
    <sheetView topLeftCell="C2" workbookViewId="0">
      <selection activeCell="I22" sqref="I22"/>
    </sheetView>
  </sheetViews>
  <sheetFormatPr baseColWidth="10" defaultRowHeight="16" x14ac:dyDescent="0.2"/>
  <sheetData>
    <row r="2" spans="2:16" x14ac:dyDescent="0.2">
      <c r="C2" s="8" t="s">
        <v>9</v>
      </c>
      <c r="D2" s="8"/>
      <c r="F2" s="31" t="s">
        <v>10</v>
      </c>
      <c r="G2" s="8"/>
      <c r="H2" s="8"/>
      <c r="I2" s="8"/>
      <c r="J2" s="8"/>
      <c r="K2" s="8"/>
      <c r="L2" s="8"/>
    </row>
    <row r="3" spans="2:16" x14ac:dyDescent="0.2">
      <c r="B3" s="1"/>
      <c r="C3" s="2" t="s">
        <v>0</v>
      </c>
      <c r="D3" s="2" t="s">
        <v>1</v>
      </c>
      <c r="F3" s="3"/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</row>
    <row r="4" spans="2:16" x14ac:dyDescent="0.2">
      <c r="B4" s="1" t="s">
        <v>3</v>
      </c>
      <c r="C4" s="5">
        <v>0.04</v>
      </c>
      <c r="D4" s="5">
        <v>6.8000000000000005E-2</v>
      </c>
      <c r="F4" s="6" t="s">
        <v>3</v>
      </c>
      <c r="G4" s="5">
        <v>1</v>
      </c>
      <c r="H4" s="5">
        <v>0.4</v>
      </c>
      <c r="I4" s="5">
        <v>0.25</v>
      </c>
      <c r="J4" s="5">
        <v>0.2</v>
      </c>
      <c r="K4" s="5">
        <v>0.15</v>
      </c>
      <c r="L4" s="5">
        <v>0.2</v>
      </c>
    </row>
    <row r="5" spans="2:16" x14ac:dyDescent="0.2">
      <c r="B5" s="1" t="s">
        <v>4</v>
      </c>
      <c r="C5" s="5">
        <v>0.106</v>
      </c>
      <c r="D5" s="5">
        <v>0.224</v>
      </c>
      <c r="F5" s="6" t="s">
        <v>4</v>
      </c>
      <c r="G5" s="5">
        <v>0.4</v>
      </c>
      <c r="H5" s="5">
        <v>1</v>
      </c>
      <c r="I5" s="5">
        <v>0.7</v>
      </c>
      <c r="J5" s="5">
        <v>0.6</v>
      </c>
      <c r="K5" s="5">
        <v>0.7</v>
      </c>
      <c r="L5" s="5">
        <v>0.2</v>
      </c>
    </row>
    <row r="6" spans="2:16" x14ac:dyDescent="0.2">
      <c r="B6" s="1" t="s">
        <v>5</v>
      </c>
      <c r="C6" s="5">
        <v>8.3000000000000004E-2</v>
      </c>
      <c r="D6" s="5">
        <v>0.221</v>
      </c>
      <c r="F6" s="6" t="s">
        <v>5</v>
      </c>
      <c r="G6" s="5">
        <v>0.25</v>
      </c>
      <c r="H6" s="5">
        <v>0.7</v>
      </c>
      <c r="I6" s="5">
        <v>1</v>
      </c>
      <c r="J6" s="5">
        <v>0.75</v>
      </c>
      <c r="K6" s="5">
        <v>0.6</v>
      </c>
      <c r="L6" s="5">
        <v>0.1</v>
      </c>
      <c r="P6" s="4"/>
    </row>
    <row r="7" spans="2:16" x14ac:dyDescent="0.2">
      <c r="B7" s="1" t="s">
        <v>6</v>
      </c>
      <c r="C7" s="5">
        <v>0.11899999999999999</v>
      </c>
      <c r="D7" s="5">
        <v>0.3</v>
      </c>
      <c r="F7" s="6" t="s">
        <v>6</v>
      </c>
      <c r="G7" s="5">
        <v>0.2</v>
      </c>
      <c r="H7" s="5">
        <v>0.6</v>
      </c>
      <c r="I7" s="5">
        <v>0.75</v>
      </c>
      <c r="J7" s="5">
        <v>1</v>
      </c>
      <c r="K7" s="5">
        <v>0.25</v>
      </c>
      <c r="L7" s="5">
        <v>0.15</v>
      </c>
      <c r="P7" s="4"/>
    </row>
    <row r="8" spans="2:16" x14ac:dyDescent="0.2">
      <c r="B8" s="1" t="s">
        <v>7</v>
      </c>
      <c r="C8" s="5">
        <v>0.128</v>
      </c>
      <c r="D8" s="5">
        <v>0.23100000000000001</v>
      </c>
      <c r="F8" s="6" t="s">
        <v>7</v>
      </c>
      <c r="G8" s="5">
        <v>0.15</v>
      </c>
      <c r="H8" s="5">
        <v>0.7</v>
      </c>
      <c r="I8" s="5">
        <v>0.6</v>
      </c>
      <c r="J8" s="5">
        <v>0.25</v>
      </c>
      <c r="K8" s="5">
        <v>1</v>
      </c>
      <c r="L8" s="5">
        <v>0.3</v>
      </c>
      <c r="P8" s="4"/>
    </row>
    <row r="9" spans="2:16" x14ac:dyDescent="0.2">
      <c r="B9" s="1" t="s">
        <v>8</v>
      </c>
      <c r="C9" s="5">
        <v>6.2E-2</v>
      </c>
      <c r="D9" s="5">
        <v>6.8000000000000005E-2</v>
      </c>
      <c r="F9" s="6" t="s">
        <v>8</v>
      </c>
      <c r="G9" s="5">
        <v>0.2</v>
      </c>
      <c r="H9" s="5">
        <v>0.2</v>
      </c>
      <c r="I9" s="5">
        <v>0.1</v>
      </c>
      <c r="J9" s="5">
        <v>0.15</v>
      </c>
      <c r="K9" s="5">
        <v>0.3</v>
      </c>
      <c r="L9" s="5">
        <v>1</v>
      </c>
      <c r="P9" s="4"/>
    </row>
    <row r="10" spans="2:16" x14ac:dyDescent="0.2">
      <c r="B10" s="1" t="s">
        <v>2</v>
      </c>
      <c r="C10" s="5">
        <v>0.03</v>
      </c>
      <c r="D10" s="7"/>
      <c r="H10" s="4"/>
      <c r="P10" s="4"/>
    </row>
    <row r="11" spans="2:16" x14ac:dyDescent="0.2">
      <c r="H11" s="4"/>
      <c r="P11" s="4"/>
    </row>
    <row r="12" spans="2:16" x14ac:dyDescent="0.2">
      <c r="H12" s="4"/>
      <c r="P12" s="4"/>
    </row>
    <row r="13" spans="2:16" x14ac:dyDescent="0.2">
      <c r="F13" s="31" t="s">
        <v>30</v>
      </c>
      <c r="G13" s="8"/>
      <c r="H13" s="8"/>
      <c r="I13" s="8"/>
      <c r="J13" s="8"/>
      <c r="K13" s="8"/>
      <c r="L13" s="8"/>
      <c r="P13" s="4"/>
    </row>
    <row r="14" spans="2:16" x14ac:dyDescent="0.2">
      <c r="F14" s="3"/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4"/>
      <c r="N14" s="4"/>
      <c r="O14" s="4"/>
      <c r="P14" s="4"/>
    </row>
    <row r="15" spans="2:16" x14ac:dyDescent="0.2">
      <c r="D15" s="4"/>
      <c r="F15" s="6" t="s">
        <v>3</v>
      </c>
      <c r="G15" s="5">
        <f>G4*D4*D4</f>
        <v>4.6240000000000005E-3</v>
      </c>
      <c r="H15" s="5">
        <f>H4*D4*D5</f>
        <v>6.0928000000000006E-3</v>
      </c>
      <c r="I15" s="5">
        <f>I4*D4*D6</f>
        <v>3.7570000000000004E-3</v>
      </c>
      <c r="J15" s="5">
        <f>J4*D4*D7</f>
        <v>4.0800000000000003E-3</v>
      </c>
      <c r="K15" s="5">
        <f>K4*D4*D8</f>
        <v>2.3562000000000001E-3</v>
      </c>
      <c r="L15" s="5">
        <f>L4*D4*D9</f>
        <v>9.2480000000000014E-4</v>
      </c>
      <c r="M15" s="4"/>
      <c r="N15" s="4"/>
      <c r="O15" s="4"/>
      <c r="P15" s="4"/>
    </row>
    <row r="16" spans="2:16" x14ac:dyDescent="0.2">
      <c r="D16" s="4"/>
      <c r="F16" s="6" t="s">
        <v>4</v>
      </c>
      <c r="G16" s="5">
        <f>H15</f>
        <v>6.0928000000000006E-3</v>
      </c>
      <c r="H16" s="5">
        <f>H5*D5^2</f>
        <v>5.0176000000000005E-2</v>
      </c>
      <c r="I16" s="5">
        <f>I5*D5*D6</f>
        <v>3.4652799999999997E-2</v>
      </c>
      <c r="J16" s="5">
        <f>J5*D5*D7</f>
        <v>4.0319999999999995E-2</v>
      </c>
      <c r="K16" s="5">
        <f>K5*D5*D8</f>
        <v>3.6220799999999997E-2</v>
      </c>
      <c r="L16" s="5">
        <f>L5*D5*D9</f>
        <v>3.0464000000000008E-3</v>
      </c>
      <c r="M16" s="4"/>
      <c r="N16" s="4"/>
      <c r="O16" s="4"/>
      <c r="P16" s="4"/>
    </row>
    <row r="17" spans="4:16" x14ac:dyDescent="0.2">
      <c r="D17" s="4"/>
      <c r="F17" s="6" t="s">
        <v>5</v>
      </c>
      <c r="G17" s="5">
        <f>I15</f>
        <v>3.7570000000000004E-3</v>
      </c>
      <c r="H17" s="5">
        <f>I16</f>
        <v>3.4652799999999997E-2</v>
      </c>
      <c r="I17" s="5">
        <f>D6^2</f>
        <v>4.8841000000000002E-2</v>
      </c>
      <c r="J17" s="5">
        <f>J6*D6*D7</f>
        <v>4.9724999999999998E-2</v>
      </c>
      <c r="K17" s="5">
        <f>K6*D6*D8</f>
        <v>3.0630600000000001E-2</v>
      </c>
      <c r="L17" s="5">
        <f>L6*D6*D9</f>
        <v>1.5028000000000003E-3</v>
      </c>
      <c r="M17" s="4"/>
      <c r="N17" s="4"/>
      <c r="O17" s="4"/>
      <c r="P17" s="4"/>
    </row>
    <row r="18" spans="4:16" x14ac:dyDescent="0.2">
      <c r="F18" s="6" t="s">
        <v>6</v>
      </c>
      <c r="G18" s="5">
        <f>J15</f>
        <v>4.0800000000000003E-3</v>
      </c>
      <c r="H18" s="5">
        <f>J16</f>
        <v>4.0319999999999995E-2</v>
      </c>
      <c r="I18" s="5">
        <f>J17</f>
        <v>4.9724999999999998E-2</v>
      </c>
      <c r="J18" s="5">
        <f>D7^2</f>
        <v>0.09</v>
      </c>
      <c r="K18" s="5">
        <f>K7*D7*D8</f>
        <v>1.7325E-2</v>
      </c>
      <c r="L18" s="5">
        <f>L7*D7*D9</f>
        <v>3.0600000000000002E-3</v>
      </c>
    </row>
    <row r="19" spans="4:16" x14ac:dyDescent="0.2">
      <c r="F19" s="6" t="s">
        <v>7</v>
      </c>
      <c r="G19" s="5">
        <f>K15</f>
        <v>2.3562000000000001E-3</v>
      </c>
      <c r="H19" s="5">
        <f>K16</f>
        <v>3.6220799999999997E-2</v>
      </c>
      <c r="I19" s="5">
        <f>K17</f>
        <v>3.0630600000000001E-2</v>
      </c>
      <c r="J19" s="5">
        <f>K18</f>
        <v>1.7325E-2</v>
      </c>
      <c r="K19" s="5">
        <f>D8^2</f>
        <v>5.3361000000000006E-2</v>
      </c>
      <c r="L19" s="5">
        <f>L8*D8*D9</f>
        <v>4.7124000000000003E-3</v>
      </c>
    </row>
    <row r="20" spans="4:16" x14ac:dyDescent="0.2">
      <c r="F20" s="6" t="s">
        <v>8</v>
      </c>
      <c r="G20" s="5">
        <f>L15</f>
        <v>9.2480000000000014E-4</v>
      </c>
      <c r="H20" s="5">
        <f>L16</f>
        <v>3.0464000000000008E-3</v>
      </c>
      <c r="I20" s="5">
        <f>L17</f>
        <v>1.5028000000000003E-3</v>
      </c>
      <c r="J20" s="5">
        <f>L18</f>
        <v>3.0600000000000002E-3</v>
      </c>
      <c r="K20" s="5">
        <f>L19</f>
        <v>4.7124000000000003E-3</v>
      </c>
      <c r="L20" s="5">
        <f>D9^2</f>
        <v>4.6240000000000005E-3</v>
      </c>
    </row>
    <row r="21" spans="4:16" x14ac:dyDescent="0.2">
      <c r="G21" t="s">
        <v>11</v>
      </c>
      <c r="H21" t="s">
        <v>12</v>
      </c>
      <c r="I21" t="s">
        <v>13</v>
      </c>
      <c r="J21" t="s">
        <v>14</v>
      </c>
      <c r="K21" t="s">
        <v>15</v>
      </c>
      <c r="L21" t="s">
        <v>16</v>
      </c>
    </row>
    <row r="22" spans="4:16" x14ac:dyDescent="0.2">
      <c r="G22" s="13">
        <v>0.49745389891496478</v>
      </c>
      <c r="H22" s="13">
        <v>0</v>
      </c>
      <c r="I22" s="13">
        <v>3.1637389230497882E-3</v>
      </c>
      <c r="J22">
        <v>0</v>
      </c>
      <c r="K22">
        <v>0</v>
      </c>
      <c r="L22" s="12">
        <f>(1-(G22+H22+I22+J22+K22))</f>
        <v>0.49938236216198539</v>
      </c>
    </row>
    <row r="23" spans="4:16" x14ac:dyDescent="0.2">
      <c r="G23" s="1" t="s">
        <v>3</v>
      </c>
      <c r="H23" s="1" t="s">
        <v>4</v>
      </c>
      <c r="I23" s="1" t="s">
        <v>5</v>
      </c>
      <c r="J23" s="1" t="s">
        <v>6</v>
      </c>
      <c r="K23" s="1" t="s">
        <v>7</v>
      </c>
      <c r="L23" s="1" t="s">
        <v>8</v>
      </c>
    </row>
    <row r="24" spans="4:16" x14ac:dyDescent="0.2">
      <c r="E24" s="11">
        <f>G22</f>
        <v>0.49745389891496478</v>
      </c>
      <c r="F24" s="1" t="s">
        <v>3</v>
      </c>
      <c r="G24">
        <f>G15*$G22*G$22</f>
        <v>1.1442568042673168E-3</v>
      </c>
      <c r="H24">
        <f>H15*$G22*H$22</f>
        <v>0</v>
      </c>
      <c r="I24">
        <f>I15*$G22*I$22</f>
        <v>5.9128201839124997E-6</v>
      </c>
      <c r="J24">
        <f>J15*$G22*J$22</f>
        <v>0</v>
      </c>
      <c r="K24">
        <f t="shared" ref="H24:L24" si="0">K15*$G22*K$22</f>
        <v>0</v>
      </c>
      <c r="L24">
        <f t="shared" si="0"/>
        <v>2.2973854143320993E-4</v>
      </c>
    </row>
    <row r="25" spans="4:16" x14ac:dyDescent="0.2">
      <c r="E25" s="11">
        <f>H22</f>
        <v>0</v>
      </c>
      <c r="F25" s="1" t="s">
        <v>4</v>
      </c>
      <c r="G25">
        <f>+H24</f>
        <v>0</v>
      </c>
      <c r="H25">
        <f>+H16*$H22*H$22</f>
        <v>0</v>
      </c>
      <c r="I25">
        <f t="shared" ref="I25:L25" si="1">+I16*$H22*I$22</f>
        <v>0</v>
      </c>
      <c r="J25">
        <f t="shared" si="1"/>
        <v>0</v>
      </c>
      <c r="K25">
        <f t="shared" si="1"/>
        <v>0</v>
      </c>
      <c r="L25">
        <f t="shared" si="1"/>
        <v>0</v>
      </c>
      <c r="M25" s="4"/>
    </row>
    <row r="26" spans="4:16" x14ac:dyDescent="0.2">
      <c r="E26" s="11">
        <f>I22</f>
        <v>3.1637389230497882E-3</v>
      </c>
      <c r="F26" s="1" t="s">
        <v>5</v>
      </c>
      <c r="G26">
        <f>+I24</f>
        <v>5.9128201839124997E-6</v>
      </c>
      <c r="H26">
        <f>+J25</f>
        <v>0</v>
      </c>
      <c r="I26">
        <f>+I17*I$22*$I22</f>
        <v>4.8886148489604951E-7</v>
      </c>
      <c r="J26">
        <f t="shared" ref="J26:L26" si="2">+J17*J$22*$I22</f>
        <v>0</v>
      </c>
      <c r="K26">
        <f t="shared" si="2"/>
        <v>0</v>
      </c>
      <c r="L26">
        <f t="shared" si="2"/>
        <v>2.374296888151267E-6</v>
      </c>
    </row>
    <row r="27" spans="4:16" x14ac:dyDescent="0.2">
      <c r="E27" s="11">
        <f>J22</f>
        <v>0</v>
      </c>
      <c r="F27" s="1" t="s">
        <v>6</v>
      </c>
      <c r="G27">
        <f>+J24</f>
        <v>0</v>
      </c>
      <c r="H27" s="4"/>
      <c r="I27">
        <f>+J26</f>
        <v>0</v>
      </c>
      <c r="J27">
        <f>+J18*$J22*J$22</f>
        <v>0</v>
      </c>
      <c r="K27">
        <f t="shared" ref="K27:L27" si="3">+K18*$J22*K$22</f>
        <v>0</v>
      </c>
      <c r="L27">
        <f t="shared" si="3"/>
        <v>0</v>
      </c>
    </row>
    <row r="28" spans="4:16" x14ac:dyDescent="0.2">
      <c r="E28" s="11">
        <f>K22</f>
        <v>0</v>
      </c>
      <c r="F28" s="1" t="s">
        <v>7</v>
      </c>
      <c r="G28">
        <f>+K24</f>
        <v>0</v>
      </c>
      <c r="H28">
        <f>+K25</f>
        <v>0</v>
      </c>
      <c r="I28">
        <f>+K26</f>
        <v>0</v>
      </c>
      <c r="J28">
        <f>+K27</f>
        <v>0</v>
      </c>
      <c r="K28">
        <f>+K19*$K22*K$22</f>
        <v>0</v>
      </c>
      <c r="L28">
        <f>+L19*$K22*L$22</f>
        <v>0</v>
      </c>
    </row>
    <row r="29" spans="4:16" x14ac:dyDescent="0.2">
      <c r="E29" s="11">
        <f>L22</f>
        <v>0.49938236216198539</v>
      </c>
      <c r="F29" s="1" t="s">
        <v>8</v>
      </c>
      <c r="G29">
        <f>+L24</f>
        <v>2.2973854143320993E-4</v>
      </c>
      <c r="H29">
        <f>+L25</f>
        <v>0</v>
      </c>
      <c r="I29">
        <f>+L26</f>
        <v>2.374296888151267E-6</v>
      </c>
      <c r="J29">
        <f>+L27</f>
        <v>0</v>
      </c>
      <c r="K29">
        <f>+L28</f>
        <v>0</v>
      </c>
      <c r="L29">
        <f>+L20*(1-SUM(G22:K22))^2</f>
        <v>1.1531458065843518E-3</v>
      </c>
    </row>
    <row r="31" spans="4:16" x14ac:dyDescent="0.2">
      <c r="M31" s="4"/>
    </row>
    <row r="32" spans="4:16" x14ac:dyDescent="0.2">
      <c r="D32" s="4"/>
      <c r="E32" s="4"/>
      <c r="F32" t="s">
        <v>21</v>
      </c>
    </row>
    <row r="34" spans="6:9" x14ac:dyDescent="0.2">
      <c r="F34" s="4" t="s">
        <v>24</v>
      </c>
      <c r="G34" s="4"/>
    </row>
    <row r="35" spans="6:9" x14ac:dyDescent="0.2">
      <c r="F35" t="s">
        <v>17</v>
      </c>
      <c r="G35" t="s">
        <v>18</v>
      </c>
      <c r="H35" t="s">
        <v>19</v>
      </c>
      <c r="I35" t="s">
        <v>20</v>
      </c>
    </row>
    <row r="36" spans="6:9" x14ac:dyDescent="0.2">
      <c r="F36" s="14">
        <f>+C9*(1-SUM(E24:E28))+SUMPRODUCT(C4:C8,E24:E28)</f>
        <v>5.112245274125482E-2</v>
      </c>
      <c r="G36">
        <f>SUM(G24:L29)</f>
        <v>2.7739427893471121E-3</v>
      </c>
      <c r="H36">
        <f>SQRT(G36)</f>
        <v>5.2668233208900336E-2</v>
      </c>
      <c r="I36">
        <f>(F36-C10)/H36</f>
        <v>0.40104730032381958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AF0C-B67A-C54D-8414-CCE77AC13338}">
  <dimension ref="A1:F27"/>
  <sheetViews>
    <sheetView workbookViewId="0">
      <selection activeCell="A27" sqref="A27"/>
    </sheetView>
  </sheetViews>
  <sheetFormatPr baseColWidth="10" defaultRowHeight="16" x14ac:dyDescent="0.2"/>
  <sheetData>
    <row r="1" spans="1:6" x14ac:dyDescent="0.2">
      <c r="A1" t="s">
        <v>29</v>
      </c>
    </row>
    <row r="2" spans="1:6" x14ac:dyDescent="0.2">
      <c r="A2" t="s">
        <v>25</v>
      </c>
      <c r="E2" s="4"/>
    </row>
    <row r="4" spans="1:6" x14ac:dyDescent="0.2">
      <c r="A4" s="27"/>
      <c r="B4" s="27"/>
      <c r="C4" s="27"/>
      <c r="D4" s="27"/>
      <c r="E4" s="27"/>
      <c r="F4" s="27"/>
    </row>
    <row r="5" spans="1:6" x14ac:dyDescent="0.2">
      <c r="A5" s="27" t="s">
        <v>28</v>
      </c>
      <c r="B5" s="27"/>
      <c r="C5" s="27"/>
      <c r="D5" s="27"/>
      <c r="E5" s="27"/>
      <c r="F5" s="27"/>
    </row>
    <row r="6" spans="1:6" x14ac:dyDescent="0.2">
      <c r="A6" s="5">
        <v>4.6240000000000005E-3</v>
      </c>
      <c r="B6" s="5">
        <v>6.0928000000000006E-3</v>
      </c>
      <c r="C6" s="5">
        <v>3.7570000000000004E-3</v>
      </c>
      <c r="D6" s="5">
        <v>4.0800000000000003E-3</v>
      </c>
      <c r="E6" s="5">
        <v>2.3562000000000001E-3</v>
      </c>
      <c r="F6" s="5">
        <v>9.2480000000000014E-4</v>
      </c>
    </row>
    <row r="7" spans="1:6" x14ac:dyDescent="0.2">
      <c r="A7" s="5">
        <v>6.0928000000000006E-3</v>
      </c>
      <c r="B7" s="5">
        <v>5.0176000000000005E-2</v>
      </c>
      <c r="C7" s="5">
        <v>3.4652799999999997E-2</v>
      </c>
      <c r="D7" s="5">
        <v>4.0319999999999995E-2</v>
      </c>
      <c r="E7" s="5">
        <v>3.6220799999999997E-2</v>
      </c>
      <c r="F7" s="5">
        <v>3.0464000000000008E-3</v>
      </c>
    </row>
    <row r="8" spans="1:6" x14ac:dyDescent="0.2">
      <c r="A8" s="5">
        <v>3.7570000000000004E-3</v>
      </c>
      <c r="B8" s="5">
        <v>3.4652799999999997E-2</v>
      </c>
      <c r="C8" s="5">
        <v>4.8841000000000002E-2</v>
      </c>
      <c r="D8" s="5">
        <v>4.9724999999999998E-2</v>
      </c>
      <c r="E8" s="5">
        <v>3.0630600000000001E-2</v>
      </c>
      <c r="F8" s="5">
        <v>1.5028000000000003E-3</v>
      </c>
    </row>
    <row r="9" spans="1:6" x14ac:dyDescent="0.2">
      <c r="A9" s="5">
        <v>4.0800000000000003E-3</v>
      </c>
      <c r="B9" s="5">
        <v>4.0319999999999995E-2</v>
      </c>
      <c r="C9" s="5">
        <v>4.9724999999999998E-2</v>
      </c>
      <c r="D9" s="5">
        <v>0.09</v>
      </c>
      <c r="E9" s="5">
        <v>1.7325E-2</v>
      </c>
      <c r="F9" s="5">
        <v>3.0600000000000002E-3</v>
      </c>
    </row>
    <row r="10" spans="1:6" x14ac:dyDescent="0.2">
      <c r="A10" s="5">
        <v>2.3562000000000001E-3</v>
      </c>
      <c r="B10" s="5">
        <v>3.6220799999999997E-2</v>
      </c>
      <c r="C10" s="5">
        <v>3.0630600000000001E-2</v>
      </c>
      <c r="D10" s="5">
        <v>1.7325E-2</v>
      </c>
      <c r="E10" s="5">
        <v>5.3361000000000006E-2</v>
      </c>
      <c r="F10" s="5">
        <v>4.7124000000000003E-3</v>
      </c>
    </row>
    <row r="11" spans="1:6" x14ac:dyDescent="0.2">
      <c r="A11" s="5">
        <v>9.2480000000000014E-4</v>
      </c>
      <c r="B11" s="5">
        <v>3.0464000000000008E-3</v>
      </c>
      <c r="C11" s="5">
        <v>1.5028000000000003E-3</v>
      </c>
      <c r="D11" s="5">
        <v>3.0600000000000002E-3</v>
      </c>
      <c r="E11" s="5">
        <v>4.7124000000000003E-3</v>
      </c>
      <c r="F11" s="5">
        <v>4.6240000000000005E-3</v>
      </c>
    </row>
    <row r="12" spans="1:6" x14ac:dyDescent="0.2">
      <c r="A12" s="27" t="s">
        <v>26</v>
      </c>
      <c r="B12" s="27"/>
      <c r="C12" s="27"/>
      <c r="D12" s="27"/>
      <c r="E12" s="27"/>
      <c r="F12" s="27"/>
    </row>
    <row r="13" spans="1:6" x14ac:dyDescent="0.2">
      <c r="A13" s="34">
        <v>0.49745389891496478</v>
      </c>
      <c r="B13" s="27">
        <v>0</v>
      </c>
      <c r="C13" s="34">
        <v>3.1637389230497882E-3</v>
      </c>
      <c r="D13" s="27">
        <v>0</v>
      </c>
      <c r="E13" s="27">
        <v>0</v>
      </c>
      <c r="F13" s="35">
        <f>1-SUM(A13:E13)</f>
        <v>0.49938236216198539</v>
      </c>
    </row>
    <row r="14" spans="1:6" x14ac:dyDescent="0.2">
      <c r="A14" s="13">
        <v>0</v>
      </c>
      <c r="B14" s="13">
        <v>0</v>
      </c>
      <c r="C14" s="13">
        <v>0</v>
      </c>
      <c r="D14" s="36">
        <v>8.1888886260760421E-2</v>
      </c>
      <c r="E14" s="36">
        <v>0.16585328142496059</v>
      </c>
      <c r="F14" s="35">
        <f>1-SUM(A14:E14)</f>
        <v>0.75225783231427901</v>
      </c>
    </row>
    <row r="15" spans="1:6" x14ac:dyDescent="0.2">
      <c r="A15" s="13"/>
      <c r="B15" s="13"/>
      <c r="C15" s="13"/>
      <c r="F15" s="27"/>
    </row>
    <row r="16" spans="1:6" x14ac:dyDescent="0.2">
      <c r="A16" s="27"/>
      <c r="B16" s="27"/>
      <c r="C16" s="27"/>
      <c r="D16" s="27"/>
      <c r="E16" s="27"/>
      <c r="F16" s="27"/>
    </row>
    <row r="17" spans="1:6" x14ac:dyDescent="0.2">
      <c r="A17" s="27" t="s">
        <v>27</v>
      </c>
      <c r="B17" s="27"/>
      <c r="C17" s="27"/>
      <c r="D17" s="27"/>
      <c r="E17" s="27"/>
      <c r="F17" s="27"/>
    </row>
    <row r="18" spans="1:6" x14ac:dyDescent="0.2">
      <c r="A18" s="27"/>
      <c r="B18" s="27"/>
      <c r="C18" s="27"/>
      <c r="D18" s="27"/>
      <c r="E18" s="27"/>
      <c r="F18" s="27"/>
    </row>
    <row r="19" spans="1:6" x14ac:dyDescent="0.2">
      <c r="A19" s="34">
        <v>0.49745389891496478</v>
      </c>
      <c r="B19" s="35">
        <v>0</v>
      </c>
      <c r="C19" s="27"/>
      <c r="D19" s="27"/>
      <c r="E19" s="27"/>
      <c r="F19" s="27"/>
    </row>
    <row r="20" spans="1:6" x14ac:dyDescent="0.2">
      <c r="A20" s="35">
        <v>0</v>
      </c>
      <c r="B20" s="35">
        <v>0</v>
      </c>
      <c r="C20" s="27"/>
      <c r="D20" s="27"/>
      <c r="E20" s="27"/>
      <c r="F20" s="27"/>
    </row>
    <row r="21" spans="1:6" x14ac:dyDescent="0.2">
      <c r="A21" s="34">
        <v>3.1637389230497882E-3</v>
      </c>
      <c r="B21" s="35">
        <v>0</v>
      </c>
      <c r="C21" s="27"/>
      <c r="D21" s="27"/>
      <c r="E21" s="27"/>
      <c r="F21" s="27"/>
    </row>
    <row r="22" spans="1:6" x14ac:dyDescent="0.2">
      <c r="A22" s="35">
        <v>0</v>
      </c>
      <c r="B22" s="36">
        <v>8.1888886260760421E-2</v>
      </c>
      <c r="C22" s="27"/>
      <c r="D22" s="27"/>
      <c r="E22" s="27"/>
      <c r="F22" s="27"/>
    </row>
    <row r="23" spans="1:6" x14ac:dyDescent="0.2">
      <c r="A23" s="35">
        <v>0</v>
      </c>
      <c r="B23" s="36">
        <v>0.16585328142496059</v>
      </c>
      <c r="C23" s="27"/>
      <c r="D23" s="27"/>
      <c r="E23" s="27"/>
      <c r="F23" s="27"/>
    </row>
    <row r="24" spans="1:6" x14ac:dyDescent="0.2">
      <c r="A24" s="35">
        <f>1-SUM(A19:A23)</f>
        <v>0.49938236216198539</v>
      </c>
      <c r="B24" s="35">
        <f>1-SUM(B19:B23)</f>
        <v>0.75225783231427901</v>
      </c>
      <c r="C24" s="27"/>
      <c r="D24" s="27"/>
      <c r="E24" s="27"/>
      <c r="F24" s="27"/>
    </row>
    <row r="25" spans="1:6" x14ac:dyDescent="0.2">
      <c r="A25" s="27"/>
      <c r="B25" s="27"/>
      <c r="C25" s="27"/>
      <c r="D25" s="27"/>
      <c r="E25" s="27"/>
      <c r="F25" s="27"/>
    </row>
    <row r="26" spans="1:6" x14ac:dyDescent="0.2">
      <c r="A26" s="27" t="s">
        <v>22</v>
      </c>
      <c r="B26" s="27"/>
      <c r="C26" s="27"/>
      <c r="D26" s="27"/>
      <c r="E26" s="27"/>
      <c r="F26" s="27"/>
    </row>
    <row r="27" spans="1:6" x14ac:dyDescent="0.2">
      <c r="A27" s="28">
        <f>MMULT(MMULT(A13:F14,A6:F11),A19:B24)</f>
        <v>2.7739427893471117E-3</v>
      </c>
      <c r="B27" s="27"/>
      <c r="C27" s="27"/>
      <c r="D27" s="27"/>
      <c r="E27" s="27"/>
      <c r="F27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3EDE-979A-F647-8C2A-608E55B31A45}">
  <dimension ref="A1:B33"/>
  <sheetViews>
    <sheetView tabSelected="1" topLeftCell="B1" workbookViewId="0">
      <selection activeCell="D1" sqref="D1:E16"/>
    </sheetView>
  </sheetViews>
  <sheetFormatPr baseColWidth="10" defaultRowHeight="16" x14ac:dyDescent="0.2"/>
  <sheetData>
    <row r="1" spans="1:2" x14ac:dyDescent="0.2">
      <c r="A1">
        <v>0.10674999999999997</v>
      </c>
      <c r="B1">
        <v>0.14186424959522514</v>
      </c>
    </row>
    <row r="2" spans="1:2" x14ac:dyDescent="0.2">
      <c r="A2">
        <v>0.10410000000000001</v>
      </c>
      <c r="B2">
        <v>0.13605865956495217</v>
      </c>
    </row>
    <row r="3" spans="1:2" x14ac:dyDescent="0.2">
      <c r="A3">
        <v>0.10144999999999998</v>
      </c>
      <c r="B3">
        <v>0.13029655659468856</v>
      </c>
    </row>
    <row r="4" spans="1:2" x14ac:dyDescent="0.2">
      <c r="A4">
        <v>9.8799999999999999E-2</v>
      </c>
      <c r="B4">
        <v>0.12458397475871572</v>
      </c>
    </row>
    <row r="5" spans="1:2" x14ac:dyDescent="0.2">
      <c r="A5">
        <v>9.6150000000000013E-2</v>
      </c>
      <c r="B5">
        <v>0.1189280503554728</v>
      </c>
    </row>
    <row r="6" spans="1:2" x14ac:dyDescent="0.2">
      <c r="A6">
        <v>9.35E-2</v>
      </c>
      <c r="B6">
        <v>0.1133372659122036</v>
      </c>
    </row>
    <row r="7" spans="1:2" x14ac:dyDescent="0.2">
      <c r="A7">
        <v>9.085E-2</v>
      </c>
      <c r="B7">
        <v>0.10782175483630069</v>
      </c>
    </row>
    <row r="8" spans="1:2" x14ac:dyDescent="0.2">
      <c r="A8">
        <v>8.8200000000000001E-2</v>
      </c>
      <c r="B8">
        <v>0.10239368181646381</v>
      </c>
    </row>
    <row r="9" spans="1:2" x14ac:dyDescent="0.2">
      <c r="A9">
        <v>8.5550000000000015E-2</v>
      </c>
      <c r="B9">
        <v>9.7067716694631559E-2</v>
      </c>
    </row>
    <row r="10" spans="1:2" x14ac:dyDescent="0.2">
      <c r="A10">
        <v>8.2900000000000001E-2</v>
      </c>
      <c r="B10">
        <v>9.1861621263253271E-2</v>
      </c>
    </row>
    <row r="11" spans="1:2" x14ac:dyDescent="0.2">
      <c r="A11">
        <v>8.0250000000000002E-2</v>
      </c>
      <c r="B11">
        <v>8.6796967610300979E-2</v>
      </c>
    </row>
    <row r="12" spans="1:2" x14ac:dyDescent="0.2">
      <c r="A12">
        <v>7.7600000000000002E-2</v>
      </c>
      <c r="B12">
        <v>8.1900000000000001E-2</v>
      </c>
    </row>
    <row r="13" spans="1:2" x14ac:dyDescent="0.2">
      <c r="A13">
        <v>7.4950000000000003E-2</v>
      </c>
      <c r="B13">
        <v>7.7202634035908907E-2</v>
      </c>
    </row>
    <row r="14" spans="1:2" x14ac:dyDescent="0.2">
      <c r="A14">
        <v>7.2300000000000003E-2</v>
      </c>
      <c r="B14">
        <v>7.2743547429246783E-2</v>
      </c>
    </row>
    <row r="15" spans="1:2" x14ac:dyDescent="0.2">
      <c r="A15">
        <v>6.9650000000000004E-2</v>
      </c>
      <c r="B15">
        <v>6.8569242168233027E-2</v>
      </c>
    </row>
    <row r="16" spans="1:2" x14ac:dyDescent="0.2">
      <c r="A16">
        <v>6.7000000000000004E-2</v>
      </c>
      <c r="B16">
        <v>6.4734832500645378E-2</v>
      </c>
    </row>
    <row r="17" spans="1:2" x14ac:dyDescent="0.2">
      <c r="A17">
        <v>6.4350000000000004E-2</v>
      </c>
      <c r="B17">
        <v>6.1304130323115713E-2</v>
      </c>
    </row>
    <row r="18" spans="1:2" x14ac:dyDescent="0.2">
      <c r="A18">
        <v>6.1700000000000005E-2</v>
      </c>
      <c r="B18">
        <v>5.8348389342694054E-2</v>
      </c>
    </row>
    <row r="19" spans="1:2" x14ac:dyDescent="0.2">
      <c r="A19">
        <v>5.9050000000000005E-2</v>
      </c>
      <c r="B19">
        <v>5.5942943893987081E-2</v>
      </c>
    </row>
    <row r="20" spans="1:2" x14ac:dyDescent="0.2">
      <c r="A20">
        <v>5.6400000000000006E-2</v>
      </c>
      <c r="B20">
        <v>5.4161164062371071E-2</v>
      </c>
    </row>
    <row r="21" spans="1:2" x14ac:dyDescent="0.2">
      <c r="A21">
        <v>5.3750000000000006E-2</v>
      </c>
      <c r="B21">
        <v>5.3065909038501169E-2</v>
      </c>
    </row>
    <row r="22" spans="1:2" x14ac:dyDescent="0.2">
      <c r="A22">
        <v>5.1099999999999993E-2</v>
      </c>
      <c r="B22">
        <v>5.269999999999999E-2</v>
      </c>
    </row>
    <row r="23" spans="1:2" x14ac:dyDescent="0.2">
      <c r="A23">
        <v>4.8450000000000007E-2</v>
      </c>
      <c r="B23">
        <v>5.307852283498133E-2</v>
      </c>
    </row>
    <row r="24" spans="1:2" x14ac:dyDescent="0.2">
      <c r="A24">
        <v>4.58E-2</v>
      </c>
      <c r="B24">
        <v>5.4185878798016972E-2</v>
      </c>
    </row>
    <row r="25" spans="1:2" x14ac:dyDescent="0.2">
      <c r="A25">
        <v>4.3149999999999994E-2</v>
      </c>
      <c r="B25">
        <v>5.5978831930554356E-2</v>
      </c>
    </row>
    <row r="26" spans="1:2" x14ac:dyDescent="0.2">
      <c r="A26">
        <v>4.0499999999999994E-2</v>
      </c>
      <c r="B26">
        <v>5.8394264067040298E-2</v>
      </c>
    </row>
    <row r="27" spans="1:2" x14ac:dyDescent="0.2">
      <c r="A27">
        <v>3.7849999999999995E-2</v>
      </c>
      <c r="B27">
        <v>6.1358706113960167E-2</v>
      </c>
    </row>
    <row r="28" spans="1:2" x14ac:dyDescent="0.2">
      <c r="A28">
        <v>3.5199999999999988E-2</v>
      </c>
      <c r="B28">
        <v>6.4796850575113182E-2</v>
      </c>
    </row>
    <row r="29" spans="1:2" x14ac:dyDescent="0.2">
      <c r="A29">
        <v>3.2549999999999982E-2</v>
      </c>
      <c r="B29">
        <v>6.8637549208533627E-2</v>
      </c>
    </row>
    <row r="30" spans="1:2" x14ac:dyDescent="0.2">
      <c r="A30">
        <v>2.9899999999999982E-2</v>
      </c>
      <c r="B30">
        <v>7.2817132370619472E-2</v>
      </c>
    </row>
    <row r="31" spans="1:2" x14ac:dyDescent="0.2">
      <c r="A31">
        <v>2.7249999999999983E-2</v>
      </c>
      <c r="B31">
        <v>7.7280635740351419E-2</v>
      </c>
    </row>
    <row r="32" spans="1:2" x14ac:dyDescent="0.2">
      <c r="A32">
        <v>2.4599999999999997E-2</v>
      </c>
      <c r="B32">
        <v>8.1981698217416521E-2</v>
      </c>
    </row>
    <row r="33" spans="1:2" x14ac:dyDescent="0.2">
      <c r="A33">
        <v>2.1949999999999983E-2</v>
      </c>
      <c r="B33">
        <v>8.688176628738821E-2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Christiana Pantelidou</cp:lastModifiedBy>
  <cp:lastPrinted>2016-10-06T02:34:14Z</cp:lastPrinted>
  <dcterms:created xsi:type="dcterms:W3CDTF">2016-08-25T21:59:06Z</dcterms:created>
  <dcterms:modified xsi:type="dcterms:W3CDTF">2021-02-09T15:27:42Z</dcterms:modified>
</cp:coreProperties>
</file>