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<sst xmlns="http://schemas.openxmlformats.org/spreadsheetml/2006/main" count="2764" uniqueCount="601">
  <si>
    <t>File opened</t>
  </si>
  <si>
    <t>2024-07-14 13:41:08</t>
  </si>
  <si>
    <t>Console s/n</t>
  </si>
  <si>
    <t>68C-702926</t>
  </si>
  <si>
    <t>Console ver</t>
  </si>
  <si>
    <t>Bluestem v.2.1.11</t>
  </si>
  <si>
    <t>Scripts ver</t>
  </si>
  <si>
    <t>2023.02  2.1.11, Jun 2023</t>
  </si>
  <si>
    <t>Head s/n</t>
  </si>
  <si>
    <t>68H-412916</t>
  </si>
  <si>
    <t>Head ver</t>
  </si>
  <si>
    <t>1.4.23</t>
  </si>
  <si>
    <t>Head cal</t>
  </si>
  <si>
    <t>{"oxygen": "21", "co2azero": "1.01742", "co2aspan1": "1.00161", "co2aspan2": "-0.039575", "co2aspan2a": "0.293526", "co2aspan2b": "0.290588", "co2aspanconc1": "2473", "co2aspanconc2": "301.4", "co2bzero": "1.00429", "co2bspan1": "1.00185", "co2bspan2": "-0.0412378", "co2bspan2a": "0.293842", "co2bspan2b": "0.290826", "co2bspanconc1": "2473", "co2bspanconc2": "301.4", "h2oazero": "1.09054", "h2oaspan1": "0.999576", "h2oaspan2": "0", "h2oaspan2a": "0.0691885", "h2oaspan2b": "0.0691591", "h2oaspanconc1": "11.66", "h2oaspanconc2": "0", "h2obzero": "1.06903", "h2obspan1": "0.995223", "h2obspan2": "0", "h2obspan2a": "0.0698144", "h2obspan2b": "0.0694809", "h2obspanconc1": "11.66", "h2obspanconc2": "0", "tazero": "0.115496", "tbzero": "0.222206", "flowmeterzero": "2.48199", "flowazero": "0.24696", "flowbzero": "0.27673", "chamberpressurezero": "2.60967", "ssa_ref": "35964.4", "ssb_ref": "33837.5"}</t>
  </si>
  <si>
    <t>Factory cal date</t>
  </si>
  <si>
    <t>23 Jan 2023</t>
  </si>
  <si>
    <t>CO2 rangematch</t>
  </si>
  <si>
    <t>Sun Jul 14 08:13</t>
  </si>
  <si>
    <t>H2O rangematch</t>
  </si>
  <si>
    <t>Sun Jul 14 08:20</t>
  </si>
  <si>
    <t>Chamber type</t>
  </si>
  <si>
    <t>6800-01A</t>
  </si>
  <si>
    <t>Chamber s/n</t>
  </si>
  <si>
    <t>MPF-742469</t>
  </si>
  <si>
    <t>Chamber rev</t>
  </si>
  <si>
    <t>0</t>
  </si>
  <si>
    <t>Chamber cal</t>
  </si>
  <si>
    <t>Fluorometer</t>
  </si>
  <si>
    <t>Flr. Version</t>
  </si>
  <si>
    <t>13:41:08</t>
  </si>
  <si>
    <t>Stability Definition:	ΔCO2 (Meas2): Slp&lt;0.5 Per=20	ΔH2O (Meas2): Slp&lt;0.1 Per=20	F (FlrLS): Slp&lt;1 Per=20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</si>
  <si>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</si>
  <si>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</si>
  <si>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</si>
  <si>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</si>
  <si>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</si>
  <si>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</si>
  <si>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</si>
  <si>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</si>
  <si>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</si>
  <si>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</si>
  <si>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</si>
  <si>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</si>
  <si>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</si>
  <si>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</si>
  <si>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</si>
  <si>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UserDefCon</t>
  </si>
  <si>
    <t>machine</t>
  </si>
  <si>
    <t>yadi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</si>
  <si>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</si>
  <si>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</si>
  <si>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</si>
  <si>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</si>
  <si>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</si>
  <si>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</si>
  <si>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</si>
  <si>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</si>
  <si>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</si>
  <si>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</si>
  <si>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</si>
  <si>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</si>
  <si>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</si>
  <si>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</si>
  <si>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</si>
  <si>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</si>
  <si>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</si>
  <si>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</si>
  <si>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</si>
  <si>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</si>
  <si>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</si>
  <si>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</si>
  <si>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</si>
  <si>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</si>
  <si>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</si>
  <si>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</si>
  <si>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</si>
  <si>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</si>
  <si>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</si>
  <si>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</si>
  <si>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</si>
  <si>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</si>
  <si>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</si>
  <si>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</si>
  <si>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</si>
  <si>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</si>
  <si>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1.07399 194.363 352.648 609.797 847.004 1054.24 1234.03 1373.98</t>
  </si>
  <si>
    <t>Fs_true</t>
  </si>
  <si>
    <t>1.65648 227.747 385.612 607.283 800.086 1005.53 1201.18 1401.57</t>
  </si>
  <si>
    <t>leak_wt</t>
  </si>
  <si>
    <t>SysObs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</si>
  <si>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</si>
  <si>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</si>
  <si>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</si>
  <si>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</si>
  <si>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</si>
  <si>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</si>
  <si>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</si>
  <si>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</si>
  <si>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</si>
  <si>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</si>
  <si>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</si>
  <si>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</si>
  <si>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</si>
  <si>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</si>
  <si>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</si>
  <si>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</si>
  <si>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</si>
  <si>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</si>
  <si>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</si>
  <si>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</si>
  <si>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</si>
  <si>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</si>
  <si>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</si>
  <si>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</si>
  <si>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</si>
  <si>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</si>
  <si>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id</t>
  </si>
  <si>
    <t>set_leafT</t>
  </si>
  <si>
    <t>photo_resp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</si>
  <si>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</si>
  <si>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</si>
  <si>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</si>
  <si>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</si>
  <si>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</si>
  <si>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</si>
  <si>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</si>
  <si>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</si>
  <si>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</si>
  <si>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</si>
  <si>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</si>
  <si>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</si>
  <si>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</si>
  <si>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</si>
  <si>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</si>
  <si>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</si>
  <si>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</si>
  <si>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</si>
  <si>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</si>
  <si>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</si>
  <si>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</si>
  <si>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</si>
  <si>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</si>
  <si>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</si>
  <si>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</si>
  <si>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</si>
  <si>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</si>
  <si>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</si>
  <si>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</si>
  <si>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</si>
  <si>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</si>
  <si>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</si>
  <si>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</si>
  <si>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</si>
  <si>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</si>
  <si>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</si>
  <si>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</si>
  <si>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</si>
  <si>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</si>
  <si>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</si>
  <si>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</si>
  <si>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</si>
  <si>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</si>
  <si>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</si>
  <si>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</si>
  <si>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</si>
  <si>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</si>
  <si>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</si>
  <si>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</si>
  <si>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</si>
  <si>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</si>
  <si>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</si>
  <si>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</si>
  <si>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</si>
  <si>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</si>
  <si>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</si>
  <si>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</si>
  <si>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</si>
  <si>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</si>
  <si>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</si>
  <si>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</si>
  <si>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</si>
  <si>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</si>
  <si>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</si>
  <si>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</si>
  <si>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</si>
  <si>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</si>
  <si>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</si>
  <si>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</si>
  <si>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</si>
  <si>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</si>
  <si>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</si>
  <si>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</si>
  <si>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</si>
  <si>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</si>
  <si>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</si>
  <si>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</si>
  <si>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</si>
  <si>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</si>
  <si>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</si>
  <si>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</si>
  <si>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</si>
  <si>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</si>
  <si>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</si>
  <si>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</si>
  <si>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</si>
  <si>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</si>
  <si>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</si>
  <si>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</si>
  <si>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</si>
  <si>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</si>
  <si>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</si>
  <si>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</si>
  <si>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</si>
  <si>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</si>
  <si>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</si>
  <si>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</si>
  <si>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</si>
  <si>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</si>
  <si>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</si>
  <si>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</si>
  <si>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</si>
  <si>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</si>
  <si>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</si>
  <si>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</si>
  <si>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</si>
  <si>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</si>
  <si>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</si>
  <si>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</si>
  <si>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</si>
  <si>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</si>
  <si>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</si>
  <si>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</si>
  <si>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</si>
  <si>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</si>
  <si>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</si>
  <si>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</si>
  <si>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</si>
  <si>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</si>
  <si>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</si>
  <si>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</si>
  <si>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</si>
  <si>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</si>
  <si>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</si>
  <si>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</si>
  <si>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</si>
  <si>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</si>
  <si>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</si>
  <si>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</si>
  <si>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</si>
  <si>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</si>
  <si>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</si>
  <si>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</si>
  <si>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</si>
  <si>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</si>
  <si>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</si>
  <si>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</si>
  <si>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</si>
  <si>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</si>
  <si>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</si>
  <si>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</si>
  <si>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</si>
  <si>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</si>
  <si>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</si>
  <si>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</si>
  <si>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</si>
  <si>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</si>
  <si>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</si>
  <si>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</si>
  <si>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</si>
  <si>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</si>
  <si>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</si>
  <si>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</si>
  <si>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</si>
  <si>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</si>
  <si>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</si>
  <si>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</si>
  <si>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</si>
  <si>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</si>
  <si>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</si>
  <si>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</si>
  <si>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</si>
  <si>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</si>
  <si>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</si>
  <si>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</si>
  <si>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</si>
  <si>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</si>
  <si>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</si>
  <si>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</si>
  <si>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</si>
  <si>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</si>
  <si>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</si>
  <si>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</si>
  <si>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</si>
  <si>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</si>
  <si>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</si>
  <si>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</si>
  <si>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</si>
  <si>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</si>
  <si>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</si>
  <si>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</si>
  <si>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</si>
  <si>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</si>
  <si>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</si>
  <si>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</si>
  <si>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</si>
  <si>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</si>
  <si>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</si>
  <si>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</si>
  <si>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</si>
  <si>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</si>
  <si>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</si>
  <si>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</si>
  <si>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</si>
  <si>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</si>
  <si>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</si>
  <si>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</si>
  <si>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</si>
  <si>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</si>
  <si>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</si>
  <si>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</si>
  <si>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</si>
  <si>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</si>
  <si>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</si>
  <si>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</si>
  <si>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</si>
  <si>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</si>
  <si>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</si>
  <si>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</si>
  <si>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</si>
  <si>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</si>
  <si>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</si>
  <si>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</si>
  <si>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</si>
  <si>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</si>
  <si>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</si>
  <si>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</si>
  <si>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</si>
  <si>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</si>
  <si>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</si>
  <si>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</si>
  <si>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</si>
  <si>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</si>
  <si>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</si>
  <si>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</si>
  <si>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</si>
  <si>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</si>
  <si>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</si>
  <si>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</si>
  <si>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</si>
  <si>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</si>
  <si>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</si>
  <si>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</si>
  <si>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</si>
  <si>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</si>
  <si>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</si>
  <si>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</si>
  <si>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</si>
  <si>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</si>
  <si>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</si>
  <si>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</si>
  <si>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</si>
  <si>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</si>
  <si>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</si>
  <si>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</si>
  <si>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</si>
  <si>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</si>
  <si>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</si>
  <si>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</si>
  <si>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</si>
  <si>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</si>
  <si>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</si>
  <si>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</si>
  <si>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</si>
  <si>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</si>
  <si>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</si>
  <si>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</si>
  <si>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</si>
  <si>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</si>
  <si>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</si>
  <si>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</si>
  <si>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</si>
  <si>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</si>
  <si>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</si>
  <si>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</si>
  <si>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</si>
  <si>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</si>
  <si>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</si>
  <si>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</si>
  <si>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</si>
  <si>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</si>
  <si>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</si>
  <si>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</si>
  <si>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</si>
  <si>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</si>
  <si>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</si>
  <si>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</si>
  <si>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</si>
  <si>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</si>
  <si>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</si>
  <si>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</si>
  <si>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</si>
  <si>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</si>
  <si>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</si>
  <si>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C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</si>
  <si>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</si>
  <si>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</si>
  <si>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</si>
  <si>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</si>
  <si>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</si>
  <si>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</si>
  <si>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</si>
  <si>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</si>
  <si>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</si>
  <si>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</si>
  <si>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</si>
  <si>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</si>
  <si>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</si>
  <si>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</si>
  <si>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</si>
  <si>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</si>
  <si>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</si>
  <si>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</si>
  <si>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</si>
  <si>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</si>
  <si>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</si>
  <si>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</si>
  <si>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</si>
  <si>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</si>
  <si>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</si>
  <si>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</si>
  <si>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</si>
  <si>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</si>
  <si>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</si>
  <si>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mV</t>
  </si>
  <si>
    <t>mg</t>
  </si>
  <si>
    <t>hrs</t>
  </si>
  <si>
    <t>min</t>
  </si>
  <si>
    <t>20240714 14:06:59</t>
  </si>
  <si>
    <t>14:06:59</t>
  </si>
  <si>
    <t>17</t>
  </si>
  <si>
    <t>20</t>
  </si>
  <si>
    <t>respiration</t>
  </si>
  <si>
    <t>-</t>
  </si>
  <si>
    <t>0: Broadleaf</t>
  </si>
  <si>
    <t>13:56:18</t>
  </si>
  <si>
    <t>2/3</t>
  </si>
  <si>
    <t>00000000</t>
  </si>
  <si>
    <t>iiiiiiii</t>
  </si>
  <si>
    <t>off</t>
  </si>
  <si>
    <t>20240714 14:07:04</t>
  </si>
  <si>
    <t>14:07:04</t>
  </si>
  <si>
    <t>20240714 14:07:09</t>
  </si>
  <si>
    <t>14:07:09</t>
  </si>
  <si>
    <t>20240714 14:07:14</t>
  </si>
  <si>
    <t>14:07:14</t>
  </si>
  <si>
    <t>20240714 14:07:19</t>
  </si>
  <si>
    <t>14:07:19</t>
  </si>
  <si>
    <t>20240714 14:07:24</t>
  </si>
  <si>
    <t>14:07:24</t>
  </si>
  <si>
    <t>20240714 14:07:29</t>
  </si>
  <si>
    <t>14:07:29</t>
  </si>
  <si>
    <t>20240714 14:07:34</t>
  </si>
  <si>
    <t>14:07:34</t>
  </si>
  <si>
    <t>20240714 14:07:39</t>
  </si>
  <si>
    <t>14:07:39</t>
  </si>
  <si>
    <t>20240714 14:07:44</t>
  </si>
  <si>
    <t>14:07:44</t>
  </si>
  <si>
    <t>20240714 14:07:49</t>
  </si>
  <si>
    <t>14:07:49</t>
  </si>
  <si>
    <t>20240714 14:07:54</t>
  </si>
  <si>
    <t>14:07:54</t>
  </si>
  <si>
    <t>1/3</t>
  </si>
  <si>
    <t>20240714 14:22:08</t>
  </si>
  <si>
    <t>14:22:08</t>
  </si>
  <si>
    <t>25</t>
  </si>
  <si>
    <t>14:12:53</t>
  </si>
  <si>
    <t>20240714 14:22:13</t>
  </si>
  <si>
    <t>14:22:13</t>
  </si>
  <si>
    <t>20240714 14:22:18</t>
  </si>
  <si>
    <t>14:22:18</t>
  </si>
  <si>
    <t>20240714 14:22:23</t>
  </si>
  <si>
    <t>14:22:23</t>
  </si>
  <si>
    <t>20240714 14:22:28</t>
  </si>
  <si>
    <t>14:22:28</t>
  </si>
  <si>
    <t>20240714 14:22:33</t>
  </si>
  <si>
    <t>14:22:33</t>
  </si>
  <si>
    <t>20240714 14:22:38</t>
  </si>
  <si>
    <t>14:22:38</t>
  </si>
  <si>
    <t>3/3</t>
  </si>
  <si>
    <t>20240714 14:22:43</t>
  </si>
  <si>
    <t>14:22:43</t>
  </si>
  <si>
    <t>20240714 14:22:48</t>
  </si>
  <si>
    <t>14:22:48</t>
  </si>
  <si>
    <t>20240714 14:22:53</t>
  </si>
  <si>
    <t>14:22:53</t>
  </si>
  <si>
    <t>20240714 14:22:58</t>
  </si>
  <si>
    <t>14:22:58</t>
  </si>
  <si>
    <t>20240714 14:23:03</t>
  </si>
  <si>
    <t>14:23:03</t>
  </si>
  <si>
    <t>20240714 14:39:23</t>
  </si>
  <si>
    <t>14:39:23</t>
  </si>
  <si>
    <t>31</t>
  </si>
  <si>
    <t>14:31:00</t>
  </si>
  <si>
    <t>20240714 14:39:28</t>
  </si>
  <si>
    <t>14:39:28</t>
  </si>
  <si>
    <t>20240714 14:39:33</t>
  </si>
  <si>
    <t>14:39:33</t>
  </si>
  <si>
    <t>20240714 14:39:38</t>
  </si>
  <si>
    <t>14:39:38</t>
  </si>
  <si>
    <t>20240714 14:39:43</t>
  </si>
  <si>
    <t>14:39:43</t>
  </si>
  <si>
    <t>20240714 14:39:48</t>
  </si>
  <si>
    <t>14:39:48</t>
  </si>
  <si>
    <t>20240714 14:39:53</t>
  </si>
  <si>
    <t>14:39:53</t>
  </si>
  <si>
    <t>20240714 14:39:58</t>
  </si>
  <si>
    <t>14:39:58</t>
  </si>
  <si>
    <t>20240714 14:40:03</t>
  </si>
  <si>
    <t>14:40:03</t>
  </si>
  <si>
    <t>20240714 14:40:08</t>
  </si>
  <si>
    <t>14:40:08</t>
  </si>
  <si>
    <t>20240714 14:40:13</t>
  </si>
  <si>
    <t>14:40:13</t>
  </si>
  <si>
    <t>20240714 14:40:18</t>
  </si>
  <si>
    <t>14:40:18</t>
  </si>
  <si>
    <t>20240714 15:10:11</t>
  </si>
  <si>
    <t>15:10:11</t>
  </si>
  <si>
    <t>35</t>
  </si>
  <si>
    <t>15:00:26</t>
  </si>
  <si>
    <t>20240714 15:10:16</t>
  </si>
  <si>
    <t>15:10:16</t>
  </si>
  <si>
    <t>20240714 15:10:21</t>
  </si>
  <si>
    <t>15:10:21</t>
  </si>
  <si>
    <t>20240714 15:10:26</t>
  </si>
  <si>
    <t>15:10:26</t>
  </si>
  <si>
    <t>20240714 15:10:31</t>
  </si>
  <si>
    <t>15:10:31</t>
  </si>
  <si>
    <t>20240714 15:10:36</t>
  </si>
  <si>
    <t>15:10:36</t>
  </si>
  <si>
    <t>20240714 15:10:41</t>
  </si>
  <si>
    <t>15:10:41</t>
  </si>
  <si>
    <t>20240714 15:10:46</t>
  </si>
  <si>
    <t>15:10:46</t>
  </si>
  <si>
    <t>20240714 15:10:51</t>
  </si>
  <si>
    <t>15:10:51</t>
  </si>
  <si>
    <t>20240714 15:10:56</t>
  </si>
  <si>
    <t>15:10:56</t>
  </si>
  <si>
    <t>20240714 15:11:01</t>
  </si>
  <si>
    <t>15:11:01</t>
  </si>
  <si>
    <t>20240714 15:11:06</t>
  </si>
  <si>
    <t>15:11:06</t>
  </si>
  <si>
    <t>20240714 15:24:17</t>
  </si>
  <si>
    <t>15:24:17</t>
  </si>
  <si>
    <t>15:14:37</t>
  </si>
  <si>
    <t>20240714 15:24:22</t>
  </si>
  <si>
    <t>15:24:22</t>
  </si>
  <si>
    <t>20240714 15:24:27</t>
  </si>
  <si>
    <t>15:24:27</t>
  </si>
  <si>
    <t>20240714 15:24:32</t>
  </si>
  <si>
    <t>15:24:32</t>
  </si>
  <si>
    <t>20240714 15:24:37</t>
  </si>
  <si>
    <t>15:24:37</t>
  </si>
  <si>
    <t>20240714 15:24:42</t>
  </si>
  <si>
    <t>15:24:42</t>
  </si>
  <si>
    <t>20240714 15:24:47</t>
  </si>
  <si>
    <t>15:24:47</t>
  </si>
  <si>
    <t>20240714 15:24:52</t>
  </si>
  <si>
    <t>15:24:52</t>
  </si>
  <si>
    <t>20240714 15:24:57</t>
  </si>
  <si>
    <t>15:24:57</t>
  </si>
  <si>
    <t>20240714 15:25:02</t>
  </si>
  <si>
    <t>15:25:02</t>
  </si>
  <si>
    <t>20240714 15:25:07</t>
  </si>
  <si>
    <t>15:25:07</t>
  </si>
  <si>
    <t>20240714 15:25:12</t>
  </si>
  <si>
    <t>15:25:12</t>
  </si>
  <si>
    <t>20240714 15:40:33</t>
  </si>
  <si>
    <t>15:40:33</t>
  </si>
  <si>
    <t>15:31:45</t>
  </si>
  <si>
    <t>20240714 15:40:38</t>
  </si>
  <si>
    <t>15:40:38</t>
  </si>
  <si>
    <t>20240714 15:40:43</t>
  </si>
  <si>
    <t>15:40:43</t>
  </si>
  <si>
    <t>20240714 15:40:48</t>
  </si>
  <si>
    <t>15:40:48</t>
  </si>
  <si>
    <t>20240714 15:40:53</t>
  </si>
  <si>
    <t>15:40:53</t>
  </si>
  <si>
    <t>20240714 15:40:58</t>
  </si>
  <si>
    <t>15:40:58</t>
  </si>
  <si>
    <t>20240714 15:41:03</t>
  </si>
  <si>
    <t>15:41:03</t>
  </si>
  <si>
    <t>20240714 15:41:08</t>
  </si>
  <si>
    <t>15:41:08</t>
  </si>
  <si>
    <t>20240714 15:41:13</t>
  </si>
  <si>
    <t>15:41:13</t>
  </si>
  <si>
    <t>20240714 15:41:18</t>
  </si>
  <si>
    <t>15:41:18</t>
  </si>
  <si>
    <t>20240714 15:41:23</t>
  </si>
  <si>
    <t>15:41:23</t>
  </si>
  <si>
    <t>20240714 15:41:28</t>
  </si>
  <si>
    <t>15:41:28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</si>
</sst>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L90"/>
  <sheetViews>
    <sheetView tabSelected="1" workbookViewId="0"/>
  </sheetViews>
  <sheetFormatPr defaultRowHeight="15"/>
  <sheetData>
    <row r="2" spans="1:298">
      <c r="A2" t="s">
        <v>31</v>
      </c>
      <c r="B2" t="s">
        <v>32</v>
      </c>
      <c r="C2" t="s">
        <v>33</v>
      </c>
    </row>
    <row r="3" spans="1:298">
      <c r="B3">
        <v>4</v>
      </c>
      <c r="C3">
        <v>21</v>
      </c>
    </row>
    <row r="4" spans="1:298">
      <c r="A4" t="s">
        <v>34</v>
      </c>
      <c r="B4" t="s">
        <v>35</v>
      </c>
      <c r="C4" t="s">
        <v>36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</row>
    <row r="5" spans="1:298">
      <c r="B5" t="s">
        <v>21</v>
      </c>
      <c r="C5" t="s">
        <v>37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96.90000000000001</v>
      </c>
    </row>
    <row r="6" spans="1:298">
      <c r="A6" t="s">
        <v>46</v>
      </c>
      <c r="B6" t="s">
        <v>47</v>
      </c>
    </row>
    <row r="7" spans="1:298">
      <c r="B7" t="s">
        <v>48</v>
      </c>
    </row>
    <row r="8" spans="1:298">
      <c r="A8" t="s">
        <v>49</v>
      </c>
      <c r="B8" t="s">
        <v>50</v>
      </c>
      <c r="C8" t="s">
        <v>51</v>
      </c>
      <c r="D8" t="s">
        <v>52</v>
      </c>
      <c r="E8" t="s">
        <v>53</v>
      </c>
    </row>
    <row r="9" spans="1:298">
      <c r="B9">
        <v>0</v>
      </c>
      <c r="C9">
        <v>1</v>
      </c>
      <c r="D9">
        <v>0</v>
      </c>
      <c r="E9">
        <v>0</v>
      </c>
    </row>
    <row r="10" spans="1:298">
      <c r="A10" t="s">
        <v>54</v>
      </c>
      <c r="B10" t="s">
        <v>55</v>
      </c>
      <c r="C10" t="s">
        <v>57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68</v>
      </c>
      <c r="N10" t="s">
        <v>69</v>
      </c>
      <c r="O10" t="s">
        <v>70</v>
      </c>
      <c r="P10" t="s">
        <v>71</v>
      </c>
      <c r="Q10" t="s">
        <v>72</v>
      </c>
    </row>
    <row r="11" spans="1:298">
      <c r="B11" t="s">
        <v>56</v>
      </c>
      <c r="C11" t="s">
        <v>58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0.1911</v>
      </c>
      <c r="L11">
        <v>0.1512</v>
      </c>
      <c r="M11">
        <v>0.161</v>
      </c>
      <c r="N11">
        <v>0.2262</v>
      </c>
      <c r="O11">
        <v>0.1575</v>
      </c>
      <c r="P11">
        <v>0.1596</v>
      </c>
      <c r="Q11">
        <v>0.2175</v>
      </c>
    </row>
    <row r="12" spans="1:298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</row>
    <row r="13" spans="1:298">
      <c r="B13">
        <v>0</v>
      </c>
      <c r="C13">
        <v>0</v>
      </c>
      <c r="D13">
        <v>0</v>
      </c>
      <c r="E13">
        <v>0</v>
      </c>
      <c r="F13">
        <v>1</v>
      </c>
    </row>
    <row r="14" spans="1:298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86</v>
      </c>
      <c r="H14" t="s">
        <v>88</v>
      </c>
    </row>
    <row r="15" spans="1:298">
      <c r="B15">
        <v>-6276</v>
      </c>
      <c r="C15">
        <v>6.6</v>
      </c>
      <c r="D15">
        <v>1.709E-05</v>
      </c>
      <c r="E15">
        <v>3.11</v>
      </c>
      <c r="F15" t="s">
        <v>85</v>
      </c>
      <c r="G15" t="s">
        <v>87</v>
      </c>
      <c r="H15">
        <v>0</v>
      </c>
    </row>
    <row r="16" spans="1:298">
      <c r="A16" t="s">
        <v>89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  <c r="G16" t="s">
        <v>46</v>
      </c>
      <c r="H16" t="s">
        <v>46</v>
      </c>
      <c r="I16" t="s">
        <v>46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90</v>
      </c>
      <c r="AJ16" t="s">
        <v>91</v>
      </c>
      <c r="AK16" t="s">
        <v>91</v>
      </c>
      <c r="AL16" t="s">
        <v>91</v>
      </c>
      <c r="AM16" t="s">
        <v>91</v>
      </c>
      <c r="AN16" t="s">
        <v>91</v>
      </c>
      <c r="AO16" t="s">
        <v>91</v>
      </c>
      <c r="AP16" t="s">
        <v>91</v>
      </c>
      <c r="AQ16" t="s">
        <v>91</v>
      </c>
      <c r="AR16" t="s">
        <v>91</v>
      </c>
      <c r="AS16" t="s">
        <v>91</v>
      </c>
      <c r="AT16" t="s">
        <v>92</v>
      </c>
      <c r="AU16" t="s">
        <v>92</v>
      </c>
      <c r="AV16" t="s">
        <v>92</v>
      </c>
      <c r="AW16" t="s">
        <v>92</v>
      </c>
      <c r="AX16" t="s">
        <v>92</v>
      </c>
      <c r="AY16" t="s">
        <v>93</v>
      </c>
      <c r="AZ16" t="s">
        <v>93</v>
      </c>
      <c r="BA16" t="s">
        <v>93</v>
      </c>
      <c r="BB16" t="s">
        <v>93</v>
      </c>
      <c r="BC16" t="s">
        <v>93</v>
      </c>
      <c r="BD16" t="s">
        <v>93</v>
      </c>
      <c r="BE16" t="s">
        <v>93</v>
      </c>
      <c r="BF16" t="s">
        <v>93</v>
      </c>
      <c r="BG16" t="s">
        <v>93</v>
      </c>
      <c r="BH16" t="s">
        <v>93</v>
      </c>
      <c r="BI16" t="s">
        <v>93</v>
      </c>
      <c r="BJ16" t="s">
        <v>93</v>
      </c>
      <c r="BK16" t="s">
        <v>93</v>
      </c>
      <c r="BL16" t="s">
        <v>93</v>
      </c>
      <c r="BM16" t="s">
        <v>93</v>
      </c>
      <c r="BN16" t="s">
        <v>93</v>
      </c>
      <c r="BO16" t="s">
        <v>93</v>
      </c>
      <c r="BP16" t="s">
        <v>93</v>
      </c>
      <c r="BQ16" t="s">
        <v>93</v>
      </c>
      <c r="BR16" t="s">
        <v>93</v>
      </c>
      <c r="BS16" t="s">
        <v>93</v>
      </c>
      <c r="BT16" t="s">
        <v>93</v>
      </c>
      <c r="BU16" t="s">
        <v>93</v>
      </c>
      <c r="BV16" t="s">
        <v>93</v>
      </c>
      <c r="BW16" t="s">
        <v>93</v>
      </c>
      <c r="BX16" t="s">
        <v>93</v>
      </c>
      <c r="BY16" t="s">
        <v>93</v>
      </c>
      <c r="BZ16" t="s">
        <v>93</v>
      </c>
      <c r="CA16" t="s">
        <v>94</v>
      </c>
      <c r="CB16" t="s">
        <v>94</v>
      </c>
      <c r="CC16" t="s">
        <v>94</v>
      </c>
      <c r="CD16" t="s">
        <v>94</v>
      </c>
      <c r="CE16" t="s">
        <v>94</v>
      </c>
      <c r="CF16" t="s">
        <v>94</v>
      </c>
      <c r="CG16" t="s">
        <v>94</v>
      </c>
      <c r="CH16" t="s">
        <v>94</v>
      </c>
      <c r="CI16" t="s">
        <v>94</v>
      </c>
      <c r="CJ16" t="s">
        <v>94</v>
      </c>
      <c r="CK16" t="s">
        <v>94</v>
      </c>
      <c r="CL16" t="s">
        <v>94</v>
      </c>
      <c r="CM16" t="s">
        <v>94</v>
      </c>
      <c r="CN16" t="s">
        <v>94</v>
      </c>
      <c r="CO16" t="s">
        <v>94</v>
      </c>
      <c r="CP16" t="s">
        <v>94</v>
      </c>
      <c r="CQ16" t="s">
        <v>94</v>
      </c>
      <c r="CR16" t="s">
        <v>94</v>
      </c>
      <c r="CS16" t="s">
        <v>94</v>
      </c>
      <c r="CT16" t="s">
        <v>94</v>
      </c>
      <c r="CU16" t="s">
        <v>94</v>
      </c>
      <c r="CV16" t="s">
        <v>95</v>
      </c>
      <c r="CW16" t="s">
        <v>95</v>
      </c>
      <c r="CX16" t="s">
        <v>95</v>
      </c>
      <c r="CY16" t="s">
        <v>95</v>
      </c>
      <c r="CZ16" t="s">
        <v>95</v>
      </c>
      <c r="DA16" t="s">
        <v>95</v>
      </c>
      <c r="DB16" t="s">
        <v>95</v>
      </c>
      <c r="DC16" t="s">
        <v>95</v>
      </c>
      <c r="DD16" t="s">
        <v>95</v>
      </c>
      <c r="DE16" t="s">
        <v>95</v>
      </c>
      <c r="DF16" t="s">
        <v>95</v>
      </c>
      <c r="DG16" t="s">
        <v>95</v>
      </c>
      <c r="DH16" t="s">
        <v>95</v>
      </c>
      <c r="DI16" t="s">
        <v>96</v>
      </c>
      <c r="DJ16" t="s">
        <v>96</v>
      </c>
      <c r="DK16" t="s">
        <v>96</v>
      </c>
      <c r="DL16" t="s">
        <v>96</v>
      </c>
      <c r="DM16" t="s">
        <v>97</v>
      </c>
      <c r="DN16" t="s">
        <v>97</v>
      </c>
      <c r="DO16" t="s">
        <v>97</v>
      </c>
      <c r="DP16" t="s">
        <v>97</v>
      </c>
      <c r="DQ16" t="s">
        <v>97</v>
      </c>
      <c r="DR16" t="s">
        <v>98</v>
      </c>
      <c r="DS16" t="s">
        <v>98</v>
      </c>
      <c r="DT16" t="s">
        <v>98</v>
      </c>
      <c r="DU16" t="s">
        <v>98</v>
      </c>
      <c r="DV16" t="s">
        <v>98</v>
      </c>
      <c r="DW16" t="s">
        <v>98</v>
      </c>
      <c r="DX16" t="s">
        <v>98</v>
      </c>
      <c r="DY16" t="s">
        <v>98</v>
      </c>
      <c r="DZ16" t="s">
        <v>98</v>
      </c>
      <c r="EA16" t="s">
        <v>98</v>
      </c>
      <c r="EB16" t="s">
        <v>98</v>
      </c>
      <c r="EC16" t="s">
        <v>98</v>
      </c>
      <c r="ED16" t="s">
        <v>98</v>
      </c>
      <c r="EE16" t="s">
        <v>98</v>
      </c>
      <c r="EF16" t="s">
        <v>98</v>
      </c>
      <c r="EG16" t="s">
        <v>98</v>
      </c>
      <c r="EH16" t="s">
        <v>98</v>
      </c>
      <c r="EI16" t="s">
        <v>98</v>
      </c>
      <c r="EJ16" t="s">
        <v>99</v>
      </c>
      <c r="EK16" t="s">
        <v>99</v>
      </c>
      <c r="EL16" t="s">
        <v>99</v>
      </c>
      <c r="EM16" t="s">
        <v>99</v>
      </c>
      <c r="EN16" t="s">
        <v>99</v>
      </c>
      <c r="EO16" t="s">
        <v>99</v>
      </c>
      <c r="EP16" t="s">
        <v>99</v>
      </c>
      <c r="EQ16" t="s">
        <v>99</v>
      </c>
      <c r="ER16" t="s">
        <v>99</v>
      </c>
      <c r="ES16" t="s">
        <v>99</v>
      </c>
      <c r="ET16" t="s">
        <v>100</v>
      </c>
      <c r="EU16" t="s">
        <v>100</v>
      </c>
      <c r="EV16" t="s">
        <v>100</v>
      </c>
      <c r="EW16" t="s">
        <v>100</v>
      </c>
      <c r="EX16" t="s">
        <v>100</v>
      </c>
      <c r="EY16" t="s">
        <v>100</v>
      </c>
      <c r="EZ16" t="s">
        <v>100</v>
      </c>
      <c r="FA16" t="s">
        <v>100</v>
      </c>
      <c r="FB16" t="s">
        <v>100</v>
      </c>
      <c r="FC16" t="s">
        <v>100</v>
      </c>
      <c r="FD16" t="s">
        <v>100</v>
      </c>
      <c r="FE16" t="s">
        <v>100</v>
      </c>
      <c r="FF16" t="s">
        <v>100</v>
      </c>
      <c r="FG16" t="s">
        <v>100</v>
      </c>
      <c r="FH16" t="s">
        <v>100</v>
      </c>
      <c r="FI16" t="s">
        <v>100</v>
      </c>
      <c r="FJ16" t="s">
        <v>100</v>
      </c>
      <c r="FK16" t="s">
        <v>100</v>
      </c>
      <c r="FL16" t="s">
        <v>101</v>
      </c>
      <c r="FM16" t="s">
        <v>101</v>
      </c>
      <c r="FN16" t="s">
        <v>101</v>
      </c>
      <c r="FO16" t="s">
        <v>101</v>
      </c>
      <c r="FP16" t="s">
        <v>101</v>
      </c>
      <c r="FQ16" t="s">
        <v>102</v>
      </c>
      <c r="FR16" t="s">
        <v>102</v>
      </c>
      <c r="FS16" t="s">
        <v>102</v>
      </c>
      <c r="FT16" t="s">
        <v>102</v>
      </c>
      <c r="FU16" t="s">
        <v>102</v>
      </c>
      <c r="FV16" t="s">
        <v>102</v>
      </c>
      <c r="FW16" t="s">
        <v>102</v>
      </c>
      <c r="FX16" t="s">
        <v>102</v>
      </c>
      <c r="FY16" t="s">
        <v>102</v>
      </c>
      <c r="FZ16" t="s">
        <v>102</v>
      </c>
      <c r="GA16" t="s">
        <v>102</v>
      </c>
      <c r="GB16" t="s">
        <v>102</v>
      </c>
      <c r="GC16" t="s">
        <v>102</v>
      </c>
      <c r="GD16" t="s">
        <v>103</v>
      </c>
      <c r="GE16" t="s">
        <v>103</v>
      </c>
      <c r="GF16" t="s">
        <v>103</v>
      </c>
      <c r="GG16" t="s">
        <v>103</v>
      </c>
      <c r="GH16" t="s">
        <v>103</v>
      </c>
      <c r="GI16" t="s">
        <v>103</v>
      </c>
      <c r="GJ16" t="s">
        <v>103</v>
      </c>
      <c r="GK16" t="s">
        <v>103</v>
      </c>
      <c r="GL16" t="s">
        <v>103</v>
      </c>
      <c r="GM16" t="s">
        <v>103</v>
      </c>
      <c r="GN16" t="s">
        <v>103</v>
      </c>
      <c r="GO16" t="s">
        <v>103</v>
      </c>
      <c r="GP16" t="s">
        <v>103</v>
      </c>
      <c r="GQ16" t="s">
        <v>103</v>
      </c>
      <c r="GR16" t="s">
        <v>103</v>
      </c>
      <c r="GS16" t="s">
        <v>104</v>
      </c>
      <c r="GT16" t="s">
        <v>104</v>
      </c>
      <c r="GU16" t="s">
        <v>104</v>
      </c>
      <c r="GV16" t="s">
        <v>104</v>
      </c>
      <c r="GW16" t="s">
        <v>104</v>
      </c>
      <c r="GX16" t="s">
        <v>104</v>
      </c>
      <c r="GY16" t="s">
        <v>104</v>
      </c>
      <c r="GZ16" t="s">
        <v>104</v>
      </c>
      <c r="HA16" t="s">
        <v>104</v>
      </c>
      <c r="HB16" t="s">
        <v>104</v>
      </c>
      <c r="HC16" t="s">
        <v>104</v>
      </c>
      <c r="HD16" t="s">
        <v>104</v>
      </c>
      <c r="HE16" t="s">
        <v>104</v>
      </c>
      <c r="HF16" t="s">
        <v>104</v>
      </c>
      <c r="HG16" t="s">
        <v>104</v>
      </c>
      <c r="HH16" t="s">
        <v>104</v>
      </c>
      <c r="HI16" t="s">
        <v>104</v>
      </c>
      <c r="HJ16" t="s">
        <v>104</v>
      </c>
      <c r="HK16" t="s">
        <v>105</v>
      </c>
      <c r="HL16" t="s">
        <v>105</v>
      </c>
      <c r="HM16" t="s">
        <v>105</v>
      </c>
      <c r="HN16" t="s">
        <v>105</v>
      </c>
      <c r="HO16" t="s">
        <v>105</v>
      </c>
      <c r="HP16" t="s">
        <v>105</v>
      </c>
      <c r="HQ16" t="s">
        <v>105</v>
      </c>
      <c r="HR16" t="s">
        <v>105</v>
      </c>
      <c r="HS16" t="s">
        <v>105</v>
      </c>
      <c r="HT16" t="s">
        <v>105</v>
      </c>
      <c r="HU16" t="s">
        <v>105</v>
      </c>
      <c r="HV16" t="s">
        <v>105</v>
      </c>
      <c r="HW16" t="s">
        <v>105</v>
      </c>
      <c r="HX16" t="s">
        <v>105</v>
      </c>
      <c r="HY16" t="s">
        <v>105</v>
      </c>
      <c r="HZ16" t="s">
        <v>105</v>
      </c>
      <c r="IA16" t="s">
        <v>105</v>
      </c>
      <c r="IB16" t="s">
        <v>105</v>
      </c>
      <c r="IC16" t="s">
        <v>105</v>
      </c>
      <c r="ID16" t="s">
        <v>106</v>
      </c>
      <c r="IE16" t="s">
        <v>106</v>
      </c>
      <c r="IF16" t="s">
        <v>106</v>
      </c>
      <c r="IG16" t="s">
        <v>106</v>
      </c>
      <c r="IH16" t="s">
        <v>106</v>
      </c>
      <c r="II16" t="s">
        <v>106</v>
      </c>
      <c r="IJ16" t="s">
        <v>106</v>
      </c>
      <c r="IK16" t="s">
        <v>106</v>
      </c>
      <c r="IL16" t="s">
        <v>106</v>
      </c>
      <c r="IM16" t="s">
        <v>106</v>
      </c>
      <c r="IN16" t="s">
        <v>106</v>
      </c>
      <c r="IO16" t="s">
        <v>106</v>
      </c>
      <c r="IP16" t="s">
        <v>106</v>
      </c>
      <c r="IQ16" t="s">
        <v>106</v>
      </c>
      <c r="IR16" t="s">
        <v>106</v>
      </c>
      <c r="IS16" t="s">
        <v>106</v>
      </c>
      <c r="IT16" t="s">
        <v>106</v>
      </c>
      <c r="IU16" t="s">
        <v>106</v>
      </c>
      <c r="IV16" t="s">
        <v>106</v>
      </c>
      <c r="IW16" t="s">
        <v>107</v>
      </c>
      <c r="IX16" t="s">
        <v>107</v>
      </c>
      <c r="IY16" t="s">
        <v>107</v>
      </c>
      <c r="IZ16" t="s">
        <v>107</v>
      </c>
      <c r="JA16" t="s">
        <v>107</v>
      </c>
      <c r="JB16" t="s">
        <v>107</v>
      </c>
      <c r="JC16" t="s">
        <v>107</v>
      </c>
      <c r="JD16" t="s">
        <v>107</v>
      </c>
      <c r="JE16" t="s">
        <v>107</v>
      </c>
      <c r="JF16" t="s">
        <v>107</v>
      </c>
      <c r="JG16" t="s">
        <v>107</v>
      </c>
      <c r="JH16" t="s">
        <v>107</v>
      </c>
      <c r="JI16" t="s">
        <v>107</v>
      </c>
      <c r="JJ16" t="s">
        <v>107</v>
      </c>
      <c r="JK16" t="s">
        <v>107</v>
      </c>
      <c r="JL16" t="s">
        <v>107</v>
      </c>
      <c r="JM16" t="s">
        <v>107</v>
      </c>
      <c r="JN16" t="s">
        <v>107</v>
      </c>
      <c r="JO16" t="s">
        <v>108</v>
      </c>
      <c r="JP16" t="s">
        <v>108</v>
      </c>
      <c r="JQ16" t="s">
        <v>108</v>
      </c>
      <c r="JR16" t="s">
        <v>108</v>
      </c>
      <c r="JS16" t="s">
        <v>108</v>
      </c>
      <c r="JT16" t="s">
        <v>108</v>
      </c>
      <c r="JU16" t="s">
        <v>108</v>
      </c>
      <c r="JV16" t="s">
        <v>108</v>
      </c>
      <c r="JW16" t="s">
        <v>109</v>
      </c>
      <c r="JX16" t="s">
        <v>109</v>
      </c>
      <c r="JY16" t="s">
        <v>109</v>
      </c>
      <c r="JZ16" t="s">
        <v>109</v>
      </c>
      <c r="KA16" t="s">
        <v>109</v>
      </c>
      <c r="KB16" t="s">
        <v>109</v>
      </c>
      <c r="KC16" t="s">
        <v>109</v>
      </c>
      <c r="KD16" t="s">
        <v>109</v>
      </c>
      <c r="KE16" t="s">
        <v>109</v>
      </c>
      <c r="KF16" t="s">
        <v>109</v>
      </c>
      <c r="KG16" t="s">
        <v>109</v>
      </c>
      <c r="KH16" t="s">
        <v>109</v>
      </c>
      <c r="KI16" t="s">
        <v>109</v>
      </c>
      <c r="KJ16" t="s">
        <v>109</v>
      </c>
      <c r="KK16" t="s">
        <v>109</v>
      </c>
      <c r="KL16" t="s">
        <v>109</v>
      </c>
    </row>
    <row r="17" spans="1:298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120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  <c r="R17" t="s">
        <v>127</v>
      </c>
      <c r="S17" t="s">
        <v>128</v>
      </c>
      <c r="T17" t="s">
        <v>129</v>
      </c>
      <c r="U17" t="s">
        <v>130</v>
      </c>
      <c r="V17" t="s">
        <v>131</v>
      </c>
      <c r="W17" t="s">
        <v>132</v>
      </c>
      <c r="X17" t="s">
        <v>133</v>
      </c>
      <c r="Y17" t="s">
        <v>134</v>
      </c>
      <c r="Z17" t="s">
        <v>135</v>
      </c>
      <c r="AA17" t="s">
        <v>136</v>
      </c>
      <c r="AB17" t="s">
        <v>137</v>
      </c>
      <c r="AC17" t="s">
        <v>138</v>
      </c>
      <c r="AD17" t="s">
        <v>139</v>
      </c>
      <c r="AE17" t="s">
        <v>140</v>
      </c>
      <c r="AF17" t="s">
        <v>141</v>
      </c>
      <c r="AG17" t="s">
        <v>142</v>
      </c>
      <c r="AH17" t="s">
        <v>143</v>
      </c>
      <c r="AI17" t="s">
        <v>144</v>
      </c>
      <c r="AJ17" t="s">
        <v>145</v>
      </c>
      <c r="AK17" t="s">
        <v>146</v>
      </c>
      <c r="AL17" t="s">
        <v>147</v>
      </c>
      <c r="AM17" t="s">
        <v>148</v>
      </c>
      <c r="AN17" t="s">
        <v>149</v>
      </c>
      <c r="AO17" t="s">
        <v>150</v>
      </c>
      <c r="AP17" t="s">
        <v>151</v>
      </c>
      <c r="AQ17" t="s">
        <v>152</v>
      </c>
      <c r="AR17" t="s">
        <v>153</v>
      </c>
      <c r="AS17" t="s">
        <v>154</v>
      </c>
      <c r="AT17" t="s">
        <v>92</v>
      </c>
      <c r="AU17" t="s">
        <v>155</v>
      </c>
      <c r="AV17" t="s">
        <v>156</v>
      </c>
      <c r="AW17" t="s">
        <v>157</v>
      </c>
      <c r="AX17" t="s">
        <v>158</v>
      </c>
      <c r="AY17" t="s">
        <v>159</v>
      </c>
      <c r="AZ17" t="s">
        <v>160</v>
      </c>
      <c r="BA17" t="s">
        <v>161</v>
      </c>
      <c r="BB17" t="s">
        <v>162</v>
      </c>
      <c r="BC17" t="s">
        <v>163</v>
      </c>
      <c r="BD17" t="s">
        <v>164</v>
      </c>
      <c r="BE17" t="s">
        <v>165</v>
      </c>
      <c r="BF17" t="s">
        <v>166</v>
      </c>
      <c r="BG17" t="s">
        <v>167</v>
      </c>
      <c r="BH17" t="s">
        <v>168</v>
      </c>
      <c r="BI17" t="s">
        <v>169</v>
      </c>
      <c r="BJ17" t="s">
        <v>170</v>
      </c>
      <c r="BK17" t="s">
        <v>171</v>
      </c>
      <c r="BL17" t="s">
        <v>172</v>
      </c>
      <c r="BM17" t="s">
        <v>173</v>
      </c>
      <c r="BN17" t="s">
        <v>174</v>
      </c>
      <c r="BO17" t="s">
        <v>175</v>
      </c>
      <c r="BP17" t="s">
        <v>176</v>
      </c>
      <c r="BQ17" t="s">
        <v>177</v>
      </c>
      <c r="BR17" t="s">
        <v>178</v>
      </c>
      <c r="BS17" t="s">
        <v>179</v>
      </c>
      <c r="BT17" t="s">
        <v>180</v>
      </c>
      <c r="BU17" t="s">
        <v>181</v>
      </c>
      <c r="BV17" t="s">
        <v>182</v>
      </c>
      <c r="BW17" t="s">
        <v>183</v>
      </c>
      <c r="BX17" t="s">
        <v>184</v>
      </c>
      <c r="BY17" t="s">
        <v>185</v>
      </c>
      <c r="BZ17" t="s">
        <v>186</v>
      </c>
      <c r="CA17" t="s">
        <v>187</v>
      </c>
      <c r="CB17" t="s">
        <v>188</v>
      </c>
      <c r="CC17" t="s">
        <v>189</v>
      </c>
      <c r="CD17" t="s">
        <v>190</v>
      </c>
      <c r="CE17" t="s">
        <v>191</v>
      </c>
      <c r="CF17" t="s">
        <v>192</v>
      </c>
      <c r="CG17" t="s">
        <v>193</v>
      </c>
      <c r="CH17" t="s">
        <v>194</v>
      </c>
      <c r="CI17" t="s">
        <v>195</v>
      </c>
      <c r="CJ17" t="s">
        <v>196</v>
      </c>
      <c r="CK17" t="s">
        <v>197</v>
      </c>
      <c r="CL17" t="s">
        <v>198</v>
      </c>
      <c r="CM17" t="s">
        <v>199</v>
      </c>
      <c r="CN17" t="s">
        <v>200</v>
      </c>
      <c r="CO17" t="s">
        <v>201</v>
      </c>
      <c r="CP17" t="s">
        <v>202</v>
      </c>
      <c r="CQ17" t="s">
        <v>203</v>
      </c>
      <c r="CR17" t="s">
        <v>204</v>
      </c>
      <c r="CS17" t="s">
        <v>205</v>
      </c>
      <c r="CT17" t="s">
        <v>206</v>
      </c>
      <c r="CU17" t="s">
        <v>207</v>
      </c>
      <c r="CV17" t="s">
        <v>187</v>
      </c>
      <c r="CW17" t="s">
        <v>208</v>
      </c>
      <c r="CX17" t="s">
        <v>209</v>
      </c>
      <c r="CY17" t="s">
        <v>210</v>
      </c>
      <c r="CZ17" t="s">
        <v>161</v>
      </c>
      <c r="DA17" t="s">
        <v>211</v>
      </c>
      <c r="DB17" t="s">
        <v>212</v>
      </c>
      <c r="DC17" t="s">
        <v>213</v>
      </c>
      <c r="DD17" t="s">
        <v>214</v>
      </c>
      <c r="DE17" t="s">
        <v>215</v>
      </c>
      <c r="DF17" t="s">
        <v>216</v>
      </c>
      <c r="DG17" t="s">
        <v>217</v>
      </c>
      <c r="DH17" t="s">
        <v>218</v>
      </c>
      <c r="DI17" t="s">
        <v>219</v>
      </c>
      <c r="DJ17" t="s">
        <v>220</v>
      </c>
      <c r="DK17" t="s">
        <v>221</v>
      </c>
      <c r="DL17" t="s">
        <v>222</v>
      </c>
      <c r="DM17" t="s">
        <v>223</v>
      </c>
      <c r="DN17" t="s">
        <v>224</v>
      </c>
      <c r="DO17" t="s">
        <v>225</v>
      </c>
      <c r="DP17" t="s">
        <v>226</v>
      </c>
      <c r="DQ17" t="s">
        <v>227</v>
      </c>
      <c r="DR17" t="s">
        <v>119</v>
      </c>
      <c r="DS17" t="s">
        <v>228</v>
      </c>
      <c r="DT17" t="s">
        <v>229</v>
      </c>
      <c r="DU17" t="s">
        <v>230</v>
      </c>
      <c r="DV17" t="s">
        <v>231</v>
      </c>
      <c r="DW17" t="s">
        <v>232</v>
      </c>
      <c r="DX17" t="s">
        <v>233</v>
      </c>
      <c r="DY17" t="s">
        <v>234</v>
      </c>
      <c r="DZ17" t="s">
        <v>235</v>
      </c>
      <c r="EA17" t="s">
        <v>236</v>
      </c>
      <c r="EB17" t="s">
        <v>237</v>
      </c>
      <c r="EC17" t="s">
        <v>238</v>
      </c>
      <c r="ED17" t="s">
        <v>239</v>
      </c>
      <c r="EE17" t="s">
        <v>240</v>
      </c>
      <c r="EF17" t="s">
        <v>241</v>
      </c>
      <c r="EG17" t="s">
        <v>242</v>
      </c>
      <c r="EH17" t="s">
        <v>243</v>
      </c>
      <c r="EI17" t="s">
        <v>244</v>
      </c>
      <c r="EJ17" t="s">
        <v>245</v>
      </c>
      <c r="EK17" t="s">
        <v>246</v>
      </c>
      <c r="EL17" t="s">
        <v>247</v>
      </c>
      <c r="EM17" t="s">
        <v>248</v>
      </c>
      <c r="EN17" t="s">
        <v>249</v>
      </c>
      <c r="EO17" t="s">
        <v>250</v>
      </c>
      <c r="EP17" t="s">
        <v>251</v>
      </c>
      <c r="EQ17" t="s">
        <v>252</v>
      </c>
      <c r="ER17" t="s">
        <v>253</v>
      </c>
      <c r="ES17" t="s">
        <v>254</v>
      </c>
      <c r="ET17" t="s">
        <v>255</v>
      </c>
      <c r="EU17" t="s">
        <v>256</v>
      </c>
      <c r="EV17" t="s">
        <v>257</v>
      </c>
      <c r="EW17" t="s">
        <v>258</v>
      </c>
      <c r="EX17" t="s">
        <v>259</v>
      </c>
      <c r="EY17" t="s">
        <v>260</v>
      </c>
      <c r="EZ17" t="s">
        <v>261</v>
      </c>
      <c r="FA17" t="s">
        <v>262</v>
      </c>
      <c r="FB17" t="s">
        <v>263</v>
      </c>
      <c r="FC17" t="s">
        <v>264</v>
      </c>
      <c r="FD17" t="s">
        <v>265</v>
      </c>
      <c r="FE17" t="s">
        <v>266</v>
      </c>
      <c r="FF17" t="s">
        <v>267</v>
      </c>
      <c r="FG17" t="s">
        <v>268</v>
      </c>
      <c r="FH17" t="s">
        <v>269</v>
      </c>
      <c r="FI17" t="s">
        <v>270</v>
      </c>
      <c r="FJ17" t="s">
        <v>271</v>
      </c>
      <c r="FK17" t="s">
        <v>272</v>
      </c>
      <c r="FL17" t="s">
        <v>273</v>
      </c>
      <c r="FM17" t="s">
        <v>274</v>
      </c>
      <c r="FN17" t="s">
        <v>275</v>
      </c>
      <c r="FO17" t="s">
        <v>276</v>
      </c>
      <c r="FP17" t="s">
        <v>277</v>
      </c>
      <c r="FQ17" t="s">
        <v>111</v>
      </c>
      <c r="FR17" t="s">
        <v>114</v>
      </c>
      <c r="FS17" t="s">
        <v>278</v>
      </c>
      <c r="FT17" t="s">
        <v>279</v>
      </c>
      <c r="FU17" t="s">
        <v>280</v>
      </c>
      <c r="FV17" t="s">
        <v>281</v>
      </c>
      <c r="FW17" t="s">
        <v>282</v>
      </c>
      <c r="FX17" t="s">
        <v>283</v>
      </c>
      <c r="FY17" t="s">
        <v>284</v>
      </c>
      <c r="FZ17" t="s">
        <v>285</v>
      </c>
      <c r="GA17" t="s">
        <v>286</v>
      </c>
      <c r="GB17" t="s">
        <v>287</v>
      </c>
      <c r="GC17" t="s">
        <v>288</v>
      </c>
      <c r="GD17" t="s">
        <v>289</v>
      </c>
      <c r="GE17" t="s">
        <v>290</v>
      </c>
      <c r="GF17" t="s">
        <v>291</v>
      </c>
      <c r="GG17" t="s">
        <v>292</v>
      </c>
      <c r="GH17" t="s">
        <v>293</v>
      </c>
      <c r="GI17" t="s">
        <v>294</v>
      </c>
      <c r="GJ17" t="s">
        <v>295</v>
      </c>
      <c r="GK17" t="s">
        <v>296</v>
      </c>
      <c r="GL17" t="s">
        <v>297</v>
      </c>
      <c r="GM17" t="s">
        <v>298</v>
      </c>
      <c r="GN17" t="s">
        <v>299</v>
      </c>
      <c r="GO17" t="s">
        <v>300</v>
      </c>
      <c r="GP17" t="s">
        <v>301</v>
      </c>
      <c r="GQ17" t="s">
        <v>302</v>
      </c>
      <c r="GR17" t="s">
        <v>303</v>
      </c>
      <c r="GS17" t="s">
        <v>304</v>
      </c>
      <c r="GT17" t="s">
        <v>305</v>
      </c>
      <c r="GU17" t="s">
        <v>306</v>
      </c>
      <c r="GV17" t="s">
        <v>307</v>
      </c>
      <c r="GW17" t="s">
        <v>308</v>
      </c>
      <c r="GX17" t="s">
        <v>309</v>
      </c>
      <c r="GY17" t="s">
        <v>310</v>
      </c>
      <c r="GZ17" t="s">
        <v>311</v>
      </c>
      <c r="HA17" t="s">
        <v>312</v>
      </c>
      <c r="HB17" t="s">
        <v>313</v>
      </c>
      <c r="HC17" t="s">
        <v>314</v>
      </c>
      <c r="HD17" t="s">
        <v>315</v>
      </c>
      <c r="HE17" t="s">
        <v>316</v>
      </c>
      <c r="HF17" t="s">
        <v>317</v>
      </c>
      <c r="HG17" t="s">
        <v>318</v>
      </c>
      <c r="HH17" t="s">
        <v>319</v>
      </c>
      <c r="HI17" t="s">
        <v>320</v>
      </c>
      <c r="HJ17" t="s">
        <v>321</v>
      </c>
      <c r="HK17" t="s">
        <v>322</v>
      </c>
      <c r="HL17" t="s">
        <v>323</v>
      </c>
      <c r="HM17" t="s">
        <v>324</v>
      </c>
      <c r="HN17" t="s">
        <v>325</v>
      </c>
      <c r="HO17" t="s">
        <v>326</v>
      </c>
      <c r="HP17" t="s">
        <v>327</v>
      </c>
      <c r="HQ17" t="s">
        <v>328</v>
      </c>
      <c r="HR17" t="s">
        <v>329</v>
      </c>
      <c r="HS17" t="s">
        <v>330</v>
      </c>
      <c r="HT17" t="s">
        <v>331</v>
      </c>
      <c r="HU17" t="s">
        <v>332</v>
      </c>
      <c r="HV17" t="s">
        <v>333</v>
      </c>
      <c r="HW17" t="s">
        <v>334</v>
      </c>
      <c r="HX17" t="s">
        <v>335</v>
      </c>
      <c r="HY17" t="s">
        <v>336</v>
      </c>
      <c r="HZ17" t="s">
        <v>337</v>
      </c>
      <c r="IA17" t="s">
        <v>338</v>
      </c>
      <c r="IB17" t="s">
        <v>339</v>
      </c>
      <c r="IC17" t="s">
        <v>340</v>
      </c>
      <c r="ID17" t="s">
        <v>341</v>
      </c>
      <c r="IE17" t="s">
        <v>342</v>
      </c>
      <c r="IF17" t="s">
        <v>343</v>
      </c>
      <c r="IG17" t="s">
        <v>344</v>
      </c>
      <c r="IH17" t="s">
        <v>345</v>
      </c>
      <c r="II17" t="s">
        <v>346</v>
      </c>
      <c r="IJ17" t="s">
        <v>347</v>
      </c>
      <c r="IK17" t="s">
        <v>348</v>
      </c>
      <c r="IL17" t="s">
        <v>349</v>
      </c>
      <c r="IM17" t="s">
        <v>350</v>
      </c>
      <c r="IN17" t="s">
        <v>351</v>
      </c>
      <c r="IO17" t="s">
        <v>352</v>
      </c>
      <c r="IP17" t="s">
        <v>353</v>
      </c>
      <c r="IQ17" t="s">
        <v>354</v>
      </c>
      <c r="IR17" t="s">
        <v>355</v>
      </c>
      <c r="IS17" t="s">
        <v>356</v>
      </c>
      <c r="IT17" t="s">
        <v>357</v>
      </c>
      <c r="IU17" t="s">
        <v>358</v>
      </c>
      <c r="IV17" t="s">
        <v>359</v>
      </c>
      <c r="IW17" t="s">
        <v>360</v>
      </c>
      <c r="IX17" t="s">
        <v>361</v>
      </c>
      <c r="IY17" t="s">
        <v>362</v>
      </c>
      <c r="IZ17" t="s">
        <v>363</v>
      </c>
      <c r="JA17" t="s">
        <v>364</v>
      </c>
      <c r="JB17" t="s">
        <v>365</v>
      </c>
      <c r="JC17" t="s">
        <v>366</v>
      </c>
      <c r="JD17" t="s">
        <v>367</v>
      </c>
      <c r="JE17" t="s">
        <v>368</v>
      </c>
      <c r="JF17" t="s">
        <v>369</v>
      </c>
      <c r="JG17" t="s">
        <v>370</v>
      </c>
      <c r="JH17" t="s">
        <v>371</v>
      </c>
      <c r="JI17" t="s">
        <v>372</v>
      </c>
      <c r="JJ17" t="s">
        <v>373</v>
      </c>
      <c r="JK17" t="s">
        <v>374</v>
      </c>
      <c r="JL17" t="s">
        <v>375</v>
      </c>
      <c r="JM17" t="s">
        <v>376</v>
      </c>
      <c r="JN17" t="s">
        <v>377</v>
      </c>
      <c r="JO17" t="s">
        <v>378</v>
      </c>
      <c r="JP17" t="s">
        <v>379</v>
      </c>
      <c r="JQ17" t="s">
        <v>380</v>
      </c>
      <c r="JR17" t="s">
        <v>381</v>
      </c>
      <c r="JS17" t="s">
        <v>382</v>
      </c>
      <c r="JT17" t="s">
        <v>383</v>
      </c>
      <c r="JU17" t="s">
        <v>384</v>
      </c>
      <c r="JV17" t="s">
        <v>385</v>
      </c>
      <c r="JW17" t="s">
        <v>386</v>
      </c>
      <c r="JX17" t="s">
        <v>387</v>
      </c>
      <c r="JY17" t="s">
        <v>388</v>
      </c>
      <c r="JZ17" t="s">
        <v>389</v>
      </c>
      <c r="KA17" t="s">
        <v>390</v>
      </c>
      <c r="KB17" t="s">
        <v>391</v>
      </c>
      <c r="KC17" t="s">
        <v>392</v>
      </c>
      <c r="KD17" t="s">
        <v>393</v>
      </c>
      <c r="KE17" t="s">
        <v>394</v>
      </c>
      <c r="KF17" t="s">
        <v>395</v>
      </c>
      <c r="KG17" t="s">
        <v>396</v>
      </c>
      <c r="KH17" t="s">
        <v>397</v>
      </c>
      <c r="KI17" t="s">
        <v>398</v>
      </c>
      <c r="KJ17" t="s">
        <v>399</v>
      </c>
      <c r="KK17" t="s">
        <v>400</v>
      </c>
      <c r="KL17" t="s">
        <v>401</v>
      </c>
    </row>
    <row r="18" spans="1:298">
      <c r="B18" t="s">
        <v>402</v>
      </c>
      <c r="C18" t="s">
        <v>402</v>
      </c>
      <c r="F18" t="s">
        <v>402</v>
      </c>
      <c r="H18" t="s">
        <v>403</v>
      </c>
      <c r="J18" t="s">
        <v>402</v>
      </c>
      <c r="K18" t="s">
        <v>404</v>
      </c>
      <c r="L18" t="s">
        <v>405</v>
      </c>
      <c r="M18" t="s">
        <v>406</v>
      </c>
      <c r="N18" t="s">
        <v>407</v>
      </c>
      <c r="O18" t="s">
        <v>407</v>
      </c>
      <c r="P18" t="s">
        <v>235</v>
      </c>
      <c r="Q18" t="s">
        <v>235</v>
      </c>
      <c r="R18" t="s">
        <v>404</v>
      </c>
      <c r="S18" t="s">
        <v>404</v>
      </c>
      <c r="T18" t="s">
        <v>404</v>
      </c>
      <c r="U18" t="s">
        <v>404</v>
      </c>
      <c r="V18" t="s">
        <v>408</v>
      </c>
      <c r="W18" t="s">
        <v>409</v>
      </c>
      <c r="X18" t="s">
        <v>409</v>
      </c>
      <c r="Y18" t="s">
        <v>410</v>
      </c>
      <c r="Z18" t="s">
        <v>411</v>
      </c>
      <c r="AA18" t="s">
        <v>410</v>
      </c>
      <c r="AB18" t="s">
        <v>410</v>
      </c>
      <c r="AC18" t="s">
        <v>410</v>
      </c>
      <c r="AD18" t="s">
        <v>408</v>
      </c>
      <c r="AE18" t="s">
        <v>408</v>
      </c>
      <c r="AF18" t="s">
        <v>408</v>
      </c>
      <c r="AG18" t="s">
        <v>408</v>
      </c>
      <c r="AH18" t="s">
        <v>406</v>
      </c>
      <c r="AI18" t="s">
        <v>405</v>
      </c>
      <c r="AJ18" t="s">
        <v>406</v>
      </c>
      <c r="AK18" t="s">
        <v>407</v>
      </c>
      <c r="AL18" t="s">
        <v>407</v>
      </c>
      <c r="AM18" t="s">
        <v>412</v>
      </c>
      <c r="AN18" t="s">
        <v>413</v>
      </c>
      <c r="AO18" t="s">
        <v>405</v>
      </c>
      <c r="AP18" t="s">
        <v>414</v>
      </c>
      <c r="AQ18" t="s">
        <v>414</v>
      </c>
      <c r="AR18" t="s">
        <v>415</v>
      </c>
      <c r="AS18" t="s">
        <v>413</v>
      </c>
      <c r="AT18" t="s">
        <v>416</v>
      </c>
      <c r="AU18" t="s">
        <v>411</v>
      </c>
      <c r="AW18" t="s">
        <v>411</v>
      </c>
      <c r="AX18" t="s">
        <v>416</v>
      </c>
      <c r="BD18" t="s">
        <v>406</v>
      </c>
      <c r="BK18" t="s">
        <v>406</v>
      </c>
      <c r="BL18" t="s">
        <v>406</v>
      </c>
      <c r="BM18" t="s">
        <v>406</v>
      </c>
      <c r="BN18" t="s">
        <v>417</v>
      </c>
      <c r="CB18" t="s">
        <v>418</v>
      </c>
      <c r="CD18" t="s">
        <v>418</v>
      </c>
      <c r="CE18" t="s">
        <v>406</v>
      </c>
      <c r="CH18" t="s">
        <v>418</v>
      </c>
      <c r="CI18" t="s">
        <v>411</v>
      </c>
      <c r="CL18" t="s">
        <v>419</v>
      </c>
      <c r="CM18" t="s">
        <v>419</v>
      </c>
      <c r="CO18" t="s">
        <v>420</v>
      </c>
      <c r="CP18" t="s">
        <v>418</v>
      </c>
      <c r="CR18" t="s">
        <v>418</v>
      </c>
      <c r="CS18" t="s">
        <v>406</v>
      </c>
      <c r="CW18" t="s">
        <v>418</v>
      </c>
      <c r="CY18" t="s">
        <v>421</v>
      </c>
      <c r="DB18" t="s">
        <v>418</v>
      </c>
      <c r="DC18" t="s">
        <v>418</v>
      </c>
      <c r="DE18" t="s">
        <v>418</v>
      </c>
      <c r="DG18" t="s">
        <v>418</v>
      </c>
      <c r="DI18" t="s">
        <v>406</v>
      </c>
      <c r="DJ18" t="s">
        <v>406</v>
      </c>
      <c r="DL18" t="s">
        <v>422</v>
      </c>
      <c r="DM18" t="s">
        <v>423</v>
      </c>
      <c r="DP18" t="s">
        <v>404</v>
      </c>
      <c r="DR18" t="s">
        <v>402</v>
      </c>
      <c r="DS18" t="s">
        <v>407</v>
      </c>
      <c r="DT18" t="s">
        <v>407</v>
      </c>
      <c r="DU18" t="s">
        <v>414</v>
      </c>
      <c r="DV18" t="s">
        <v>414</v>
      </c>
      <c r="DW18" t="s">
        <v>407</v>
      </c>
      <c r="DX18" t="s">
        <v>414</v>
      </c>
      <c r="DY18" t="s">
        <v>416</v>
      </c>
      <c r="DZ18" t="s">
        <v>410</v>
      </c>
      <c r="EA18" t="s">
        <v>410</v>
      </c>
      <c r="EB18" t="s">
        <v>409</v>
      </c>
      <c r="EC18" t="s">
        <v>409</v>
      </c>
      <c r="ED18" t="s">
        <v>409</v>
      </c>
      <c r="EE18" t="s">
        <v>409</v>
      </c>
      <c r="EF18" t="s">
        <v>409</v>
      </c>
      <c r="EG18" t="s">
        <v>424</v>
      </c>
      <c r="EH18" t="s">
        <v>406</v>
      </c>
      <c r="EI18" t="s">
        <v>406</v>
      </c>
      <c r="EJ18" t="s">
        <v>407</v>
      </c>
      <c r="EK18" t="s">
        <v>407</v>
      </c>
      <c r="EL18" t="s">
        <v>407</v>
      </c>
      <c r="EM18" t="s">
        <v>414</v>
      </c>
      <c r="EN18" t="s">
        <v>407</v>
      </c>
      <c r="EO18" t="s">
        <v>414</v>
      </c>
      <c r="EP18" t="s">
        <v>410</v>
      </c>
      <c r="EQ18" t="s">
        <v>410</v>
      </c>
      <c r="ER18" t="s">
        <v>409</v>
      </c>
      <c r="ES18" t="s">
        <v>409</v>
      </c>
      <c r="ET18" t="s">
        <v>406</v>
      </c>
      <c r="EY18" t="s">
        <v>406</v>
      </c>
      <c r="FB18" t="s">
        <v>409</v>
      </c>
      <c r="FC18" t="s">
        <v>409</v>
      </c>
      <c r="FD18" t="s">
        <v>409</v>
      </c>
      <c r="FE18" t="s">
        <v>409</v>
      </c>
      <c r="FF18" t="s">
        <v>409</v>
      </c>
      <c r="FG18" t="s">
        <v>406</v>
      </c>
      <c r="FH18" t="s">
        <v>406</v>
      </c>
      <c r="FI18" t="s">
        <v>406</v>
      </c>
      <c r="FJ18" t="s">
        <v>402</v>
      </c>
      <c r="FM18" t="s">
        <v>425</v>
      </c>
      <c r="FN18" t="s">
        <v>425</v>
      </c>
      <c r="FP18" t="s">
        <v>402</v>
      </c>
      <c r="FQ18" t="s">
        <v>426</v>
      </c>
      <c r="FS18" t="s">
        <v>402</v>
      </c>
      <c r="FT18" t="s">
        <v>402</v>
      </c>
      <c r="FV18" t="s">
        <v>427</v>
      </c>
      <c r="FW18" t="s">
        <v>428</v>
      </c>
      <c r="FX18" t="s">
        <v>427</v>
      </c>
      <c r="FY18" t="s">
        <v>428</v>
      </c>
      <c r="FZ18" t="s">
        <v>427</v>
      </c>
      <c r="GA18" t="s">
        <v>428</v>
      </c>
      <c r="GB18" t="s">
        <v>411</v>
      </c>
      <c r="GC18" t="s">
        <v>411</v>
      </c>
      <c r="GD18" t="s">
        <v>407</v>
      </c>
      <c r="GE18" t="s">
        <v>429</v>
      </c>
      <c r="GF18" t="s">
        <v>407</v>
      </c>
      <c r="GI18" t="s">
        <v>430</v>
      </c>
      <c r="GL18" t="s">
        <v>414</v>
      </c>
      <c r="GM18" t="s">
        <v>431</v>
      </c>
      <c r="GN18" t="s">
        <v>414</v>
      </c>
      <c r="GS18" t="s">
        <v>432</v>
      </c>
      <c r="GT18" t="s">
        <v>432</v>
      </c>
      <c r="HG18" t="s">
        <v>432</v>
      </c>
      <c r="HH18" t="s">
        <v>432</v>
      </c>
      <c r="HI18" t="s">
        <v>433</v>
      </c>
      <c r="HJ18" t="s">
        <v>433</v>
      </c>
      <c r="HK18" t="s">
        <v>409</v>
      </c>
      <c r="HL18" t="s">
        <v>409</v>
      </c>
      <c r="HM18" t="s">
        <v>411</v>
      </c>
      <c r="HN18" t="s">
        <v>409</v>
      </c>
      <c r="HO18" t="s">
        <v>414</v>
      </c>
      <c r="HP18" t="s">
        <v>411</v>
      </c>
      <c r="HQ18" t="s">
        <v>411</v>
      </c>
      <c r="HS18" t="s">
        <v>432</v>
      </c>
      <c r="HT18" t="s">
        <v>432</v>
      </c>
      <c r="HU18" t="s">
        <v>432</v>
      </c>
      <c r="HV18" t="s">
        <v>432</v>
      </c>
      <c r="HW18" t="s">
        <v>432</v>
      </c>
      <c r="HX18" t="s">
        <v>432</v>
      </c>
      <c r="HY18" t="s">
        <v>432</v>
      </c>
      <c r="HZ18" t="s">
        <v>434</v>
      </c>
      <c r="IA18" t="s">
        <v>434</v>
      </c>
      <c r="IB18" t="s">
        <v>434</v>
      </c>
      <c r="IC18" t="s">
        <v>435</v>
      </c>
      <c r="ID18" t="s">
        <v>432</v>
      </c>
      <c r="IE18" t="s">
        <v>432</v>
      </c>
      <c r="IF18" t="s">
        <v>432</v>
      </c>
      <c r="IG18" t="s">
        <v>432</v>
      </c>
      <c r="IH18" t="s">
        <v>432</v>
      </c>
      <c r="II18" t="s">
        <v>432</v>
      </c>
      <c r="IJ18" t="s">
        <v>432</v>
      </c>
      <c r="IK18" t="s">
        <v>432</v>
      </c>
      <c r="IL18" t="s">
        <v>432</v>
      </c>
      <c r="IM18" t="s">
        <v>432</v>
      </c>
      <c r="IN18" t="s">
        <v>432</v>
      </c>
      <c r="IO18" t="s">
        <v>432</v>
      </c>
      <c r="IV18" t="s">
        <v>432</v>
      </c>
      <c r="IW18" t="s">
        <v>411</v>
      </c>
      <c r="IX18" t="s">
        <v>411</v>
      </c>
      <c r="IY18" t="s">
        <v>427</v>
      </c>
      <c r="IZ18" t="s">
        <v>428</v>
      </c>
      <c r="JA18" t="s">
        <v>427</v>
      </c>
      <c r="JE18" t="s">
        <v>428</v>
      </c>
      <c r="JI18" t="s">
        <v>407</v>
      </c>
      <c r="JJ18" t="s">
        <v>407</v>
      </c>
      <c r="JK18" t="s">
        <v>414</v>
      </c>
      <c r="JL18" t="s">
        <v>414</v>
      </c>
      <c r="JM18" t="s">
        <v>436</v>
      </c>
      <c r="JN18" t="s">
        <v>436</v>
      </c>
      <c r="JO18" t="s">
        <v>432</v>
      </c>
      <c r="JP18" t="s">
        <v>432</v>
      </c>
      <c r="JQ18" t="s">
        <v>432</v>
      </c>
      <c r="JR18" t="s">
        <v>432</v>
      </c>
      <c r="JS18" t="s">
        <v>432</v>
      </c>
      <c r="JT18" t="s">
        <v>432</v>
      </c>
      <c r="JU18" t="s">
        <v>409</v>
      </c>
      <c r="JV18" t="s">
        <v>432</v>
      </c>
      <c r="JX18" t="s">
        <v>416</v>
      </c>
      <c r="JY18" t="s">
        <v>416</v>
      </c>
      <c r="JZ18" t="s">
        <v>409</v>
      </c>
      <c r="KA18" t="s">
        <v>409</v>
      </c>
      <c r="KB18" t="s">
        <v>409</v>
      </c>
      <c r="KC18" t="s">
        <v>409</v>
      </c>
      <c r="KD18" t="s">
        <v>409</v>
      </c>
      <c r="KE18" t="s">
        <v>411</v>
      </c>
      <c r="KF18" t="s">
        <v>411</v>
      </c>
      <c r="KG18" t="s">
        <v>411</v>
      </c>
      <c r="KH18" t="s">
        <v>409</v>
      </c>
      <c r="KI18" t="s">
        <v>407</v>
      </c>
      <c r="KJ18" t="s">
        <v>414</v>
      </c>
      <c r="KK18" t="s">
        <v>411</v>
      </c>
      <c r="KL18" t="s">
        <v>411</v>
      </c>
    </row>
    <row r="19" spans="1:298">
      <c r="A19">
        <v>1</v>
      </c>
      <c r="B19">
        <v>1720984019</v>
      </c>
      <c r="C19">
        <v>0</v>
      </c>
      <c r="D19" t="s">
        <v>437</v>
      </c>
      <c r="E19" t="s">
        <v>438</v>
      </c>
      <c r="F19">
        <v>5</v>
      </c>
      <c r="G19" t="s">
        <v>439</v>
      </c>
      <c r="H19" t="s">
        <v>440</v>
      </c>
      <c r="I19" t="s">
        <v>441</v>
      </c>
      <c r="J19">
        <v>1720984016.25</v>
      </c>
      <c r="K19">
        <f>(L19)/1000</f>
        <v>0</v>
      </c>
      <c r="L19">
        <f>IF(DQ19, AO19, AI19)</f>
        <v>0</v>
      </c>
      <c r="M19">
        <f>IF(DQ19, AJ19, AH19)</f>
        <v>0</v>
      </c>
      <c r="N19">
        <f>DS19 - IF(AV19&gt;1, M19*DM19*100.0/(AX19), 0)</f>
        <v>0</v>
      </c>
      <c r="O19">
        <f>((U19-K19/2)*N19-M19)/(U19+K19/2)</f>
        <v>0</v>
      </c>
      <c r="P19">
        <f>O19*(DZ19+EA19)/1000.0</f>
        <v>0</v>
      </c>
      <c r="Q19">
        <f>(DS19 - IF(AV19&gt;1, M19*DM19*100.0/(AX19), 0))*(DZ19+EA19)/1000.0</f>
        <v>0</v>
      </c>
      <c r="R19">
        <f>2.0/((1/T19-1/S19)+SIGN(T19)*SQRT((1/T19-1/S19)*(1/T19-1/S19) + 4*DN19/((DN19+1)*(DN19+1))*(2*1/T19*1/S19-1/S19*1/S19)))</f>
        <v>0</v>
      </c>
      <c r="S19">
        <f>IF(LEFT(DO19,1)&lt;&gt;"0",IF(LEFT(DO19,1)="1",3.0,DP19),$D$5+$E$5*(EG19*DZ19/($K$5*1000))+$F$5*(EG19*DZ19/($K$5*1000))*MAX(MIN(DM19,$J$5),$I$5)*MAX(MIN(DM19,$J$5),$I$5)+$G$5*MAX(MIN(DM19,$J$5),$I$5)*(EG19*DZ19/($K$5*1000))+$H$5*(EG19*DZ19/($K$5*1000))*(EG19*DZ19/($K$5*1000)))</f>
        <v>0</v>
      </c>
      <c r="T19">
        <f>K19*(1000-(1000*0.61365*exp(17.502*X19/(240.97+X19))/(DZ19+EA19)+DU19)/2)/(1000*0.61365*exp(17.502*X19/(240.97+X19))/(DZ19+EA19)-DU19)</f>
        <v>0</v>
      </c>
      <c r="U19">
        <f>1/((DN19+1)/(R19/1.6)+1/(S19/1.37)) + DN19/((DN19+1)/(R19/1.6) + DN19/(S19/1.37))</f>
        <v>0</v>
      </c>
      <c r="V19">
        <f>(DI19*DL19)</f>
        <v>0</v>
      </c>
      <c r="W19">
        <f>(EB19+(V19+2*0.95*5.67E-8*(((EB19+$B$9)+273)^4-(EB19+273)^4)-44100*K19)/(1.84*29.3*S19+8*0.95*5.67E-8*(EB19+273)^3))</f>
        <v>0</v>
      </c>
      <c r="X19">
        <f>($C$9*EC19+$D$9*ED19+$E$9*W19)</f>
        <v>0</v>
      </c>
      <c r="Y19">
        <f>0.61365*exp(17.502*X19/(240.97+X19))</f>
        <v>0</v>
      </c>
      <c r="Z19">
        <f>(AA19/AB19*100)</f>
        <v>0</v>
      </c>
      <c r="AA19">
        <f>DU19*(DZ19+EA19)/1000</f>
        <v>0</v>
      </c>
      <c r="AB19">
        <f>0.61365*exp(17.502*EB19/(240.97+EB19))</f>
        <v>0</v>
      </c>
      <c r="AC19">
        <f>(Y19-DU19*(DZ19+EA19)/1000)</f>
        <v>0</v>
      </c>
      <c r="AD19">
        <f>(-K19*44100)</f>
        <v>0</v>
      </c>
      <c r="AE19">
        <f>2*29.3*S19*0.92*(EB19-X19)</f>
        <v>0</v>
      </c>
      <c r="AF19">
        <f>2*0.95*5.67E-8*(((EB19+$B$9)+273)^4-(X19+273)^4)</f>
        <v>0</v>
      </c>
      <c r="AG19">
        <f>V19+AF19+AD19+AE19</f>
        <v>0</v>
      </c>
      <c r="AH19">
        <f>DY19*AV19*(DT19-DS19*(1000-AV19*DV19)/(1000-AV19*DU19))/(100*DM19)</f>
        <v>0</v>
      </c>
      <c r="AI19">
        <f>1000*DY19*AV19*(DU19-DV19)/(100*DM19*(1000-AV19*DU19))</f>
        <v>0</v>
      </c>
      <c r="AJ19">
        <f>(AK19 - AL19 - DZ19*1E3/(8.314*(EB19+273.15)) * AN19/DY19 * AM19) * DY19/(100*DM19) * (1000 - DV19)/1000</f>
        <v>0</v>
      </c>
      <c r="AK19">
        <v>425.25953856532</v>
      </c>
      <c r="AL19">
        <v>426.2335939393939</v>
      </c>
      <c r="AM19">
        <v>-0.02085694338076605</v>
      </c>
      <c r="AN19">
        <v>66.34746531909092</v>
      </c>
      <c r="AO19">
        <f>(AQ19 - AP19 + DZ19*1E3/(8.314*(EB19+273.15)) * AS19/DY19 * AR19) * DY19/(100*DM19) * 1000/(1000 - AQ19)</f>
        <v>0</v>
      </c>
      <c r="AP19">
        <v>12.69525487104887</v>
      </c>
      <c r="AQ19">
        <v>13.18161939393939</v>
      </c>
      <c r="AR19">
        <v>-7.660825538962669E-07</v>
      </c>
      <c r="AS19">
        <v>104.6009340514009</v>
      </c>
      <c r="AT19">
        <v>10</v>
      </c>
      <c r="AU19">
        <v>2</v>
      </c>
      <c r="AV19">
        <f>IF(AT19*$H$15&gt;=AX19,1.0,(AX19/(AX19-AT19*$H$15)))</f>
        <v>0</v>
      </c>
      <c r="AW19">
        <f>(AV19-1)*100</f>
        <v>0</v>
      </c>
      <c r="AX19">
        <f>MAX(0,($B$15+$C$15*EG19)/(1+$D$15*EG19)*DZ19/(EB19+273)*$E$15)</f>
        <v>0</v>
      </c>
      <c r="AY19" t="s">
        <v>442</v>
      </c>
      <c r="AZ19" t="s">
        <v>442</v>
      </c>
      <c r="BA19">
        <v>0</v>
      </c>
      <c r="BB19">
        <v>0</v>
      </c>
      <c r="BC19">
        <f>1-BA19/BB19</f>
        <v>0</v>
      </c>
      <c r="BD19">
        <v>0</v>
      </c>
      <c r="BE19" t="s">
        <v>442</v>
      </c>
      <c r="BF19" t="s">
        <v>442</v>
      </c>
      <c r="BG19">
        <v>0</v>
      </c>
      <c r="BH19">
        <v>0</v>
      </c>
      <c r="BI19">
        <f>1-BG19/BH19</f>
        <v>0</v>
      </c>
      <c r="BJ19">
        <v>0.5</v>
      </c>
      <c r="BK19">
        <f>DJ19</f>
        <v>0</v>
      </c>
      <c r="BL19">
        <f>M19</f>
        <v>0</v>
      </c>
      <c r="BM19">
        <f>BI19*BJ19*BK19</f>
        <v>0</v>
      </c>
      <c r="BN19">
        <f>(BL19-BD19)/BK19</f>
        <v>0</v>
      </c>
      <c r="BO19">
        <f>(BB19-BH19)/BH19</f>
        <v>0</v>
      </c>
      <c r="BP19">
        <f>BA19/(BC19+BA19/BH19)</f>
        <v>0</v>
      </c>
      <c r="BQ19" t="s">
        <v>442</v>
      </c>
      <c r="BR19">
        <v>0</v>
      </c>
      <c r="BS19">
        <f>IF(BR19&lt;&gt;0, BR19, BP19)</f>
        <v>0</v>
      </c>
      <c r="BT19">
        <f>1-BS19/BH19</f>
        <v>0</v>
      </c>
      <c r="BU19">
        <f>(BH19-BG19)/(BH19-BS19)</f>
        <v>0</v>
      </c>
      <c r="BV19">
        <f>(BB19-BH19)/(BB19-BS19)</f>
        <v>0</v>
      </c>
      <c r="BW19">
        <f>(BH19-BG19)/(BH19-BA19)</f>
        <v>0</v>
      </c>
      <c r="BX19">
        <f>(BB19-BH19)/(BB19-BA19)</f>
        <v>0</v>
      </c>
      <c r="BY19">
        <f>(BU19*BS19/BG19)</f>
        <v>0</v>
      </c>
      <c r="BZ19">
        <f>(1-BY19)</f>
        <v>0</v>
      </c>
      <c r="DI19">
        <f>$B$13*EH19+$C$13*EI19+$F$13*ET19*(1-EW19)</f>
        <v>0</v>
      </c>
      <c r="DJ19">
        <f>DI19*DK19</f>
        <v>0</v>
      </c>
      <c r="DK19">
        <f>($B$13*$D$11+$C$13*$D$11+$F$13*((FG19+EY19)/MAX(FG19+EY19+FH19, 0.1)*$I$11+FH19/MAX(FG19+EY19+FH19, 0.1)*$J$11))/($B$13+$C$13+$F$13)</f>
        <v>0</v>
      </c>
      <c r="DL19">
        <f>($B$13*$K$11+$C$13*$K$11+$F$13*((FG19+EY19)/MAX(FG19+EY19+FH19, 0.1)*$P$11+FH19/MAX(FG19+EY19+FH19, 0.1)*$Q$11))/($B$13+$C$13+$F$13)</f>
        <v>0</v>
      </c>
      <c r="DM19">
        <v>6</v>
      </c>
      <c r="DN19">
        <v>0.5</v>
      </c>
      <c r="DO19" t="s">
        <v>443</v>
      </c>
      <c r="DP19">
        <v>2</v>
      </c>
      <c r="DQ19" t="b">
        <v>1</v>
      </c>
      <c r="DR19">
        <v>1720984016.25</v>
      </c>
      <c r="DS19">
        <v>420.6654</v>
      </c>
      <c r="DT19">
        <v>419.9003</v>
      </c>
      <c r="DU19">
        <v>13.18239</v>
      </c>
      <c r="DV19">
        <v>12.6947</v>
      </c>
      <c r="DW19">
        <v>417.8119</v>
      </c>
      <c r="DX19">
        <v>13.11491</v>
      </c>
      <c r="DY19">
        <v>500.0622</v>
      </c>
      <c r="DZ19">
        <v>90.72311999999999</v>
      </c>
      <c r="EA19">
        <v>0.10009542</v>
      </c>
      <c r="EB19">
        <v>20.3723</v>
      </c>
      <c r="EC19">
        <v>20.04142</v>
      </c>
      <c r="ED19">
        <v>999.9</v>
      </c>
      <c r="EE19">
        <v>0</v>
      </c>
      <c r="EF19">
        <v>0</v>
      </c>
      <c r="EG19">
        <v>9985.505000000001</v>
      </c>
      <c r="EH19">
        <v>0</v>
      </c>
      <c r="EI19">
        <v>0.242856</v>
      </c>
      <c r="EJ19">
        <v>0.7652192</v>
      </c>
      <c r="EK19">
        <v>426.2849</v>
      </c>
      <c r="EL19">
        <v>425.2994</v>
      </c>
      <c r="EM19">
        <v>0.4876972000000001</v>
      </c>
      <c r="EN19">
        <v>419.9003</v>
      </c>
      <c r="EO19">
        <v>12.6947</v>
      </c>
      <c r="EP19">
        <v>1.195949</v>
      </c>
      <c r="EQ19">
        <v>1.151704</v>
      </c>
      <c r="ER19">
        <v>9.551209</v>
      </c>
      <c r="ES19">
        <v>8.991472999999999</v>
      </c>
      <c r="ET19">
        <v>0</v>
      </c>
      <c r="EU19">
        <v>0</v>
      </c>
      <c r="EV19">
        <v>0</v>
      </c>
      <c r="EW19">
        <v>0</v>
      </c>
      <c r="EX19">
        <v>-1.659999999999999</v>
      </c>
      <c r="EY19">
        <v>0</v>
      </c>
      <c r="EZ19">
        <v>-19.99</v>
      </c>
      <c r="FA19">
        <v>-0.8099999999999999</v>
      </c>
      <c r="FB19">
        <v>34.2747</v>
      </c>
      <c r="FC19">
        <v>40.6185</v>
      </c>
      <c r="FD19">
        <v>36.9685</v>
      </c>
      <c r="FE19">
        <v>40.206</v>
      </c>
      <c r="FF19">
        <v>34.6622</v>
      </c>
      <c r="FG19">
        <v>0</v>
      </c>
      <c r="FH19">
        <v>0</v>
      </c>
      <c r="FI19">
        <v>0</v>
      </c>
      <c r="FJ19">
        <v>1720984014.6</v>
      </c>
      <c r="FK19">
        <v>0</v>
      </c>
      <c r="FL19">
        <v>-1.92</v>
      </c>
      <c r="FM19">
        <v>0.9461536650356579</v>
      </c>
      <c r="FN19">
        <v>-2.838461187064577</v>
      </c>
      <c r="FO19">
        <v>-21.008</v>
      </c>
      <c r="FP19">
        <v>15</v>
      </c>
      <c r="FQ19">
        <v>1720983378.6</v>
      </c>
      <c r="FR19" t="s">
        <v>444</v>
      </c>
      <c r="FS19">
        <v>1720983378.6</v>
      </c>
      <c r="FT19">
        <v>1720983376.1</v>
      </c>
      <c r="FU19">
        <v>7</v>
      </c>
      <c r="FV19">
        <v>0.245</v>
      </c>
      <c r="FW19">
        <v>0.017</v>
      </c>
      <c r="FX19">
        <v>2.851</v>
      </c>
      <c r="FY19">
        <v>0.057</v>
      </c>
      <c r="FZ19">
        <v>420</v>
      </c>
      <c r="GA19">
        <v>12</v>
      </c>
      <c r="GB19">
        <v>0.39</v>
      </c>
      <c r="GC19">
        <v>0.29</v>
      </c>
      <c r="GD19">
        <v>0.6887772926829269</v>
      </c>
      <c r="GE19">
        <v>0.05256840418118661</v>
      </c>
      <c r="GF19">
        <v>0.07936143777932794</v>
      </c>
      <c r="GG19">
        <v>1</v>
      </c>
      <c r="GH19">
        <v>-1.370588235294118</v>
      </c>
      <c r="GI19">
        <v>-6.105424132579535</v>
      </c>
      <c r="GJ19">
        <v>6.348623260285498</v>
      </c>
      <c r="GK19">
        <v>0</v>
      </c>
      <c r="GL19">
        <v>0.4912715365853658</v>
      </c>
      <c r="GM19">
        <v>-0.01549910801393677</v>
      </c>
      <c r="GN19">
        <v>0.002520157458278184</v>
      </c>
      <c r="GO19">
        <v>1</v>
      </c>
      <c r="GP19">
        <v>2</v>
      </c>
      <c r="GQ19">
        <v>3</v>
      </c>
      <c r="GR19" t="s">
        <v>445</v>
      </c>
      <c r="GS19">
        <v>3.10015</v>
      </c>
      <c r="GT19">
        <v>2.75793</v>
      </c>
      <c r="GU19">
        <v>0.0884263</v>
      </c>
      <c r="GV19">
        <v>0.088814</v>
      </c>
      <c r="GW19">
        <v>0.07084070000000001</v>
      </c>
      <c r="GX19">
        <v>0.06970369999999999</v>
      </c>
      <c r="GY19">
        <v>23899.6</v>
      </c>
      <c r="GZ19">
        <v>22136.3</v>
      </c>
      <c r="HA19">
        <v>26774.2</v>
      </c>
      <c r="HB19">
        <v>24509.9</v>
      </c>
      <c r="HC19">
        <v>39841.2</v>
      </c>
      <c r="HD19">
        <v>33742.3</v>
      </c>
      <c r="HE19">
        <v>46783.3</v>
      </c>
      <c r="HF19">
        <v>38811.5</v>
      </c>
      <c r="HG19">
        <v>1.89505</v>
      </c>
      <c r="HH19">
        <v>1.90863</v>
      </c>
      <c r="HI19">
        <v>-0.0126064</v>
      </c>
      <c r="HJ19">
        <v>0</v>
      </c>
      <c r="HK19">
        <v>20.2614</v>
      </c>
      <c r="HL19">
        <v>999.9</v>
      </c>
      <c r="HM19">
        <v>33.4</v>
      </c>
      <c r="HN19">
        <v>31.1</v>
      </c>
      <c r="HO19">
        <v>16.7042</v>
      </c>
      <c r="HP19">
        <v>61.5677</v>
      </c>
      <c r="HQ19">
        <v>24.1386</v>
      </c>
      <c r="HR19">
        <v>1</v>
      </c>
      <c r="HS19">
        <v>-0.11158</v>
      </c>
      <c r="HT19">
        <v>2.09394</v>
      </c>
      <c r="HU19">
        <v>20.288</v>
      </c>
      <c r="HV19">
        <v>5.22238</v>
      </c>
      <c r="HW19">
        <v>11.98</v>
      </c>
      <c r="HX19">
        <v>4.9657</v>
      </c>
      <c r="HY19">
        <v>3.27513</v>
      </c>
      <c r="HZ19">
        <v>9999</v>
      </c>
      <c r="IA19">
        <v>9999</v>
      </c>
      <c r="IB19">
        <v>9999</v>
      </c>
      <c r="IC19">
        <v>999.9</v>
      </c>
      <c r="ID19">
        <v>1.86388</v>
      </c>
      <c r="IE19">
        <v>1.86005</v>
      </c>
      <c r="IF19">
        <v>1.85832</v>
      </c>
      <c r="IG19">
        <v>1.85973</v>
      </c>
      <c r="IH19">
        <v>1.85989</v>
      </c>
      <c r="II19">
        <v>1.85831</v>
      </c>
      <c r="IJ19">
        <v>1.85733</v>
      </c>
      <c r="IK19">
        <v>1.85233</v>
      </c>
      <c r="IL19">
        <v>0</v>
      </c>
      <c r="IM19">
        <v>0</v>
      </c>
      <c r="IN19">
        <v>0</v>
      </c>
      <c r="IO19">
        <v>0</v>
      </c>
      <c r="IP19" t="s">
        <v>446</v>
      </c>
      <c r="IQ19" t="s">
        <v>447</v>
      </c>
      <c r="IR19" t="s">
        <v>448</v>
      </c>
      <c r="IS19" t="s">
        <v>448</v>
      </c>
      <c r="IT19" t="s">
        <v>448</v>
      </c>
      <c r="IU19" t="s">
        <v>448</v>
      </c>
      <c r="IV19">
        <v>0</v>
      </c>
      <c r="IW19">
        <v>100</v>
      </c>
      <c r="IX19">
        <v>100</v>
      </c>
      <c r="IY19">
        <v>2.853</v>
      </c>
      <c r="IZ19">
        <v>0.0674</v>
      </c>
      <c r="JA19">
        <v>1.482532287308414</v>
      </c>
      <c r="JB19">
        <v>0.003205081530674009</v>
      </c>
      <c r="JC19">
        <v>2.801668427256499E-07</v>
      </c>
      <c r="JD19">
        <v>-2.335559357006475E-10</v>
      </c>
      <c r="JE19">
        <v>-0.02277285321358129</v>
      </c>
      <c r="JF19">
        <v>-0.002076669970451321</v>
      </c>
      <c r="JG19">
        <v>0.0007626758912413338</v>
      </c>
      <c r="JH19">
        <v>-6.071280622872934E-06</v>
      </c>
      <c r="JI19">
        <v>2</v>
      </c>
      <c r="JJ19">
        <v>2003</v>
      </c>
      <c r="JK19">
        <v>1</v>
      </c>
      <c r="JL19">
        <v>25</v>
      </c>
      <c r="JM19">
        <v>10.7</v>
      </c>
      <c r="JN19">
        <v>10.7</v>
      </c>
      <c r="JO19">
        <v>1.12793</v>
      </c>
      <c r="JP19">
        <v>2.64282</v>
      </c>
      <c r="JQ19">
        <v>1.49658</v>
      </c>
      <c r="JR19">
        <v>2.3584</v>
      </c>
      <c r="JS19">
        <v>1.54907</v>
      </c>
      <c r="JT19">
        <v>2.46094</v>
      </c>
      <c r="JU19">
        <v>35.0594</v>
      </c>
      <c r="JV19">
        <v>23.9999</v>
      </c>
      <c r="JW19">
        <v>18</v>
      </c>
      <c r="JX19">
        <v>474.23</v>
      </c>
      <c r="JY19">
        <v>497.323</v>
      </c>
      <c r="JZ19">
        <v>18.5835</v>
      </c>
      <c r="KA19">
        <v>25.8164</v>
      </c>
      <c r="KB19">
        <v>29.9999</v>
      </c>
      <c r="KC19">
        <v>26.1129</v>
      </c>
      <c r="KD19">
        <v>26.1214</v>
      </c>
      <c r="KE19">
        <v>22.6758</v>
      </c>
      <c r="KF19">
        <v>20.0092</v>
      </c>
      <c r="KG19">
        <v>7.90032</v>
      </c>
      <c r="KH19">
        <v>18.5434</v>
      </c>
      <c r="KI19">
        <v>420</v>
      </c>
      <c r="KJ19">
        <v>12.7041</v>
      </c>
      <c r="KK19">
        <v>102.264</v>
      </c>
      <c r="KL19">
        <v>93.56699999999999</v>
      </c>
    </row>
    <row r="20" spans="1:298">
      <c r="A20">
        <v>2</v>
      </c>
      <c r="B20">
        <v>1720984024</v>
      </c>
      <c r="C20">
        <v>5</v>
      </c>
      <c r="D20" t="s">
        <v>449</v>
      </c>
      <c r="E20" t="s">
        <v>450</v>
      </c>
      <c r="F20">
        <v>5</v>
      </c>
      <c r="G20" t="s">
        <v>439</v>
      </c>
      <c r="H20" t="s">
        <v>440</v>
      </c>
      <c r="I20" t="s">
        <v>441</v>
      </c>
      <c r="J20">
        <v>1720984021.5</v>
      </c>
      <c r="K20">
        <f>(L20)/1000</f>
        <v>0</v>
      </c>
      <c r="L20">
        <f>IF(DQ20, AO20, AI20)</f>
        <v>0</v>
      </c>
      <c r="M20">
        <f>IF(DQ20, AJ20, AH20)</f>
        <v>0</v>
      </c>
      <c r="N20">
        <f>DS20 - IF(AV20&gt;1, M20*DM20*100.0/(AX20), 0)</f>
        <v>0</v>
      </c>
      <c r="O20">
        <f>((U20-K20/2)*N20-M20)/(U20+K20/2)</f>
        <v>0</v>
      </c>
      <c r="P20">
        <f>O20*(DZ20+EA20)/1000.0</f>
        <v>0</v>
      </c>
      <c r="Q20">
        <f>(DS20 - IF(AV20&gt;1, M20*DM20*100.0/(AX20), 0))*(DZ20+EA20)/1000.0</f>
        <v>0</v>
      </c>
      <c r="R20">
        <f>2.0/((1/T20-1/S20)+SIGN(T20)*SQRT((1/T20-1/S20)*(1/T20-1/S20) + 4*DN20/((DN20+1)*(DN20+1))*(2*1/T20*1/S20-1/S20*1/S20)))</f>
        <v>0</v>
      </c>
      <c r="S20">
        <f>IF(LEFT(DO20,1)&lt;&gt;"0",IF(LEFT(DO20,1)="1",3.0,DP20),$D$5+$E$5*(EG20*DZ20/($K$5*1000))+$F$5*(EG20*DZ20/($K$5*1000))*MAX(MIN(DM20,$J$5),$I$5)*MAX(MIN(DM20,$J$5),$I$5)+$G$5*MAX(MIN(DM20,$J$5),$I$5)*(EG20*DZ20/($K$5*1000))+$H$5*(EG20*DZ20/($K$5*1000))*(EG20*DZ20/($K$5*1000)))</f>
        <v>0</v>
      </c>
      <c r="T20">
        <f>K20*(1000-(1000*0.61365*exp(17.502*X20/(240.97+X20))/(DZ20+EA20)+DU20)/2)/(1000*0.61365*exp(17.502*X20/(240.97+X20))/(DZ20+EA20)-DU20)</f>
        <v>0</v>
      </c>
      <c r="U20">
        <f>1/((DN20+1)/(R20/1.6)+1/(S20/1.37)) + DN20/((DN20+1)/(R20/1.6) + DN20/(S20/1.37))</f>
        <v>0</v>
      </c>
      <c r="V20">
        <f>(DI20*DL20)</f>
        <v>0</v>
      </c>
      <c r="W20">
        <f>(EB20+(V20+2*0.95*5.67E-8*(((EB20+$B$9)+273)^4-(EB20+273)^4)-44100*K20)/(1.84*29.3*S20+8*0.95*5.67E-8*(EB20+273)^3))</f>
        <v>0</v>
      </c>
      <c r="X20">
        <f>($C$9*EC20+$D$9*ED20+$E$9*W20)</f>
        <v>0</v>
      </c>
      <c r="Y20">
        <f>0.61365*exp(17.502*X20/(240.97+X20))</f>
        <v>0</v>
      </c>
      <c r="Z20">
        <f>(AA20/AB20*100)</f>
        <v>0</v>
      </c>
      <c r="AA20">
        <f>DU20*(DZ20+EA20)/1000</f>
        <v>0</v>
      </c>
      <c r="AB20">
        <f>0.61365*exp(17.502*EB20/(240.97+EB20))</f>
        <v>0</v>
      </c>
      <c r="AC20">
        <f>(Y20-DU20*(DZ20+EA20)/1000)</f>
        <v>0</v>
      </c>
      <c r="AD20">
        <f>(-K20*44100)</f>
        <v>0</v>
      </c>
      <c r="AE20">
        <f>2*29.3*S20*0.92*(EB20-X20)</f>
        <v>0</v>
      </c>
      <c r="AF20">
        <f>2*0.95*5.67E-8*(((EB20+$B$9)+273)^4-(X20+273)^4)</f>
        <v>0</v>
      </c>
      <c r="AG20">
        <f>V20+AF20+AD20+AE20</f>
        <v>0</v>
      </c>
      <c r="AH20">
        <f>DY20*AV20*(DT20-DS20*(1000-AV20*DV20)/(1000-AV20*DU20))/(100*DM20)</f>
        <v>0</v>
      </c>
      <c r="AI20">
        <f>1000*DY20*AV20*(DU20-DV20)/(100*DM20*(1000-AV20*DU20))</f>
        <v>0</v>
      </c>
      <c r="AJ20">
        <f>(AK20 - AL20 - DZ20*1E3/(8.314*(EB20+273.15)) * AN20/DY20 * AM20) * DY20/(100*DM20) * (1000 - DV20)/1000</f>
        <v>0</v>
      </c>
      <c r="AK20">
        <v>425.3716442605047</v>
      </c>
      <c r="AL20">
        <v>426.2868666666666</v>
      </c>
      <c r="AM20">
        <v>0.00509876163771159</v>
      </c>
      <c r="AN20">
        <v>66.34746531909092</v>
      </c>
      <c r="AO20">
        <f>(AQ20 - AP20 + DZ20*1E3/(8.314*(EB20+273.15)) * AS20/DY20 * AR20) * DY20/(100*DM20) * 1000/(1000 - AQ20)</f>
        <v>0</v>
      </c>
      <c r="AP20">
        <v>12.69399922552695</v>
      </c>
      <c r="AQ20">
        <v>13.18220727272727</v>
      </c>
      <c r="AR20">
        <v>1.307001067561838E-06</v>
      </c>
      <c r="AS20">
        <v>104.6009340514009</v>
      </c>
      <c r="AT20">
        <v>10</v>
      </c>
      <c r="AU20">
        <v>2</v>
      </c>
      <c r="AV20">
        <f>IF(AT20*$H$15&gt;=AX20,1.0,(AX20/(AX20-AT20*$H$15)))</f>
        <v>0</v>
      </c>
      <c r="AW20">
        <f>(AV20-1)*100</f>
        <v>0</v>
      </c>
      <c r="AX20">
        <f>MAX(0,($B$15+$C$15*EG20)/(1+$D$15*EG20)*DZ20/(EB20+273)*$E$15)</f>
        <v>0</v>
      </c>
      <c r="AY20" t="s">
        <v>442</v>
      </c>
      <c r="AZ20" t="s">
        <v>442</v>
      </c>
      <c r="BA20">
        <v>0</v>
      </c>
      <c r="BB20">
        <v>0</v>
      </c>
      <c r="BC20">
        <f>1-BA20/BB20</f>
        <v>0</v>
      </c>
      <c r="BD20">
        <v>0</v>
      </c>
      <c r="BE20" t="s">
        <v>442</v>
      </c>
      <c r="BF20" t="s">
        <v>442</v>
      </c>
      <c r="BG20">
        <v>0</v>
      </c>
      <c r="BH20">
        <v>0</v>
      </c>
      <c r="BI20">
        <f>1-BG20/BH20</f>
        <v>0</v>
      </c>
      <c r="BJ20">
        <v>0.5</v>
      </c>
      <c r="BK20">
        <f>DJ20</f>
        <v>0</v>
      </c>
      <c r="BL20">
        <f>M20</f>
        <v>0</v>
      </c>
      <c r="BM20">
        <f>BI20*BJ20*BK20</f>
        <v>0</v>
      </c>
      <c r="BN20">
        <f>(BL20-BD20)/BK20</f>
        <v>0</v>
      </c>
      <c r="BO20">
        <f>(BB20-BH20)/BH20</f>
        <v>0</v>
      </c>
      <c r="BP20">
        <f>BA20/(BC20+BA20/BH20)</f>
        <v>0</v>
      </c>
      <c r="BQ20" t="s">
        <v>442</v>
      </c>
      <c r="BR20">
        <v>0</v>
      </c>
      <c r="BS20">
        <f>IF(BR20&lt;&gt;0, BR20, BP20)</f>
        <v>0</v>
      </c>
      <c r="BT20">
        <f>1-BS20/BH20</f>
        <v>0</v>
      </c>
      <c r="BU20">
        <f>(BH20-BG20)/(BH20-BS20)</f>
        <v>0</v>
      </c>
      <c r="BV20">
        <f>(BB20-BH20)/(BB20-BS20)</f>
        <v>0</v>
      </c>
      <c r="BW20">
        <f>(BH20-BG20)/(BH20-BA20)</f>
        <v>0</v>
      </c>
      <c r="BX20">
        <f>(BB20-BH20)/(BB20-BA20)</f>
        <v>0</v>
      </c>
      <c r="BY20">
        <f>(BU20*BS20/BG20)</f>
        <v>0</v>
      </c>
      <c r="BZ20">
        <f>(1-BY20)</f>
        <v>0</v>
      </c>
      <c r="DI20">
        <f>$B$13*EH20+$C$13*EI20+$F$13*ET20*(1-EW20)</f>
        <v>0</v>
      </c>
      <c r="DJ20">
        <f>DI20*DK20</f>
        <v>0</v>
      </c>
      <c r="DK20">
        <f>($B$13*$D$11+$C$13*$D$11+$F$13*((FG20+EY20)/MAX(FG20+EY20+FH20, 0.1)*$I$11+FH20/MAX(FG20+EY20+FH20, 0.1)*$J$11))/($B$13+$C$13+$F$13)</f>
        <v>0</v>
      </c>
      <c r="DL20">
        <f>($B$13*$K$11+$C$13*$K$11+$F$13*((FG20+EY20)/MAX(FG20+EY20+FH20, 0.1)*$P$11+FH20/MAX(FG20+EY20+FH20, 0.1)*$Q$11))/($B$13+$C$13+$F$13)</f>
        <v>0</v>
      </c>
      <c r="DM20">
        <v>6</v>
      </c>
      <c r="DN20">
        <v>0.5</v>
      </c>
      <c r="DO20" t="s">
        <v>443</v>
      </c>
      <c r="DP20">
        <v>2</v>
      </c>
      <c r="DQ20" t="b">
        <v>1</v>
      </c>
      <c r="DR20">
        <v>1720984021.5</v>
      </c>
      <c r="DS20">
        <v>420.6285555555556</v>
      </c>
      <c r="DT20">
        <v>419.9662222222222</v>
      </c>
      <c r="DU20">
        <v>13.18222222222222</v>
      </c>
      <c r="DV20">
        <v>12.69426666666667</v>
      </c>
      <c r="DW20">
        <v>417.7752222222222</v>
      </c>
      <c r="DX20">
        <v>13.11477777777778</v>
      </c>
      <c r="DY20">
        <v>499.9755555555555</v>
      </c>
      <c r="DZ20">
        <v>90.72308888888888</v>
      </c>
      <c r="EA20">
        <v>0.1001472444444444</v>
      </c>
      <c r="EB20">
        <v>20.37237777777777</v>
      </c>
      <c r="EC20">
        <v>20.05065555555556</v>
      </c>
      <c r="ED20">
        <v>999.9000000000001</v>
      </c>
      <c r="EE20">
        <v>0</v>
      </c>
      <c r="EF20">
        <v>0</v>
      </c>
      <c r="EG20">
        <v>9972.08</v>
      </c>
      <c r="EH20">
        <v>0</v>
      </c>
      <c r="EI20">
        <v>0.242856</v>
      </c>
      <c r="EJ20">
        <v>0.6623501111111111</v>
      </c>
      <c r="EK20">
        <v>426.2474444444445</v>
      </c>
      <c r="EL20">
        <v>425.3658888888889</v>
      </c>
      <c r="EM20">
        <v>0.4879625555555556</v>
      </c>
      <c r="EN20">
        <v>419.9662222222222</v>
      </c>
      <c r="EO20">
        <v>12.69426666666667</v>
      </c>
      <c r="EP20">
        <v>1.195932222222222</v>
      </c>
      <c r="EQ20">
        <v>1.151663333333333</v>
      </c>
      <c r="ER20">
        <v>9.551014444444444</v>
      </c>
      <c r="ES20">
        <v>8.990962222222223</v>
      </c>
      <c r="ET20">
        <v>0</v>
      </c>
      <c r="EU20">
        <v>0</v>
      </c>
      <c r="EV20">
        <v>0</v>
      </c>
      <c r="EW20">
        <v>0</v>
      </c>
      <c r="EX20">
        <v>-3.311111111111111</v>
      </c>
      <c r="EY20">
        <v>0</v>
      </c>
      <c r="EZ20">
        <v>-21.55555555555556</v>
      </c>
      <c r="FA20">
        <v>-1</v>
      </c>
      <c r="FB20">
        <v>34.28444444444445</v>
      </c>
      <c r="FC20">
        <v>40.64555555555555</v>
      </c>
      <c r="FD20">
        <v>37.03455555555556</v>
      </c>
      <c r="FE20">
        <v>40.23577777777777</v>
      </c>
      <c r="FF20">
        <v>34.42344444444445</v>
      </c>
      <c r="FG20">
        <v>0</v>
      </c>
      <c r="FH20">
        <v>0</v>
      </c>
      <c r="FI20">
        <v>0</v>
      </c>
      <c r="FJ20">
        <v>1720984019.4</v>
      </c>
      <c r="FK20">
        <v>0</v>
      </c>
      <c r="FL20">
        <v>-1.28</v>
      </c>
      <c r="FM20">
        <v>-24.01538457009918</v>
      </c>
      <c r="FN20">
        <v>-12.76923088670017</v>
      </c>
      <c r="FO20">
        <v>-21.964</v>
      </c>
      <c r="FP20">
        <v>15</v>
      </c>
      <c r="FQ20">
        <v>1720983378.6</v>
      </c>
      <c r="FR20" t="s">
        <v>444</v>
      </c>
      <c r="FS20">
        <v>1720983378.6</v>
      </c>
      <c r="FT20">
        <v>1720983376.1</v>
      </c>
      <c r="FU20">
        <v>7</v>
      </c>
      <c r="FV20">
        <v>0.245</v>
      </c>
      <c r="FW20">
        <v>0.017</v>
      </c>
      <c r="FX20">
        <v>2.851</v>
      </c>
      <c r="FY20">
        <v>0.057</v>
      </c>
      <c r="FZ20">
        <v>420</v>
      </c>
      <c r="GA20">
        <v>12</v>
      </c>
      <c r="GB20">
        <v>0.39</v>
      </c>
      <c r="GC20">
        <v>0.29</v>
      </c>
      <c r="GD20">
        <v>0.676999675</v>
      </c>
      <c r="GE20">
        <v>0.1050983076923066</v>
      </c>
      <c r="GF20">
        <v>0.08011731247782451</v>
      </c>
      <c r="GG20">
        <v>1</v>
      </c>
      <c r="GH20">
        <v>-2.317647058823529</v>
      </c>
      <c r="GI20">
        <v>1.167303210552359</v>
      </c>
      <c r="GJ20">
        <v>5.379726134962377</v>
      </c>
      <c r="GK20">
        <v>0</v>
      </c>
      <c r="GL20">
        <v>0.489758675</v>
      </c>
      <c r="GM20">
        <v>-0.0184187504690443</v>
      </c>
      <c r="GN20">
        <v>0.002477829749876894</v>
      </c>
      <c r="GO20">
        <v>1</v>
      </c>
      <c r="GP20">
        <v>2</v>
      </c>
      <c r="GQ20">
        <v>3</v>
      </c>
      <c r="GR20" t="s">
        <v>445</v>
      </c>
      <c r="GS20">
        <v>3.10022</v>
      </c>
      <c r="GT20">
        <v>2.75797</v>
      </c>
      <c r="GU20">
        <v>0.0884332</v>
      </c>
      <c r="GV20">
        <v>0.0888134</v>
      </c>
      <c r="GW20">
        <v>0.0708418</v>
      </c>
      <c r="GX20">
        <v>0.0697005</v>
      </c>
      <c r="GY20">
        <v>23899.6</v>
      </c>
      <c r="GZ20">
        <v>22136.3</v>
      </c>
      <c r="HA20">
        <v>26774.4</v>
      </c>
      <c r="HB20">
        <v>24509.9</v>
      </c>
      <c r="HC20">
        <v>39841.3</v>
      </c>
      <c r="HD20">
        <v>33742.3</v>
      </c>
      <c r="HE20">
        <v>46783.5</v>
      </c>
      <c r="HF20">
        <v>38811.3</v>
      </c>
      <c r="HG20">
        <v>1.89498</v>
      </c>
      <c r="HH20">
        <v>1.90842</v>
      </c>
      <c r="HI20">
        <v>-0.0124946</v>
      </c>
      <c r="HJ20">
        <v>0</v>
      </c>
      <c r="HK20">
        <v>20.2598</v>
      </c>
      <c r="HL20">
        <v>999.9</v>
      </c>
      <c r="HM20">
        <v>33.4</v>
      </c>
      <c r="HN20">
        <v>31.1</v>
      </c>
      <c r="HO20">
        <v>16.7043</v>
      </c>
      <c r="HP20">
        <v>61.1877</v>
      </c>
      <c r="HQ20">
        <v>23.9784</v>
      </c>
      <c r="HR20">
        <v>1</v>
      </c>
      <c r="HS20">
        <v>-0.111468</v>
      </c>
      <c r="HT20">
        <v>2.22463</v>
      </c>
      <c r="HU20">
        <v>20.2861</v>
      </c>
      <c r="HV20">
        <v>5.22208</v>
      </c>
      <c r="HW20">
        <v>11.98</v>
      </c>
      <c r="HX20">
        <v>4.96575</v>
      </c>
      <c r="HY20">
        <v>3.2753</v>
      </c>
      <c r="HZ20">
        <v>9999</v>
      </c>
      <c r="IA20">
        <v>9999</v>
      </c>
      <c r="IB20">
        <v>9999</v>
      </c>
      <c r="IC20">
        <v>999.9</v>
      </c>
      <c r="ID20">
        <v>1.8639</v>
      </c>
      <c r="IE20">
        <v>1.86005</v>
      </c>
      <c r="IF20">
        <v>1.85835</v>
      </c>
      <c r="IG20">
        <v>1.85973</v>
      </c>
      <c r="IH20">
        <v>1.85989</v>
      </c>
      <c r="II20">
        <v>1.85831</v>
      </c>
      <c r="IJ20">
        <v>1.85734</v>
      </c>
      <c r="IK20">
        <v>1.85233</v>
      </c>
      <c r="IL20">
        <v>0</v>
      </c>
      <c r="IM20">
        <v>0</v>
      </c>
      <c r="IN20">
        <v>0</v>
      </c>
      <c r="IO20">
        <v>0</v>
      </c>
      <c r="IP20" t="s">
        <v>446</v>
      </c>
      <c r="IQ20" t="s">
        <v>447</v>
      </c>
      <c r="IR20" t="s">
        <v>448</v>
      </c>
      <c r="IS20" t="s">
        <v>448</v>
      </c>
      <c r="IT20" t="s">
        <v>448</v>
      </c>
      <c r="IU20" t="s">
        <v>448</v>
      </c>
      <c r="IV20">
        <v>0</v>
      </c>
      <c r="IW20">
        <v>100</v>
      </c>
      <c r="IX20">
        <v>100</v>
      </c>
      <c r="IY20">
        <v>2.853</v>
      </c>
      <c r="IZ20">
        <v>0.0675</v>
      </c>
      <c r="JA20">
        <v>1.482532287308414</v>
      </c>
      <c r="JB20">
        <v>0.003205081530674009</v>
      </c>
      <c r="JC20">
        <v>2.801668427256499E-07</v>
      </c>
      <c r="JD20">
        <v>-2.335559357006475E-10</v>
      </c>
      <c r="JE20">
        <v>-0.02277285321358129</v>
      </c>
      <c r="JF20">
        <v>-0.002076669970451321</v>
      </c>
      <c r="JG20">
        <v>0.0007626758912413338</v>
      </c>
      <c r="JH20">
        <v>-6.071280622872934E-06</v>
      </c>
      <c r="JI20">
        <v>2</v>
      </c>
      <c r="JJ20">
        <v>2003</v>
      </c>
      <c r="JK20">
        <v>1</v>
      </c>
      <c r="JL20">
        <v>25</v>
      </c>
      <c r="JM20">
        <v>10.8</v>
      </c>
      <c r="JN20">
        <v>10.8</v>
      </c>
      <c r="JO20">
        <v>1.12793</v>
      </c>
      <c r="JP20">
        <v>2.65015</v>
      </c>
      <c r="JQ20">
        <v>1.49658</v>
      </c>
      <c r="JR20">
        <v>2.3584</v>
      </c>
      <c r="JS20">
        <v>1.54907</v>
      </c>
      <c r="JT20">
        <v>2.43896</v>
      </c>
      <c r="JU20">
        <v>35.0364</v>
      </c>
      <c r="JV20">
        <v>23.9999</v>
      </c>
      <c r="JW20">
        <v>18</v>
      </c>
      <c r="JX20">
        <v>474.17</v>
      </c>
      <c r="JY20">
        <v>497.174</v>
      </c>
      <c r="JZ20">
        <v>18.5506</v>
      </c>
      <c r="KA20">
        <v>25.8142</v>
      </c>
      <c r="KB20">
        <v>30</v>
      </c>
      <c r="KC20">
        <v>26.1107</v>
      </c>
      <c r="KD20">
        <v>26.1192</v>
      </c>
      <c r="KE20">
        <v>22.6779</v>
      </c>
      <c r="KF20">
        <v>20.0092</v>
      </c>
      <c r="KG20">
        <v>7.90032</v>
      </c>
      <c r="KH20">
        <v>18.4926</v>
      </c>
      <c r="KI20">
        <v>420</v>
      </c>
      <c r="KJ20">
        <v>12.7041</v>
      </c>
      <c r="KK20">
        <v>102.265</v>
      </c>
      <c r="KL20">
        <v>93.56659999999999</v>
      </c>
    </row>
    <row r="21" spans="1:298">
      <c r="A21">
        <v>3</v>
      </c>
      <c r="B21">
        <v>1720984029</v>
      </c>
      <c r="C21">
        <v>10</v>
      </c>
      <c r="D21" t="s">
        <v>451</v>
      </c>
      <c r="E21" t="s">
        <v>452</v>
      </c>
      <c r="F21">
        <v>5</v>
      </c>
      <c r="G21" t="s">
        <v>439</v>
      </c>
      <c r="H21" t="s">
        <v>440</v>
      </c>
      <c r="I21" t="s">
        <v>441</v>
      </c>
      <c r="J21">
        <v>1720984026.2</v>
      </c>
      <c r="K21">
        <f>(L21)/1000</f>
        <v>0</v>
      </c>
      <c r="L21">
        <f>IF(DQ21, AO21, AI21)</f>
        <v>0</v>
      </c>
      <c r="M21">
        <f>IF(DQ21, AJ21, AH21)</f>
        <v>0</v>
      </c>
      <c r="N21">
        <f>DS21 - IF(AV21&gt;1, M21*DM21*100.0/(AX21), 0)</f>
        <v>0</v>
      </c>
      <c r="O21">
        <f>((U21-K21/2)*N21-M21)/(U21+K21/2)</f>
        <v>0</v>
      </c>
      <c r="P21">
        <f>O21*(DZ21+EA21)/1000.0</f>
        <v>0</v>
      </c>
      <c r="Q21">
        <f>(DS21 - IF(AV21&gt;1, M21*DM21*100.0/(AX21), 0))*(DZ21+EA21)/1000.0</f>
        <v>0</v>
      </c>
      <c r="R21">
        <f>2.0/((1/T21-1/S21)+SIGN(T21)*SQRT((1/T21-1/S21)*(1/T21-1/S21) + 4*DN21/((DN21+1)*(DN21+1))*(2*1/T21*1/S21-1/S21*1/S21)))</f>
        <v>0</v>
      </c>
      <c r="S21">
        <f>IF(LEFT(DO21,1)&lt;&gt;"0",IF(LEFT(DO21,1)="1",3.0,DP21),$D$5+$E$5*(EG21*DZ21/($K$5*1000))+$F$5*(EG21*DZ21/($K$5*1000))*MAX(MIN(DM21,$J$5),$I$5)*MAX(MIN(DM21,$J$5),$I$5)+$G$5*MAX(MIN(DM21,$J$5),$I$5)*(EG21*DZ21/($K$5*1000))+$H$5*(EG21*DZ21/($K$5*1000))*(EG21*DZ21/($K$5*1000)))</f>
        <v>0</v>
      </c>
      <c r="T21">
        <f>K21*(1000-(1000*0.61365*exp(17.502*X21/(240.97+X21))/(DZ21+EA21)+DU21)/2)/(1000*0.61365*exp(17.502*X21/(240.97+X21))/(DZ21+EA21)-DU21)</f>
        <v>0</v>
      </c>
      <c r="U21">
        <f>1/((DN21+1)/(R21/1.6)+1/(S21/1.37)) + DN21/((DN21+1)/(R21/1.6) + DN21/(S21/1.37))</f>
        <v>0</v>
      </c>
      <c r="V21">
        <f>(DI21*DL21)</f>
        <v>0</v>
      </c>
      <c r="W21">
        <f>(EB21+(V21+2*0.95*5.67E-8*(((EB21+$B$9)+273)^4-(EB21+273)^4)-44100*K21)/(1.84*29.3*S21+8*0.95*5.67E-8*(EB21+273)^3))</f>
        <v>0</v>
      </c>
      <c r="X21">
        <f>($C$9*EC21+$D$9*ED21+$E$9*W21)</f>
        <v>0</v>
      </c>
      <c r="Y21">
        <f>0.61365*exp(17.502*X21/(240.97+X21))</f>
        <v>0</v>
      </c>
      <c r="Z21">
        <f>(AA21/AB21*100)</f>
        <v>0</v>
      </c>
      <c r="AA21">
        <f>DU21*(DZ21+EA21)/1000</f>
        <v>0</v>
      </c>
      <c r="AB21">
        <f>0.61365*exp(17.502*EB21/(240.97+EB21))</f>
        <v>0</v>
      </c>
      <c r="AC21">
        <f>(Y21-DU21*(DZ21+EA21)/1000)</f>
        <v>0</v>
      </c>
      <c r="AD21">
        <f>(-K21*44100)</f>
        <v>0</v>
      </c>
      <c r="AE21">
        <f>2*29.3*S21*0.92*(EB21-X21)</f>
        <v>0</v>
      </c>
      <c r="AF21">
        <f>2*0.95*5.67E-8*(((EB21+$B$9)+273)^4-(X21+273)^4)</f>
        <v>0</v>
      </c>
      <c r="AG21">
        <f>V21+AF21+AD21+AE21</f>
        <v>0</v>
      </c>
      <c r="AH21">
        <f>DY21*AV21*(DT21-DS21*(1000-AV21*DV21)/(1000-AV21*DU21))/(100*DM21)</f>
        <v>0</v>
      </c>
      <c r="AI21">
        <f>1000*DY21*AV21*(DU21-DV21)/(100*DM21*(1000-AV21*DU21))</f>
        <v>0</v>
      </c>
      <c r="AJ21">
        <f>(AK21 - AL21 - DZ21*1E3/(8.314*(EB21+273.15)) * AN21/DY21 * AM21) * DY21/(100*DM21) * (1000 - DV21)/1000</f>
        <v>0</v>
      </c>
      <c r="AK21">
        <v>425.3998676185183</v>
      </c>
      <c r="AL21">
        <v>426.302975757576</v>
      </c>
      <c r="AM21">
        <v>0.0005461998923957712</v>
      </c>
      <c r="AN21">
        <v>66.34746531909092</v>
      </c>
      <c r="AO21">
        <f>(AQ21 - AP21 + DZ21*1E3/(8.314*(EB21+273.15)) * AS21/DY21 * AR21) * DY21/(100*DM21) * 1000/(1000 - AQ21)</f>
        <v>0</v>
      </c>
      <c r="AP21">
        <v>12.69443851365773</v>
      </c>
      <c r="AQ21">
        <v>13.18133757575757</v>
      </c>
      <c r="AR21">
        <v>5.007704008526915E-07</v>
      </c>
      <c r="AS21">
        <v>104.6009340514009</v>
      </c>
      <c r="AT21">
        <v>10</v>
      </c>
      <c r="AU21">
        <v>2</v>
      </c>
      <c r="AV21">
        <f>IF(AT21*$H$15&gt;=AX21,1.0,(AX21/(AX21-AT21*$H$15)))</f>
        <v>0</v>
      </c>
      <c r="AW21">
        <f>(AV21-1)*100</f>
        <v>0</v>
      </c>
      <c r="AX21">
        <f>MAX(0,($B$15+$C$15*EG21)/(1+$D$15*EG21)*DZ21/(EB21+273)*$E$15)</f>
        <v>0</v>
      </c>
      <c r="AY21" t="s">
        <v>442</v>
      </c>
      <c r="AZ21" t="s">
        <v>442</v>
      </c>
      <c r="BA21">
        <v>0</v>
      </c>
      <c r="BB21">
        <v>0</v>
      </c>
      <c r="BC21">
        <f>1-BA21/BB21</f>
        <v>0</v>
      </c>
      <c r="BD21">
        <v>0</v>
      </c>
      <c r="BE21" t="s">
        <v>442</v>
      </c>
      <c r="BF21" t="s">
        <v>442</v>
      </c>
      <c r="BG21">
        <v>0</v>
      </c>
      <c r="BH21">
        <v>0</v>
      </c>
      <c r="BI21">
        <f>1-BG21/BH21</f>
        <v>0</v>
      </c>
      <c r="BJ21">
        <v>0.5</v>
      </c>
      <c r="BK21">
        <f>DJ21</f>
        <v>0</v>
      </c>
      <c r="BL21">
        <f>M21</f>
        <v>0</v>
      </c>
      <c r="BM21">
        <f>BI21*BJ21*BK21</f>
        <v>0</v>
      </c>
      <c r="BN21">
        <f>(BL21-BD21)/BK21</f>
        <v>0</v>
      </c>
      <c r="BO21">
        <f>(BB21-BH21)/BH21</f>
        <v>0</v>
      </c>
      <c r="BP21">
        <f>BA21/(BC21+BA21/BH21)</f>
        <v>0</v>
      </c>
      <c r="BQ21" t="s">
        <v>442</v>
      </c>
      <c r="BR21">
        <v>0</v>
      </c>
      <c r="BS21">
        <f>IF(BR21&lt;&gt;0, BR21, BP21)</f>
        <v>0</v>
      </c>
      <c r="BT21">
        <f>1-BS21/BH21</f>
        <v>0</v>
      </c>
      <c r="BU21">
        <f>(BH21-BG21)/(BH21-BS21)</f>
        <v>0</v>
      </c>
      <c r="BV21">
        <f>(BB21-BH21)/(BB21-BS21)</f>
        <v>0</v>
      </c>
      <c r="BW21">
        <f>(BH21-BG21)/(BH21-BA21)</f>
        <v>0</v>
      </c>
      <c r="BX21">
        <f>(BB21-BH21)/(BB21-BA21)</f>
        <v>0</v>
      </c>
      <c r="BY21">
        <f>(BU21*BS21/BG21)</f>
        <v>0</v>
      </c>
      <c r="BZ21">
        <f>(1-BY21)</f>
        <v>0</v>
      </c>
      <c r="DI21">
        <f>$B$13*EH21+$C$13*EI21+$F$13*ET21*(1-EW21)</f>
        <v>0</v>
      </c>
      <c r="DJ21">
        <f>DI21*DK21</f>
        <v>0</v>
      </c>
      <c r="DK21">
        <f>($B$13*$D$11+$C$13*$D$11+$F$13*((FG21+EY21)/MAX(FG21+EY21+FH21, 0.1)*$I$11+FH21/MAX(FG21+EY21+FH21, 0.1)*$J$11))/($B$13+$C$13+$F$13)</f>
        <v>0</v>
      </c>
      <c r="DL21">
        <f>($B$13*$K$11+$C$13*$K$11+$F$13*((FG21+EY21)/MAX(FG21+EY21+FH21, 0.1)*$P$11+FH21/MAX(FG21+EY21+FH21, 0.1)*$Q$11))/($B$13+$C$13+$F$13)</f>
        <v>0</v>
      </c>
      <c r="DM21">
        <v>6</v>
      </c>
      <c r="DN21">
        <v>0.5</v>
      </c>
      <c r="DO21" t="s">
        <v>443</v>
      </c>
      <c r="DP21">
        <v>2</v>
      </c>
      <c r="DQ21" t="b">
        <v>1</v>
      </c>
      <c r="DR21">
        <v>1720984026.2</v>
      </c>
      <c r="DS21">
        <v>420.6815</v>
      </c>
      <c r="DT21">
        <v>420.0046</v>
      </c>
      <c r="DU21">
        <v>13.18136</v>
      </c>
      <c r="DV21">
        <v>12.69432</v>
      </c>
      <c r="DW21">
        <v>417.8280000000001</v>
      </c>
      <c r="DX21">
        <v>13.11388</v>
      </c>
      <c r="DY21">
        <v>499.9707</v>
      </c>
      <c r="DZ21">
        <v>90.72161000000001</v>
      </c>
      <c r="EA21">
        <v>0.09982131000000001</v>
      </c>
      <c r="EB21">
        <v>20.37054</v>
      </c>
      <c r="EC21">
        <v>20.05474</v>
      </c>
      <c r="ED21">
        <v>999.9</v>
      </c>
      <c r="EE21">
        <v>0</v>
      </c>
      <c r="EF21">
        <v>0</v>
      </c>
      <c r="EG21">
        <v>10001.116</v>
      </c>
      <c r="EH21">
        <v>0</v>
      </c>
      <c r="EI21">
        <v>0.242856</v>
      </c>
      <c r="EJ21">
        <v>0.6767853</v>
      </c>
      <c r="EK21">
        <v>426.3006</v>
      </c>
      <c r="EL21">
        <v>425.4048</v>
      </c>
      <c r="EM21">
        <v>0.4870362</v>
      </c>
      <c r="EN21">
        <v>420.0046</v>
      </c>
      <c r="EO21">
        <v>12.69432</v>
      </c>
      <c r="EP21">
        <v>1.195834</v>
      </c>
      <c r="EQ21">
        <v>1.151647</v>
      </c>
      <c r="ER21">
        <v>9.549778</v>
      </c>
      <c r="ES21">
        <v>8.990775000000001</v>
      </c>
      <c r="ET21">
        <v>0</v>
      </c>
      <c r="EU21">
        <v>0</v>
      </c>
      <c r="EV21">
        <v>0</v>
      </c>
      <c r="EW21">
        <v>0</v>
      </c>
      <c r="EX21">
        <v>1.27</v>
      </c>
      <c r="EY21">
        <v>0</v>
      </c>
      <c r="EZ21">
        <v>-27.77</v>
      </c>
      <c r="FA21">
        <v>-1.15</v>
      </c>
      <c r="FB21">
        <v>34.3122</v>
      </c>
      <c r="FC21">
        <v>40.69969999999999</v>
      </c>
      <c r="FD21">
        <v>37.0684</v>
      </c>
      <c r="FE21">
        <v>40.2498</v>
      </c>
      <c r="FF21">
        <v>34.5121</v>
      </c>
      <c r="FG21">
        <v>0</v>
      </c>
      <c r="FH21">
        <v>0</v>
      </c>
      <c r="FI21">
        <v>0</v>
      </c>
      <c r="FJ21">
        <v>1720984024.2</v>
      </c>
      <c r="FK21">
        <v>0</v>
      </c>
      <c r="FL21">
        <v>-1.068</v>
      </c>
      <c r="FM21">
        <v>13.16923115803644</v>
      </c>
      <c r="FN21">
        <v>-32.90000034295599</v>
      </c>
      <c r="FO21">
        <v>-24.488</v>
      </c>
      <c r="FP21">
        <v>15</v>
      </c>
      <c r="FQ21">
        <v>1720983378.6</v>
      </c>
      <c r="FR21" t="s">
        <v>444</v>
      </c>
      <c r="FS21">
        <v>1720983378.6</v>
      </c>
      <c r="FT21">
        <v>1720983376.1</v>
      </c>
      <c r="FU21">
        <v>7</v>
      </c>
      <c r="FV21">
        <v>0.245</v>
      </c>
      <c r="FW21">
        <v>0.017</v>
      </c>
      <c r="FX21">
        <v>2.851</v>
      </c>
      <c r="FY21">
        <v>0.057</v>
      </c>
      <c r="FZ21">
        <v>420</v>
      </c>
      <c r="GA21">
        <v>12</v>
      </c>
      <c r="GB21">
        <v>0.39</v>
      </c>
      <c r="GC21">
        <v>0.29</v>
      </c>
      <c r="GD21">
        <v>0.6709572682926829</v>
      </c>
      <c r="GE21">
        <v>0.2505947665505239</v>
      </c>
      <c r="GF21">
        <v>0.07546953635255407</v>
      </c>
      <c r="GG21">
        <v>1</v>
      </c>
      <c r="GH21">
        <v>-1.452941176470588</v>
      </c>
      <c r="GI21">
        <v>11.90527125066412</v>
      </c>
      <c r="GJ21">
        <v>5.82904670311776</v>
      </c>
      <c r="GK21">
        <v>0</v>
      </c>
      <c r="GL21">
        <v>0.4887429024390244</v>
      </c>
      <c r="GM21">
        <v>-0.01646494076655006</v>
      </c>
      <c r="GN21">
        <v>0.002243254895696701</v>
      </c>
      <c r="GO21">
        <v>1</v>
      </c>
      <c r="GP21">
        <v>2</v>
      </c>
      <c r="GQ21">
        <v>3</v>
      </c>
      <c r="GR21" t="s">
        <v>445</v>
      </c>
      <c r="GS21">
        <v>3.10018</v>
      </c>
      <c r="GT21">
        <v>2.758</v>
      </c>
      <c r="GU21">
        <v>0.0884346</v>
      </c>
      <c r="GV21">
        <v>0.0888221</v>
      </c>
      <c r="GW21">
        <v>0.070839</v>
      </c>
      <c r="GX21">
        <v>0.0696975</v>
      </c>
      <c r="GY21">
        <v>23899.5</v>
      </c>
      <c r="GZ21">
        <v>22136.2</v>
      </c>
      <c r="HA21">
        <v>26774.3</v>
      </c>
      <c r="HB21">
        <v>24509.9</v>
      </c>
      <c r="HC21">
        <v>39841.5</v>
      </c>
      <c r="HD21">
        <v>33742.4</v>
      </c>
      <c r="HE21">
        <v>46783.5</v>
      </c>
      <c r="HF21">
        <v>38811.3</v>
      </c>
      <c r="HG21">
        <v>1.89487</v>
      </c>
      <c r="HH21">
        <v>1.90885</v>
      </c>
      <c r="HI21">
        <v>-0.0123233</v>
      </c>
      <c r="HJ21">
        <v>0</v>
      </c>
      <c r="HK21">
        <v>20.2598</v>
      </c>
      <c r="HL21">
        <v>999.9</v>
      </c>
      <c r="HM21">
        <v>33.4</v>
      </c>
      <c r="HN21">
        <v>31.1</v>
      </c>
      <c r="HO21">
        <v>16.7043</v>
      </c>
      <c r="HP21">
        <v>61.7677</v>
      </c>
      <c r="HQ21">
        <v>23.9904</v>
      </c>
      <c r="HR21">
        <v>1</v>
      </c>
      <c r="HS21">
        <v>-0.111247</v>
      </c>
      <c r="HT21">
        <v>2.33014</v>
      </c>
      <c r="HU21">
        <v>20.2846</v>
      </c>
      <c r="HV21">
        <v>5.22163</v>
      </c>
      <c r="HW21">
        <v>11.98</v>
      </c>
      <c r="HX21">
        <v>4.9654</v>
      </c>
      <c r="HY21">
        <v>3.27508</v>
      </c>
      <c r="HZ21">
        <v>9999</v>
      </c>
      <c r="IA21">
        <v>9999</v>
      </c>
      <c r="IB21">
        <v>9999</v>
      </c>
      <c r="IC21">
        <v>999.9</v>
      </c>
      <c r="ID21">
        <v>1.86389</v>
      </c>
      <c r="IE21">
        <v>1.86005</v>
      </c>
      <c r="IF21">
        <v>1.85834</v>
      </c>
      <c r="IG21">
        <v>1.85972</v>
      </c>
      <c r="IH21">
        <v>1.85988</v>
      </c>
      <c r="II21">
        <v>1.85834</v>
      </c>
      <c r="IJ21">
        <v>1.85734</v>
      </c>
      <c r="IK21">
        <v>1.85232</v>
      </c>
      <c r="IL21">
        <v>0</v>
      </c>
      <c r="IM21">
        <v>0</v>
      </c>
      <c r="IN21">
        <v>0</v>
      </c>
      <c r="IO21">
        <v>0</v>
      </c>
      <c r="IP21" t="s">
        <v>446</v>
      </c>
      <c r="IQ21" t="s">
        <v>447</v>
      </c>
      <c r="IR21" t="s">
        <v>448</v>
      </c>
      <c r="IS21" t="s">
        <v>448</v>
      </c>
      <c r="IT21" t="s">
        <v>448</v>
      </c>
      <c r="IU21" t="s">
        <v>448</v>
      </c>
      <c r="IV21">
        <v>0</v>
      </c>
      <c r="IW21">
        <v>100</v>
      </c>
      <c r="IX21">
        <v>100</v>
      </c>
      <c r="IY21">
        <v>2.854</v>
      </c>
      <c r="IZ21">
        <v>0.0674</v>
      </c>
      <c r="JA21">
        <v>1.482532287308414</v>
      </c>
      <c r="JB21">
        <v>0.003205081530674009</v>
      </c>
      <c r="JC21">
        <v>2.801668427256499E-07</v>
      </c>
      <c r="JD21">
        <v>-2.335559357006475E-10</v>
      </c>
      <c r="JE21">
        <v>-0.02277285321358129</v>
      </c>
      <c r="JF21">
        <v>-0.002076669970451321</v>
      </c>
      <c r="JG21">
        <v>0.0007626758912413338</v>
      </c>
      <c r="JH21">
        <v>-6.071280622872934E-06</v>
      </c>
      <c r="JI21">
        <v>2</v>
      </c>
      <c r="JJ21">
        <v>2003</v>
      </c>
      <c r="JK21">
        <v>1</v>
      </c>
      <c r="JL21">
        <v>25</v>
      </c>
      <c r="JM21">
        <v>10.8</v>
      </c>
      <c r="JN21">
        <v>10.9</v>
      </c>
      <c r="JO21">
        <v>1.12793</v>
      </c>
      <c r="JP21">
        <v>2.65137</v>
      </c>
      <c r="JQ21">
        <v>1.49658</v>
      </c>
      <c r="JR21">
        <v>2.3584</v>
      </c>
      <c r="JS21">
        <v>1.54907</v>
      </c>
      <c r="JT21">
        <v>2.41943</v>
      </c>
      <c r="JU21">
        <v>35.0364</v>
      </c>
      <c r="JV21">
        <v>23.9999</v>
      </c>
      <c r="JW21">
        <v>18</v>
      </c>
      <c r="JX21">
        <v>474.098</v>
      </c>
      <c r="JY21">
        <v>497.436</v>
      </c>
      <c r="JZ21">
        <v>18.4981</v>
      </c>
      <c r="KA21">
        <v>25.8121</v>
      </c>
      <c r="KB21">
        <v>30.0003</v>
      </c>
      <c r="KC21">
        <v>26.1088</v>
      </c>
      <c r="KD21">
        <v>26.1175</v>
      </c>
      <c r="KE21">
        <v>22.6771</v>
      </c>
      <c r="KF21">
        <v>20.0092</v>
      </c>
      <c r="KG21">
        <v>7.90032</v>
      </c>
      <c r="KH21">
        <v>18.4381</v>
      </c>
      <c r="KI21">
        <v>420</v>
      </c>
      <c r="KJ21">
        <v>12.7041</v>
      </c>
      <c r="KK21">
        <v>102.265</v>
      </c>
      <c r="KL21">
        <v>93.5667</v>
      </c>
    </row>
    <row r="22" spans="1:298">
      <c r="A22">
        <v>4</v>
      </c>
      <c r="B22">
        <v>1720984034</v>
      </c>
      <c r="C22">
        <v>15</v>
      </c>
      <c r="D22" t="s">
        <v>453</v>
      </c>
      <c r="E22" t="s">
        <v>454</v>
      </c>
      <c r="F22">
        <v>5</v>
      </c>
      <c r="G22" t="s">
        <v>439</v>
      </c>
      <c r="H22" t="s">
        <v>440</v>
      </c>
      <c r="I22" t="s">
        <v>441</v>
      </c>
      <c r="J22">
        <v>1720984031.5</v>
      </c>
      <c r="K22">
        <f>(L22)/1000</f>
        <v>0</v>
      </c>
      <c r="L22">
        <f>IF(DQ22, AO22, AI22)</f>
        <v>0</v>
      </c>
      <c r="M22">
        <f>IF(DQ22, AJ22, AH22)</f>
        <v>0</v>
      </c>
      <c r="N22">
        <f>DS22 - IF(AV22&gt;1, M22*DM22*100.0/(AX22), 0)</f>
        <v>0</v>
      </c>
      <c r="O22">
        <f>((U22-K22/2)*N22-M22)/(U22+K22/2)</f>
        <v>0</v>
      </c>
      <c r="P22">
        <f>O22*(DZ22+EA22)/1000.0</f>
        <v>0</v>
      </c>
      <c r="Q22">
        <f>(DS22 - IF(AV22&gt;1, M22*DM22*100.0/(AX22), 0))*(DZ22+EA22)/1000.0</f>
        <v>0</v>
      </c>
      <c r="R22">
        <f>2.0/((1/T22-1/S22)+SIGN(T22)*SQRT((1/T22-1/S22)*(1/T22-1/S22) + 4*DN22/((DN22+1)*(DN22+1))*(2*1/T22*1/S22-1/S22*1/S22)))</f>
        <v>0</v>
      </c>
      <c r="S22">
        <f>IF(LEFT(DO22,1)&lt;&gt;"0",IF(LEFT(DO22,1)="1",3.0,DP22),$D$5+$E$5*(EG22*DZ22/($K$5*1000))+$F$5*(EG22*DZ22/($K$5*1000))*MAX(MIN(DM22,$J$5),$I$5)*MAX(MIN(DM22,$J$5),$I$5)+$G$5*MAX(MIN(DM22,$J$5),$I$5)*(EG22*DZ22/($K$5*1000))+$H$5*(EG22*DZ22/($K$5*1000))*(EG22*DZ22/($K$5*1000)))</f>
        <v>0</v>
      </c>
      <c r="T22">
        <f>K22*(1000-(1000*0.61365*exp(17.502*X22/(240.97+X22))/(DZ22+EA22)+DU22)/2)/(1000*0.61365*exp(17.502*X22/(240.97+X22))/(DZ22+EA22)-DU22)</f>
        <v>0</v>
      </c>
      <c r="U22">
        <f>1/((DN22+1)/(R22/1.6)+1/(S22/1.37)) + DN22/((DN22+1)/(R22/1.6) + DN22/(S22/1.37))</f>
        <v>0</v>
      </c>
      <c r="V22">
        <f>(DI22*DL22)</f>
        <v>0</v>
      </c>
      <c r="W22">
        <f>(EB22+(V22+2*0.95*5.67E-8*(((EB22+$B$9)+273)^4-(EB22+273)^4)-44100*K22)/(1.84*29.3*S22+8*0.95*5.67E-8*(EB22+273)^3))</f>
        <v>0</v>
      </c>
      <c r="X22">
        <f>($C$9*EC22+$D$9*ED22+$E$9*W22)</f>
        <v>0</v>
      </c>
      <c r="Y22">
        <f>0.61365*exp(17.502*X22/(240.97+X22))</f>
        <v>0</v>
      </c>
      <c r="Z22">
        <f>(AA22/AB22*100)</f>
        <v>0</v>
      </c>
      <c r="AA22">
        <f>DU22*(DZ22+EA22)/1000</f>
        <v>0</v>
      </c>
      <c r="AB22">
        <f>0.61365*exp(17.502*EB22/(240.97+EB22))</f>
        <v>0</v>
      </c>
      <c r="AC22">
        <f>(Y22-DU22*(DZ22+EA22)/1000)</f>
        <v>0</v>
      </c>
      <c r="AD22">
        <f>(-K22*44100)</f>
        <v>0</v>
      </c>
      <c r="AE22">
        <f>2*29.3*S22*0.92*(EB22-X22)</f>
        <v>0</v>
      </c>
      <c r="AF22">
        <f>2*0.95*5.67E-8*(((EB22+$B$9)+273)^4-(X22+273)^4)</f>
        <v>0</v>
      </c>
      <c r="AG22">
        <f>V22+AF22+AD22+AE22</f>
        <v>0</v>
      </c>
      <c r="AH22">
        <f>DY22*AV22*(DT22-DS22*(1000-AV22*DV22)/(1000-AV22*DU22))/(100*DM22)</f>
        <v>0</v>
      </c>
      <c r="AI22">
        <f>1000*DY22*AV22*(DU22-DV22)/(100*DM22*(1000-AV22*DU22))</f>
        <v>0</v>
      </c>
      <c r="AJ22">
        <f>(AK22 - AL22 - DZ22*1E3/(8.314*(EB22+273.15)) * AN22/DY22 * AM22) * DY22/(100*DM22) * (1000 - DV22)/1000</f>
        <v>0</v>
      </c>
      <c r="AK22">
        <v>425.4279950491348</v>
      </c>
      <c r="AL22">
        <v>426.3018424242425</v>
      </c>
      <c r="AM22">
        <v>0.0001073132847405105</v>
      </c>
      <c r="AN22">
        <v>66.34746531909092</v>
      </c>
      <c r="AO22">
        <f>(AQ22 - AP22 + DZ22*1E3/(8.314*(EB22+273.15)) * AS22/DY22 * AR22) * DY22/(100*DM22) * 1000/(1000 - AQ22)</f>
        <v>0</v>
      </c>
      <c r="AP22">
        <v>12.69493545010859</v>
      </c>
      <c r="AQ22">
        <v>13.1798</v>
      </c>
      <c r="AR22">
        <v>-8.722315992293698E-07</v>
      </c>
      <c r="AS22">
        <v>104.6009340514009</v>
      </c>
      <c r="AT22">
        <v>10</v>
      </c>
      <c r="AU22">
        <v>2</v>
      </c>
      <c r="AV22">
        <f>IF(AT22*$H$15&gt;=AX22,1.0,(AX22/(AX22-AT22*$H$15)))</f>
        <v>0</v>
      </c>
      <c r="AW22">
        <f>(AV22-1)*100</f>
        <v>0</v>
      </c>
      <c r="AX22">
        <f>MAX(0,($B$15+$C$15*EG22)/(1+$D$15*EG22)*DZ22/(EB22+273)*$E$15)</f>
        <v>0</v>
      </c>
      <c r="AY22" t="s">
        <v>442</v>
      </c>
      <c r="AZ22" t="s">
        <v>442</v>
      </c>
      <c r="BA22">
        <v>0</v>
      </c>
      <c r="BB22">
        <v>0</v>
      </c>
      <c r="BC22">
        <f>1-BA22/BB22</f>
        <v>0</v>
      </c>
      <c r="BD22">
        <v>0</v>
      </c>
      <c r="BE22" t="s">
        <v>442</v>
      </c>
      <c r="BF22" t="s">
        <v>442</v>
      </c>
      <c r="BG22">
        <v>0</v>
      </c>
      <c r="BH22">
        <v>0</v>
      </c>
      <c r="BI22">
        <f>1-BG22/BH22</f>
        <v>0</v>
      </c>
      <c r="BJ22">
        <v>0.5</v>
      </c>
      <c r="BK22">
        <f>DJ22</f>
        <v>0</v>
      </c>
      <c r="BL22">
        <f>M22</f>
        <v>0</v>
      </c>
      <c r="BM22">
        <f>BI22*BJ22*BK22</f>
        <v>0</v>
      </c>
      <c r="BN22">
        <f>(BL22-BD22)/BK22</f>
        <v>0</v>
      </c>
      <c r="BO22">
        <f>(BB22-BH22)/BH22</f>
        <v>0</v>
      </c>
      <c r="BP22">
        <f>BA22/(BC22+BA22/BH22)</f>
        <v>0</v>
      </c>
      <c r="BQ22" t="s">
        <v>442</v>
      </c>
      <c r="BR22">
        <v>0</v>
      </c>
      <c r="BS22">
        <f>IF(BR22&lt;&gt;0, BR22, BP22)</f>
        <v>0</v>
      </c>
      <c r="BT22">
        <f>1-BS22/BH22</f>
        <v>0</v>
      </c>
      <c r="BU22">
        <f>(BH22-BG22)/(BH22-BS22)</f>
        <v>0</v>
      </c>
      <c r="BV22">
        <f>(BB22-BH22)/(BB22-BS22)</f>
        <v>0</v>
      </c>
      <c r="BW22">
        <f>(BH22-BG22)/(BH22-BA22)</f>
        <v>0</v>
      </c>
      <c r="BX22">
        <f>(BB22-BH22)/(BB22-BA22)</f>
        <v>0</v>
      </c>
      <c r="BY22">
        <f>(BU22*BS22/BG22)</f>
        <v>0</v>
      </c>
      <c r="BZ22">
        <f>(1-BY22)</f>
        <v>0</v>
      </c>
      <c r="DI22">
        <f>$B$13*EH22+$C$13*EI22+$F$13*ET22*(1-EW22)</f>
        <v>0</v>
      </c>
      <c r="DJ22">
        <f>DI22*DK22</f>
        <v>0</v>
      </c>
      <c r="DK22">
        <f>($B$13*$D$11+$C$13*$D$11+$F$13*((FG22+EY22)/MAX(FG22+EY22+FH22, 0.1)*$I$11+FH22/MAX(FG22+EY22+FH22, 0.1)*$J$11))/($B$13+$C$13+$F$13)</f>
        <v>0</v>
      </c>
      <c r="DL22">
        <f>($B$13*$K$11+$C$13*$K$11+$F$13*((FG22+EY22)/MAX(FG22+EY22+FH22, 0.1)*$P$11+FH22/MAX(FG22+EY22+FH22, 0.1)*$Q$11))/($B$13+$C$13+$F$13)</f>
        <v>0</v>
      </c>
      <c r="DM22">
        <v>6</v>
      </c>
      <c r="DN22">
        <v>0.5</v>
      </c>
      <c r="DO22" t="s">
        <v>443</v>
      </c>
      <c r="DP22">
        <v>2</v>
      </c>
      <c r="DQ22" t="b">
        <v>1</v>
      </c>
      <c r="DR22">
        <v>1720984031.5</v>
      </c>
      <c r="DS22">
        <v>420.6798888888889</v>
      </c>
      <c r="DT22">
        <v>420.0195555555556</v>
      </c>
      <c r="DU22">
        <v>13.1804</v>
      </c>
      <c r="DV22">
        <v>12.69392222222222</v>
      </c>
      <c r="DW22">
        <v>417.8262222222222</v>
      </c>
      <c r="DX22">
        <v>13.11294444444444</v>
      </c>
      <c r="DY22">
        <v>500.0105555555556</v>
      </c>
      <c r="DZ22">
        <v>90.71980000000001</v>
      </c>
      <c r="EA22">
        <v>0.1000749888888889</v>
      </c>
      <c r="EB22">
        <v>20.36521111111111</v>
      </c>
      <c r="EC22">
        <v>20.05351111111111</v>
      </c>
      <c r="ED22">
        <v>999.9000000000001</v>
      </c>
      <c r="EE22">
        <v>0</v>
      </c>
      <c r="EF22">
        <v>0</v>
      </c>
      <c r="EG22">
        <v>9997.9</v>
      </c>
      <c r="EH22">
        <v>0</v>
      </c>
      <c r="EI22">
        <v>0.242856</v>
      </c>
      <c r="EJ22">
        <v>0.6602106666666667</v>
      </c>
      <c r="EK22">
        <v>426.2986666666666</v>
      </c>
      <c r="EL22">
        <v>425.4198888888889</v>
      </c>
      <c r="EM22">
        <v>0.4864918888888889</v>
      </c>
      <c r="EN22">
        <v>420.0195555555556</v>
      </c>
      <c r="EO22">
        <v>12.69392222222222</v>
      </c>
      <c r="EP22">
        <v>1.195724444444445</v>
      </c>
      <c r="EQ22">
        <v>1.151588888888889</v>
      </c>
      <c r="ER22">
        <v>9.54840888888889</v>
      </c>
      <c r="ES22">
        <v>8.990006666666666</v>
      </c>
      <c r="ET22">
        <v>0</v>
      </c>
      <c r="EU22">
        <v>0</v>
      </c>
      <c r="EV22">
        <v>0</v>
      </c>
      <c r="EW22">
        <v>0</v>
      </c>
      <c r="EX22">
        <v>1.577777777777778</v>
      </c>
      <c r="EY22">
        <v>0</v>
      </c>
      <c r="EZ22">
        <v>-23.4</v>
      </c>
      <c r="FA22">
        <v>-1.2</v>
      </c>
      <c r="FB22">
        <v>34.29822222222222</v>
      </c>
      <c r="FC22">
        <v>40.70099999999999</v>
      </c>
      <c r="FD22">
        <v>37.09</v>
      </c>
      <c r="FE22">
        <v>40.23588888888889</v>
      </c>
      <c r="FF22">
        <v>34.61088888888889</v>
      </c>
      <c r="FG22">
        <v>0</v>
      </c>
      <c r="FH22">
        <v>0</v>
      </c>
      <c r="FI22">
        <v>0</v>
      </c>
      <c r="FJ22">
        <v>1720984029.6</v>
      </c>
      <c r="FK22">
        <v>0</v>
      </c>
      <c r="FL22">
        <v>-0.4999999999999999</v>
      </c>
      <c r="FM22">
        <v>19.84957323318875</v>
      </c>
      <c r="FN22">
        <v>11.52478584960034</v>
      </c>
      <c r="FO22">
        <v>-24.87307692307692</v>
      </c>
      <c r="FP22">
        <v>15</v>
      </c>
      <c r="FQ22">
        <v>1720983378.6</v>
      </c>
      <c r="FR22" t="s">
        <v>444</v>
      </c>
      <c r="FS22">
        <v>1720983378.6</v>
      </c>
      <c r="FT22">
        <v>1720983376.1</v>
      </c>
      <c r="FU22">
        <v>7</v>
      </c>
      <c r="FV22">
        <v>0.245</v>
      </c>
      <c r="FW22">
        <v>0.017</v>
      </c>
      <c r="FX22">
        <v>2.851</v>
      </c>
      <c r="FY22">
        <v>0.057</v>
      </c>
      <c r="FZ22">
        <v>420</v>
      </c>
      <c r="GA22">
        <v>12</v>
      </c>
      <c r="GB22">
        <v>0.39</v>
      </c>
      <c r="GC22">
        <v>0.29</v>
      </c>
      <c r="GD22">
        <v>0.6910326585365854</v>
      </c>
      <c r="GE22">
        <v>-0.3056513728222998</v>
      </c>
      <c r="GF22">
        <v>0.05424424203527009</v>
      </c>
      <c r="GG22">
        <v>1</v>
      </c>
      <c r="GH22">
        <v>-0.4264705882352939</v>
      </c>
      <c r="GI22">
        <v>14.34530194420298</v>
      </c>
      <c r="GJ22">
        <v>5.19447154213748</v>
      </c>
      <c r="GK22">
        <v>0</v>
      </c>
      <c r="GL22">
        <v>0.4873996341463414</v>
      </c>
      <c r="GM22">
        <v>-0.008771811846689926</v>
      </c>
      <c r="GN22">
        <v>0.001386881195891326</v>
      </c>
      <c r="GO22">
        <v>1</v>
      </c>
      <c r="GP22">
        <v>2</v>
      </c>
      <c r="GQ22">
        <v>3</v>
      </c>
      <c r="GR22" t="s">
        <v>445</v>
      </c>
      <c r="GS22">
        <v>3.10023</v>
      </c>
      <c r="GT22">
        <v>2.75806</v>
      </c>
      <c r="GU22">
        <v>0.0884371</v>
      </c>
      <c r="GV22">
        <v>0.0888203</v>
      </c>
      <c r="GW22">
        <v>0.0708279</v>
      </c>
      <c r="GX22">
        <v>0.0696703</v>
      </c>
      <c r="GY22">
        <v>23899.5</v>
      </c>
      <c r="GZ22">
        <v>22136.3</v>
      </c>
      <c r="HA22">
        <v>26774.4</v>
      </c>
      <c r="HB22">
        <v>24510</v>
      </c>
      <c r="HC22">
        <v>39842.1</v>
      </c>
      <c r="HD22">
        <v>33743.7</v>
      </c>
      <c r="HE22">
        <v>46783.7</v>
      </c>
      <c r="HF22">
        <v>38811.8</v>
      </c>
      <c r="HG22">
        <v>1.895</v>
      </c>
      <c r="HH22">
        <v>1.90855</v>
      </c>
      <c r="HI22">
        <v>-0.0124723</v>
      </c>
      <c r="HJ22">
        <v>0</v>
      </c>
      <c r="HK22">
        <v>20.258</v>
      </c>
      <c r="HL22">
        <v>999.9</v>
      </c>
      <c r="HM22">
        <v>33.4</v>
      </c>
      <c r="HN22">
        <v>31.1</v>
      </c>
      <c r="HO22">
        <v>16.7047</v>
      </c>
      <c r="HP22">
        <v>61.2077</v>
      </c>
      <c r="HQ22">
        <v>23.9904</v>
      </c>
      <c r="HR22">
        <v>1</v>
      </c>
      <c r="HS22">
        <v>-0.11095</v>
      </c>
      <c r="HT22">
        <v>2.40478</v>
      </c>
      <c r="HU22">
        <v>20.2833</v>
      </c>
      <c r="HV22">
        <v>5.22193</v>
      </c>
      <c r="HW22">
        <v>11.98</v>
      </c>
      <c r="HX22">
        <v>4.9657</v>
      </c>
      <c r="HY22">
        <v>3.27533</v>
      </c>
      <c r="HZ22">
        <v>9999</v>
      </c>
      <c r="IA22">
        <v>9999</v>
      </c>
      <c r="IB22">
        <v>9999</v>
      </c>
      <c r="IC22">
        <v>999.9</v>
      </c>
      <c r="ID22">
        <v>1.86388</v>
      </c>
      <c r="IE22">
        <v>1.86005</v>
      </c>
      <c r="IF22">
        <v>1.85832</v>
      </c>
      <c r="IG22">
        <v>1.85973</v>
      </c>
      <c r="IH22">
        <v>1.85988</v>
      </c>
      <c r="II22">
        <v>1.85833</v>
      </c>
      <c r="IJ22">
        <v>1.85734</v>
      </c>
      <c r="IK22">
        <v>1.85234</v>
      </c>
      <c r="IL22">
        <v>0</v>
      </c>
      <c r="IM22">
        <v>0</v>
      </c>
      <c r="IN22">
        <v>0</v>
      </c>
      <c r="IO22">
        <v>0</v>
      </c>
      <c r="IP22" t="s">
        <v>446</v>
      </c>
      <c r="IQ22" t="s">
        <v>447</v>
      </c>
      <c r="IR22" t="s">
        <v>448</v>
      </c>
      <c r="IS22" t="s">
        <v>448</v>
      </c>
      <c r="IT22" t="s">
        <v>448</v>
      </c>
      <c r="IU22" t="s">
        <v>448</v>
      </c>
      <c r="IV22">
        <v>0</v>
      </c>
      <c r="IW22">
        <v>100</v>
      </c>
      <c r="IX22">
        <v>100</v>
      </c>
      <c r="IY22">
        <v>2.854</v>
      </c>
      <c r="IZ22">
        <v>0.0674</v>
      </c>
      <c r="JA22">
        <v>1.482532287308414</v>
      </c>
      <c r="JB22">
        <v>0.003205081530674009</v>
      </c>
      <c r="JC22">
        <v>2.801668427256499E-07</v>
      </c>
      <c r="JD22">
        <v>-2.335559357006475E-10</v>
      </c>
      <c r="JE22">
        <v>-0.02277285321358129</v>
      </c>
      <c r="JF22">
        <v>-0.002076669970451321</v>
      </c>
      <c r="JG22">
        <v>0.0007626758912413338</v>
      </c>
      <c r="JH22">
        <v>-6.071280622872934E-06</v>
      </c>
      <c r="JI22">
        <v>2</v>
      </c>
      <c r="JJ22">
        <v>2003</v>
      </c>
      <c r="JK22">
        <v>1</v>
      </c>
      <c r="JL22">
        <v>25</v>
      </c>
      <c r="JM22">
        <v>10.9</v>
      </c>
      <c r="JN22">
        <v>11</v>
      </c>
      <c r="JO22">
        <v>1.12793</v>
      </c>
      <c r="JP22">
        <v>2.65137</v>
      </c>
      <c r="JQ22">
        <v>1.49658</v>
      </c>
      <c r="JR22">
        <v>2.35718</v>
      </c>
      <c r="JS22">
        <v>1.54907</v>
      </c>
      <c r="JT22">
        <v>2.42554</v>
      </c>
      <c r="JU22">
        <v>35.0594</v>
      </c>
      <c r="JV22">
        <v>23.9999</v>
      </c>
      <c r="JW22">
        <v>18</v>
      </c>
      <c r="JX22">
        <v>474.152</v>
      </c>
      <c r="JY22">
        <v>497.226</v>
      </c>
      <c r="JZ22">
        <v>18.4391</v>
      </c>
      <c r="KA22">
        <v>25.8102</v>
      </c>
      <c r="KB22">
        <v>30.0004</v>
      </c>
      <c r="KC22">
        <v>26.1065</v>
      </c>
      <c r="KD22">
        <v>26.1158</v>
      </c>
      <c r="KE22">
        <v>22.6768</v>
      </c>
      <c r="KF22">
        <v>20.0092</v>
      </c>
      <c r="KG22">
        <v>7.52726</v>
      </c>
      <c r="KH22">
        <v>18.384</v>
      </c>
      <c r="KI22">
        <v>420</v>
      </c>
      <c r="KJ22">
        <v>12.7041</v>
      </c>
      <c r="KK22">
        <v>102.265</v>
      </c>
      <c r="KL22">
        <v>93.5675</v>
      </c>
    </row>
    <row r="23" spans="1:298">
      <c r="A23">
        <v>5</v>
      </c>
      <c r="B23">
        <v>1720984039</v>
      </c>
      <c r="C23">
        <v>20</v>
      </c>
      <c r="D23" t="s">
        <v>455</v>
      </c>
      <c r="E23" t="s">
        <v>456</v>
      </c>
      <c r="F23">
        <v>5</v>
      </c>
      <c r="G23" t="s">
        <v>439</v>
      </c>
      <c r="H23" t="s">
        <v>440</v>
      </c>
      <c r="I23" t="s">
        <v>441</v>
      </c>
      <c r="J23">
        <v>1720984036.2</v>
      </c>
      <c r="K23">
        <f>(L23)/1000</f>
        <v>0</v>
      </c>
      <c r="L23">
        <f>IF(DQ23, AO23, AI23)</f>
        <v>0</v>
      </c>
      <c r="M23">
        <f>IF(DQ23, AJ23, AH23)</f>
        <v>0</v>
      </c>
      <c r="N23">
        <f>DS23 - IF(AV23&gt;1, M23*DM23*100.0/(AX23), 0)</f>
        <v>0</v>
      </c>
      <c r="O23">
        <f>((U23-K23/2)*N23-M23)/(U23+K23/2)</f>
        <v>0</v>
      </c>
      <c r="P23">
        <f>O23*(DZ23+EA23)/1000.0</f>
        <v>0</v>
      </c>
      <c r="Q23">
        <f>(DS23 - IF(AV23&gt;1, M23*DM23*100.0/(AX23), 0))*(DZ23+EA23)/1000.0</f>
        <v>0</v>
      </c>
      <c r="R23">
        <f>2.0/((1/T23-1/S23)+SIGN(T23)*SQRT((1/T23-1/S23)*(1/T23-1/S23) + 4*DN23/((DN23+1)*(DN23+1))*(2*1/T23*1/S23-1/S23*1/S23)))</f>
        <v>0</v>
      </c>
      <c r="S23">
        <f>IF(LEFT(DO23,1)&lt;&gt;"0",IF(LEFT(DO23,1)="1",3.0,DP23),$D$5+$E$5*(EG23*DZ23/($K$5*1000))+$F$5*(EG23*DZ23/($K$5*1000))*MAX(MIN(DM23,$J$5),$I$5)*MAX(MIN(DM23,$J$5),$I$5)+$G$5*MAX(MIN(DM23,$J$5),$I$5)*(EG23*DZ23/($K$5*1000))+$H$5*(EG23*DZ23/($K$5*1000))*(EG23*DZ23/($K$5*1000)))</f>
        <v>0</v>
      </c>
      <c r="T23">
        <f>K23*(1000-(1000*0.61365*exp(17.502*X23/(240.97+X23))/(DZ23+EA23)+DU23)/2)/(1000*0.61365*exp(17.502*X23/(240.97+X23))/(DZ23+EA23)-DU23)</f>
        <v>0</v>
      </c>
      <c r="U23">
        <f>1/((DN23+1)/(R23/1.6)+1/(S23/1.37)) + DN23/((DN23+1)/(R23/1.6) + DN23/(S23/1.37))</f>
        <v>0</v>
      </c>
      <c r="V23">
        <f>(DI23*DL23)</f>
        <v>0</v>
      </c>
      <c r="W23">
        <f>(EB23+(V23+2*0.95*5.67E-8*(((EB23+$B$9)+273)^4-(EB23+273)^4)-44100*K23)/(1.84*29.3*S23+8*0.95*5.67E-8*(EB23+273)^3))</f>
        <v>0</v>
      </c>
      <c r="X23">
        <f>($C$9*EC23+$D$9*ED23+$E$9*W23)</f>
        <v>0</v>
      </c>
      <c r="Y23">
        <f>0.61365*exp(17.502*X23/(240.97+X23))</f>
        <v>0</v>
      </c>
      <c r="Z23">
        <f>(AA23/AB23*100)</f>
        <v>0</v>
      </c>
      <c r="AA23">
        <f>DU23*(DZ23+EA23)/1000</f>
        <v>0</v>
      </c>
      <c r="AB23">
        <f>0.61365*exp(17.502*EB23/(240.97+EB23))</f>
        <v>0</v>
      </c>
      <c r="AC23">
        <f>(Y23-DU23*(DZ23+EA23)/1000)</f>
        <v>0</v>
      </c>
      <c r="AD23">
        <f>(-K23*44100)</f>
        <v>0</v>
      </c>
      <c r="AE23">
        <f>2*29.3*S23*0.92*(EB23-X23)</f>
        <v>0</v>
      </c>
      <c r="AF23">
        <f>2*0.95*5.67E-8*(((EB23+$B$9)+273)^4-(X23+273)^4)</f>
        <v>0</v>
      </c>
      <c r="AG23">
        <f>V23+AF23+AD23+AE23</f>
        <v>0</v>
      </c>
      <c r="AH23">
        <f>DY23*AV23*(DT23-DS23*(1000-AV23*DV23)/(1000-AV23*DU23))/(100*DM23)</f>
        <v>0</v>
      </c>
      <c r="AI23">
        <f>1000*DY23*AV23*(DU23-DV23)/(100*DM23*(1000-AV23*DU23))</f>
        <v>0</v>
      </c>
      <c r="AJ23">
        <f>(AK23 - AL23 - DZ23*1E3/(8.314*(EB23+273.15)) * AN23/DY23 * AM23) * DY23/(100*DM23) * (1000 - DV23)/1000</f>
        <v>0</v>
      </c>
      <c r="AK23">
        <v>425.444127786746</v>
      </c>
      <c r="AL23">
        <v>426.2982969696969</v>
      </c>
      <c r="AM23">
        <v>-0.001034037309619401</v>
      </c>
      <c r="AN23">
        <v>66.34746531909092</v>
      </c>
      <c r="AO23">
        <f>(AQ23 - AP23 + DZ23*1E3/(8.314*(EB23+273.15)) * AS23/DY23 * AR23) * DY23/(100*DM23) * 1000/(1000 - AQ23)</f>
        <v>0</v>
      </c>
      <c r="AP23">
        <v>12.67641970720329</v>
      </c>
      <c r="AQ23">
        <v>13.17158848484849</v>
      </c>
      <c r="AR23">
        <v>-4.462367097234496E-06</v>
      </c>
      <c r="AS23">
        <v>104.6009340514009</v>
      </c>
      <c r="AT23">
        <v>10</v>
      </c>
      <c r="AU23">
        <v>2</v>
      </c>
      <c r="AV23">
        <f>IF(AT23*$H$15&gt;=AX23,1.0,(AX23/(AX23-AT23*$H$15)))</f>
        <v>0</v>
      </c>
      <c r="AW23">
        <f>(AV23-1)*100</f>
        <v>0</v>
      </c>
      <c r="AX23">
        <f>MAX(0,($B$15+$C$15*EG23)/(1+$D$15*EG23)*DZ23/(EB23+273)*$E$15)</f>
        <v>0</v>
      </c>
      <c r="AY23" t="s">
        <v>442</v>
      </c>
      <c r="AZ23" t="s">
        <v>442</v>
      </c>
      <c r="BA23">
        <v>0</v>
      </c>
      <c r="BB23">
        <v>0</v>
      </c>
      <c r="BC23">
        <f>1-BA23/BB23</f>
        <v>0</v>
      </c>
      <c r="BD23">
        <v>0</v>
      </c>
      <c r="BE23" t="s">
        <v>442</v>
      </c>
      <c r="BF23" t="s">
        <v>442</v>
      </c>
      <c r="BG23">
        <v>0</v>
      </c>
      <c r="BH23">
        <v>0</v>
      </c>
      <c r="BI23">
        <f>1-BG23/BH23</f>
        <v>0</v>
      </c>
      <c r="BJ23">
        <v>0.5</v>
      </c>
      <c r="BK23">
        <f>DJ23</f>
        <v>0</v>
      </c>
      <c r="BL23">
        <f>M23</f>
        <v>0</v>
      </c>
      <c r="BM23">
        <f>BI23*BJ23*BK23</f>
        <v>0</v>
      </c>
      <c r="BN23">
        <f>(BL23-BD23)/BK23</f>
        <v>0</v>
      </c>
      <c r="BO23">
        <f>(BB23-BH23)/BH23</f>
        <v>0</v>
      </c>
      <c r="BP23">
        <f>BA23/(BC23+BA23/BH23)</f>
        <v>0</v>
      </c>
      <c r="BQ23" t="s">
        <v>442</v>
      </c>
      <c r="BR23">
        <v>0</v>
      </c>
      <c r="BS23">
        <f>IF(BR23&lt;&gt;0, BR23, BP23)</f>
        <v>0</v>
      </c>
      <c r="BT23">
        <f>1-BS23/BH23</f>
        <v>0</v>
      </c>
      <c r="BU23">
        <f>(BH23-BG23)/(BH23-BS23)</f>
        <v>0</v>
      </c>
      <c r="BV23">
        <f>(BB23-BH23)/(BB23-BS23)</f>
        <v>0</v>
      </c>
      <c r="BW23">
        <f>(BH23-BG23)/(BH23-BA23)</f>
        <v>0</v>
      </c>
      <c r="BX23">
        <f>(BB23-BH23)/(BB23-BA23)</f>
        <v>0</v>
      </c>
      <c r="BY23">
        <f>(BU23*BS23/BG23)</f>
        <v>0</v>
      </c>
      <c r="BZ23">
        <f>(1-BY23)</f>
        <v>0</v>
      </c>
      <c r="DI23">
        <f>$B$13*EH23+$C$13*EI23+$F$13*ET23*(1-EW23)</f>
        <v>0</v>
      </c>
      <c r="DJ23">
        <f>DI23*DK23</f>
        <v>0</v>
      </c>
      <c r="DK23">
        <f>($B$13*$D$11+$C$13*$D$11+$F$13*((FG23+EY23)/MAX(FG23+EY23+FH23, 0.1)*$I$11+FH23/MAX(FG23+EY23+FH23, 0.1)*$J$11))/($B$13+$C$13+$F$13)</f>
        <v>0</v>
      </c>
      <c r="DL23">
        <f>($B$13*$K$11+$C$13*$K$11+$F$13*((FG23+EY23)/MAX(FG23+EY23+FH23, 0.1)*$P$11+FH23/MAX(FG23+EY23+FH23, 0.1)*$Q$11))/($B$13+$C$13+$F$13)</f>
        <v>0</v>
      </c>
      <c r="DM23">
        <v>6</v>
      </c>
      <c r="DN23">
        <v>0.5</v>
      </c>
      <c r="DO23" t="s">
        <v>443</v>
      </c>
      <c r="DP23">
        <v>2</v>
      </c>
      <c r="DQ23" t="b">
        <v>1</v>
      </c>
      <c r="DR23">
        <v>1720984036.2</v>
      </c>
      <c r="DS23">
        <v>420.7022</v>
      </c>
      <c r="DT23">
        <v>420.0429</v>
      </c>
      <c r="DU23">
        <v>13.17615</v>
      </c>
      <c r="DV23">
        <v>12.67906</v>
      </c>
      <c r="DW23">
        <v>417.8486</v>
      </c>
      <c r="DX23">
        <v>13.10878</v>
      </c>
      <c r="DY23">
        <v>500.0090999999999</v>
      </c>
      <c r="DZ23">
        <v>90.71933</v>
      </c>
      <c r="EA23">
        <v>0.09995177</v>
      </c>
      <c r="EB23">
        <v>20.35964</v>
      </c>
      <c r="EC23">
        <v>20.05138</v>
      </c>
      <c r="ED23">
        <v>999.9</v>
      </c>
      <c r="EE23">
        <v>0</v>
      </c>
      <c r="EF23">
        <v>0</v>
      </c>
      <c r="EG23">
        <v>10001.25</v>
      </c>
      <c r="EH23">
        <v>0</v>
      </c>
      <c r="EI23">
        <v>0.242856</v>
      </c>
      <c r="EJ23">
        <v>0.6592833</v>
      </c>
      <c r="EK23">
        <v>426.3194999999999</v>
      </c>
      <c r="EL23">
        <v>425.4371</v>
      </c>
      <c r="EM23">
        <v>0.4971043999999999</v>
      </c>
      <c r="EN23">
        <v>420.0429</v>
      </c>
      <c r="EO23">
        <v>12.67906</v>
      </c>
      <c r="EP23">
        <v>1.195332</v>
      </c>
      <c r="EQ23">
        <v>1.150237</v>
      </c>
      <c r="ER23">
        <v>9.543545</v>
      </c>
      <c r="ES23">
        <v>8.972587000000001</v>
      </c>
      <c r="ET23">
        <v>0</v>
      </c>
      <c r="EU23">
        <v>0</v>
      </c>
      <c r="EV23">
        <v>0</v>
      </c>
      <c r="EW23">
        <v>0</v>
      </c>
      <c r="EX23">
        <v>-0.8799999999999999</v>
      </c>
      <c r="EY23">
        <v>0</v>
      </c>
      <c r="EZ23">
        <v>-25.84</v>
      </c>
      <c r="FA23">
        <v>-1.36</v>
      </c>
      <c r="FB23">
        <v>34.3558</v>
      </c>
      <c r="FC23">
        <v>40.7311</v>
      </c>
      <c r="FD23">
        <v>37.037</v>
      </c>
      <c r="FE23">
        <v>40.2623</v>
      </c>
      <c r="FF23">
        <v>34.5058</v>
      </c>
      <c r="FG23">
        <v>0</v>
      </c>
      <c r="FH23">
        <v>0</v>
      </c>
      <c r="FI23">
        <v>0</v>
      </c>
      <c r="FJ23">
        <v>1720984034.4</v>
      </c>
      <c r="FK23">
        <v>0</v>
      </c>
      <c r="FL23">
        <v>0.4807692307692308</v>
      </c>
      <c r="FM23">
        <v>-14.09572589342568</v>
      </c>
      <c r="FN23">
        <v>25.48717904493214</v>
      </c>
      <c r="FO23">
        <v>-25.45769230769231</v>
      </c>
      <c r="FP23">
        <v>15</v>
      </c>
      <c r="FQ23">
        <v>1720983378.6</v>
      </c>
      <c r="FR23" t="s">
        <v>444</v>
      </c>
      <c r="FS23">
        <v>1720983378.6</v>
      </c>
      <c r="FT23">
        <v>1720983376.1</v>
      </c>
      <c r="FU23">
        <v>7</v>
      </c>
      <c r="FV23">
        <v>0.245</v>
      </c>
      <c r="FW23">
        <v>0.017</v>
      </c>
      <c r="FX23">
        <v>2.851</v>
      </c>
      <c r="FY23">
        <v>0.057</v>
      </c>
      <c r="FZ23">
        <v>420</v>
      </c>
      <c r="GA23">
        <v>12</v>
      </c>
      <c r="GB23">
        <v>0.39</v>
      </c>
      <c r="GC23">
        <v>0.29</v>
      </c>
      <c r="GD23">
        <v>0.665012375</v>
      </c>
      <c r="GE23">
        <v>-0.04390924953096022</v>
      </c>
      <c r="GF23">
        <v>0.03045120650868163</v>
      </c>
      <c r="GG23">
        <v>1</v>
      </c>
      <c r="GH23">
        <v>-0.5382352941176469</v>
      </c>
      <c r="GI23">
        <v>3.265088138972599</v>
      </c>
      <c r="GJ23">
        <v>5.767557068020392</v>
      </c>
      <c r="GK23">
        <v>0</v>
      </c>
      <c r="GL23">
        <v>0.489643425</v>
      </c>
      <c r="GM23">
        <v>0.03386716322701634</v>
      </c>
      <c r="GN23">
        <v>0.004727383350689365</v>
      </c>
      <c r="GO23">
        <v>1</v>
      </c>
      <c r="GP23">
        <v>2</v>
      </c>
      <c r="GQ23">
        <v>3</v>
      </c>
      <c r="GR23" t="s">
        <v>445</v>
      </c>
      <c r="GS23">
        <v>3.10022</v>
      </c>
      <c r="GT23">
        <v>2.75811</v>
      </c>
      <c r="GU23">
        <v>0.08843620000000001</v>
      </c>
      <c r="GV23">
        <v>0.0888289</v>
      </c>
      <c r="GW23">
        <v>0.07079580000000001</v>
      </c>
      <c r="GX23">
        <v>0.0696122</v>
      </c>
      <c r="GY23">
        <v>23899.3</v>
      </c>
      <c r="GZ23">
        <v>22136.2</v>
      </c>
      <c r="HA23">
        <v>26774.2</v>
      </c>
      <c r="HB23">
        <v>24510.2</v>
      </c>
      <c r="HC23">
        <v>39843.4</v>
      </c>
      <c r="HD23">
        <v>33745.8</v>
      </c>
      <c r="HE23">
        <v>46783.6</v>
      </c>
      <c r="HF23">
        <v>38811.7</v>
      </c>
      <c r="HG23">
        <v>1.89468</v>
      </c>
      <c r="HH23">
        <v>1.9085</v>
      </c>
      <c r="HI23">
        <v>-0.0124723</v>
      </c>
      <c r="HJ23">
        <v>0</v>
      </c>
      <c r="HK23">
        <v>20.2571</v>
      </c>
      <c r="HL23">
        <v>999.9</v>
      </c>
      <c r="HM23">
        <v>33.4</v>
      </c>
      <c r="HN23">
        <v>31.1</v>
      </c>
      <c r="HO23">
        <v>16.7042</v>
      </c>
      <c r="HP23">
        <v>61.5777</v>
      </c>
      <c r="HQ23">
        <v>23.9904</v>
      </c>
      <c r="HR23">
        <v>1</v>
      </c>
      <c r="HS23">
        <v>-0.110752</v>
      </c>
      <c r="HT23">
        <v>2.45074</v>
      </c>
      <c r="HU23">
        <v>20.2829</v>
      </c>
      <c r="HV23">
        <v>5.22268</v>
      </c>
      <c r="HW23">
        <v>11.98</v>
      </c>
      <c r="HX23">
        <v>4.96575</v>
      </c>
      <c r="HY23">
        <v>3.2752</v>
      </c>
      <c r="HZ23">
        <v>9999</v>
      </c>
      <c r="IA23">
        <v>9999</v>
      </c>
      <c r="IB23">
        <v>9999</v>
      </c>
      <c r="IC23">
        <v>999.9</v>
      </c>
      <c r="ID23">
        <v>1.86388</v>
      </c>
      <c r="IE23">
        <v>1.86005</v>
      </c>
      <c r="IF23">
        <v>1.85832</v>
      </c>
      <c r="IG23">
        <v>1.85973</v>
      </c>
      <c r="IH23">
        <v>1.85987</v>
      </c>
      <c r="II23">
        <v>1.85829</v>
      </c>
      <c r="IJ23">
        <v>1.85734</v>
      </c>
      <c r="IK23">
        <v>1.85233</v>
      </c>
      <c r="IL23">
        <v>0</v>
      </c>
      <c r="IM23">
        <v>0</v>
      </c>
      <c r="IN23">
        <v>0</v>
      </c>
      <c r="IO23">
        <v>0</v>
      </c>
      <c r="IP23" t="s">
        <v>446</v>
      </c>
      <c r="IQ23" t="s">
        <v>447</v>
      </c>
      <c r="IR23" t="s">
        <v>448</v>
      </c>
      <c r="IS23" t="s">
        <v>448</v>
      </c>
      <c r="IT23" t="s">
        <v>448</v>
      </c>
      <c r="IU23" t="s">
        <v>448</v>
      </c>
      <c r="IV23">
        <v>0</v>
      </c>
      <c r="IW23">
        <v>100</v>
      </c>
      <c r="IX23">
        <v>100</v>
      </c>
      <c r="IY23">
        <v>2.853</v>
      </c>
      <c r="IZ23">
        <v>0.0673</v>
      </c>
      <c r="JA23">
        <v>1.482532287308414</v>
      </c>
      <c r="JB23">
        <v>0.003205081530674009</v>
      </c>
      <c r="JC23">
        <v>2.801668427256499E-07</v>
      </c>
      <c r="JD23">
        <v>-2.335559357006475E-10</v>
      </c>
      <c r="JE23">
        <v>-0.02277285321358129</v>
      </c>
      <c r="JF23">
        <v>-0.002076669970451321</v>
      </c>
      <c r="JG23">
        <v>0.0007626758912413338</v>
      </c>
      <c r="JH23">
        <v>-6.071280622872934E-06</v>
      </c>
      <c r="JI23">
        <v>2</v>
      </c>
      <c r="JJ23">
        <v>2003</v>
      </c>
      <c r="JK23">
        <v>1</v>
      </c>
      <c r="JL23">
        <v>25</v>
      </c>
      <c r="JM23">
        <v>11</v>
      </c>
      <c r="JN23">
        <v>11</v>
      </c>
      <c r="JO23">
        <v>1.12793</v>
      </c>
      <c r="JP23">
        <v>2.65015</v>
      </c>
      <c r="JQ23">
        <v>1.49658</v>
      </c>
      <c r="JR23">
        <v>2.35718</v>
      </c>
      <c r="JS23">
        <v>1.54907</v>
      </c>
      <c r="JT23">
        <v>2.41699</v>
      </c>
      <c r="JU23">
        <v>35.0364</v>
      </c>
      <c r="JV23">
        <v>23.9999</v>
      </c>
      <c r="JW23">
        <v>18</v>
      </c>
      <c r="JX23">
        <v>473.954</v>
      </c>
      <c r="JY23">
        <v>497.178</v>
      </c>
      <c r="JZ23">
        <v>18.3802</v>
      </c>
      <c r="KA23">
        <v>25.8086</v>
      </c>
      <c r="KB23">
        <v>30.0002</v>
      </c>
      <c r="KC23">
        <v>26.1047</v>
      </c>
      <c r="KD23">
        <v>26.1142</v>
      </c>
      <c r="KE23">
        <v>22.6728</v>
      </c>
      <c r="KF23">
        <v>20.0092</v>
      </c>
      <c r="KG23">
        <v>7.52726</v>
      </c>
      <c r="KH23">
        <v>18.3326</v>
      </c>
      <c r="KI23">
        <v>420</v>
      </c>
      <c r="KJ23">
        <v>12.7044</v>
      </c>
      <c r="KK23">
        <v>102.265</v>
      </c>
      <c r="KL23">
        <v>93.5675</v>
      </c>
    </row>
    <row r="24" spans="1:298">
      <c r="A24">
        <v>6</v>
      </c>
      <c r="B24">
        <v>1720984044</v>
      </c>
      <c r="C24">
        <v>25</v>
      </c>
      <c r="D24" t="s">
        <v>457</v>
      </c>
      <c r="E24" t="s">
        <v>458</v>
      </c>
      <c r="F24">
        <v>5</v>
      </c>
      <c r="G24" t="s">
        <v>439</v>
      </c>
      <c r="H24" t="s">
        <v>440</v>
      </c>
      <c r="I24" t="s">
        <v>441</v>
      </c>
      <c r="J24">
        <v>1720984041.5</v>
      </c>
      <c r="K24">
        <f>(L24)/1000</f>
        <v>0</v>
      </c>
      <c r="L24">
        <f>IF(DQ24, AO24, AI24)</f>
        <v>0</v>
      </c>
      <c r="M24">
        <f>IF(DQ24, AJ24, AH24)</f>
        <v>0</v>
      </c>
      <c r="N24">
        <f>DS24 - IF(AV24&gt;1, M24*DM24*100.0/(AX24), 0)</f>
        <v>0</v>
      </c>
      <c r="O24">
        <f>((U24-K24/2)*N24-M24)/(U24+K24/2)</f>
        <v>0</v>
      </c>
      <c r="P24">
        <f>O24*(DZ24+EA24)/1000.0</f>
        <v>0</v>
      </c>
      <c r="Q24">
        <f>(DS24 - IF(AV24&gt;1, M24*DM24*100.0/(AX24), 0))*(DZ24+EA24)/1000.0</f>
        <v>0</v>
      </c>
      <c r="R24">
        <f>2.0/((1/T24-1/S24)+SIGN(T24)*SQRT((1/T24-1/S24)*(1/T24-1/S24) + 4*DN24/((DN24+1)*(DN24+1))*(2*1/T24*1/S24-1/S24*1/S24)))</f>
        <v>0</v>
      </c>
      <c r="S24">
        <f>IF(LEFT(DO24,1)&lt;&gt;"0",IF(LEFT(DO24,1)="1",3.0,DP24),$D$5+$E$5*(EG24*DZ24/($K$5*1000))+$F$5*(EG24*DZ24/($K$5*1000))*MAX(MIN(DM24,$J$5),$I$5)*MAX(MIN(DM24,$J$5),$I$5)+$G$5*MAX(MIN(DM24,$J$5),$I$5)*(EG24*DZ24/($K$5*1000))+$H$5*(EG24*DZ24/($K$5*1000))*(EG24*DZ24/($K$5*1000)))</f>
        <v>0</v>
      </c>
      <c r="T24">
        <f>K24*(1000-(1000*0.61365*exp(17.502*X24/(240.97+X24))/(DZ24+EA24)+DU24)/2)/(1000*0.61365*exp(17.502*X24/(240.97+X24))/(DZ24+EA24)-DU24)</f>
        <v>0</v>
      </c>
      <c r="U24">
        <f>1/((DN24+1)/(R24/1.6)+1/(S24/1.37)) + DN24/((DN24+1)/(R24/1.6) + DN24/(S24/1.37))</f>
        <v>0</v>
      </c>
      <c r="V24">
        <f>(DI24*DL24)</f>
        <v>0</v>
      </c>
      <c r="W24">
        <f>(EB24+(V24+2*0.95*5.67E-8*(((EB24+$B$9)+273)^4-(EB24+273)^4)-44100*K24)/(1.84*29.3*S24+8*0.95*5.67E-8*(EB24+273)^3))</f>
        <v>0</v>
      </c>
      <c r="X24">
        <f>($C$9*EC24+$D$9*ED24+$E$9*W24)</f>
        <v>0</v>
      </c>
      <c r="Y24">
        <f>0.61365*exp(17.502*X24/(240.97+X24))</f>
        <v>0</v>
      </c>
      <c r="Z24">
        <f>(AA24/AB24*100)</f>
        <v>0</v>
      </c>
      <c r="AA24">
        <f>DU24*(DZ24+EA24)/1000</f>
        <v>0</v>
      </c>
      <c r="AB24">
        <f>0.61365*exp(17.502*EB24/(240.97+EB24))</f>
        <v>0</v>
      </c>
      <c r="AC24">
        <f>(Y24-DU24*(DZ24+EA24)/1000)</f>
        <v>0</v>
      </c>
      <c r="AD24">
        <f>(-K24*44100)</f>
        <v>0</v>
      </c>
      <c r="AE24">
        <f>2*29.3*S24*0.92*(EB24-X24)</f>
        <v>0</v>
      </c>
      <c r="AF24">
        <f>2*0.95*5.67E-8*(((EB24+$B$9)+273)^4-(X24+273)^4)</f>
        <v>0</v>
      </c>
      <c r="AG24">
        <f>V24+AF24+AD24+AE24</f>
        <v>0</v>
      </c>
      <c r="AH24">
        <f>DY24*AV24*(DT24-DS24*(1000-AV24*DV24)/(1000-AV24*DU24))/(100*DM24)</f>
        <v>0</v>
      </c>
      <c r="AI24">
        <f>1000*DY24*AV24*(DU24-DV24)/(100*DM24*(1000-AV24*DU24))</f>
        <v>0</v>
      </c>
      <c r="AJ24">
        <f>(AK24 - AL24 - DZ24*1E3/(8.314*(EB24+273.15)) * AN24/DY24 * AM24) * DY24/(100*DM24) * (1000 - DV24)/1000</f>
        <v>0</v>
      </c>
      <c r="AK24">
        <v>425.4010014356103</v>
      </c>
      <c r="AL24">
        <v>426.3035575757575</v>
      </c>
      <c r="AM24">
        <v>0.0001282406040106058</v>
      </c>
      <c r="AN24">
        <v>66.34746531909092</v>
      </c>
      <c r="AO24">
        <f>(AQ24 - AP24 + DZ24*1E3/(8.314*(EB24+273.15)) * AS24/DY24 * AR24) * DY24/(100*DM24) * 1000/(1000 - AQ24)</f>
        <v>0</v>
      </c>
      <c r="AP24">
        <v>12.67191739146392</v>
      </c>
      <c r="AQ24">
        <v>13.16412363636363</v>
      </c>
      <c r="AR24">
        <v>-4.598386966459579E-06</v>
      </c>
      <c r="AS24">
        <v>104.6009340514009</v>
      </c>
      <c r="AT24">
        <v>10</v>
      </c>
      <c r="AU24">
        <v>2</v>
      </c>
      <c r="AV24">
        <f>IF(AT24*$H$15&gt;=AX24,1.0,(AX24/(AX24-AT24*$H$15)))</f>
        <v>0</v>
      </c>
      <c r="AW24">
        <f>(AV24-1)*100</f>
        <v>0</v>
      </c>
      <c r="AX24">
        <f>MAX(0,($B$15+$C$15*EG24)/(1+$D$15*EG24)*DZ24/(EB24+273)*$E$15)</f>
        <v>0</v>
      </c>
      <c r="AY24" t="s">
        <v>442</v>
      </c>
      <c r="AZ24" t="s">
        <v>442</v>
      </c>
      <c r="BA24">
        <v>0</v>
      </c>
      <c r="BB24">
        <v>0</v>
      </c>
      <c r="BC24">
        <f>1-BA24/BB24</f>
        <v>0</v>
      </c>
      <c r="BD24">
        <v>0</v>
      </c>
      <c r="BE24" t="s">
        <v>442</v>
      </c>
      <c r="BF24" t="s">
        <v>442</v>
      </c>
      <c r="BG24">
        <v>0</v>
      </c>
      <c r="BH24">
        <v>0</v>
      </c>
      <c r="BI24">
        <f>1-BG24/BH24</f>
        <v>0</v>
      </c>
      <c r="BJ24">
        <v>0.5</v>
      </c>
      <c r="BK24">
        <f>DJ24</f>
        <v>0</v>
      </c>
      <c r="BL24">
        <f>M24</f>
        <v>0</v>
      </c>
      <c r="BM24">
        <f>BI24*BJ24*BK24</f>
        <v>0</v>
      </c>
      <c r="BN24">
        <f>(BL24-BD24)/BK24</f>
        <v>0</v>
      </c>
      <c r="BO24">
        <f>(BB24-BH24)/BH24</f>
        <v>0</v>
      </c>
      <c r="BP24">
        <f>BA24/(BC24+BA24/BH24)</f>
        <v>0</v>
      </c>
      <c r="BQ24" t="s">
        <v>442</v>
      </c>
      <c r="BR24">
        <v>0</v>
      </c>
      <c r="BS24">
        <f>IF(BR24&lt;&gt;0, BR24, BP24)</f>
        <v>0</v>
      </c>
      <c r="BT24">
        <f>1-BS24/BH24</f>
        <v>0</v>
      </c>
      <c r="BU24">
        <f>(BH24-BG24)/(BH24-BS24)</f>
        <v>0</v>
      </c>
      <c r="BV24">
        <f>(BB24-BH24)/(BB24-BS24)</f>
        <v>0</v>
      </c>
      <c r="BW24">
        <f>(BH24-BG24)/(BH24-BA24)</f>
        <v>0</v>
      </c>
      <c r="BX24">
        <f>(BB24-BH24)/(BB24-BA24)</f>
        <v>0</v>
      </c>
      <c r="BY24">
        <f>(BU24*BS24/BG24)</f>
        <v>0</v>
      </c>
      <c r="BZ24">
        <f>(1-BY24)</f>
        <v>0</v>
      </c>
      <c r="DI24">
        <f>$B$13*EH24+$C$13*EI24+$F$13*ET24*(1-EW24)</f>
        <v>0</v>
      </c>
      <c r="DJ24">
        <f>DI24*DK24</f>
        <v>0</v>
      </c>
      <c r="DK24">
        <f>($B$13*$D$11+$C$13*$D$11+$F$13*((FG24+EY24)/MAX(FG24+EY24+FH24, 0.1)*$I$11+FH24/MAX(FG24+EY24+FH24, 0.1)*$J$11))/($B$13+$C$13+$F$13)</f>
        <v>0</v>
      </c>
      <c r="DL24">
        <f>($B$13*$K$11+$C$13*$K$11+$F$13*((FG24+EY24)/MAX(FG24+EY24+FH24, 0.1)*$P$11+FH24/MAX(FG24+EY24+FH24, 0.1)*$Q$11))/($B$13+$C$13+$F$13)</f>
        <v>0</v>
      </c>
      <c r="DM24">
        <v>6</v>
      </c>
      <c r="DN24">
        <v>0.5</v>
      </c>
      <c r="DO24" t="s">
        <v>443</v>
      </c>
      <c r="DP24">
        <v>2</v>
      </c>
      <c r="DQ24" t="b">
        <v>1</v>
      </c>
      <c r="DR24">
        <v>1720984041.5</v>
      </c>
      <c r="DS24">
        <v>420.6834444444445</v>
      </c>
      <c r="DT24">
        <v>420.0085555555556</v>
      </c>
      <c r="DU24">
        <v>13.16655555555555</v>
      </c>
      <c r="DV24">
        <v>12.67198888888889</v>
      </c>
      <c r="DW24">
        <v>417.8301111111111</v>
      </c>
      <c r="DX24">
        <v>13.09932222222222</v>
      </c>
      <c r="DY24">
        <v>500.0073333333333</v>
      </c>
      <c r="DZ24">
        <v>90.72164444444444</v>
      </c>
      <c r="EA24">
        <v>0.1000865555555556</v>
      </c>
      <c r="EB24">
        <v>20.35031111111111</v>
      </c>
      <c r="EC24">
        <v>20.04622222222223</v>
      </c>
      <c r="ED24">
        <v>999.9000000000001</v>
      </c>
      <c r="EE24">
        <v>0</v>
      </c>
      <c r="EF24">
        <v>0</v>
      </c>
      <c r="EG24">
        <v>9991.244444444445</v>
      </c>
      <c r="EH24">
        <v>0</v>
      </c>
      <c r="EI24">
        <v>0.242856</v>
      </c>
      <c r="EJ24">
        <v>0.6750555555555555</v>
      </c>
      <c r="EK24">
        <v>426.2963333333334</v>
      </c>
      <c r="EL24">
        <v>425.3992222222222</v>
      </c>
      <c r="EM24">
        <v>0.4945803333333333</v>
      </c>
      <c r="EN24">
        <v>420.0085555555556</v>
      </c>
      <c r="EO24">
        <v>12.67198888888889</v>
      </c>
      <c r="EP24">
        <v>1.194494444444445</v>
      </c>
      <c r="EQ24">
        <v>1.149625555555556</v>
      </c>
      <c r="ER24">
        <v>9.533089999999998</v>
      </c>
      <c r="ES24">
        <v>8.964707777777779</v>
      </c>
      <c r="ET24">
        <v>0</v>
      </c>
      <c r="EU24">
        <v>0</v>
      </c>
      <c r="EV24">
        <v>0</v>
      </c>
      <c r="EW24">
        <v>0</v>
      </c>
      <c r="EX24">
        <v>-3.522222222222223</v>
      </c>
      <c r="EY24">
        <v>0</v>
      </c>
      <c r="EZ24">
        <v>-21.7</v>
      </c>
      <c r="FA24">
        <v>-1.255555555555556</v>
      </c>
      <c r="FB24">
        <v>34.30544444444445</v>
      </c>
      <c r="FC24">
        <v>40.76355555555555</v>
      </c>
      <c r="FD24">
        <v>37.21488888888889</v>
      </c>
      <c r="FE24">
        <v>40.47211111111111</v>
      </c>
      <c r="FF24">
        <v>34.62488888888889</v>
      </c>
      <c r="FG24">
        <v>0</v>
      </c>
      <c r="FH24">
        <v>0</v>
      </c>
      <c r="FI24">
        <v>0</v>
      </c>
      <c r="FJ24">
        <v>1720984039.2</v>
      </c>
      <c r="FK24">
        <v>0</v>
      </c>
      <c r="FL24">
        <v>-1.1</v>
      </c>
      <c r="FM24">
        <v>-21.12820458089959</v>
      </c>
      <c r="FN24">
        <v>15.76752090422521</v>
      </c>
      <c r="FO24">
        <v>-23.5</v>
      </c>
      <c r="FP24">
        <v>15</v>
      </c>
      <c r="FQ24">
        <v>1720983378.6</v>
      </c>
      <c r="FR24" t="s">
        <v>444</v>
      </c>
      <c r="FS24">
        <v>1720983378.6</v>
      </c>
      <c r="FT24">
        <v>1720983376.1</v>
      </c>
      <c r="FU24">
        <v>7</v>
      </c>
      <c r="FV24">
        <v>0.245</v>
      </c>
      <c r="FW24">
        <v>0.017</v>
      </c>
      <c r="FX24">
        <v>2.851</v>
      </c>
      <c r="FY24">
        <v>0.057</v>
      </c>
      <c r="FZ24">
        <v>420</v>
      </c>
      <c r="GA24">
        <v>12</v>
      </c>
      <c r="GB24">
        <v>0.39</v>
      </c>
      <c r="GC24">
        <v>0.29</v>
      </c>
      <c r="GD24">
        <v>0.6684704390243902</v>
      </c>
      <c r="GE24">
        <v>-0.07139818118466772</v>
      </c>
      <c r="GF24">
        <v>0.03096924056264165</v>
      </c>
      <c r="GG24">
        <v>1</v>
      </c>
      <c r="GH24">
        <v>-0.6176470588235294</v>
      </c>
      <c r="GI24">
        <v>-20.66615706422854</v>
      </c>
      <c r="GJ24">
        <v>6.163911601278339</v>
      </c>
      <c r="GK24">
        <v>0</v>
      </c>
      <c r="GL24">
        <v>0.4912124634146342</v>
      </c>
      <c r="GM24">
        <v>0.03913256445993064</v>
      </c>
      <c r="GN24">
        <v>0.005041959709485603</v>
      </c>
      <c r="GO24">
        <v>1</v>
      </c>
      <c r="GP24">
        <v>2</v>
      </c>
      <c r="GQ24">
        <v>3</v>
      </c>
      <c r="GR24" t="s">
        <v>445</v>
      </c>
      <c r="GS24">
        <v>3.10034</v>
      </c>
      <c r="GT24">
        <v>2.75812</v>
      </c>
      <c r="GU24">
        <v>0.0884378</v>
      </c>
      <c r="GV24">
        <v>0.0888216</v>
      </c>
      <c r="GW24">
        <v>0.0707681</v>
      </c>
      <c r="GX24">
        <v>0.0696073</v>
      </c>
      <c r="GY24">
        <v>23899.5</v>
      </c>
      <c r="GZ24">
        <v>22136.3</v>
      </c>
      <c r="HA24">
        <v>26774.4</v>
      </c>
      <c r="HB24">
        <v>24510.1</v>
      </c>
      <c r="HC24">
        <v>39844.7</v>
      </c>
      <c r="HD24">
        <v>33745.9</v>
      </c>
      <c r="HE24">
        <v>46783.8</v>
      </c>
      <c r="HF24">
        <v>38811.6</v>
      </c>
      <c r="HG24">
        <v>1.895</v>
      </c>
      <c r="HH24">
        <v>1.9084</v>
      </c>
      <c r="HI24">
        <v>-0.0128448</v>
      </c>
      <c r="HJ24">
        <v>0</v>
      </c>
      <c r="HK24">
        <v>20.2553</v>
      </c>
      <c r="HL24">
        <v>999.9</v>
      </c>
      <c r="HM24">
        <v>33.4</v>
      </c>
      <c r="HN24">
        <v>31.2</v>
      </c>
      <c r="HO24">
        <v>16.7992</v>
      </c>
      <c r="HP24">
        <v>61.8877</v>
      </c>
      <c r="HQ24">
        <v>23.9904</v>
      </c>
      <c r="HR24">
        <v>1</v>
      </c>
      <c r="HS24">
        <v>-0.110828</v>
      </c>
      <c r="HT24">
        <v>2.47904</v>
      </c>
      <c r="HU24">
        <v>20.2823</v>
      </c>
      <c r="HV24">
        <v>5.22223</v>
      </c>
      <c r="HW24">
        <v>11.98</v>
      </c>
      <c r="HX24">
        <v>4.96575</v>
      </c>
      <c r="HY24">
        <v>3.27518</v>
      </c>
      <c r="HZ24">
        <v>9999</v>
      </c>
      <c r="IA24">
        <v>9999</v>
      </c>
      <c r="IB24">
        <v>9999</v>
      </c>
      <c r="IC24">
        <v>999.9</v>
      </c>
      <c r="ID24">
        <v>1.86389</v>
      </c>
      <c r="IE24">
        <v>1.86005</v>
      </c>
      <c r="IF24">
        <v>1.8583</v>
      </c>
      <c r="IG24">
        <v>1.85974</v>
      </c>
      <c r="IH24">
        <v>1.85988</v>
      </c>
      <c r="II24">
        <v>1.8583</v>
      </c>
      <c r="IJ24">
        <v>1.85738</v>
      </c>
      <c r="IK24">
        <v>1.85234</v>
      </c>
      <c r="IL24">
        <v>0</v>
      </c>
      <c r="IM24">
        <v>0</v>
      </c>
      <c r="IN24">
        <v>0</v>
      </c>
      <c r="IO24">
        <v>0</v>
      </c>
      <c r="IP24" t="s">
        <v>446</v>
      </c>
      <c r="IQ24" t="s">
        <v>447</v>
      </c>
      <c r="IR24" t="s">
        <v>448</v>
      </c>
      <c r="IS24" t="s">
        <v>448</v>
      </c>
      <c r="IT24" t="s">
        <v>448</v>
      </c>
      <c r="IU24" t="s">
        <v>448</v>
      </c>
      <c r="IV24">
        <v>0</v>
      </c>
      <c r="IW24">
        <v>100</v>
      </c>
      <c r="IX24">
        <v>100</v>
      </c>
      <c r="IY24">
        <v>2.854</v>
      </c>
      <c r="IZ24">
        <v>0.0672</v>
      </c>
      <c r="JA24">
        <v>1.482532287308414</v>
      </c>
      <c r="JB24">
        <v>0.003205081530674009</v>
      </c>
      <c r="JC24">
        <v>2.801668427256499E-07</v>
      </c>
      <c r="JD24">
        <v>-2.335559357006475E-10</v>
      </c>
      <c r="JE24">
        <v>-0.02277285321358129</v>
      </c>
      <c r="JF24">
        <v>-0.002076669970451321</v>
      </c>
      <c r="JG24">
        <v>0.0007626758912413338</v>
      </c>
      <c r="JH24">
        <v>-6.071280622872934E-06</v>
      </c>
      <c r="JI24">
        <v>2</v>
      </c>
      <c r="JJ24">
        <v>2003</v>
      </c>
      <c r="JK24">
        <v>1</v>
      </c>
      <c r="JL24">
        <v>25</v>
      </c>
      <c r="JM24">
        <v>11.1</v>
      </c>
      <c r="JN24">
        <v>11.1</v>
      </c>
      <c r="JO24">
        <v>1.12793</v>
      </c>
      <c r="JP24">
        <v>2.64771</v>
      </c>
      <c r="JQ24">
        <v>1.49658</v>
      </c>
      <c r="JR24">
        <v>2.3584</v>
      </c>
      <c r="JS24">
        <v>1.54907</v>
      </c>
      <c r="JT24">
        <v>2.39014</v>
      </c>
      <c r="JU24">
        <v>35.0364</v>
      </c>
      <c r="JV24">
        <v>23.9912</v>
      </c>
      <c r="JW24">
        <v>18</v>
      </c>
      <c r="JX24">
        <v>474.125</v>
      </c>
      <c r="JY24">
        <v>497.098</v>
      </c>
      <c r="JZ24">
        <v>18.3257</v>
      </c>
      <c r="KA24">
        <v>25.8069</v>
      </c>
      <c r="KB24">
        <v>30.0001</v>
      </c>
      <c r="KC24">
        <v>26.103</v>
      </c>
      <c r="KD24">
        <v>26.1126</v>
      </c>
      <c r="KE24">
        <v>22.672</v>
      </c>
      <c r="KF24">
        <v>20.0092</v>
      </c>
      <c r="KG24">
        <v>7.52726</v>
      </c>
      <c r="KH24">
        <v>18.2852</v>
      </c>
      <c r="KI24">
        <v>420</v>
      </c>
      <c r="KJ24">
        <v>12.7099</v>
      </c>
      <c r="KK24">
        <v>102.265</v>
      </c>
      <c r="KL24">
        <v>93.5673</v>
      </c>
    </row>
    <row r="25" spans="1:298">
      <c r="A25">
        <v>7</v>
      </c>
      <c r="B25">
        <v>1720984049</v>
      </c>
      <c r="C25">
        <v>30</v>
      </c>
      <c r="D25" t="s">
        <v>459</v>
      </c>
      <c r="E25" t="s">
        <v>460</v>
      </c>
      <c r="F25">
        <v>5</v>
      </c>
      <c r="G25" t="s">
        <v>439</v>
      </c>
      <c r="H25" t="s">
        <v>440</v>
      </c>
      <c r="I25" t="s">
        <v>441</v>
      </c>
      <c r="J25">
        <v>1720984046.2</v>
      </c>
      <c r="K25">
        <f>(L25)/1000</f>
        <v>0</v>
      </c>
      <c r="L25">
        <f>IF(DQ25, AO25, AI25)</f>
        <v>0</v>
      </c>
      <c r="M25">
        <f>IF(DQ25, AJ25, AH25)</f>
        <v>0</v>
      </c>
      <c r="N25">
        <f>DS25 - IF(AV25&gt;1, M25*DM25*100.0/(AX25), 0)</f>
        <v>0</v>
      </c>
      <c r="O25">
        <f>((U25-K25/2)*N25-M25)/(U25+K25/2)</f>
        <v>0</v>
      </c>
      <c r="P25">
        <f>O25*(DZ25+EA25)/1000.0</f>
        <v>0</v>
      </c>
      <c r="Q25">
        <f>(DS25 - IF(AV25&gt;1, M25*DM25*100.0/(AX25), 0))*(DZ25+EA25)/1000.0</f>
        <v>0</v>
      </c>
      <c r="R25">
        <f>2.0/((1/T25-1/S25)+SIGN(T25)*SQRT((1/T25-1/S25)*(1/T25-1/S25) + 4*DN25/((DN25+1)*(DN25+1))*(2*1/T25*1/S25-1/S25*1/S25)))</f>
        <v>0</v>
      </c>
      <c r="S25">
        <f>IF(LEFT(DO25,1)&lt;&gt;"0",IF(LEFT(DO25,1)="1",3.0,DP25),$D$5+$E$5*(EG25*DZ25/($K$5*1000))+$F$5*(EG25*DZ25/($K$5*1000))*MAX(MIN(DM25,$J$5),$I$5)*MAX(MIN(DM25,$J$5),$I$5)+$G$5*MAX(MIN(DM25,$J$5),$I$5)*(EG25*DZ25/($K$5*1000))+$H$5*(EG25*DZ25/($K$5*1000))*(EG25*DZ25/($K$5*1000)))</f>
        <v>0</v>
      </c>
      <c r="T25">
        <f>K25*(1000-(1000*0.61365*exp(17.502*X25/(240.97+X25))/(DZ25+EA25)+DU25)/2)/(1000*0.61365*exp(17.502*X25/(240.97+X25))/(DZ25+EA25)-DU25)</f>
        <v>0</v>
      </c>
      <c r="U25">
        <f>1/((DN25+1)/(R25/1.6)+1/(S25/1.37)) + DN25/((DN25+1)/(R25/1.6) + DN25/(S25/1.37))</f>
        <v>0</v>
      </c>
      <c r="V25">
        <f>(DI25*DL25)</f>
        <v>0</v>
      </c>
      <c r="W25">
        <f>(EB25+(V25+2*0.95*5.67E-8*(((EB25+$B$9)+273)^4-(EB25+273)^4)-44100*K25)/(1.84*29.3*S25+8*0.95*5.67E-8*(EB25+273)^3))</f>
        <v>0</v>
      </c>
      <c r="X25">
        <f>($C$9*EC25+$D$9*ED25+$E$9*W25)</f>
        <v>0</v>
      </c>
      <c r="Y25">
        <f>0.61365*exp(17.502*X25/(240.97+X25))</f>
        <v>0</v>
      </c>
      <c r="Z25">
        <f>(AA25/AB25*100)</f>
        <v>0</v>
      </c>
      <c r="AA25">
        <f>DU25*(DZ25+EA25)/1000</f>
        <v>0</v>
      </c>
      <c r="AB25">
        <f>0.61365*exp(17.502*EB25/(240.97+EB25))</f>
        <v>0</v>
      </c>
      <c r="AC25">
        <f>(Y25-DU25*(DZ25+EA25)/1000)</f>
        <v>0</v>
      </c>
      <c r="AD25">
        <f>(-K25*44100)</f>
        <v>0</v>
      </c>
      <c r="AE25">
        <f>2*29.3*S25*0.92*(EB25-X25)</f>
        <v>0</v>
      </c>
      <c r="AF25">
        <f>2*0.95*5.67E-8*(((EB25+$B$9)+273)^4-(X25+273)^4)</f>
        <v>0</v>
      </c>
      <c r="AG25">
        <f>V25+AF25+AD25+AE25</f>
        <v>0</v>
      </c>
      <c r="AH25">
        <f>DY25*AV25*(DT25-DS25*(1000-AV25*DV25)/(1000-AV25*DU25))/(100*DM25)</f>
        <v>0</v>
      </c>
      <c r="AI25">
        <f>1000*DY25*AV25*(DU25-DV25)/(100*DM25*(1000-AV25*DU25))</f>
        <v>0</v>
      </c>
      <c r="AJ25">
        <f>(AK25 - AL25 - DZ25*1E3/(8.314*(EB25+273.15)) * AN25/DY25 * AM25) * DY25/(100*DM25) * (1000 - DV25)/1000</f>
        <v>0</v>
      </c>
      <c r="AK25">
        <v>425.4021575824312</v>
      </c>
      <c r="AL25">
        <v>426.2695818181817</v>
      </c>
      <c r="AM25">
        <v>-0.000447491176977222</v>
      </c>
      <c r="AN25">
        <v>66.34746531909092</v>
      </c>
      <c r="AO25">
        <f>(AQ25 - AP25 + DZ25*1E3/(8.314*(EB25+273.15)) * AS25/DY25 * AR25) * DY25/(100*DM25) * 1000/(1000 - AQ25)</f>
        <v>0</v>
      </c>
      <c r="AP25">
        <v>12.67091325106413</v>
      </c>
      <c r="AQ25">
        <v>13.15707696969697</v>
      </c>
      <c r="AR25">
        <v>-4.471018403436944E-06</v>
      </c>
      <c r="AS25">
        <v>104.6009340514009</v>
      </c>
      <c r="AT25">
        <v>10</v>
      </c>
      <c r="AU25">
        <v>2</v>
      </c>
      <c r="AV25">
        <f>IF(AT25*$H$15&gt;=AX25,1.0,(AX25/(AX25-AT25*$H$15)))</f>
        <v>0</v>
      </c>
      <c r="AW25">
        <f>(AV25-1)*100</f>
        <v>0</v>
      </c>
      <c r="AX25">
        <f>MAX(0,($B$15+$C$15*EG25)/(1+$D$15*EG25)*DZ25/(EB25+273)*$E$15)</f>
        <v>0</v>
      </c>
      <c r="AY25" t="s">
        <v>442</v>
      </c>
      <c r="AZ25" t="s">
        <v>442</v>
      </c>
      <c r="BA25">
        <v>0</v>
      </c>
      <c r="BB25">
        <v>0</v>
      </c>
      <c r="BC25">
        <f>1-BA25/BB25</f>
        <v>0</v>
      </c>
      <c r="BD25">
        <v>0</v>
      </c>
      <c r="BE25" t="s">
        <v>442</v>
      </c>
      <c r="BF25" t="s">
        <v>442</v>
      </c>
      <c r="BG25">
        <v>0</v>
      </c>
      <c r="BH25">
        <v>0</v>
      </c>
      <c r="BI25">
        <f>1-BG25/BH25</f>
        <v>0</v>
      </c>
      <c r="BJ25">
        <v>0.5</v>
      </c>
      <c r="BK25">
        <f>DJ25</f>
        <v>0</v>
      </c>
      <c r="BL25">
        <f>M25</f>
        <v>0</v>
      </c>
      <c r="BM25">
        <f>BI25*BJ25*BK25</f>
        <v>0</v>
      </c>
      <c r="BN25">
        <f>(BL25-BD25)/BK25</f>
        <v>0</v>
      </c>
      <c r="BO25">
        <f>(BB25-BH25)/BH25</f>
        <v>0</v>
      </c>
      <c r="BP25">
        <f>BA25/(BC25+BA25/BH25)</f>
        <v>0</v>
      </c>
      <c r="BQ25" t="s">
        <v>442</v>
      </c>
      <c r="BR25">
        <v>0</v>
      </c>
      <c r="BS25">
        <f>IF(BR25&lt;&gt;0, BR25, BP25)</f>
        <v>0</v>
      </c>
      <c r="BT25">
        <f>1-BS25/BH25</f>
        <v>0</v>
      </c>
      <c r="BU25">
        <f>(BH25-BG25)/(BH25-BS25)</f>
        <v>0</v>
      </c>
      <c r="BV25">
        <f>(BB25-BH25)/(BB25-BS25)</f>
        <v>0</v>
      </c>
      <c r="BW25">
        <f>(BH25-BG25)/(BH25-BA25)</f>
        <v>0</v>
      </c>
      <c r="BX25">
        <f>(BB25-BH25)/(BB25-BA25)</f>
        <v>0</v>
      </c>
      <c r="BY25">
        <f>(BU25*BS25/BG25)</f>
        <v>0</v>
      </c>
      <c r="BZ25">
        <f>(1-BY25)</f>
        <v>0</v>
      </c>
      <c r="DI25">
        <f>$B$13*EH25+$C$13*EI25+$F$13*ET25*(1-EW25)</f>
        <v>0</v>
      </c>
      <c r="DJ25">
        <f>DI25*DK25</f>
        <v>0</v>
      </c>
      <c r="DK25">
        <f>($B$13*$D$11+$C$13*$D$11+$F$13*((FG25+EY25)/MAX(FG25+EY25+FH25, 0.1)*$I$11+FH25/MAX(FG25+EY25+FH25, 0.1)*$J$11))/($B$13+$C$13+$F$13)</f>
        <v>0</v>
      </c>
      <c r="DL25">
        <f>($B$13*$K$11+$C$13*$K$11+$F$13*((FG25+EY25)/MAX(FG25+EY25+FH25, 0.1)*$P$11+FH25/MAX(FG25+EY25+FH25, 0.1)*$Q$11))/($B$13+$C$13+$F$13)</f>
        <v>0</v>
      </c>
      <c r="DM25">
        <v>6</v>
      </c>
      <c r="DN25">
        <v>0.5</v>
      </c>
      <c r="DO25" t="s">
        <v>443</v>
      </c>
      <c r="DP25">
        <v>2</v>
      </c>
      <c r="DQ25" t="b">
        <v>1</v>
      </c>
      <c r="DR25">
        <v>1720984046.2</v>
      </c>
      <c r="DS25">
        <v>420.6687</v>
      </c>
      <c r="DT25">
        <v>419.9987</v>
      </c>
      <c r="DU25">
        <v>13.16017</v>
      </c>
      <c r="DV25">
        <v>12.6711</v>
      </c>
      <c r="DW25">
        <v>417.8152000000001</v>
      </c>
      <c r="DX25">
        <v>13.093</v>
      </c>
      <c r="DY25">
        <v>500.0238000000001</v>
      </c>
      <c r="DZ25">
        <v>90.72318999999999</v>
      </c>
      <c r="EA25">
        <v>0.10006828</v>
      </c>
      <c r="EB25">
        <v>20.33989</v>
      </c>
      <c r="EC25">
        <v>20.03707</v>
      </c>
      <c r="ED25">
        <v>999.9</v>
      </c>
      <c r="EE25">
        <v>0</v>
      </c>
      <c r="EF25">
        <v>0</v>
      </c>
      <c r="EG25">
        <v>9999.685000000001</v>
      </c>
      <c r="EH25">
        <v>0</v>
      </c>
      <c r="EI25">
        <v>0.242856</v>
      </c>
      <c r="EJ25">
        <v>0.6700164</v>
      </c>
      <c r="EK25">
        <v>426.2786</v>
      </c>
      <c r="EL25">
        <v>425.3888</v>
      </c>
      <c r="EM25">
        <v>0.4890454</v>
      </c>
      <c r="EN25">
        <v>419.9987</v>
      </c>
      <c r="EO25">
        <v>12.6711</v>
      </c>
      <c r="EP25">
        <v>1.193931</v>
      </c>
      <c r="EQ25">
        <v>1.149562</v>
      </c>
      <c r="ER25">
        <v>9.52609</v>
      </c>
      <c r="ES25">
        <v>8.963932</v>
      </c>
      <c r="ET25">
        <v>0</v>
      </c>
      <c r="EU25">
        <v>0</v>
      </c>
      <c r="EV25">
        <v>0</v>
      </c>
      <c r="EW25">
        <v>0</v>
      </c>
      <c r="EX25">
        <v>0.1699999999999999</v>
      </c>
      <c r="EY25">
        <v>0</v>
      </c>
      <c r="EZ25">
        <v>-26.1</v>
      </c>
      <c r="FA25">
        <v>-1.42</v>
      </c>
      <c r="FB25">
        <v>34.34350000000001</v>
      </c>
      <c r="FC25">
        <v>40.7311</v>
      </c>
      <c r="FD25">
        <v>37.2248</v>
      </c>
      <c r="FE25">
        <v>40.4061</v>
      </c>
      <c r="FF25">
        <v>34.33110000000001</v>
      </c>
      <c r="FG25">
        <v>0</v>
      </c>
      <c r="FH25">
        <v>0</v>
      </c>
      <c r="FI25">
        <v>0</v>
      </c>
      <c r="FJ25">
        <v>1720984044.6</v>
      </c>
      <c r="FK25">
        <v>0</v>
      </c>
      <c r="FL25">
        <v>-1.1</v>
      </c>
      <c r="FM25">
        <v>13.14615410458171</v>
      </c>
      <c r="FN25">
        <v>-9.30000008772584</v>
      </c>
      <c r="FO25">
        <v>-24.78</v>
      </c>
      <c r="FP25">
        <v>15</v>
      </c>
      <c r="FQ25">
        <v>1720983378.6</v>
      </c>
      <c r="FR25" t="s">
        <v>444</v>
      </c>
      <c r="FS25">
        <v>1720983378.6</v>
      </c>
      <c r="FT25">
        <v>1720983376.1</v>
      </c>
      <c r="FU25">
        <v>7</v>
      </c>
      <c r="FV25">
        <v>0.245</v>
      </c>
      <c r="FW25">
        <v>0.017</v>
      </c>
      <c r="FX25">
        <v>2.851</v>
      </c>
      <c r="FY25">
        <v>0.057</v>
      </c>
      <c r="FZ25">
        <v>420</v>
      </c>
      <c r="GA25">
        <v>12</v>
      </c>
      <c r="GB25">
        <v>0.39</v>
      </c>
      <c r="GC25">
        <v>0.29</v>
      </c>
      <c r="GD25">
        <v>0.6650069999999999</v>
      </c>
      <c r="GE25">
        <v>0.04557521200750332</v>
      </c>
      <c r="GF25">
        <v>0.02940189577391225</v>
      </c>
      <c r="GG25">
        <v>1</v>
      </c>
      <c r="GH25">
        <v>-0.852941176470588</v>
      </c>
      <c r="GI25">
        <v>-7.080213639993275</v>
      </c>
      <c r="GJ25">
        <v>6.04907553919545</v>
      </c>
      <c r="GK25">
        <v>0</v>
      </c>
      <c r="GL25">
        <v>0.4919068749999999</v>
      </c>
      <c r="GM25">
        <v>0.005204386491555564</v>
      </c>
      <c r="GN25">
        <v>0.004730639281257343</v>
      </c>
      <c r="GO25">
        <v>1</v>
      </c>
      <c r="GP25">
        <v>2</v>
      </c>
      <c r="GQ25">
        <v>3</v>
      </c>
      <c r="GR25" t="s">
        <v>445</v>
      </c>
      <c r="GS25">
        <v>3.10026</v>
      </c>
      <c r="GT25">
        <v>2.75822</v>
      </c>
      <c r="GU25">
        <v>0.0884363</v>
      </c>
      <c r="GV25">
        <v>0.0888198</v>
      </c>
      <c r="GW25">
        <v>0.0707441</v>
      </c>
      <c r="GX25">
        <v>0.06960570000000001</v>
      </c>
      <c r="GY25">
        <v>23899.7</v>
      </c>
      <c r="GZ25">
        <v>22136.3</v>
      </c>
      <c r="HA25">
        <v>26774.6</v>
      </c>
      <c r="HB25">
        <v>24510</v>
      </c>
      <c r="HC25">
        <v>39846.2</v>
      </c>
      <c r="HD25">
        <v>33745.9</v>
      </c>
      <c r="HE25">
        <v>46784.2</v>
      </c>
      <c r="HF25">
        <v>38811.6</v>
      </c>
      <c r="HG25">
        <v>1.8952</v>
      </c>
      <c r="HH25">
        <v>1.90835</v>
      </c>
      <c r="HI25">
        <v>-0.0132695</v>
      </c>
      <c r="HJ25">
        <v>0</v>
      </c>
      <c r="HK25">
        <v>20.2531</v>
      </c>
      <c r="HL25">
        <v>999.9</v>
      </c>
      <c r="HM25">
        <v>33.4</v>
      </c>
      <c r="HN25">
        <v>31.1</v>
      </c>
      <c r="HO25">
        <v>16.7042</v>
      </c>
      <c r="HP25">
        <v>61.6576</v>
      </c>
      <c r="HQ25">
        <v>24.0905</v>
      </c>
      <c r="HR25">
        <v>1</v>
      </c>
      <c r="HS25">
        <v>-0.110884</v>
      </c>
      <c r="HT25">
        <v>2.48604</v>
      </c>
      <c r="HU25">
        <v>20.2823</v>
      </c>
      <c r="HV25">
        <v>5.22238</v>
      </c>
      <c r="HW25">
        <v>11.98</v>
      </c>
      <c r="HX25">
        <v>4.96555</v>
      </c>
      <c r="HY25">
        <v>3.27513</v>
      </c>
      <c r="HZ25">
        <v>9999</v>
      </c>
      <c r="IA25">
        <v>9999</v>
      </c>
      <c r="IB25">
        <v>9999</v>
      </c>
      <c r="IC25">
        <v>999.9</v>
      </c>
      <c r="ID25">
        <v>1.86391</v>
      </c>
      <c r="IE25">
        <v>1.86005</v>
      </c>
      <c r="IF25">
        <v>1.85835</v>
      </c>
      <c r="IG25">
        <v>1.85974</v>
      </c>
      <c r="IH25">
        <v>1.85988</v>
      </c>
      <c r="II25">
        <v>1.85831</v>
      </c>
      <c r="IJ25">
        <v>1.85735</v>
      </c>
      <c r="IK25">
        <v>1.85236</v>
      </c>
      <c r="IL25">
        <v>0</v>
      </c>
      <c r="IM25">
        <v>0</v>
      </c>
      <c r="IN25">
        <v>0</v>
      </c>
      <c r="IO25">
        <v>0</v>
      </c>
      <c r="IP25" t="s">
        <v>446</v>
      </c>
      <c r="IQ25" t="s">
        <v>447</v>
      </c>
      <c r="IR25" t="s">
        <v>448</v>
      </c>
      <c r="IS25" t="s">
        <v>448</v>
      </c>
      <c r="IT25" t="s">
        <v>448</v>
      </c>
      <c r="IU25" t="s">
        <v>448</v>
      </c>
      <c r="IV25">
        <v>0</v>
      </c>
      <c r="IW25">
        <v>100</v>
      </c>
      <c r="IX25">
        <v>100</v>
      </c>
      <c r="IY25">
        <v>2.854</v>
      </c>
      <c r="IZ25">
        <v>0.06710000000000001</v>
      </c>
      <c r="JA25">
        <v>1.482532287308414</v>
      </c>
      <c r="JB25">
        <v>0.003205081530674009</v>
      </c>
      <c r="JC25">
        <v>2.801668427256499E-07</v>
      </c>
      <c r="JD25">
        <v>-2.335559357006475E-10</v>
      </c>
      <c r="JE25">
        <v>-0.02277285321358129</v>
      </c>
      <c r="JF25">
        <v>-0.002076669970451321</v>
      </c>
      <c r="JG25">
        <v>0.0007626758912413338</v>
      </c>
      <c r="JH25">
        <v>-6.071280622872934E-06</v>
      </c>
      <c r="JI25">
        <v>2</v>
      </c>
      <c r="JJ25">
        <v>2003</v>
      </c>
      <c r="JK25">
        <v>1</v>
      </c>
      <c r="JL25">
        <v>25</v>
      </c>
      <c r="JM25">
        <v>11.2</v>
      </c>
      <c r="JN25">
        <v>11.2</v>
      </c>
      <c r="JO25">
        <v>1.12793</v>
      </c>
      <c r="JP25">
        <v>2.65381</v>
      </c>
      <c r="JQ25">
        <v>1.49658</v>
      </c>
      <c r="JR25">
        <v>2.3584</v>
      </c>
      <c r="JS25">
        <v>1.54907</v>
      </c>
      <c r="JT25">
        <v>2.33887</v>
      </c>
      <c r="JU25">
        <v>35.0364</v>
      </c>
      <c r="JV25">
        <v>23.9824</v>
      </c>
      <c r="JW25">
        <v>18</v>
      </c>
      <c r="JX25">
        <v>474.225</v>
      </c>
      <c r="JY25">
        <v>497.047</v>
      </c>
      <c r="JZ25">
        <v>18.2762</v>
      </c>
      <c r="KA25">
        <v>25.8053</v>
      </c>
      <c r="KB25">
        <v>30</v>
      </c>
      <c r="KC25">
        <v>26.1014</v>
      </c>
      <c r="KD25">
        <v>26.1105</v>
      </c>
      <c r="KE25">
        <v>22.6746</v>
      </c>
      <c r="KF25">
        <v>20.0092</v>
      </c>
      <c r="KG25">
        <v>7.52726</v>
      </c>
      <c r="KH25">
        <v>18.2471</v>
      </c>
      <c r="KI25">
        <v>420</v>
      </c>
      <c r="KJ25">
        <v>12.7192</v>
      </c>
      <c r="KK25">
        <v>102.266</v>
      </c>
      <c r="KL25">
        <v>93.5672</v>
      </c>
    </row>
    <row r="26" spans="1:298">
      <c r="A26">
        <v>8</v>
      </c>
      <c r="B26">
        <v>1720984054</v>
      </c>
      <c r="C26">
        <v>35</v>
      </c>
      <c r="D26" t="s">
        <v>461</v>
      </c>
      <c r="E26" t="s">
        <v>462</v>
      </c>
      <c r="F26">
        <v>5</v>
      </c>
      <c r="G26" t="s">
        <v>439</v>
      </c>
      <c r="H26" t="s">
        <v>440</v>
      </c>
      <c r="I26" t="s">
        <v>441</v>
      </c>
      <c r="J26">
        <v>1720984051.5</v>
      </c>
      <c r="K26">
        <f>(L26)/1000</f>
        <v>0</v>
      </c>
      <c r="L26">
        <f>IF(DQ26, AO26, AI26)</f>
        <v>0</v>
      </c>
      <c r="M26">
        <f>IF(DQ26, AJ26, AH26)</f>
        <v>0</v>
      </c>
      <c r="N26">
        <f>DS26 - IF(AV26&gt;1, M26*DM26*100.0/(AX26), 0)</f>
        <v>0</v>
      </c>
      <c r="O26">
        <f>((U26-K26/2)*N26-M26)/(U26+K26/2)</f>
        <v>0</v>
      </c>
      <c r="P26">
        <f>O26*(DZ26+EA26)/1000.0</f>
        <v>0</v>
      </c>
      <c r="Q26">
        <f>(DS26 - IF(AV26&gt;1, M26*DM26*100.0/(AX26), 0))*(DZ26+EA26)/1000.0</f>
        <v>0</v>
      </c>
      <c r="R26">
        <f>2.0/((1/T26-1/S26)+SIGN(T26)*SQRT((1/T26-1/S26)*(1/T26-1/S26) + 4*DN26/((DN26+1)*(DN26+1))*(2*1/T26*1/S26-1/S26*1/S26)))</f>
        <v>0</v>
      </c>
      <c r="S26">
        <f>IF(LEFT(DO26,1)&lt;&gt;"0",IF(LEFT(DO26,1)="1",3.0,DP26),$D$5+$E$5*(EG26*DZ26/($K$5*1000))+$F$5*(EG26*DZ26/($K$5*1000))*MAX(MIN(DM26,$J$5),$I$5)*MAX(MIN(DM26,$J$5),$I$5)+$G$5*MAX(MIN(DM26,$J$5),$I$5)*(EG26*DZ26/($K$5*1000))+$H$5*(EG26*DZ26/($K$5*1000))*(EG26*DZ26/($K$5*1000)))</f>
        <v>0</v>
      </c>
      <c r="T26">
        <f>K26*(1000-(1000*0.61365*exp(17.502*X26/(240.97+X26))/(DZ26+EA26)+DU26)/2)/(1000*0.61365*exp(17.502*X26/(240.97+X26))/(DZ26+EA26)-DU26)</f>
        <v>0</v>
      </c>
      <c r="U26">
        <f>1/((DN26+1)/(R26/1.6)+1/(S26/1.37)) + DN26/((DN26+1)/(R26/1.6) + DN26/(S26/1.37))</f>
        <v>0</v>
      </c>
      <c r="V26">
        <f>(DI26*DL26)</f>
        <v>0</v>
      </c>
      <c r="W26">
        <f>(EB26+(V26+2*0.95*5.67E-8*(((EB26+$B$9)+273)^4-(EB26+273)^4)-44100*K26)/(1.84*29.3*S26+8*0.95*5.67E-8*(EB26+273)^3))</f>
        <v>0</v>
      </c>
      <c r="X26">
        <f>($C$9*EC26+$D$9*ED26+$E$9*W26)</f>
        <v>0</v>
      </c>
      <c r="Y26">
        <f>0.61365*exp(17.502*X26/(240.97+X26))</f>
        <v>0</v>
      </c>
      <c r="Z26">
        <f>(AA26/AB26*100)</f>
        <v>0</v>
      </c>
      <c r="AA26">
        <f>DU26*(DZ26+EA26)/1000</f>
        <v>0</v>
      </c>
      <c r="AB26">
        <f>0.61365*exp(17.502*EB26/(240.97+EB26))</f>
        <v>0</v>
      </c>
      <c r="AC26">
        <f>(Y26-DU26*(DZ26+EA26)/1000)</f>
        <v>0</v>
      </c>
      <c r="AD26">
        <f>(-K26*44100)</f>
        <v>0</v>
      </c>
      <c r="AE26">
        <f>2*29.3*S26*0.92*(EB26-X26)</f>
        <v>0</v>
      </c>
      <c r="AF26">
        <f>2*0.95*5.67E-8*(((EB26+$B$9)+273)^4-(X26+273)^4)</f>
        <v>0</v>
      </c>
      <c r="AG26">
        <f>V26+AF26+AD26+AE26</f>
        <v>0</v>
      </c>
      <c r="AH26">
        <f>DY26*AV26*(DT26-DS26*(1000-AV26*DV26)/(1000-AV26*DU26))/(100*DM26)</f>
        <v>0</v>
      </c>
      <c r="AI26">
        <f>1000*DY26*AV26*(DU26-DV26)/(100*DM26*(1000-AV26*DU26))</f>
        <v>0</v>
      </c>
      <c r="AJ26">
        <f>(AK26 - AL26 - DZ26*1E3/(8.314*(EB26+273.15)) * AN26/DY26 * AM26) * DY26/(100*DM26) * (1000 - DV26)/1000</f>
        <v>0</v>
      </c>
      <c r="AK26">
        <v>425.3599355412857</v>
      </c>
      <c r="AL26">
        <v>426.2210121212121</v>
      </c>
      <c r="AM26">
        <v>-0.02105588009667808</v>
      </c>
      <c r="AN26">
        <v>66.34746531909092</v>
      </c>
      <c r="AO26">
        <f>(AQ26 - AP26 + DZ26*1E3/(8.314*(EB26+273.15)) * AS26/DY26 * AR26) * DY26/(100*DM26) * 1000/(1000 - AQ26)</f>
        <v>0</v>
      </c>
      <c r="AP26">
        <v>12.67219057540284</v>
      </c>
      <c r="AQ26">
        <v>13.15368303030302</v>
      </c>
      <c r="AR26">
        <v>-2.209045682576881E-06</v>
      </c>
      <c r="AS26">
        <v>104.6009340514009</v>
      </c>
      <c r="AT26">
        <v>10</v>
      </c>
      <c r="AU26">
        <v>2</v>
      </c>
      <c r="AV26">
        <f>IF(AT26*$H$15&gt;=AX26,1.0,(AX26/(AX26-AT26*$H$15)))</f>
        <v>0</v>
      </c>
      <c r="AW26">
        <f>(AV26-1)*100</f>
        <v>0</v>
      </c>
      <c r="AX26">
        <f>MAX(0,($B$15+$C$15*EG26)/(1+$D$15*EG26)*DZ26/(EB26+273)*$E$15)</f>
        <v>0</v>
      </c>
      <c r="AY26" t="s">
        <v>442</v>
      </c>
      <c r="AZ26" t="s">
        <v>442</v>
      </c>
      <c r="BA26">
        <v>0</v>
      </c>
      <c r="BB26">
        <v>0</v>
      </c>
      <c r="BC26">
        <f>1-BA26/BB26</f>
        <v>0</v>
      </c>
      <c r="BD26">
        <v>0</v>
      </c>
      <c r="BE26" t="s">
        <v>442</v>
      </c>
      <c r="BF26" t="s">
        <v>442</v>
      </c>
      <c r="BG26">
        <v>0</v>
      </c>
      <c r="BH26">
        <v>0</v>
      </c>
      <c r="BI26">
        <f>1-BG26/BH26</f>
        <v>0</v>
      </c>
      <c r="BJ26">
        <v>0.5</v>
      </c>
      <c r="BK26">
        <f>DJ26</f>
        <v>0</v>
      </c>
      <c r="BL26">
        <f>M26</f>
        <v>0</v>
      </c>
      <c r="BM26">
        <f>BI26*BJ26*BK26</f>
        <v>0</v>
      </c>
      <c r="BN26">
        <f>(BL26-BD26)/BK26</f>
        <v>0</v>
      </c>
      <c r="BO26">
        <f>(BB26-BH26)/BH26</f>
        <v>0</v>
      </c>
      <c r="BP26">
        <f>BA26/(BC26+BA26/BH26)</f>
        <v>0</v>
      </c>
      <c r="BQ26" t="s">
        <v>442</v>
      </c>
      <c r="BR26">
        <v>0</v>
      </c>
      <c r="BS26">
        <f>IF(BR26&lt;&gt;0, BR26, BP26)</f>
        <v>0</v>
      </c>
      <c r="BT26">
        <f>1-BS26/BH26</f>
        <v>0</v>
      </c>
      <c r="BU26">
        <f>(BH26-BG26)/(BH26-BS26)</f>
        <v>0</v>
      </c>
      <c r="BV26">
        <f>(BB26-BH26)/(BB26-BS26)</f>
        <v>0</v>
      </c>
      <c r="BW26">
        <f>(BH26-BG26)/(BH26-BA26)</f>
        <v>0</v>
      </c>
      <c r="BX26">
        <f>(BB26-BH26)/(BB26-BA26)</f>
        <v>0</v>
      </c>
      <c r="BY26">
        <f>(BU26*BS26/BG26)</f>
        <v>0</v>
      </c>
      <c r="BZ26">
        <f>(1-BY26)</f>
        <v>0</v>
      </c>
      <c r="DI26">
        <f>$B$13*EH26+$C$13*EI26+$F$13*ET26*(1-EW26)</f>
        <v>0</v>
      </c>
      <c r="DJ26">
        <f>DI26*DK26</f>
        <v>0</v>
      </c>
      <c r="DK26">
        <f>($B$13*$D$11+$C$13*$D$11+$F$13*((FG26+EY26)/MAX(FG26+EY26+FH26, 0.1)*$I$11+FH26/MAX(FG26+EY26+FH26, 0.1)*$J$11))/($B$13+$C$13+$F$13)</f>
        <v>0</v>
      </c>
      <c r="DL26">
        <f>($B$13*$K$11+$C$13*$K$11+$F$13*((FG26+EY26)/MAX(FG26+EY26+FH26, 0.1)*$P$11+FH26/MAX(FG26+EY26+FH26, 0.1)*$Q$11))/($B$13+$C$13+$F$13)</f>
        <v>0</v>
      </c>
      <c r="DM26">
        <v>6</v>
      </c>
      <c r="DN26">
        <v>0.5</v>
      </c>
      <c r="DO26" t="s">
        <v>443</v>
      </c>
      <c r="DP26">
        <v>2</v>
      </c>
      <c r="DQ26" t="b">
        <v>1</v>
      </c>
      <c r="DR26">
        <v>1720984051.5</v>
      </c>
      <c r="DS26">
        <v>420.6646666666667</v>
      </c>
      <c r="DT26">
        <v>419.9855555555555</v>
      </c>
      <c r="DU26">
        <v>13.15572222222222</v>
      </c>
      <c r="DV26">
        <v>12.67166666666667</v>
      </c>
      <c r="DW26">
        <v>417.8111111111111</v>
      </c>
      <c r="DX26">
        <v>13.08863333333333</v>
      </c>
      <c r="DY26">
        <v>500.0161111111112</v>
      </c>
      <c r="DZ26">
        <v>90.72161111111112</v>
      </c>
      <c r="EA26">
        <v>0.09988214444444445</v>
      </c>
      <c r="EB26">
        <v>20.328</v>
      </c>
      <c r="EC26">
        <v>20.03357777777778</v>
      </c>
      <c r="ED26">
        <v>999.9000000000001</v>
      </c>
      <c r="EE26">
        <v>0</v>
      </c>
      <c r="EF26">
        <v>0</v>
      </c>
      <c r="EG26">
        <v>10004.16444444445</v>
      </c>
      <c r="EH26">
        <v>0</v>
      </c>
      <c r="EI26">
        <v>0.242856</v>
      </c>
      <c r="EJ26">
        <v>0.6790297777777777</v>
      </c>
      <c r="EK26">
        <v>426.2725555555555</v>
      </c>
      <c r="EL26">
        <v>425.3758888888889</v>
      </c>
      <c r="EM26">
        <v>0.4840662222222222</v>
      </c>
      <c r="EN26">
        <v>419.9855555555555</v>
      </c>
      <c r="EO26">
        <v>12.67166666666667</v>
      </c>
      <c r="EP26">
        <v>1.193508888888889</v>
      </c>
      <c r="EQ26">
        <v>1.149594444444444</v>
      </c>
      <c r="ER26">
        <v>9.520820000000001</v>
      </c>
      <c r="ES26">
        <v>8.964312222222221</v>
      </c>
      <c r="ET26">
        <v>0</v>
      </c>
      <c r="EU26">
        <v>0</v>
      </c>
      <c r="EV26">
        <v>0</v>
      </c>
      <c r="EW26">
        <v>0</v>
      </c>
      <c r="EX26">
        <v>1.066666666666667</v>
      </c>
      <c r="EY26">
        <v>0</v>
      </c>
      <c r="EZ26">
        <v>-23.46666666666667</v>
      </c>
      <c r="FA26">
        <v>-1.411111111111111</v>
      </c>
      <c r="FB26">
        <v>34.31222222222222</v>
      </c>
      <c r="FC26">
        <v>40.81911111111111</v>
      </c>
      <c r="FD26">
        <v>37.125</v>
      </c>
      <c r="FE26">
        <v>40.43711111111111</v>
      </c>
      <c r="FF26">
        <v>34.13877777777778</v>
      </c>
      <c r="FG26">
        <v>0</v>
      </c>
      <c r="FH26">
        <v>0</v>
      </c>
      <c r="FI26">
        <v>0</v>
      </c>
      <c r="FJ26">
        <v>1720984049.4</v>
      </c>
      <c r="FK26">
        <v>0</v>
      </c>
      <c r="FL26">
        <v>-1.12</v>
      </c>
      <c r="FM26">
        <v>22.30769251154722</v>
      </c>
      <c r="FN26">
        <v>-3.892308000135803</v>
      </c>
      <c r="FO26">
        <v>-24.08</v>
      </c>
      <c r="FP26">
        <v>15</v>
      </c>
      <c r="FQ26">
        <v>1720983378.6</v>
      </c>
      <c r="FR26" t="s">
        <v>444</v>
      </c>
      <c r="FS26">
        <v>1720983378.6</v>
      </c>
      <c r="FT26">
        <v>1720983376.1</v>
      </c>
      <c r="FU26">
        <v>7</v>
      </c>
      <c r="FV26">
        <v>0.245</v>
      </c>
      <c r="FW26">
        <v>0.017</v>
      </c>
      <c r="FX26">
        <v>2.851</v>
      </c>
      <c r="FY26">
        <v>0.057</v>
      </c>
      <c r="FZ26">
        <v>420</v>
      </c>
      <c r="GA26">
        <v>12</v>
      </c>
      <c r="GB26">
        <v>0.39</v>
      </c>
      <c r="GC26">
        <v>0.29</v>
      </c>
      <c r="GD26">
        <v>0.673358125</v>
      </c>
      <c r="GE26">
        <v>0.0924495196998126</v>
      </c>
      <c r="GF26">
        <v>0.03315929177710789</v>
      </c>
      <c r="GG26">
        <v>1</v>
      </c>
      <c r="GH26">
        <v>-1.032352941176471</v>
      </c>
      <c r="GI26">
        <v>8.539343247247578</v>
      </c>
      <c r="GJ26">
        <v>5.949776100000605</v>
      </c>
      <c r="GK26">
        <v>0</v>
      </c>
      <c r="GL26">
        <v>0.491571925</v>
      </c>
      <c r="GM26">
        <v>-0.04189678424014899</v>
      </c>
      <c r="GN26">
        <v>0.005175262864761072</v>
      </c>
      <c r="GO26">
        <v>1</v>
      </c>
      <c r="GP26">
        <v>2</v>
      </c>
      <c r="GQ26">
        <v>3</v>
      </c>
      <c r="GR26" t="s">
        <v>445</v>
      </c>
      <c r="GS26">
        <v>3.10015</v>
      </c>
      <c r="GT26">
        <v>2.75807</v>
      </c>
      <c r="GU26">
        <v>0.0884263</v>
      </c>
      <c r="GV26">
        <v>0.0888314</v>
      </c>
      <c r="GW26">
        <v>0.0707267</v>
      </c>
      <c r="GX26">
        <v>0.06959899999999999</v>
      </c>
      <c r="GY26">
        <v>23900.1</v>
      </c>
      <c r="GZ26">
        <v>22136.1</v>
      </c>
      <c r="HA26">
        <v>26774.7</v>
      </c>
      <c r="HB26">
        <v>24510.1</v>
      </c>
      <c r="HC26">
        <v>39846.9</v>
      </c>
      <c r="HD26">
        <v>33746.3</v>
      </c>
      <c r="HE26">
        <v>46784.2</v>
      </c>
      <c r="HF26">
        <v>38811.7</v>
      </c>
      <c r="HG26">
        <v>1.89505</v>
      </c>
      <c r="HH26">
        <v>1.90842</v>
      </c>
      <c r="HI26">
        <v>-0.0135824</v>
      </c>
      <c r="HJ26">
        <v>0</v>
      </c>
      <c r="HK26">
        <v>20.2502</v>
      </c>
      <c r="HL26">
        <v>999.9</v>
      </c>
      <c r="HM26">
        <v>33.4</v>
      </c>
      <c r="HN26">
        <v>31.1</v>
      </c>
      <c r="HO26">
        <v>16.7028</v>
      </c>
      <c r="HP26">
        <v>61.5476</v>
      </c>
      <c r="HQ26">
        <v>24.2027</v>
      </c>
      <c r="HR26">
        <v>1</v>
      </c>
      <c r="HS26">
        <v>-0.111278</v>
      </c>
      <c r="HT26">
        <v>2.48903</v>
      </c>
      <c r="HU26">
        <v>20.2824</v>
      </c>
      <c r="HV26">
        <v>5.22268</v>
      </c>
      <c r="HW26">
        <v>11.98</v>
      </c>
      <c r="HX26">
        <v>4.96575</v>
      </c>
      <c r="HY26">
        <v>3.27515</v>
      </c>
      <c r="HZ26">
        <v>9999</v>
      </c>
      <c r="IA26">
        <v>9999</v>
      </c>
      <c r="IB26">
        <v>9999</v>
      </c>
      <c r="IC26">
        <v>999.9</v>
      </c>
      <c r="ID26">
        <v>1.86392</v>
      </c>
      <c r="IE26">
        <v>1.86005</v>
      </c>
      <c r="IF26">
        <v>1.85835</v>
      </c>
      <c r="IG26">
        <v>1.85974</v>
      </c>
      <c r="IH26">
        <v>1.85989</v>
      </c>
      <c r="II26">
        <v>1.85833</v>
      </c>
      <c r="IJ26">
        <v>1.85738</v>
      </c>
      <c r="IK26">
        <v>1.85235</v>
      </c>
      <c r="IL26">
        <v>0</v>
      </c>
      <c r="IM26">
        <v>0</v>
      </c>
      <c r="IN26">
        <v>0</v>
      </c>
      <c r="IO26">
        <v>0</v>
      </c>
      <c r="IP26" t="s">
        <v>446</v>
      </c>
      <c r="IQ26" t="s">
        <v>447</v>
      </c>
      <c r="IR26" t="s">
        <v>448</v>
      </c>
      <c r="IS26" t="s">
        <v>448</v>
      </c>
      <c r="IT26" t="s">
        <v>448</v>
      </c>
      <c r="IU26" t="s">
        <v>448</v>
      </c>
      <c r="IV26">
        <v>0</v>
      </c>
      <c r="IW26">
        <v>100</v>
      </c>
      <c r="IX26">
        <v>100</v>
      </c>
      <c r="IY26">
        <v>2.853</v>
      </c>
      <c r="IZ26">
        <v>0.06710000000000001</v>
      </c>
      <c r="JA26">
        <v>1.482532287308414</v>
      </c>
      <c r="JB26">
        <v>0.003205081530674009</v>
      </c>
      <c r="JC26">
        <v>2.801668427256499E-07</v>
      </c>
      <c r="JD26">
        <v>-2.335559357006475E-10</v>
      </c>
      <c r="JE26">
        <v>-0.02277285321358129</v>
      </c>
      <c r="JF26">
        <v>-0.002076669970451321</v>
      </c>
      <c r="JG26">
        <v>0.0007626758912413338</v>
      </c>
      <c r="JH26">
        <v>-6.071280622872934E-06</v>
      </c>
      <c r="JI26">
        <v>2</v>
      </c>
      <c r="JJ26">
        <v>2003</v>
      </c>
      <c r="JK26">
        <v>1</v>
      </c>
      <c r="JL26">
        <v>25</v>
      </c>
      <c r="JM26">
        <v>11.3</v>
      </c>
      <c r="JN26">
        <v>11.3</v>
      </c>
      <c r="JO26">
        <v>1.12793</v>
      </c>
      <c r="JP26">
        <v>2.64893</v>
      </c>
      <c r="JQ26">
        <v>1.49658</v>
      </c>
      <c r="JR26">
        <v>2.3584</v>
      </c>
      <c r="JS26">
        <v>1.54907</v>
      </c>
      <c r="JT26">
        <v>2.39014</v>
      </c>
      <c r="JU26">
        <v>35.0364</v>
      </c>
      <c r="JV26">
        <v>23.9912</v>
      </c>
      <c r="JW26">
        <v>18</v>
      </c>
      <c r="JX26">
        <v>474.128</v>
      </c>
      <c r="JY26">
        <v>497.076</v>
      </c>
      <c r="JZ26">
        <v>18.2376</v>
      </c>
      <c r="KA26">
        <v>25.8034</v>
      </c>
      <c r="KB26">
        <v>30</v>
      </c>
      <c r="KC26">
        <v>26.0997</v>
      </c>
      <c r="KD26">
        <v>26.1083</v>
      </c>
      <c r="KE26">
        <v>22.6744</v>
      </c>
      <c r="KF26">
        <v>20.0092</v>
      </c>
      <c r="KG26">
        <v>7.52726</v>
      </c>
      <c r="KH26">
        <v>18.2129</v>
      </c>
      <c r="KI26">
        <v>420</v>
      </c>
      <c r="KJ26">
        <v>12.7258</v>
      </c>
      <c r="KK26">
        <v>102.266</v>
      </c>
      <c r="KL26">
        <v>93.5675</v>
      </c>
    </row>
    <row r="27" spans="1:298">
      <c r="A27">
        <v>9</v>
      </c>
      <c r="B27">
        <v>1720984059</v>
      </c>
      <c r="C27">
        <v>40</v>
      </c>
      <c r="D27" t="s">
        <v>463</v>
      </c>
      <c r="E27" t="s">
        <v>464</v>
      </c>
      <c r="F27">
        <v>5</v>
      </c>
      <c r="G27" t="s">
        <v>439</v>
      </c>
      <c r="H27" t="s">
        <v>440</v>
      </c>
      <c r="I27" t="s">
        <v>441</v>
      </c>
      <c r="J27">
        <v>1720984056.2</v>
      </c>
      <c r="K27">
        <f>(L27)/1000</f>
        <v>0</v>
      </c>
      <c r="L27">
        <f>IF(DQ27, AO27, AI27)</f>
        <v>0</v>
      </c>
      <c r="M27">
        <f>IF(DQ27, AJ27, AH27)</f>
        <v>0</v>
      </c>
      <c r="N27">
        <f>DS27 - IF(AV27&gt;1, M27*DM27*100.0/(AX27), 0)</f>
        <v>0</v>
      </c>
      <c r="O27">
        <f>((U27-K27/2)*N27-M27)/(U27+K27/2)</f>
        <v>0</v>
      </c>
      <c r="P27">
        <f>O27*(DZ27+EA27)/1000.0</f>
        <v>0</v>
      </c>
      <c r="Q27">
        <f>(DS27 - IF(AV27&gt;1, M27*DM27*100.0/(AX27), 0))*(DZ27+EA27)/1000.0</f>
        <v>0</v>
      </c>
      <c r="R27">
        <f>2.0/((1/T27-1/S27)+SIGN(T27)*SQRT((1/T27-1/S27)*(1/T27-1/S27) + 4*DN27/((DN27+1)*(DN27+1))*(2*1/T27*1/S27-1/S27*1/S27)))</f>
        <v>0</v>
      </c>
      <c r="S27">
        <f>IF(LEFT(DO27,1)&lt;&gt;"0",IF(LEFT(DO27,1)="1",3.0,DP27),$D$5+$E$5*(EG27*DZ27/($K$5*1000))+$F$5*(EG27*DZ27/($K$5*1000))*MAX(MIN(DM27,$J$5),$I$5)*MAX(MIN(DM27,$J$5),$I$5)+$G$5*MAX(MIN(DM27,$J$5),$I$5)*(EG27*DZ27/($K$5*1000))+$H$5*(EG27*DZ27/($K$5*1000))*(EG27*DZ27/($K$5*1000)))</f>
        <v>0</v>
      </c>
      <c r="T27">
        <f>K27*(1000-(1000*0.61365*exp(17.502*X27/(240.97+X27))/(DZ27+EA27)+DU27)/2)/(1000*0.61365*exp(17.502*X27/(240.97+X27))/(DZ27+EA27)-DU27)</f>
        <v>0</v>
      </c>
      <c r="U27">
        <f>1/((DN27+1)/(R27/1.6)+1/(S27/1.37)) + DN27/((DN27+1)/(R27/1.6) + DN27/(S27/1.37))</f>
        <v>0</v>
      </c>
      <c r="V27">
        <f>(DI27*DL27)</f>
        <v>0</v>
      </c>
      <c r="W27">
        <f>(EB27+(V27+2*0.95*5.67E-8*(((EB27+$B$9)+273)^4-(EB27+273)^4)-44100*K27)/(1.84*29.3*S27+8*0.95*5.67E-8*(EB27+273)^3))</f>
        <v>0</v>
      </c>
      <c r="X27">
        <f>($C$9*EC27+$D$9*ED27+$E$9*W27)</f>
        <v>0</v>
      </c>
      <c r="Y27">
        <f>0.61365*exp(17.502*X27/(240.97+X27))</f>
        <v>0</v>
      </c>
      <c r="Z27">
        <f>(AA27/AB27*100)</f>
        <v>0</v>
      </c>
      <c r="AA27">
        <f>DU27*(DZ27+EA27)/1000</f>
        <v>0</v>
      </c>
      <c r="AB27">
        <f>0.61365*exp(17.502*EB27/(240.97+EB27))</f>
        <v>0</v>
      </c>
      <c r="AC27">
        <f>(Y27-DU27*(DZ27+EA27)/1000)</f>
        <v>0</v>
      </c>
      <c r="AD27">
        <f>(-K27*44100)</f>
        <v>0</v>
      </c>
      <c r="AE27">
        <f>2*29.3*S27*0.92*(EB27-X27)</f>
        <v>0</v>
      </c>
      <c r="AF27">
        <f>2*0.95*5.67E-8*(((EB27+$B$9)+273)^4-(X27+273)^4)</f>
        <v>0</v>
      </c>
      <c r="AG27">
        <f>V27+AF27+AD27+AE27</f>
        <v>0</v>
      </c>
      <c r="AH27">
        <f>DY27*AV27*(DT27-DS27*(1000-AV27*DV27)/(1000-AV27*DU27))/(100*DM27)</f>
        <v>0</v>
      </c>
      <c r="AI27">
        <f>1000*DY27*AV27*(DU27-DV27)/(100*DM27*(1000-AV27*DU27))</f>
        <v>0</v>
      </c>
      <c r="AJ27">
        <f>(AK27 - AL27 - DZ27*1E3/(8.314*(EB27+273.15)) * AN27/DY27 * AM27) * DY27/(100*DM27) * (1000 - DV27)/1000</f>
        <v>0</v>
      </c>
      <c r="AK27">
        <v>425.4412727201511</v>
      </c>
      <c r="AL27">
        <v>426.2560727272726</v>
      </c>
      <c r="AM27">
        <v>0.005138334615333751</v>
      </c>
      <c r="AN27">
        <v>66.34746531909092</v>
      </c>
      <c r="AO27">
        <f>(AQ27 - AP27 + DZ27*1E3/(8.314*(EB27+273.15)) * AS27/DY27 * AR27) * DY27/(100*DM27) * 1000/(1000 - AQ27)</f>
        <v>0</v>
      </c>
      <c r="AP27">
        <v>12.66865298773262</v>
      </c>
      <c r="AQ27">
        <v>13.15034242424243</v>
      </c>
      <c r="AR27">
        <v>-2.24478402156903E-06</v>
      </c>
      <c r="AS27">
        <v>104.6009340514009</v>
      </c>
      <c r="AT27">
        <v>10</v>
      </c>
      <c r="AU27">
        <v>2</v>
      </c>
      <c r="AV27">
        <f>IF(AT27*$H$15&gt;=AX27,1.0,(AX27/(AX27-AT27*$H$15)))</f>
        <v>0</v>
      </c>
      <c r="AW27">
        <f>(AV27-1)*100</f>
        <v>0</v>
      </c>
      <c r="AX27">
        <f>MAX(0,($B$15+$C$15*EG27)/(1+$D$15*EG27)*DZ27/(EB27+273)*$E$15)</f>
        <v>0</v>
      </c>
      <c r="AY27" t="s">
        <v>442</v>
      </c>
      <c r="AZ27" t="s">
        <v>442</v>
      </c>
      <c r="BA27">
        <v>0</v>
      </c>
      <c r="BB27">
        <v>0</v>
      </c>
      <c r="BC27">
        <f>1-BA27/BB27</f>
        <v>0</v>
      </c>
      <c r="BD27">
        <v>0</v>
      </c>
      <c r="BE27" t="s">
        <v>442</v>
      </c>
      <c r="BF27" t="s">
        <v>442</v>
      </c>
      <c r="BG27">
        <v>0</v>
      </c>
      <c r="BH27">
        <v>0</v>
      </c>
      <c r="BI27">
        <f>1-BG27/BH27</f>
        <v>0</v>
      </c>
      <c r="BJ27">
        <v>0.5</v>
      </c>
      <c r="BK27">
        <f>DJ27</f>
        <v>0</v>
      </c>
      <c r="BL27">
        <f>M27</f>
        <v>0</v>
      </c>
      <c r="BM27">
        <f>BI27*BJ27*BK27</f>
        <v>0</v>
      </c>
      <c r="BN27">
        <f>(BL27-BD27)/BK27</f>
        <v>0</v>
      </c>
      <c r="BO27">
        <f>(BB27-BH27)/BH27</f>
        <v>0</v>
      </c>
      <c r="BP27">
        <f>BA27/(BC27+BA27/BH27)</f>
        <v>0</v>
      </c>
      <c r="BQ27" t="s">
        <v>442</v>
      </c>
      <c r="BR27">
        <v>0</v>
      </c>
      <c r="BS27">
        <f>IF(BR27&lt;&gt;0, BR27, BP27)</f>
        <v>0</v>
      </c>
      <c r="BT27">
        <f>1-BS27/BH27</f>
        <v>0</v>
      </c>
      <c r="BU27">
        <f>(BH27-BG27)/(BH27-BS27)</f>
        <v>0</v>
      </c>
      <c r="BV27">
        <f>(BB27-BH27)/(BB27-BS27)</f>
        <v>0</v>
      </c>
      <c r="BW27">
        <f>(BH27-BG27)/(BH27-BA27)</f>
        <v>0</v>
      </c>
      <c r="BX27">
        <f>(BB27-BH27)/(BB27-BA27)</f>
        <v>0</v>
      </c>
      <c r="BY27">
        <f>(BU27*BS27/BG27)</f>
        <v>0</v>
      </c>
      <c r="BZ27">
        <f>(1-BY27)</f>
        <v>0</v>
      </c>
      <c r="DI27">
        <f>$B$13*EH27+$C$13*EI27+$F$13*ET27*(1-EW27)</f>
        <v>0</v>
      </c>
      <c r="DJ27">
        <f>DI27*DK27</f>
        <v>0</v>
      </c>
      <c r="DK27">
        <f>($B$13*$D$11+$C$13*$D$11+$F$13*((FG27+EY27)/MAX(FG27+EY27+FH27, 0.1)*$I$11+FH27/MAX(FG27+EY27+FH27, 0.1)*$J$11))/($B$13+$C$13+$F$13)</f>
        <v>0</v>
      </c>
      <c r="DL27">
        <f>($B$13*$K$11+$C$13*$K$11+$F$13*((FG27+EY27)/MAX(FG27+EY27+FH27, 0.1)*$P$11+FH27/MAX(FG27+EY27+FH27, 0.1)*$Q$11))/($B$13+$C$13+$F$13)</f>
        <v>0</v>
      </c>
      <c r="DM27">
        <v>6</v>
      </c>
      <c r="DN27">
        <v>0.5</v>
      </c>
      <c r="DO27" t="s">
        <v>443</v>
      </c>
      <c r="DP27">
        <v>2</v>
      </c>
      <c r="DQ27" t="b">
        <v>1</v>
      </c>
      <c r="DR27">
        <v>1720984056.2</v>
      </c>
      <c r="DS27">
        <v>420.6201</v>
      </c>
      <c r="DT27">
        <v>420.023</v>
      </c>
      <c r="DU27">
        <v>13.15148</v>
      </c>
      <c r="DV27">
        <v>12.66882</v>
      </c>
      <c r="DW27">
        <v>417.7664</v>
      </c>
      <c r="DX27">
        <v>13.08446</v>
      </c>
      <c r="DY27">
        <v>499.9574</v>
      </c>
      <c r="DZ27">
        <v>90.72386</v>
      </c>
      <c r="EA27">
        <v>0.09996918</v>
      </c>
      <c r="EB27">
        <v>20.31956</v>
      </c>
      <c r="EC27">
        <v>20.02447</v>
      </c>
      <c r="ED27">
        <v>999.9</v>
      </c>
      <c r="EE27">
        <v>0</v>
      </c>
      <c r="EF27">
        <v>0</v>
      </c>
      <c r="EG27">
        <v>9994.755000000001</v>
      </c>
      <c r="EH27">
        <v>0</v>
      </c>
      <c r="EI27">
        <v>0.242856</v>
      </c>
      <c r="EJ27">
        <v>0.5969236999999999</v>
      </c>
      <c r="EK27">
        <v>426.2253000000001</v>
      </c>
      <c r="EL27">
        <v>425.4124</v>
      </c>
      <c r="EM27">
        <v>0.4826563</v>
      </c>
      <c r="EN27">
        <v>420.023</v>
      </c>
      <c r="EO27">
        <v>12.66882</v>
      </c>
      <c r="EP27">
        <v>1.193153</v>
      </c>
      <c r="EQ27">
        <v>1.149365</v>
      </c>
      <c r="ER27">
        <v>9.516389</v>
      </c>
      <c r="ES27">
        <v>8.961367000000001</v>
      </c>
      <c r="ET27">
        <v>0</v>
      </c>
      <c r="EU27">
        <v>0</v>
      </c>
      <c r="EV27">
        <v>0</v>
      </c>
      <c r="EW27">
        <v>0</v>
      </c>
      <c r="EX27">
        <v>-3.1</v>
      </c>
      <c r="EY27">
        <v>0</v>
      </c>
      <c r="EZ27">
        <v>-19.24</v>
      </c>
      <c r="FA27">
        <v>-0.15</v>
      </c>
      <c r="FB27">
        <v>34.2498</v>
      </c>
      <c r="FC27">
        <v>40.7872</v>
      </c>
      <c r="FD27">
        <v>37.1874</v>
      </c>
      <c r="FE27">
        <v>40.3372</v>
      </c>
      <c r="FF27">
        <v>34.26860000000001</v>
      </c>
      <c r="FG27">
        <v>0</v>
      </c>
      <c r="FH27">
        <v>0</v>
      </c>
      <c r="FI27">
        <v>0</v>
      </c>
      <c r="FJ27">
        <v>1720984054.2</v>
      </c>
      <c r="FK27">
        <v>0</v>
      </c>
      <c r="FL27">
        <v>-1.124</v>
      </c>
      <c r="FM27">
        <v>-21.8923075688191</v>
      </c>
      <c r="FN27">
        <v>38.6230767262287</v>
      </c>
      <c r="FO27">
        <v>-23.712</v>
      </c>
      <c r="FP27">
        <v>15</v>
      </c>
      <c r="FQ27">
        <v>1720983378.6</v>
      </c>
      <c r="FR27" t="s">
        <v>444</v>
      </c>
      <c r="FS27">
        <v>1720983378.6</v>
      </c>
      <c r="FT27">
        <v>1720983376.1</v>
      </c>
      <c r="FU27">
        <v>7</v>
      </c>
      <c r="FV27">
        <v>0.245</v>
      </c>
      <c r="FW27">
        <v>0.017</v>
      </c>
      <c r="FX27">
        <v>2.851</v>
      </c>
      <c r="FY27">
        <v>0.057</v>
      </c>
      <c r="FZ27">
        <v>420</v>
      </c>
      <c r="GA27">
        <v>12</v>
      </c>
      <c r="GB27">
        <v>0.39</v>
      </c>
      <c r="GC27">
        <v>0.29</v>
      </c>
      <c r="GD27">
        <v>0.6530379999999999</v>
      </c>
      <c r="GE27">
        <v>-0.226557523452159</v>
      </c>
      <c r="GF27">
        <v>0.05495583590666236</v>
      </c>
      <c r="GG27">
        <v>1</v>
      </c>
      <c r="GH27">
        <v>-1.561764705882353</v>
      </c>
      <c r="GI27">
        <v>-1.740259597092827</v>
      </c>
      <c r="GJ27">
        <v>5.587328873857049</v>
      </c>
      <c r="GK27">
        <v>0</v>
      </c>
      <c r="GL27">
        <v>0.4876715</v>
      </c>
      <c r="GM27">
        <v>-0.04935802626641689</v>
      </c>
      <c r="GN27">
        <v>0.004899507102760437</v>
      </c>
      <c r="GO27">
        <v>1</v>
      </c>
      <c r="GP27">
        <v>2</v>
      </c>
      <c r="GQ27">
        <v>3</v>
      </c>
      <c r="GR27" t="s">
        <v>445</v>
      </c>
      <c r="GS27">
        <v>3.10008</v>
      </c>
      <c r="GT27">
        <v>2.75798</v>
      </c>
      <c r="GU27">
        <v>0.08843620000000001</v>
      </c>
      <c r="GV27">
        <v>0.0888154</v>
      </c>
      <c r="GW27">
        <v>0.07071769999999999</v>
      </c>
      <c r="GX27">
        <v>0.0695972</v>
      </c>
      <c r="GY27">
        <v>23899.8</v>
      </c>
      <c r="GZ27">
        <v>22136.6</v>
      </c>
      <c r="HA27">
        <v>26774.7</v>
      </c>
      <c r="HB27">
        <v>24510.3</v>
      </c>
      <c r="HC27">
        <v>39847.4</v>
      </c>
      <c r="HD27">
        <v>33746.6</v>
      </c>
      <c r="HE27">
        <v>46784.3</v>
      </c>
      <c r="HF27">
        <v>38811.9</v>
      </c>
      <c r="HG27">
        <v>1.89495</v>
      </c>
      <c r="HH27">
        <v>1.90847</v>
      </c>
      <c r="HI27">
        <v>-0.0141039</v>
      </c>
      <c r="HJ27">
        <v>0</v>
      </c>
      <c r="HK27">
        <v>20.2471</v>
      </c>
      <c r="HL27">
        <v>999.9</v>
      </c>
      <c r="HM27">
        <v>33.4</v>
      </c>
      <c r="HN27">
        <v>31.1</v>
      </c>
      <c r="HO27">
        <v>16.7035</v>
      </c>
      <c r="HP27">
        <v>61.4677</v>
      </c>
      <c r="HQ27">
        <v>24.2588</v>
      </c>
      <c r="HR27">
        <v>1</v>
      </c>
      <c r="HS27">
        <v>-0.111395</v>
      </c>
      <c r="HT27">
        <v>2.49001</v>
      </c>
      <c r="HU27">
        <v>20.2815</v>
      </c>
      <c r="HV27">
        <v>5.21924</v>
      </c>
      <c r="HW27">
        <v>11.98</v>
      </c>
      <c r="HX27">
        <v>4.9653</v>
      </c>
      <c r="HY27">
        <v>3.27455</v>
      </c>
      <c r="HZ27">
        <v>9999</v>
      </c>
      <c r="IA27">
        <v>9999</v>
      </c>
      <c r="IB27">
        <v>9999</v>
      </c>
      <c r="IC27">
        <v>999.9</v>
      </c>
      <c r="ID27">
        <v>1.8639</v>
      </c>
      <c r="IE27">
        <v>1.86005</v>
      </c>
      <c r="IF27">
        <v>1.85834</v>
      </c>
      <c r="IG27">
        <v>1.85974</v>
      </c>
      <c r="IH27">
        <v>1.85988</v>
      </c>
      <c r="II27">
        <v>1.85831</v>
      </c>
      <c r="IJ27">
        <v>1.85735</v>
      </c>
      <c r="IK27">
        <v>1.85236</v>
      </c>
      <c r="IL27">
        <v>0</v>
      </c>
      <c r="IM27">
        <v>0</v>
      </c>
      <c r="IN27">
        <v>0</v>
      </c>
      <c r="IO27">
        <v>0</v>
      </c>
      <c r="IP27" t="s">
        <v>446</v>
      </c>
      <c r="IQ27" t="s">
        <v>447</v>
      </c>
      <c r="IR27" t="s">
        <v>448</v>
      </c>
      <c r="IS27" t="s">
        <v>448</v>
      </c>
      <c r="IT27" t="s">
        <v>448</v>
      </c>
      <c r="IU27" t="s">
        <v>448</v>
      </c>
      <c r="IV27">
        <v>0</v>
      </c>
      <c r="IW27">
        <v>100</v>
      </c>
      <c r="IX27">
        <v>100</v>
      </c>
      <c r="IY27">
        <v>2.854</v>
      </c>
      <c r="IZ27">
        <v>0.067</v>
      </c>
      <c r="JA27">
        <v>1.482532287308414</v>
      </c>
      <c r="JB27">
        <v>0.003205081530674009</v>
      </c>
      <c r="JC27">
        <v>2.801668427256499E-07</v>
      </c>
      <c r="JD27">
        <v>-2.335559357006475E-10</v>
      </c>
      <c r="JE27">
        <v>-0.02277285321358129</v>
      </c>
      <c r="JF27">
        <v>-0.002076669970451321</v>
      </c>
      <c r="JG27">
        <v>0.0007626758912413338</v>
      </c>
      <c r="JH27">
        <v>-6.071280622872934E-06</v>
      </c>
      <c r="JI27">
        <v>2</v>
      </c>
      <c r="JJ27">
        <v>2003</v>
      </c>
      <c r="JK27">
        <v>1</v>
      </c>
      <c r="JL27">
        <v>25</v>
      </c>
      <c r="JM27">
        <v>11.3</v>
      </c>
      <c r="JN27">
        <v>11.4</v>
      </c>
      <c r="JO27">
        <v>1.12793</v>
      </c>
      <c r="JP27">
        <v>2.64282</v>
      </c>
      <c r="JQ27">
        <v>1.49658</v>
      </c>
      <c r="JR27">
        <v>2.3584</v>
      </c>
      <c r="JS27">
        <v>1.54907</v>
      </c>
      <c r="JT27">
        <v>2.39624</v>
      </c>
      <c r="JU27">
        <v>35.0594</v>
      </c>
      <c r="JV27">
        <v>23.9999</v>
      </c>
      <c r="JW27">
        <v>18</v>
      </c>
      <c r="JX27">
        <v>474.055</v>
      </c>
      <c r="JY27">
        <v>497.094</v>
      </c>
      <c r="JZ27">
        <v>18.2046</v>
      </c>
      <c r="KA27">
        <v>25.8012</v>
      </c>
      <c r="KB27">
        <v>30.0001</v>
      </c>
      <c r="KC27">
        <v>26.0978</v>
      </c>
      <c r="KD27">
        <v>26.1066</v>
      </c>
      <c r="KE27">
        <v>22.675</v>
      </c>
      <c r="KF27">
        <v>20.0092</v>
      </c>
      <c r="KG27">
        <v>7.52726</v>
      </c>
      <c r="KH27">
        <v>18.1876</v>
      </c>
      <c r="KI27">
        <v>420</v>
      </c>
      <c r="KJ27">
        <v>12.7325</v>
      </c>
      <c r="KK27">
        <v>102.266</v>
      </c>
      <c r="KL27">
        <v>93.5681</v>
      </c>
    </row>
    <row r="28" spans="1:298">
      <c r="A28">
        <v>10</v>
      </c>
      <c r="B28">
        <v>1720984064</v>
      </c>
      <c r="C28">
        <v>45</v>
      </c>
      <c r="D28" t="s">
        <v>465</v>
      </c>
      <c r="E28" t="s">
        <v>466</v>
      </c>
      <c r="F28">
        <v>5</v>
      </c>
      <c r="G28" t="s">
        <v>439</v>
      </c>
      <c r="H28" t="s">
        <v>440</v>
      </c>
      <c r="I28" t="s">
        <v>441</v>
      </c>
      <c r="J28">
        <v>1720984061.5</v>
      </c>
      <c r="K28">
        <f>(L28)/1000</f>
        <v>0</v>
      </c>
      <c r="L28">
        <f>IF(DQ28, AO28, AI28)</f>
        <v>0</v>
      </c>
      <c r="M28">
        <f>IF(DQ28, AJ28, AH28)</f>
        <v>0</v>
      </c>
      <c r="N28">
        <f>DS28 - IF(AV28&gt;1, M28*DM28*100.0/(AX28), 0)</f>
        <v>0</v>
      </c>
      <c r="O28">
        <f>((U28-K28/2)*N28-M28)/(U28+K28/2)</f>
        <v>0</v>
      </c>
      <c r="P28">
        <f>O28*(DZ28+EA28)/1000.0</f>
        <v>0</v>
      </c>
      <c r="Q28">
        <f>(DS28 - IF(AV28&gt;1, M28*DM28*100.0/(AX28), 0))*(DZ28+EA28)/1000.0</f>
        <v>0</v>
      </c>
      <c r="R28">
        <f>2.0/((1/T28-1/S28)+SIGN(T28)*SQRT((1/T28-1/S28)*(1/T28-1/S28) + 4*DN28/((DN28+1)*(DN28+1))*(2*1/T28*1/S28-1/S28*1/S28)))</f>
        <v>0</v>
      </c>
      <c r="S28">
        <f>IF(LEFT(DO28,1)&lt;&gt;"0",IF(LEFT(DO28,1)="1",3.0,DP28),$D$5+$E$5*(EG28*DZ28/($K$5*1000))+$F$5*(EG28*DZ28/($K$5*1000))*MAX(MIN(DM28,$J$5),$I$5)*MAX(MIN(DM28,$J$5),$I$5)+$G$5*MAX(MIN(DM28,$J$5),$I$5)*(EG28*DZ28/($K$5*1000))+$H$5*(EG28*DZ28/($K$5*1000))*(EG28*DZ28/($K$5*1000)))</f>
        <v>0</v>
      </c>
      <c r="T28">
        <f>K28*(1000-(1000*0.61365*exp(17.502*X28/(240.97+X28))/(DZ28+EA28)+DU28)/2)/(1000*0.61365*exp(17.502*X28/(240.97+X28))/(DZ28+EA28)-DU28)</f>
        <v>0</v>
      </c>
      <c r="U28">
        <f>1/((DN28+1)/(R28/1.6)+1/(S28/1.37)) + DN28/((DN28+1)/(R28/1.6) + DN28/(S28/1.37))</f>
        <v>0</v>
      </c>
      <c r="V28">
        <f>(DI28*DL28)</f>
        <v>0</v>
      </c>
      <c r="W28">
        <f>(EB28+(V28+2*0.95*5.67E-8*(((EB28+$B$9)+273)^4-(EB28+273)^4)-44100*K28)/(1.84*29.3*S28+8*0.95*5.67E-8*(EB28+273)^3))</f>
        <v>0</v>
      </c>
      <c r="X28">
        <f>($C$9*EC28+$D$9*ED28+$E$9*W28)</f>
        <v>0</v>
      </c>
      <c r="Y28">
        <f>0.61365*exp(17.502*X28/(240.97+X28))</f>
        <v>0</v>
      </c>
      <c r="Z28">
        <f>(AA28/AB28*100)</f>
        <v>0</v>
      </c>
      <c r="AA28">
        <f>DU28*(DZ28+EA28)/1000</f>
        <v>0</v>
      </c>
      <c r="AB28">
        <f>0.61365*exp(17.502*EB28/(240.97+EB28))</f>
        <v>0</v>
      </c>
      <c r="AC28">
        <f>(Y28-DU28*(DZ28+EA28)/1000)</f>
        <v>0</v>
      </c>
      <c r="AD28">
        <f>(-K28*44100)</f>
        <v>0</v>
      </c>
      <c r="AE28">
        <f>2*29.3*S28*0.92*(EB28-X28)</f>
        <v>0</v>
      </c>
      <c r="AF28">
        <f>2*0.95*5.67E-8*(((EB28+$B$9)+273)^4-(X28+273)^4)</f>
        <v>0</v>
      </c>
      <c r="AG28">
        <f>V28+AF28+AD28+AE28</f>
        <v>0</v>
      </c>
      <c r="AH28">
        <f>DY28*AV28*(DT28-DS28*(1000-AV28*DV28)/(1000-AV28*DU28))/(100*DM28)</f>
        <v>0</v>
      </c>
      <c r="AI28">
        <f>1000*DY28*AV28*(DU28-DV28)/(100*DM28*(1000-AV28*DU28))</f>
        <v>0</v>
      </c>
      <c r="AJ28">
        <f>(AK28 - AL28 - DZ28*1E3/(8.314*(EB28+273.15)) * AN28/DY28 * AM28) * DY28/(100*DM28) * (1000 - DV28)/1000</f>
        <v>0</v>
      </c>
      <c r="AK28">
        <v>425.3911852281844</v>
      </c>
      <c r="AL28">
        <v>426.2498909090908</v>
      </c>
      <c r="AM28">
        <v>-0.0001490263889559237</v>
      </c>
      <c r="AN28">
        <v>66.34746531909092</v>
      </c>
      <c r="AO28">
        <f>(AQ28 - AP28 + DZ28*1E3/(8.314*(EB28+273.15)) * AS28/DY28 * AR28) * DY28/(100*DM28) * 1000/(1000 - AQ28)</f>
        <v>0</v>
      </c>
      <c r="AP28">
        <v>12.66803138695034</v>
      </c>
      <c r="AQ28">
        <v>13.14812303030302</v>
      </c>
      <c r="AR28">
        <v>-1.242551929191176E-06</v>
      </c>
      <c r="AS28">
        <v>104.6009340514009</v>
      </c>
      <c r="AT28">
        <v>10</v>
      </c>
      <c r="AU28">
        <v>2</v>
      </c>
      <c r="AV28">
        <f>IF(AT28*$H$15&gt;=AX28,1.0,(AX28/(AX28-AT28*$H$15)))</f>
        <v>0</v>
      </c>
      <c r="AW28">
        <f>(AV28-1)*100</f>
        <v>0</v>
      </c>
      <c r="AX28">
        <f>MAX(0,($B$15+$C$15*EG28)/(1+$D$15*EG28)*DZ28/(EB28+273)*$E$15)</f>
        <v>0</v>
      </c>
      <c r="AY28" t="s">
        <v>442</v>
      </c>
      <c r="AZ28" t="s">
        <v>442</v>
      </c>
      <c r="BA28">
        <v>0</v>
      </c>
      <c r="BB28">
        <v>0</v>
      </c>
      <c r="BC28">
        <f>1-BA28/BB28</f>
        <v>0</v>
      </c>
      <c r="BD28">
        <v>0</v>
      </c>
      <c r="BE28" t="s">
        <v>442</v>
      </c>
      <c r="BF28" t="s">
        <v>442</v>
      </c>
      <c r="BG28">
        <v>0</v>
      </c>
      <c r="BH28">
        <v>0</v>
      </c>
      <c r="BI28">
        <f>1-BG28/BH28</f>
        <v>0</v>
      </c>
      <c r="BJ28">
        <v>0.5</v>
      </c>
      <c r="BK28">
        <f>DJ28</f>
        <v>0</v>
      </c>
      <c r="BL28">
        <f>M28</f>
        <v>0</v>
      </c>
      <c r="BM28">
        <f>BI28*BJ28*BK28</f>
        <v>0</v>
      </c>
      <c r="BN28">
        <f>(BL28-BD28)/BK28</f>
        <v>0</v>
      </c>
      <c r="BO28">
        <f>(BB28-BH28)/BH28</f>
        <v>0</v>
      </c>
      <c r="BP28">
        <f>BA28/(BC28+BA28/BH28)</f>
        <v>0</v>
      </c>
      <c r="BQ28" t="s">
        <v>442</v>
      </c>
      <c r="BR28">
        <v>0</v>
      </c>
      <c r="BS28">
        <f>IF(BR28&lt;&gt;0, BR28, BP28)</f>
        <v>0</v>
      </c>
      <c r="BT28">
        <f>1-BS28/BH28</f>
        <v>0</v>
      </c>
      <c r="BU28">
        <f>(BH28-BG28)/(BH28-BS28)</f>
        <v>0</v>
      </c>
      <c r="BV28">
        <f>(BB28-BH28)/(BB28-BS28)</f>
        <v>0</v>
      </c>
      <c r="BW28">
        <f>(BH28-BG28)/(BH28-BA28)</f>
        <v>0</v>
      </c>
      <c r="BX28">
        <f>(BB28-BH28)/(BB28-BA28)</f>
        <v>0</v>
      </c>
      <c r="BY28">
        <f>(BU28*BS28/BG28)</f>
        <v>0</v>
      </c>
      <c r="BZ28">
        <f>(1-BY28)</f>
        <v>0</v>
      </c>
      <c r="DI28">
        <f>$B$13*EH28+$C$13*EI28+$F$13*ET28*(1-EW28)</f>
        <v>0</v>
      </c>
      <c r="DJ28">
        <f>DI28*DK28</f>
        <v>0</v>
      </c>
      <c r="DK28">
        <f>($B$13*$D$11+$C$13*$D$11+$F$13*((FG28+EY28)/MAX(FG28+EY28+FH28, 0.1)*$I$11+FH28/MAX(FG28+EY28+FH28, 0.1)*$J$11))/($B$13+$C$13+$F$13)</f>
        <v>0</v>
      </c>
      <c r="DL28">
        <f>($B$13*$K$11+$C$13*$K$11+$F$13*((FG28+EY28)/MAX(FG28+EY28+FH28, 0.1)*$P$11+FH28/MAX(FG28+EY28+FH28, 0.1)*$Q$11))/($B$13+$C$13+$F$13)</f>
        <v>0</v>
      </c>
      <c r="DM28">
        <v>6</v>
      </c>
      <c r="DN28">
        <v>0.5</v>
      </c>
      <c r="DO28" t="s">
        <v>443</v>
      </c>
      <c r="DP28">
        <v>2</v>
      </c>
      <c r="DQ28" t="b">
        <v>1</v>
      </c>
      <c r="DR28">
        <v>1720984061.5</v>
      </c>
      <c r="DS28">
        <v>420.6352222222222</v>
      </c>
      <c r="DT28">
        <v>419.9988888888889</v>
      </c>
      <c r="DU28">
        <v>13.14967777777778</v>
      </c>
      <c r="DV28">
        <v>12.66814444444444</v>
      </c>
      <c r="DW28">
        <v>417.7822222222222</v>
      </c>
      <c r="DX28">
        <v>13.08267777777778</v>
      </c>
      <c r="DY28">
        <v>500.0435555555555</v>
      </c>
      <c r="DZ28">
        <v>90.72364444444446</v>
      </c>
      <c r="EA28">
        <v>0.1001591222222222</v>
      </c>
      <c r="EB28">
        <v>20.307</v>
      </c>
      <c r="EC28">
        <v>20.01</v>
      </c>
      <c r="ED28">
        <v>999.9000000000001</v>
      </c>
      <c r="EE28">
        <v>0</v>
      </c>
      <c r="EF28">
        <v>0</v>
      </c>
      <c r="EG28">
        <v>9990.833333333334</v>
      </c>
      <c r="EH28">
        <v>0</v>
      </c>
      <c r="EI28">
        <v>0.242856</v>
      </c>
      <c r="EJ28">
        <v>0.6364406666666667</v>
      </c>
      <c r="EK28">
        <v>426.2404444444444</v>
      </c>
      <c r="EL28">
        <v>425.388</v>
      </c>
      <c r="EM28">
        <v>0.4815385555555556</v>
      </c>
      <c r="EN28">
        <v>419.9988888888889</v>
      </c>
      <c r="EO28">
        <v>12.66814444444444</v>
      </c>
      <c r="EP28">
        <v>1.192985555555556</v>
      </c>
      <c r="EQ28">
        <v>1.1493</v>
      </c>
      <c r="ER28">
        <v>9.514326666666665</v>
      </c>
      <c r="ES28">
        <v>8.960541111111111</v>
      </c>
      <c r="ET28">
        <v>0</v>
      </c>
      <c r="EU28">
        <v>0</v>
      </c>
      <c r="EV28">
        <v>0</v>
      </c>
      <c r="EW28">
        <v>0</v>
      </c>
      <c r="EX28">
        <v>-1.344444444444445</v>
      </c>
      <c r="EY28">
        <v>0</v>
      </c>
      <c r="EZ28">
        <v>-22.34444444444444</v>
      </c>
      <c r="FA28">
        <v>-1.355555555555556</v>
      </c>
      <c r="FB28">
        <v>34.37477777777778</v>
      </c>
      <c r="FC28">
        <v>40.861</v>
      </c>
      <c r="FD28">
        <v>37.18033333333333</v>
      </c>
      <c r="FE28">
        <v>40.45111111111111</v>
      </c>
      <c r="FF28">
        <v>34.18011111111111</v>
      </c>
      <c r="FG28">
        <v>0</v>
      </c>
      <c r="FH28">
        <v>0</v>
      </c>
      <c r="FI28">
        <v>0</v>
      </c>
      <c r="FJ28">
        <v>1720984059.6</v>
      </c>
      <c r="FK28">
        <v>0</v>
      </c>
      <c r="FL28">
        <v>-1.626923076923077</v>
      </c>
      <c r="FM28">
        <v>-9.815384487977253</v>
      </c>
      <c r="FN28">
        <v>19.21367508890138</v>
      </c>
      <c r="FO28">
        <v>-22.53076923076923</v>
      </c>
      <c r="FP28">
        <v>15</v>
      </c>
      <c r="FQ28">
        <v>1720983378.6</v>
      </c>
      <c r="FR28" t="s">
        <v>444</v>
      </c>
      <c r="FS28">
        <v>1720983378.6</v>
      </c>
      <c r="FT28">
        <v>1720983376.1</v>
      </c>
      <c r="FU28">
        <v>7</v>
      </c>
      <c r="FV28">
        <v>0.245</v>
      </c>
      <c r="FW28">
        <v>0.017</v>
      </c>
      <c r="FX28">
        <v>2.851</v>
      </c>
      <c r="FY28">
        <v>0.057</v>
      </c>
      <c r="FZ28">
        <v>420</v>
      </c>
      <c r="GA28">
        <v>12</v>
      </c>
      <c r="GB28">
        <v>0.39</v>
      </c>
      <c r="GC28">
        <v>0.29</v>
      </c>
      <c r="GD28">
        <v>0.6492837804878049</v>
      </c>
      <c r="GE28">
        <v>-0.222728425087106</v>
      </c>
      <c r="GF28">
        <v>0.05700982095347201</v>
      </c>
      <c r="GG28">
        <v>1</v>
      </c>
      <c r="GH28">
        <v>-1.029411764705882</v>
      </c>
      <c r="GI28">
        <v>-17.18258202630798</v>
      </c>
      <c r="GJ28">
        <v>5.282408620170331</v>
      </c>
      <c r="GK28">
        <v>0</v>
      </c>
      <c r="GL28">
        <v>0.4848619268292683</v>
      </c>
      <c r="GM28">
        <v>-0.03193492682926698</v>
      </c>
      <c r="GN28">
        <v>0.003397834255638783</v>
      </c>
      <c r="GO28">
        <v>1</v>
      </c>
      <c r="GP28">
        <v>2</v>
      </c>
      <c r="GQ28">
        <v>3</v>
      </c>
      <c r="GR28" t="s">
        <v>445</v>
      </c>
      <c r="GS28">
        <v>3.10015</v>
      </c>
      <c r="GT28">
        <v>2.75822</v>
      </c>
      <c r="GU28">
        <v>0.0884398</v>
      </c>
      <c r="GV28">
        <v>0.0888245</v>
      </c>
      <c r="GW28">
        <v>0.0707084</v>
      </c>
      <c r="GX28">
        <v>0.0695984</v>
      </c>
      <c r="GY28">
        <v>23899.8</v>
      </c>
      <c r="GZ28">
        <v>22136.4</v>
      </c>
      <c r="HA28">
        <v>26774.8</v>
      </c>
      <c r="HB28">
        <v>24510.2</v>
      </c>
      <c r="HC28">
        <v>39847.7</v>
      </c>
      <c r="HD28">
        <v>33746.5</v>
      </c>
      <c r="HE28">
        <v>46784.1</v>
      </c>
      <c r="HF28">
        <v>38811.9</v>
      </c>
      <c r="HG28">
        <v>1.8953</v>
      </c>
      <c r="HH28">
        <v>1.90842</v>
      </c>
      <c r="HI28">
        <v>-0.01432</v>
      </c>
      <c r="HJ28">
        <v>0</v>
      </c>
      <c r="HK28">
        <v>20.244</v>
      </c>
      <c r="HL28">
        <v>999.9</v>
      </c>
      <c r="HM28">
        <v>33.4</v>
      </c>
      <c r="HN28">
        <v>31.1</v>
      </c>
      <c r="HO28">
        <v>16.703</v>
      </c>
      <c r="HP28">
        <v>61.5677</v>
      </c>
      <c r="HQ28">
        <v>24.2268</v>
      </c>
      <c r="HR28">
        <v>1</v>
      </c>
      <c r="HS28">
        <v>-0.111456</v>
      </c>
      <c r="HT28">
        <v>2.46572</v>
      </c>
      <c r="HU28">
        <v>20.2827</v>
      </c>
      <c r="HV28">
        <v>5.22283</v>
      </c>
      <c r="HW28">
        <v>11.98</v>
      </c>
      <c r="HX28">
        <v>4.96565</v>
      </c>
      <c r="HY28">
        <v>3.2751</v>
      </c>
      <c r="HZ28">
        <v>9999</v>
      </c>
      <c r="IA28">
        <v>9999</v>
      </c>
      <c r="IB28">
        <v>9999</v>
      </c>
      <c r="IC28">
        <v>999.9</v>
      </c>
      <c r="ID28">
        <v>1.86389</v>
      </c>
      <c r="IE28">
        <v>1.86005</v>
      </c>
      <c r="IF28">
        <v>1.85834</v>
      </c>
      <c r="IG28">
        <v>1.85974</v>
      </c>
      <c r="IH28">
        <v>1.85987</v>
      </c>
      <c r="II28">
        <v>1.8583</v>
      </c>
      <c r="IJ28">
        <v>1.85736</v>
      </c>
      <c r="IK28">
        <v>1.85232</v>
      </c>
      <c r="IL28">
        <v>0</v>
      </c>
      <c r="IM28">
        <v>0</v>
      </c>
      <c r="IN28">
        <v>0</v>
      </c>
      <c r="IO28">
        <v>0</v>
      </c>
      <c r="IP28" t="s">
        <v>446</v>
      </c>
      <c r="IQ28" t="s">
        <v>447</v>
      </c>
      <c r="IR28" t="s">
        <v>448</v>
      </c>
      <c r="IS28" t="s">
        <v>448</v>
      </c>
      <c r="IT28" t="s">
        <v>448</v>
      </c>
      <c r="IU28" t="s">
        <v>448</v>
      </c>
      <c r="IV28">
        <v>0</v>
      </c>
      <c r="IW28">
        <v>100</v>
      </c>
      <c r="IX28">
        <v>100</v>
      </c>
      <c r="IY28">
        <v>2.853</v>
      </c>
      <c r="IZ28">
        <v>0.067</v>
      </c>
      <c r="JA28">
        <v>1.482532287308414</v>
      </c>
      <c r="JB28">
        <v>0.003205081530674009</v>
      </c>
      <c r="JC28">
        <v>2.801668427256499E-07</v>
      </c>
      <c r="JD28">
        <v>-2.335559357006475E-10</v>
      </c>
      <c r="JE28">
        <v>-0.02277285321358129</v>
      </c>
      <c r="JF28">
        <v>-0.002076669970451321</v>
      </c>
      <c r="JG28">
        <v>0.0007626758912413338</v>
      </c>
      <c r="JH28">
        <v>-6.071280622872934E-06</v>
      </c>
      <c r="JI28">
        <v>2</v>
      </c>
      <c r="JJ28">
        <v>2003</v>
      </c>
      <c r="JK28">
        <v>1</v>
      </c>
      <c r="JL28">
        <v>25</v>
      </c>
      <c r="JM28">
        <v>11.4</v>
      </c>
      <c r="JN28">
        <v>11.5</v>
      </c>
      <c r="JO28">
        <v>1.12793</v>
      </c>
      <c r="JP28">
        <v>2.6416</v>
      </c>
      <c r="JQ28">
        <v>1.49658</v>
      </c>
      <c r="JR28">
        <v>2.3584</v>
      </c>
      <c r="JS28">
        <v>1.54907</v>
      </c>
      <c r="JT28">
        <v>2.43164</v>
      </c>
      <c r="JU28">
        <v>35.0364</v>
      </c>
      <c r="JV28">
        <v>23.9999</v>
      </c>
      <c r="JW28">
        <v>18</v>
      </c>
      <c r="JX28">
        <v>474.236</v>
      </c>
      <c r="JY28">
        <v>497.052</v>
      </c>
      <c r="JZ28">
        <v>18.1792</v>
      </c>
      <c r="KA28">
        <v>25.7999</v>
      </c>
      <c r="KB28">
        <v>30</v>
      </c>
      <c r="KC28">
        <v>26.0956</v>
      </c>
      <c r="KD28">
        <v>26.1055</v>
      </c>
      <c r="KE28">
        <v>22.6745</v>
      </c>
      <c r="KF28">
        <v>20.0092</v>
      </c>
      <c r="KG28">
        <v>7.52726</v>
      </c>
      <c r="KH28">
        <v>18.1761</v>
      </c>
      <c r="KI28">
        <v>420</v>
      </c>
      <c r="KJ28">
        <v>12.742</v>
      </c>
      <c r="KK28">
        <v>102.266</v>
      </c>
      <c r="KL28">
        <v>93.568</v>
      </c>
    </row>
    <row r="29" spans="1:298">
      <c r="A29">
        <v>11</v>
      </c>
      <c r="B29">
        <v>1720984069</v>
      </c>
      <c r="C29">
        <v>50</v>
      </c>
      <c r="D29" t="s">
        <v>467</v>
      </c>
      <c r="E29" t="s">
        <v>468</v>
      </c>
      <c r="F29">
        <v>5</v>
      </c>
      <c r="G29" t="s">
        <v>439</v>
      </c>
      <c r="H29" t="s">
        <v>440</v>
      </c>
      <c r="I29" t="s">
        <v>441</v>
      </c>
      <c r="J29">
        <v>1720984066.2</v>
      </c>
      <c r="K29">
        <f>(L29)/1000</f>
        <v>0</v>
      </c>
      <c r="L29">
        <f>IF(DQ29, AO29, AI29)</f>
        <v>0</v>
      </c>
      <c r="M29">
        <f>IF(DQ29, AJ29, AH29)</f>
        <v>0</v>
      </c>
      <c r="N29">
        <f>DS29 - IF(AV29&gt;1, M29*DM29*100.0/(AX29), 0)</f>
        <v>0</v>
      </c>
      <c r="O29">
        <f>((U29-K29/2)*N29-M29)/(U29+K29/2)</f>
        <v>0</v>
      </c>
      <c r="P29">
        <f>O29*(DZ29+EA29)/1000.0</f>
        <v>0</v>
      </c>
      <c r="Q29">
        <f>(DS29 - IF(AV29&gt;1, M29*DM29*100.0/(AX29), 0))*(DZ29+EA29)/1000.0</f>
        <v>0</v>
      </c>
      <c r="R29">
        <f>2.0/((1/T29-1/S29)+SIGN(T29)*SQRT((1/T29-1/S29)*(1/T29-1/S29) + 4*DN29/((DN29+1)*(DN29+1))*(2*1/T29*1/S29-1/S29*1/S29)))</f>
        <v>0</v>
      </c>
      <c r="S29">
        <f>IF(LEFT(DO29,1)&lt;&gt;"0",IF(LEFT(DO29,1)="1",3.0,DP29),$D$5+$E$5*(EG29*DZ29/($K$5*1000))+$F$5*(EG29*DZ29/($K$5*1000))*MAX(MIN(DM29,$J$5),$I$5)*MAX(MIN(DM29,$J$5),$I$5)+$G$5*MAX(MIN(DM29,$J$5),$I$5)*(EG29*DZ29/($K$5*1000))+$H$5*(EG29*DZ29/($K$5*1000))*(EG29*DZ29/($K$5*1000)))</f>
        <v>0</v>
      </c>
      <c r="T29">
        <f>K29*(1000-(1000*0.61365*exp(17.502*X29/(240.97+X29))/(DZ29+EA29)+DU29)/2)/(1000*0.61365*exp(17.502*X29/(240.97+X29))/(DZ29+EA29)-DU29)</f>
        <v>0</v>
      </c>
      <c r="U29">
        <f>1/((DN29+1)/(R29/1.6)+1/(S29/1.37)) + DN29/((DN29+1)/(R29/1.6) + DN29/(S29/1.37))</f>
        <v>0</v>
      </c>
      <c r="V29">
        <f>(DI29*DL29)</f>
        <v>0</v>
      </c>
      <c r="W29">
        <f>(EB29+(V29+2*0.95*5.67E-8*(((EB29+$B$9)+273)^4-(EB29+273)^4)-44100*K29)/(1.84*29.3*S29+8*0.95*5.67E-8*(EB29+273)^3))</f>
        <v>0</v>
      </c>
      <c r="X29">
        <f>($C$9*EC29+$D$9*ED29+$E$9*W29)</f>
        <v>0</v>
      </c>
      <c r="Y29">
        <f>0.61365*exp(17.502*X29/(240.97+X29))</f>
        <v>0</v>
      </c>
      <c r="Z29">
        <f>(AA29/AB29*100)</f>
        <v>0</v>
      </c>
      <c r="AA29">
        <f>DU29*(DZ29+EA29)/1000</f>
        <v>0</v>
      </c>
      <c r="AB29">
        <f>0.61365*exp(17.502*EB29/(240.97+EB29))</f>
        <v>0</v>
      </c>
      <c r="AC29">
        <f>(Y29-DU29*(DZ29+EA29)/1000)</f>
        <v>0</v>
      </c>
      <c r="AD29">
        <f>(-K29*44100)</f>
        <v>0</v>
      </c>
      <c r="AE29">
        <f>2*29.3*S29*0.92*(EB29-X29)</f>
        <v>0</v>
      </c>
      <c r="AF29">
        <f>2*0.95*5.67E-8*(((EB29+$B$9)+273)^4-(X29+273)^4)</f>
        <v>0</v>
      </c>
      <c r="AG29">
        <f>V29+AF29+AD29+AE29</f>
        <v>0</v>
      </c>
      <c r="AH29">
        <f>DY29*AV29*(DT29-DS29*(1000-AV29*DV29)/(1000-AV29*DU29))/(100*DM29)</f>
        <v>0</v>
      </c>
      <c r="AI29">
        <f>1000*DY29*AV29*(DU29-DV29)/(100*DM29*(1000-AV29*DU29))</f>
        <v>0</v>
      </c>
      <c r="AJ29">
        <f>(AK29 - AL29 - DZ29*1E3/(8.314*(EB29+273.15)) * AN29/DY29 * AM29) * DY29/(100*DM29) * (1000 - DV29)/1000</f>
        <v>0</v>
      </c>
      <c r="AK29">
        <v>425.3247958844605</v>
      </c>
      <c r="AL29">
        <v>426.3093393939394</v>
      </c>
      <c r="AM29">
        <v>0.0008102536507839975</v>
      </c>
      <c r="AN29">
        <v>66.34746531909092</v>
      </c>
      <c r="AO29">
        <f>(AQ29 - AP29 + DZ29*1E3/(8.314*(EB29+273.15)) * AS29/DY29 * AR29) * DY29/(100*DM29) * 1000/(1000 - AQ29)</f>
        <v>0</v>
      </c>
      <c r="AP29">
        <v>12.66823068995606</v>
      </c>
      <c r="AQ29">
        <v>13.14560545454544</v>
      </c>
      <c r="AR29">
        <v>-1.562413696763845E-06</v>
      </c>
      <c r="AS29">
        <v>104.6009340514009</v>
      </c>
      <c r="AT29">
        <v>10</v>
      </c>
      <c r="AU29">
        <v>2</v>
      </c>
      <c r="AV29">
        <f>IF(AT29*$H$15&gt;=AX29,1.0,(AX29/(AX29-AT29*$H$15)))</f>
        <v>0</v>
      </c>
      <c r="AW29">
        <f>(AV29-1)*100</f>
        <v>0</v>
      </c>
      <c r="AX29">
        <f>MAX(0,($B$15+$C$15*EG29)/(1+$D$15*EG29)*DZ29/(EB29+273)*$E$15)</f>
        <v>0</v>
      </c>
      <c r="AY29" t="s">
        <v>442</v>
      </c>
      <c r="AZ29" t="s">
        <v>442</v>
      </c>
      <c r="BA29">
        <v>0</v>
      </c>
      <c r="BB29">
        <v>0</v>
      </c>
      <c r="BC29">
        <f>1-BA29/BB29</f>
        <v>0</v>
      </c>
      <c r="BD29">
        <v>0</v>
      </c>
      <c r="BE29" t="s">
        <v>442</v>
      </c>
      <c r="BF29" t="s">
        <v>442</v>
      </c>
      <c r="BG29">
        <v>0</v>
      </c>
      <c r="BH29">
        <v>0</v>
      </c>
      <c r="BI29">
        <f>1-BG29/BH29</f>
        <v>0</v>
      </c>
      <c r="BJ29">
        <v>0.5</v>
      </c>
      <c r="BK29">
        <f>DJ29</f>
        <v>0</v>
      </c>
      <c r="BL29">
        <f>M29</f>
        <v>0</v>
      </c>
      <c r="BM29">
        <f>BI29*BJ29*BK29</f>
        <v>0</v>
      </c>
      <c r="BN29">
        <f>(BL29-BD29)/BK29</f>
        <v>0</v>
      </c>
      <c r="BO29">
        <f>(BB29-BH29)/BH29</f>
        <v>0</v>
      </c>
      <c r="BP29">
        <f>BA29/(BC29+BA29/BH29)</f>
        <v>0</v>
      </c>
      <c r="BQ29" t="s">
        <v>442</v>
      </c>
      <c r="BR29">
        <v>0</v>
      </c>
      <c r="BS29">
        <f>IF(BR29&lt;&gt;0, BR29, BP29)</f>
        <v>0</v>
      </c>
      <c r="BT29">
        <f>1-BS29/BH29</f>
        <v>0</v>
      </c>
      <c r="BU29">
        <f>(BH29-BG29)/(BH29-BS29)</f>
        <v>0</v>
      </c>
      <c r="BV29">
        <f>(BB29-BH29)/(BB29-BS29)</f>
        <v>0</v>
      </c>
      <c r="BW29">
        <f>(BH29-BG29)/(BH29-BA29)</f>
        <v>0</v>
      </c>
      <c r="BX29">
        <f>(BB29-BH29)/(BB29-BA29)</f>
        <v>0</v>
      </c>
      <c r="BY29">
        <f>(BU29*BS29/BG29)</f>
        <v>0</v>
      </c>
      <c r="BZ29">
        <f>(1-BY29)</f>
        <v>0</v>
      </c>
      <c r="DI29">
        <f>$B$13*EH29+$C$13*EI29+$F$13*ET29*(1-EW29)</f>
        <v>0</v>
      </c>
      <c r="DJ29">
        <f>DI29*DK29</f>
        <v>0</v>
      </c>
      <c r="DK29">
        <f>($B$13*$D$11+$C$13*$D$11+$F$13*((FG29+EY29)/MAX(FG29+EY29+FH29, 0.1)*$I$11+FH29/MAX(FG29+EY29+FH29, 0.1)*$J$11))/($B$13+$C$13+$F$13)</f>
        <v>0</v>
      </c>
      <c r="DL29">
        <f>($B$13*$K$11+$C$13*$K$11+$F$13*((FG29+EY29)/MAX(FG29+EY29+FH29, 0.1)*$P$11+FH29/MAX(FG29+EY29+FH29, 0.1)*$Q$11))/($B$13+$C$13+$F$13)</f>
        <v>0</v>
      </c>
      <c r="DM29">
        <v>6</v>
      </c>
      <c r="DN29">
        <v>0.5</v>
      </c>
      <c r="DO29" t="s">
        <v>443</v>
      </c>
      <c r="DP29">
        <v>2</v>
      </c>
      <c r="DQ29" t="b">
        <v>1</v>
      </c>
      <c r="DR29">
        <v>1720984066.2</v>
      </c>
      <c r="DS29">
        <v>420.6918000000001</v>
      </c>
      <c r="DT29">
        <v>419.9452</v>
      </c>
      <c r="DU29">
        <v>13.14671</v>
      </c>
      <c r="DV29">
        <v>12.67144</v>
      </c>
      <c r="DW29">
        <v>417.8382</v>
      </c>
      <c r="DX29">
        <v>13.07973</v>
      </c>
      <c r="DY29">
        <v>500.0276000000001</v>
      </c>
      <c r="DZ29">
        <v>90.72313999999999</v>
      </c>
      <c r="EA29">
        <v>0.09986455</v>
      </c>
      <c r="EB29">
        <v>20.29856</v>
      </c>
      <c r="EC29">
        <v>20.00623</v>
      </c>
      <c r="ED29">
        <v>999.9</v>
      </c>
      <c r="EE29">
        <v>0</v>
      </c>
      <c r="EF29">
        <v>0</v>
      </c>
      <c r="EG29">
        <v>10012.055</v>
      </c>
      <c r="EH29">
        <v>0</v>
      </c>
      <c r="EI29">
        <v>0.242856</v>
      </c>
      <c r="EJ29">
        <v>0.7466031999999999</v>
      </c>
      <c r="EK29">
        <v>426.2963</v>
      </c>
      <c r="EL29">
        <v>425.3349</v>
      </c>
      <c r="EM29">
        <v>0.4752733</v>
      </c>
      <c r="EN29">
        <v>419.9452</v>
      </c>
      <c r="EO29">
        <v>12.67144</v>
      </c>
      <c r="EP29">
        <v>1.192708</v>
      </c>
      <c r="EQ29">
        <v>1.149594</v>
      </c>
      <c r="ER29">
        <v>9.510875</v>
      </c>
      <c r="ES29">
        <v>8.964302</v>
      </c>
      <c r="ET29">
        <v>0</v>
      </c>
      <c r="EU29">
        <v>0</v>
      </c>
      <c r="EV29">
        <v>0</v>
      </c>
      <c r="EW29">
        <v>0</v>
      </c>
      <c r="EX29">
        <v>-3.5</v>
      </c>
      <c r="EY29">
        <v>0</v>
      </c>
      <c r="EZ29">
        <v>-23.71</v>
      </c>
      <c r="FA29">
        <v>-0.9099999999999999</v>
      </c>
      <c r="FB29">
        <v>34.3498</v>
      </c>
      <c r="FC29">
        <v>40.9186</v>
      </c>
      <c r="FD29">
        <v>37.2684</v>
      </c>
      <c r="FE29">
        <v>40.5059</v>
      </c>
      <c r="FF29">
        <v>34.2685</v>
      </c>
      <c r="FG29">
        <v>0</v>
      </c>
      <c r="FH29">
        <v>0</v>
      </c>
      <c r="FI29">
        <v>0</v>
      </c>
      <c r="FJ29">
        <v>1720984064.4</v>
      </c>
      <c r="FK29">
        <v>0</v>
      </c>
      <c r="FL29">
        <v>-2.646153846153846</v>
      </c>
      <c r="FM29">
        <v>0.07521390068460676</v>
      </c>
      <c r="FN29">
        <v>-7.172649671967138</v>
      </c>
      <c r="FO29">
        <v>-22.56153846153846</v>
      </c>
      <c r="FP29">
        <v>15</v>
      </c>
      <c r="FQ29">
        <v>1720983378.6</v>
      </c>
      <c r="FR29" t="s">
        <v>444</v>
      </c>
      <c r="FS29">
        <v>1720983378.6</v>
      </c>
      <c r="FT29">
        <v>1720983376.1</v>
      </c>
      <c r="FU29">
        <v>7</v>
      </c>
      <c r="FV29">
        <v>0.245</v>
      </c>
      <c r="FW29">
        <v>0.017</v>
      </c>
      <c r="FX29">
        <v>2.851</v>
      </c>
      <c r="FY29">
        <v>0.057</v>
      </c>
      <c r="FZ29">
        <v>420</v>
      </c>
      <c r="GA29">
        <v>12</v>
      </c>
      <c r="GB29">
        <v>0.39</v>
      </c>
      <c r="GC29">
        <v>0.29</v>
      </c>
      <c r="GD29">
        <v>0.6665382</v>
      </c>
      <c r="GE29">
        <v>0.3074887429643511</v>
      </c>
      <c r="GF29">
        <v>0.07438703120779858</v>
      </c>
      <c r="GG29">
        <v>1</v>
      </c>
      <c r="GH29">
        <v>-2.082352941176471</v>
      </c>
      <c r="GI29">
        <v>-14.08708928470963</v>
      </c>
      <c r="GJ29">
        <v>5.584140914929123</v>
      </c>
      <c r="GK29">
        <v>0</v>
      </c>
      <c r="GL29">
        <v>0.48089565</v>
      </c>
      <c r="GM29">
        <v>-0.03632638649155774</v>
      </c>
      <c r="GN29">
        <v>0.004613292455231949</v>
      </c>
      <c r="GO29">
        <v>1</v>
      </c>
      <c r="GP29">
        <v>2</v>
      </c>
      <c r="GQ29">
        <v>3</v>
      </c>
      <c r="GR29" t="s">
        <v>445</v>
      </c>
      <c r="GS29">
        <v>3.10007</v>
      </c>
      <c r="GT29">
        <v>2.75816</v>
      </c>
      <c r="GU29">
        <v>0.0884419</v>
      </c>
      <c r="GV29">
        <v>0.0888169</v>
      </c>
      <c r="GW29">
        <v>0.070699</v>
      </c>
      <c r="GX29">
        <v>0.06969110000000001</v>
      </c>
      <c r="GY29">
        <v>23899.7</v>
      </c>
      <c r="GZ29">
        <v>22136.5</v>
      </c>
      <c r="HA29">
        <v>26774.8</v>
      </c>
      <c r="HB29">
        <v>24510.1</v>
      </c>
      <c r="HC29">
        <v>39848.1</v>
      </c>
      <c r="HD29">
        <v>33743</v>
      </c>
      <c r="HE29">
        <v>46784.2</v>
      </c>
      <c r="HF29">
        <v>38811.8</v>
      </c>
      <c r="HG29">
        <v>1.8949</v>
      </c>
      <c r="HH29">
        <v>1.90888</v>
      </c>
      <c r="HI29">
        <v>-0.014782</v>
      </c>
      <c r="HJ29">
        <v>0</v>
      </c>
      <c r="HK29">
        <v>20.2405</v>
      </c>
      <c r="HL29">
        <v>999.9</v>
      </c>
      <c r="HM29">
        <v>33.4</v>
      </c>
      <c r="HN29">
        <v>31.1</v>
      </c>
      <c r="HO29">
        <v>16.7028</v>
      </c>
      <c r="HP29">
        <v>61.6677</v>
      </c>
      <c r="HQ29">
        <v>24.1546</v>
      </c>
      <c r="HR29">
        <v>1</v>
      </c>
      <c r="HS29">
        <v>-0.11158</v>
      </c>
      <c r="HT29">
        <v>2.4276</v>
      </c>
      <c r="HU29">
        <v>20.2832</v>
      </c>
      <c r="HV29">
        <v>5.22268</v>
      </c>
      <c r="HW29">
        <v>11.98</v>
      </c>
      <c r="HX29">
        <v>4.9659</v>
      </c>
      <c r="HY29">
        <v>3.2752</v>
      </c>
      <c r="HZ29">
        <v>9999</v>
      </c>
      <c r="IA29">
        <v>9999</v>
      </c>
      <c r="IB29">
        <v>9999</v>
      </c>
      <c r="IC29">
        <v>999.9</v>
      </c>
      <c r="ID29">
        <v>1.86391</v>
      </c>
      <c r="IE29">
        <v>1.86005</v>
      </c>
      <c r="IF29">
        <v>1.85833</v>
      </c>
      <c r="IG29">
        <v>1.85974</v>
      </c>
      <c r="IH29">
        <v>1.85989</v>
      </c>
      <c r="II29">
        <v>1.8583</v>
      </c>
      <c r="IJ29">
        <v>1.85734</v>
      </c>
      <c r="IK29">
        <v>1.85235</v>
      </c>
      <c r="IL29">
        <v>0</v>
      </c>
      <c r="IM29">
        <v>0</v>
      </c>
      <c r="IN29">
        <v>0</v>
      </c>
      <c r="IO29">
        <v>0</v>
      </c>
      <c r="IP29" t="s">
        <v>446</v>
      </c>
      <c r="IQ29" t="s">
        <v>447</v>
      </c>
      <c r="IR29" t="s">
        <v>448</v>
      </c>
      <c r="IS29" t="s">
        <v>448</v>
      </c>
      <c r="IT29" t="s">
        <v>448</v>
      </c>
      <c r="IU29" t="s">
        <v>448</v>
      </c>
      <c r="IV29">
        <v>0</v>
      </c>
      <c r="IW29">
        <v>100</v>
      </c>
      <c r="IX29">
        <v>100</v>
      </c>
      <c r="IY29">
        <v>2.853</v>
      </c>
      <c r="IZ29">
        <v>0.067</v>
      </c>
      <c r="JA29">
        <v>1.482532287308414</v>
      </c>
      <c r="JB29">
        <v>0.003205081530674009</v>
      </c>
      <c r="JC29">
        <v>2.801668427256499E-07</v>
      </c>
      <c r="JD29">
        <v>-2.335559357006475E-10</v>
      </c>
      <c r="JE29">
        <v>-0.02277285321358129</v>
      </c>
      <c r="JF29">
        <v>-0.002076669970451321</v>
      </c>
      <c r="JG29">
        <v>0.0007626758912413338</v>
      </c>
      <c r="JH29">
        <v>-6.071280622872934E-06</v>
      </c>
      <c r="JI29">
        <v>2</v>
      </c>
      <c r="JJ29">
        <v>2003</v>
      </c>
      <c r="JK29">
        <v>1</v>
      </c>
      <c r="JL29">
        <v>25</v>
      </c>
      <c r="JM29">
        <v>11.5</v>
      </c>
      <c r="JN29">
        <v>11.5</v>
      </c>
      <c r="JO29">
        <v>1.12793</v>
      </c>
      <c r="JP29">
        <v>2.64404</v>
      </c>
      <c r="JQ29">
        <v>1.49658</v>
      </c>
      <c r="JR29">
        <v>2.3584</v>
      </c>
      <c r="JS29">
        <v>1.54907</v>
      </c>
      <c r="JT29">
        <v>2.44385</v>
      </c>
      <c r="JU29">
        <v>35.0364</v>
      </c>
      <c r="JV29">
        <v>23.9999</v>
      </c>
      <c r="JW29">
        <v>18</v>
      </c>
      <c r="JX29">
        <v>473.996</v>
      </c>
      <c r="JY29">
        <v>497.332</v>
      </c>
      <c r="JZ29">
        <v>18.1667</v>
      </c>
      <c r="KA29">
        <v>25.7988</v>
      </c>
      <c r="KB29">
        <v>29.9999</v>
      </c>
      <c r="KC29">
        <v>26.0937</v>
      </c>
      <c r="KD29">
        <v>26.104</v>
      </c>
      <c r="KE29">
        <v>22.678</v>
      </c>
      <c r="KF29">
        <v>19.7333</v>
      </c>
      <c r="KG29">
        <v>7.52726</v>
      </c>
      <c r="KH29">
        <v>18.1689</v>
      </c>
      <c r="KI29">
        <v>420</v>
      </c>
      <c r="KJ29">
        <v>12.7509</v>
      </c>
      <c r="KK29">
        <v>102.266</v>
      </c>
      <c r="KL29">
        <v>93.5677</v>
      </c>
    </row>
    <row r="30" spans="1:298">
      <c r="A30">
        <v>12</v>
      </c>
      <c r="B30">
        <v>1720984074</v>
      </c>
      <c r="C30">
        <v>55</v>
      </c>
      <c r="D30" t="s">
        <v>469</v>
      </c>
      <c r="E30" t="s">
        <v>470</v>
      </c>
      <c r="F30">
        <v>5</v>
      </c>
      <c r="G30" t="s">
        <v>439</v>
      </c>
      <c r="H30" t="s">
        <v>440</v>
      </c>
      <c r="I30" t="s">
        <v>441</v>
      </c>
      <c r="J30">
        <v>1720984071.5</v>
      </c>
      <c r="K30">
        <f>(L30)/1000</f>
        <v>0</v>
      </c>
      <c r="L30">
        <f>IF(DQ30, AO30, AI30)</f>
        <v>0</v>
      </c>
      <c r="M30">
        <f>IF(DQ30, AJ30, AH30)</f>
        <v>0</v>
      </c>
      <c r="N30">
        <f>DS30 - IF(AV30&gt;1, M30*DM30*100.0/(AX30), 0)</f>
        <v>0</v>
      </c>
      <c r="O30">
        <f>((U30-K30/2)*N30-M30)/(U30+K30/2)</f>
        <v>0</v>
      </c>
      <c r="P30">
        <f>O30*(DZ30+EA30)/1000.0</f>
        <v>0</v>
      </c>
      <c r="Q30">
        <f>(DS30 - IF(AV30&gt;1, M30*DM30*100.0/(AX30), 0))*(DZ30+EA30)/1000.0</f>
        <v>0</v>
      </c>
      <c r="R30">
        <f>2.0/((1/T30-1/S30)+SIGN(T30)*SQRT((1/T30-1/S30)*(1/T30-1/S30) + 4*DN30/((DN30+1)*(DN30+1))*(2*1/T30*1/S30-1/S30*1/S30)))</f>
        <v>0</v>
      </c>
      <c r="S30">
        <f>IF(LEFT(DO30,1)&lt;&gt;"0",IF(LEFT(DO30,1)="1",3.0,DP30),$D$5+$E$5*(EG30*DZ30/($K$5*1000))+$F$5*(EG30*DZ30/($K$5*1000))*MAX(MIN(DM30,$J$5),$I$5)*MAX(MIN(DM30,$J$5),$I$5)+$G$5*MAX(MIN(DM30,$J$5),$I$5)*(EG30*DZ30/($K$5*1000))+$H$5*(EG30*DZ30/($K$5*1000))*(EG30*DZ30/($K$5*1000)))</f>
        <v>0</v>
      </c>
      <c r="T30">
        <f>K30*(1000-(1000*0.61365*exp(17.502*X30/(240.97+X30))/(DZ30+EA30)+DU30)/2)/(1000*0.61365*exp(17.502*X30/(240.97+X30))/(DZ30+EA30)-DU30)</f>
        <v>0</v>
      </c>
      <c r="U30">
        <f>1/((DN30+1)/(R30/1.6)+1/(S30/1.37)) + DN30/((DN30+1)/(R30/1.6) + DN30/(S30/1.37))</f>
        <v>0</v>
      </c>
      <c r="V30">
        <f>(DI30*DL30)</f>
        <v>0</v>
      </c>
      <c r="W30">
        <f>(EB30+(V30+2*0.95*5.67E-8*(((EB30+$B$9)+273)^4-(EB30+273)^4)-44100*K30)/(1.84*29.3*S30+8*0.95*5.67E-8*(EB30+273)^3))</f>
        <v>0</v>
      </c>
      <c r="X30">
        <f>($C$9*EC30+$D$9*ED30+$E$9*W30)</f>
        <v>0</v>
      </c>
      <c r="Y30">
        <f>0.61365*exp(17.502*X30/(240.97+X30))</f>
        <v>0</v>
      </c>
      <c r="Z30">
        <f>(AA30/AB30*100)</f>
        <v>0</v>
      </c>
      <c r="AA30">
        <f>DU30*(DZ30+EA30)/1000</f>
        <v>0</v>
      </c>
      <c r="AB30">
        <f>0.61365*exp(17.502*EB30/(240.97+EB30))</f>
        <v>0</v>
      </c>
      <c r="AC30">
        <f>(Y30-DU30*(DZ30+EA30)/1000)</f>
        <v>0</v>
      </c>
      <c r="AD30">
        <f>(-K30*44100)</f>
        <v>0</v>
      </c>
      <c r="AE30">
        <f>2*29.3*S30*0.92*(EB30-X30)</f>
        <v>0</v>
      </c>
      <c r="AF30">
        <f>2*0.95*5.67E-8*(((EB30+$B$9)+273)^4-(X30+273)^4)</f>
        <v>0</v>
      </c>
      <c r="AG30">
        <f>V30+AF30+AD30+AE30</f>
        <v>0</v>
      </c>
      <c r="AH30">
        <f>DY30*AV30*(DT30-DS30*(1000-AV30*DV30)/(1000-AV30*DU30))/(100*DM30)</f>
        <v>0</v>
      </c>
      <c r="AI30">
        <f>1000*DY30*AV30*(DU30-DV30)/(100*DM30*(1000-AV30*DU30))</f>
        <v>0</v>
      </c>
      <c r="AJ30">
        <f>(AK30 - AL30 - DZ30*1E3/(8.314*(EB30+273.15)) * AN30/DY30 * AM30) * DY30/(100*DM30) * (1000 - DV30)/1000</f>
        <v>0</v>
      </c>
      <c r="AK30">
        <v>425.3618587201564</v>
      </c>
      <c r="AL30">
        <v>426.2710969696969</v>
      </c>
      <c r="AM30">
        <v>-0.0004083333328741164</v>
      </c>
      <c r="AN30">
        <v>66.34746531909092</v>
      </c>
      <c r="AO30">
        <f>(AQ30 - AP30 + DZ30*1E3/(8.314*(EB30+273.15)) * AS30/DY30 * AR30) * DY30/(100*DM30) * 1000/(1000 - AQ30)</f>
        <v>0</v>
      </c>
      <c r="AP30">
        <v>12.72153586245435</v>
      </c>
      <c r="AQ30">
        <v>13.16100363636363</v>
      </c>
      <c r="AR30">
        <v>1.015496131793327E-05</v>
      </c>
      <c r="AS30">
        <v>104.6009340514009</v>
      </c>
      <c r="AT30">
        <v>10</v>
      </c>
      <c r="AU30">
        <v>2</v>
      </c>
      <c r="AV30">
        <f>IF(AT30*$H$15&gt;=AX30,1.0,(AX30/(AX30-AT30*$H$15)))</f>
        <v>0</v>
      </c>
      <c r="AW30">
        <f>(AV30-1)*100</f>
        <v>0</v>
      </c>
      <c r="AX30">
        <f>MAX(0,($B$15+$C$15*EG30)/(1+$D$15*EG30)*DZ30/(EB30+273)*$E$15)</f>
        <v>0</v>
      </c>
      <c r="AY30" t="s">
        <v>442</v>
      </c>
      <c r="AZ30" t="s">
        <v>442</v>
      </c>
      <c r="BA30">
        <v>0</v>
      </c>
      <c r="BB30">
        <v>0</v>
      </c>
      <c r="BC30">
        <f>1-BA30/BB30</f>
        <v>0</v>
      </c>
      <c r="BD30">
        <v>0</v>
      </c>
      <c r="BE30" t="s">
        <v>442</v>
      </c>
      <c r="BF30" t="s">
        <v>442</v>
      </c>
      <c r="BG30">
        <v>0</v>
      </c>
      <c r="BH30">
        <v>0</v>
      </c>
      <c r="BI30">
        <f>1-BG30/BH30</f>
        <v>0</v>
      </c>
      <c r="BJ30">
        <v>0.5</v>
      </c>
      <c r="BK30">
        <f>DJ30</f>
        <v>0</v>
      </c>
      <c r="BL30">
        <f>M30</f>
        <v>0</v>
      </c>
      <c r="BM30">
        <f>BI30*BJ30*BK30</f>
        <v>0</v>
      </c>
      <c r="BN30">
        <f>(BL30-BD30)/BK30</f>
        <v>0</v>
      </c>
      <c r="BO30">
        <f>(BB30-BH30)/BH30</f>
        <v>0</v>
      </c>
      <c r="BP30">
        <f>BA30/(BC30+BA30/BH30)</f>
        <v>0</v>
      </c>
      <c r="BQ30" t="s">
        <v>442</v>
      </c>
      <c r="BR30">
        <v>0</v>
      </c>
      <c r="BS30">
        <f>IF(BR30&lt;&gt;0, BR30, BP30)</f>
        <v>0</v>
      </c>
      <c r="BT30">
        <f>1-BS30/BH30</f>
        <v>0</v>
      </c>
      <c r="BU30">
        <f>(BH30-BG30)/(BH30-BS30)</f>
        <v>0</v>
      </c>
      <c r="BV30">
        <f>(BB30-BH30)/(BB30-BS30)</f>
        <v>0</v>
      </c>
      <c r="BW30">
        <f>(BH30-BG30)/(BH30-BA30)</f>
        <v>0</v>
      </c>
      <c r="BX30">
        <f>(BB30-BH30)/(BB30-BA30)</f>
        <v>0</v>
      </c>
      <c r="BY30">
        <f>(BU30*BS30/BG30)</f>
        <v>0</v>
      </c>
      <c r="BZ30">
        <f>(1-BY30)</f>
        <v>0</v>
      </c>
      <c r="DI30">
        <f>$B$13*EH30+$C$13*EI30+$F$13*ET30*(1-EW30)</f>
        <v>0</v>
      </c>
      <c r="DJ30">
        <f>DI30*DK30</f>
        <v>0</v>
      </c>
      <c r="DK30">
        <f>($B$13*$D$11+$C$13*$D$11+$F$13*((FG30+EY30)/MAX(FG30+EY30+FH30, 0.1)*$I$11+FH30/MAX(FG30+EY30+FH30, 0.1)*$J$11))/($B$13+$C$13+$F$13)</f>
        <v>0</v>
      </c>
      <c r="DL30">
        <f>($B$13*$K$11+$C$13*$K$11+$F$13*((FG30+EY30)/MAX(FG30+EY30+FH30, 0.1)*$P$11+FH30/MAX(FG30+EY30+FH30, 0.1)*$Q$11))/($B$13+$C$13+$F$13)</f>
        <v>0</v>
      </c>
      <c r="DM30">
        <v>6</v>
      </c>
      <c r="DN30">
        <v>0.5</v>
      </c>
      <c r="DO30" t="s">
        <v>443</v>
      </c>
      <c r="DP30">
        <v>2</v>
      </c>
      <c r="DQ30" t="b">
        <v>1</v>
      </c>
      <c r="DR30">
        <v>1720984071.5</v>
      </c>
      <c r="DS30">
        <v>420.6627777777778</v>
      </c>
      <c r="DT30">
        <v>419.9703333333333</v>
      </c>
      <c r="DU30">
        <v>13.15228888888889</v>
      </c>
      <c r="DV30">
        <v>12.7178</v>
      </c>
      <c r="DW30">
        <v>417.8092222222222</v>
      </c>
      <c r="DX30">
        <v>13.08523333333333</v>
      </c>
      <c r="DY30">
        <v>499.9881111111111</v>
      </c>
      <c r="DZ30">
        <v>90.72256666666667</v>
      </c>
      <c r="EA30">
        <v>0.09994216666666667</v>
      </c>
      <c r="EB30">
        <v>20.2879</v>
      </c>
      <c r="EC30">
        <v>19.99127777777777</v>
      </c>
      <c r="ED30">
        <v>999.9000000000001</v>
      </c>
      <c r="EE30">
        <v>0</v>
      </c>
      <c r="EF30">
        <v>0</v>
      </c>
      <c r="EG30">
        <v>10013.88333333333</v>
      </c>
      <c r="EH30">
        <v>0</v>
      </c>
      <c r="EI30">
        <v>0.242856</v>
      </c>
      <c r="EJ30">
        <v>0.6925252222222222</v>
      </c>
      <c r="EK30">
        <v>426.2692222222222</v>
      </c>
      <c r="EL30">
        <v>425.3802222222222</v>
      </c>
      <c r="EM30">
        <v>0.4344816666666667</v>
      </c>
      <c r="EN30">
        <v>419.9703333333333</v>
      </c>
      <c r="EO30">
        <v>12.7178</v>
      </c>
      <c r="EP30">
        <v>1.193207777777778</v>
      </c>
      <c r="EQ30">
        <v>1.153793333333333</v>
      </c>
      <c r="ER30">
        <v>9.517086666666666</v>
      </c>
      <c r="ES30">
        <v>9.018316666666665</v>
      </c>
      <c r="ET30">
        <v>0</v>
      </c>
      <c r="EU30">
        <v>0</v>
      </c>
      <c r="EV30">
        <v>0</v>
      </c>
      <c r="EW30">
        <v>0</v>
      </c>
      <c r="EX30">
        <v>-1.122222222222222</v>
      </c>
      <c r="EY30">
        <v>0</v>
      </c>
      <c r="EZ30">
        <v>-22</v>
      </c>
      <c r="FA30">
        <v>-0.5555555555555555</v>
      </c>
      <c r="FB30">
        <v>34.39544444444444</v>
      </c>
      <c r="FC30">
        <v>40.88188888888889</v>
      </c>
      <c r="FD30">
        <v>37.187</v>
      </c>
      <c r="FE30">
        <v>40.52744444444444</v>
      </c>
      <c r="FF30">
        <v>34.18022222222222</v>
      </c>
      <c r="FG30">
        <v>0</v>
      </c>
      <c r="FH30">
        <v>0</v>
      </c>
      <c r="FI30">
        <v>0</v>
      </c>
      <c r="FJ30">
        <v>1720984069.2</v>
      </c>
      <c r="FK30">
        <v>0</v>
      </c>
      <c r="FL30">
        <v>-2.088461538461538</v>
      </c>
      <c r="FM30">
        <v>-4.215384454892283</v>
      </c>
      <c r="FN30">
        <v>14.60854709604672</v>
      </c>
      <c r="FO30">
        <v>-22.85</v>
      </c>
      <c r="FP30">
        <v>15</v>
      </c>
      <c r="FQ30">
        <v>1720983378.6</v>
      </c>
      <c r="FR30" t="s">
        <v>444</v>
      </c>
      <c r="FS30">
        <v>1720983378.6</v>
      </c>
      <c r="FT30">
        <v>1720983376.1</v>
      </c>
      <c r="FU30">
        <v>7</v>
      </c>
      <c r="FV30">
        <v>0.245</v>
      </c>
      <c r="FW30">
        <v>0.017</v>
      </c>
      <c r="FX30">
        <v>2.851</v>
      </c>
      <c r="FY30">
        <v>0.057</v>
      </c>
      <c r="FZ30">
        <v>420</v>
      </c>
      <c r="GA30">
        <v>12</v>
      </c>
      <c r="GB30">
        <v>0.39</v>
      </c>
      <c r="GC30">
        <v>0.29</v>
      </c>
      <c r="GD30">
        <v>0.6687197073170732</v>
      </c>
      <c r="GE30">
        <v>0.5210567456446005</v>
      </c>
      <c r="GF30">
        <v>0.07466071269554704</v>
      </c>
      <c r="GG30">
        <v>0</v>
      </c>
      <c r="GH30">
        <v>-2.579411764705883</v>
      </c>
      <c r="GI30">
        <v>0.06569908080790825</v>
      </c>
      <c r="GJ30">
        <v>5.279192195991214</v>
      </c>
      <c r="GK30">
        <v>1</v>
      </c>
      <c r="GL30">
        <v>0.470515</v>
      </c>
      <c r="GM30">
        <v>-0.1557530801393727</v>
      </c>
      <c r="GN30">
        <v>0.01882688673277609</v>
      </c>
      <c r="GO30">
        <v>0</v>
      </c>
      <c r="GP30">
        <v>1</v>
      </c>
      <c r="GQ30">
        <v>3</v>
      </c>
      <c r="GR30" t="s">
        <v>471</v>
      </c>
      <c r="GS30">
        <v>3.10021</v>
      </c>
      <c r="GT30">
        <v>2.75814</v>
      </c>
      <c r="GU30">
        <v>0.0884368</v>
      </c>
      <c r="GV30">
        <v>0.0888312</v>
      </c>
      <c r="GW30">
        <v>0.0707682</v>
      </c>
      <c r="GX30">
        <v>0.0698421</v>
      </c>
      <c r="GY30">
        <v>23900</v>
      </c>
      <c r="GZ30">
        <v>22136.3</v>
      </c>
      <c r="HA30">
        <v>26774.9</v>
      </c>
      <c r="HB30">
        <v>24510.3</v>
      </c>
      <c r="HC30">
        <v>39845.4</v>
      </c>
      <c r="HD30">
        <v>33737.6</v>
      </c>
      <c r="HE30">
        <v>46784.6</v>
      </c>
      <c r="HF30">
        <v>38811.9</v>
      </c>
      <c r="HG30">
        <v>1.89517</v>
      </c>
      <c r="HH30">
        <v>1.90873</v>
      </c>
      <c r="HI30">
        <v>-0.0157878</v>
      </c>
      <c r="HJ30">
        <v>0</v>
      </c>
      <c r="HK30">
        <v>20.2362</v>
      </c>
      <c r="HL30">
        <v>999.9</v>
      </c>
      <c r="HM30">
        <v>33.4</v>
      </c>
      <c r="HN30">
        <v>31.1</v>
      </c>
      <c r="HO30">
        <v>16.7035</v>
      </c>
      <c r="HP30">
        <v>61.3777</v>
      </c>
      <c r="HQ30">
        <v>24.1186</v>
      </c>
      <c r="HR30">
        <v>1</v>
      </c>
      <c r="HS30">
        <v>-0.11204</v>
      </c>
      <c r="HT30">
        <v>2.14012</v>
      </c>
      <c r="HU30">
        <v>20.2863</v>
      </c>
      <c r="HV30">
        <v>5.22253</v>
      </c>
      <c r="HW30">
        <v>11.98</v>
      </c>
      <c r="HX30">
        <v>4.9657</v>
      </c>
      <c r="HY30">
        <v>3.27515</v>
      </c>
      <c r="HZ30">
        <v>9999</v>
      </c>
      <c r="IA30">
        <v>9999</v>
      </c>
      <c r="IB30">
        <v>9999</v>
      </c>
      <c r="IC30">
        <v>999.9</v>
      </c>
      <c r="ID30">
        <v>1.86388</v>
      </c>
      <c r="IE30">
        <v>1.86005</v>
      </c>
      <c r="IF30">
        <v>1.85835</v>
      </c>
      <c r="IG30">
        <v>1.85974</v>
      </c>
      <c r="IH30">
        <v>1.85989</v>
      </c>
      <c r="II30">
        <v>1.85831</v>
      </c>
      <c r="IJ30">
        <v>1.85735</v>
      </c>
      <c r="IK30">
        <v>1.85236</v>
      </c>
      <c r="IL30">
        <v>0</v>
      </c>
      <c r="IM30">
        <v>0</v>
      </c>
      <c r="IN30">
        <v>0</v>
      </c>
      <c r="IO30">
        <v>0</v>
      </c>
      <c r="IP30" t="s">
        <v>446</v>
      </c>
      <c r="IQ30" t="s">
        <v>447</v>
      </c>
      <c r="IR30" t="s">
        <v>448</v>
      </c>
      <c r="IS30" t="s">
        <v>448</v>
      </c>
      <c r="IT30" t="s">
        <v>448</v>
      </c>
      <c r="IU30" t="s">
        <v>448</v>
      </c>
      <c r="IV30">
        <v>0</v>
      </c>
      <c r="IW30">
        <v>100</v>
      </c>
      <c r="IX30">
        <v>100</v>
      </c>
      <c r="IY30">
        <v>2.854</v>
      </c>
      <c r="IZ30">
        <v>0.0672</v>
      </c>
      <c r="JA30">
        <v>1.482532287308414</v>
      </c>
      <c r="JB30">
        <v>0.003205081530674009</v>
      </c>
      <c r="JC30">
        <v>2.801668427256499E-07</v>
      </c>
      <c r="JD30">
        <v>-2.335559357006475E-10</v>
      </c>
      <c r="JE30">
        <v>-0.02277285321358129</v>
      </c>
      <c r="JF30">
        <v>-0.002076669970451321</v>
      </c>
      <c r="JG30">
        <v>0.0007626758912413338</v>
      </c>
      <c r="JH30">
        <v>-6.071280622872934E-06</v>
      </c>
      <c r="JI30">
        <v>2</v>
      </c>
      <c r="JJ30">
        <v>2003</v>
      </c>
      <c r="JK30">
        <v>1</v>
      </c>
      <c r="JL30">
        <v>25</v>
      </c>
      <c r="JM30">
        <v>11.6</v>
      </c>
      <c r="JN30">
        <v>11.6</v>
      </c>
      <c r="JO30">
        <v>1.12793</v>
      </c>
      <c r="JP30">
        <v>2.64771</v>
      </c>
      <c r="JQ30">
        <v>1.49658</v>
      </c>
      <c r="JR30">
        <v>2.35718</v>
      </c>
      <c r="JS30">
        <v>1.54907</v>
      </c>
      <c r="JT30">
        <v>2.4353</v>
      </c>
      <c r="JU30">
        <v>35.0364</v>
      </c>
      <c r="JV30">
        <v>24.0087</v>
      </c>
      <c r="JW30">
        <v>18</v>
      </c>
      <c r="JX30">
        <v>474.142</v>
      </c>
      <c r="JY30">
        <v>497.214</v>
      </c>
      <c r="JZ30">
        <v>18.1628</v>
      </c>
      <c r="KA30">
        <v>25.7968</v>
      </c>
      <c r="KB30">
        <v>29.9998</v>
      </c>
      <c r="KC30">
        <v>26.0926</v>
      </c>
      <c r="KD30">
        <v>26.1018</v>
      </c>
      <c r="KE30">
        <v>22.6736</v>
      </c>
      <c r="KF30">
        <v>19.7333</v>
      </c>
      <c r="KG30">
        <v>7.52726</v>
      </c>
      <c r="KH30">
        <v>18.3722</v>
      </c>
      <c r="KI30">
        <v>420</v>
      </c>
      <c r="KJ30">
        <v>12.7396</v>
      </c>
      <c r="KK30">
        <v>102.267</v>
      </c>
      <c r="KL30">
        <v>93.5681</v>
      </c>
    </row>
    <row r="31" spans="1:298">
      <c r="A31">
        <v>13</v>
      </c>
      <c r="B31">
        <v>1720984928</v>
      </c>
      <c r="C31">
        <v>909</v>
      </c>
      <c r="D31" t="s">
        <v>472</v>
      </c>
      <c r="E31" t="s">
        <v>473</v>
      </c>
      <c r="F31">
        <v>5</v>
      </c>
      <c r="G31" t="s">
        <v>439</v>
      </c>
      <c r="H31" t="s">
        <v>474</v>
      </c>
      <c r="I31" t="s">
        <v>441</v>
      </c>
      <c r="J31">
        <v>1720984925</v>
      </c>
      <c r="K31">
        <f>(L31)/1000</f>
        <v>0</v>
      </c>
      <c r="L31">
        <f>IF(DQ31, AO31, AI31)</f>
        <v>0</v>
      </c>
      <c r="M31">
        <f>IF(DQ31, AJ31, AH31)</f>
        <v>0</v>
      </c>
      <c r="N31">
        <f>DS31 - IF(AV31&gt;1, M31*DM31*100.0/(AX31), 0)</f>
        <v>0</v>
      </c>
      <c r="O31">
        <f>((U31-K31/2)*N31-M31)/(U31+K31/2)</f>
        <v>0</v>
      </c>
      <c r="P31">
        <f>O31*(DZ31+EA31)/1000.0</f>
        <v>0</v>
      </c>
      <c r="Q31">
        <f>(DS31 - IF(AV31&gt;1, M31*DM31*100.0/(AX31), 0))*(DZ31+EA31)/1000.0</f>
        <v>0</v>
      </c>
      <c r="R31">
        <f>2.0/((1/T31-1/S31)+SIGN(T31)*SQRT((1/T31-1/S31)*(1/T31-1/S31) + 4*DN31/((DN31+1)*(DN31+1))*(2*1/T31*1/S31-1/S31*1/S31)))</f>
        <v>0</v>
      </c>
      <c r="S31">
        <f>IF(LEFT(DO31,1)&lt;&gt;"0",IF(LEFT(DO31,1)="1",3.0,DP31),$D$5+$E$5*(EG31*DZ31/($K$5*1000))+$F$5*(EG31*DZ31/($K$5*1000))*MAX(MIN(DM31,$J$5),$I$5)*MAX(MIN(DM31,$J$5),$I$5)+$G$5*MAX(MIN(DM31,$J$5),$I$5)*(EG31*DZ31/($K$5*1000))+$H$5*(EG31*DZ31/($K$5*1000))*(EG31*DZ31/($K$5*1000)))</f>
        <v>0</v>
      </c>
      <c r="T31">
        <f>K31*(1000-(1000*0.61365*exp(17.502*X31/(240.97+X31))/(DZ31+EA31)+DU31)/2)/(1000*0.61365*exp(17.502*X31/(240.97+X31))/(DZ31+EA31)-DU31)</f>
        <v>0</v>
      </c>
      <c r="U31">
        <f>1/((DN31+1)/(R31/1.6)+1/(S31/1.37)) + DN31/((DN31+1)/(R31/1.6) + DN31/(S31/1.37))</f>
        <v>0</v>
      </c>
      <c r="V31">
        <f>(DI31*DL31)</f>
        <v>0</v>
      </c>
      <c r="W31">
        <f>(EB31+(V31+2*0.95*5.67E-8*(((EB31+$B$9)+273)^4-(EB31+273)^4)-44100*K31)/(1.84*29.3*S31+8*0.95*5.67E-8*(EB31+273)^3))</f>
        <v>0</v>
      </c>
      <c r="X31">
        <f>($C$9*EC31+$D$9*ED31+$E$9*W31)</f>
        <v>0</v>
      </c>
      <c r="Y31">
        <f>0.61365*exp(17.502*X31/(240.97+X31))</f>
        <v>0</v>
      </c>
      <c r="Z31">
        <f>(AA31/AB31*100)</f>
        <v>0</v>
      </c>
      <c r="AA31">
        <f>DU31*(DZ31+EA31)/1000</f>
        <v>0</v>
      </c>
      <c r="AB31">
        <f>0.61365*exp(17.502*EB31/(240.97+EB31))</f>
        <v>0</v>
      </c>
      <c r="AC31">
        <f>(Y31-DU31*(DZ31+EA31)/1000)</f>
        <v>0</v>
      </c>
      <c r="AD31">
        <f>(-K31*44100)</f>
        <v>0</v>
      </c>
      <c r="AE31">
        <f>2*29.3*S31*0.92*(EB31-X31)</f>
        <v>0</v>
      </c>
      <c r="AF31">
        <f>2*0.95*5.67E-8*(((EB31+$B$9)+273)^4-(X31+273)^4)</f>
        <v>0</v>
      </c>
      <c r="AG31">
        <f>V31+AF31+AD31+AE31</f>
        <v>0</v>
      </c>
      <c r="AH31">
        <f>DY31*AV31*(DT31-DS31*(1000-AV31*DV31)/(1000-AV31*DU31))/(100*DM31)</f>
        <v>0</v>
      </c>
      <c r="AI31">
        <f>1000*DY31*AV31*(DU31-DV31)/(100*DM31*(1000-AV31*DU31))</f>
        <v>0</v>
      </c>
      <c r="AJ31">
        <f>(AK31 - AL31 - DZ31*1E3/(8.314*(EB31+273.15)) * AN31/DY31 * AM31) * DY31/(100*DM31) * (1000 - DV31)/1000</f>
        <v>0</v>
      </c>
      <c r="AK31">
        <v>427.3922399879411</v>
      </c>
      <c r="AL31">
        <v>428.8790969696968</v>
      </c>
      <c r="AM31">
        <v>0.0001431879692203113</v>
      </c>
      <c r="AN31">
        <v>66.40157380364187</v>
      </c>
      <c r="AO31">
        <f>(AQ31 - AP31 + DZ31*1E3/(8.314*(EB31+273.15)) * AS31/DY31 * AR31) * DY31/(100*DM31) * 1000/(1000 - AQ31)</f>
        <v>0</v>
      </c>
      <c r="AP31">
        <v>17.33037925565818</v>
      </c>
      <c r="AQ31">
        <v>18.00039454545454</v>
      </c>
      <c r="AR31">
        <v>-3.531913378872901E-07</v>
      </c>
      <c r="AS31">
        <v>105.3899249859187</v>
      </c>
      <c r="AT31">
        <v>9</v>
      </c>
      <c r="AU31">
        <v>2</v>
      </c>
      <c r="AV31">
        <f>IF(AT31*$H$15&gt;=AX31,1.0,(AX31/(AX31-AT31*$H$15)))</f>
        <v>0</v>
      </c>
      <c r="AW31">
        <f>(AV31-1)*100</f>
        <v>0</v>
      </c>
      <c r="AX31">
        <f>MAX(0,($B$15+$C$15*EG31)/(1+$D$15*EG31)*DZ31/(EB31+273)*$E$15)</f>
        <v>0</v>
      </c>
      <c r="AY31" t="s">
        <v>442</v>
      </c>
      <c r="AZ31" t="s">
        <v>442</v>
      </c>
      <c r="BA31">
        <v>0</v>
      </c>
      <c r="BB31">
        <v>0</v>
      </c>
      <c r="BC31">
        <f>1-BA31/BB31</f>
        <v>0</v>
      </c>
      <c r="BD31">
        <v>0</v>
      </c>
      <c r="BE31" t="s">
        <v>442</v>
      </c>
      <c r="BF31" t="s">
        <v>442</v>
      </c>
      <c r="BG31">
        <v>0</v>
      </c>
      <c r="BH31">
        <v>0</v>
      </c>
      <c r="BI31">
        <f>1-BG31/BH31</f>
        <v>0</v>
      </c>
      <c r="BJ31">
        <v>0.5</v>
      </c>
      <c r="BK31">
        <f>DJ31</f>
        <v>0</v>
      </c>
      <c r="BL31">
        <f>M31</f>
        <v>0</v>
      </c>
      <c r="BM31">
        <f>BI31*BJ31*BK31</f>
        <v>0</v>
      </c>
      <c r="BN31">
        <f>(BL31-BD31)/BK31</f>
        <v>0</v>
      </c>
      <c r="BO31">
        <f>(BB31-BH31)/BH31</f>
        <v>0</v>
      </c>
      <c r="BP31">
        <f>BA31/(BC31+BA31/BH31)</f>
        <v>0</v>
      </c>
      <c r="BQ31" t="s">
        <v>442</v>
      </c>
      <c r="BR31">
        <v>0</v>
      </c>
      <c r="BS31">
        <f>IF(BR31&lt;&gt;0, BR31, BP31)</f>
        <v>0</v>
      </c>
      <c r="BT31">
        <f>1-BS31/BH31</f>
        <v>0</v>
      </c>
      <c r="BU31">
        <f>(BH31-BG31)/(BH31-BS31)</f>
        <v>0</v>
      </c>
      <c r="BV31">
        <f>(BB31-BH31)/(BB31-BS31)</f>
        <v>0</v>
      </c>
      <c r="BW31">
        <f>(BH31-BG31)/(BH31-BA31)</f>
        <v>0</v>
      </c>
      <c r="BX31">
        <f>(BB31-BH31)/(BB31-BA31)</f>
        <v>0</v>
      </c>
      <c r="BY31">
        <f>(BU31*BS31/BG31)</f>
        <v>0</v>
      </c>
      <c r="BZ31">
        <f>(1-BY31)</f>
        <v>0</v>
      </c>
      <c r="DI31">
        <f>$B$13*EH31+$C$13*EI31+$F$13*ET31*(1-EW31)</f>
        <v>0</v>
      </c>
      <c r="DJ31">
        <f>DI31*DK31</f>
        <v>0</v>
      </c>
      <c r="DK31">
        <f>($B$13*$D$11+$C$13*$D$11+$F$13*((FG31+EY31)/MAX(FG31+EY31+FH31, 0.1)*$I$11+FH31/MAX(FG31+EY31+FH31, 0.1)*$J$11))/($B$13+$C$13+$F$13)</f>
        <v>0</v>
      </c>
      <c r="DL31">
        <f>($B$13*$K$11+$C$13*$K$11+$F$13*((FG31+EY31)/MAX(FG31+EY31+FH31, 0.1)*$P$11+FH31/MAX(FG31+EY31+FH31, 0.1)*$Q$11))/($B$13+$C$13+$F$13)</f>
        <v>0</v>
      </c>
      <c r="DM31">
        <v>6</v>
      </c>
      <c r="DN31">
        <v>0.5</v>
      </c>
      <c r="DO31" t="s">
        <v>443</v>
      </c>
      <c r="DP31">
        <v>2</v>
      </c>
      <c r="DQ31" t="b">
        <v>1</v>
      </c>
      <c r="DR31">
        <v>1720984925</v>
      </c>
      <c r="DS31">
        <v>421.1543636363637</v>
      </c>
      <c r="DT31">
        <v>419.9819090909091</v>
      </c>
      <c r="DU31">
        <v>17.99992727272727</v>
      </c>
      <c r="DV31">
        <v>17.33000909090909</v>
      </c>
      <c r="DW31">
        <v>418.4213636363637</v>
      </c>
      <c r="DX31">
        <v>17.83254545454545</v>
      </c>
      <c r="DY31">
        <v>499.9766363636364</v>
      </c>
      <c r="DZ31">
        <v>90.71203636363636</v>
      </c>
      <c r="EA31">
        <v>0.0998478</v>
      </c>
      <c r="EB31">
        <v>25.52597272727273</v>
      </c>
      <c r="EC31">
        <v>25.01016363636363</v>
      </c>
      <c r="ED31">
        <v>999.9</v>
      </c>
      <c r="EE31">
        <v>0</v>
      </c>
      <c r="EF31">
        <v>0</v>
      </c>
      <c r="EG31">
        <v>10012.90454545454</v>
      </c>
      <c r="EH31">
        <v>0</v>
      </c>
      <c r="EI31">
        <v>0.242856</v>
      </c>
      <c r="EJ31">
        <v>1.172557272727273</v>
      </c>
      <c r="EK31">
        <v>428.8740909090909</v>
      </c>
      <c r="EL31">
        <v>427.3885454545455</v>
      </c>
      <c r="EM31">
        <v>0.669932</v>
      </c>
      <c r="EN31">
        <v>419.9819090909091</v>
      </c>
      <c r="EO31">
        <v>17.33000909090909</v>
      </c>
      <c r="EP31">
        <v>1.632811818181818</v>
      </c>
      <c r="EQ31">
        <v>1.57204</v>
      </c>
      <c r="ER31">
        <v>14.272</v>
      </c>
      <c r="ES31">
        <v>13.68742727272727</v>
      </c>
      <c r="ET31">
        <v>0</v>
      </c>
      <c r="EU31">
        <v>0</v>
      </c>
      <c r="EV31">
        <v>0</v>
      </c>
      <c r="EW31">
        <v>0</v>
      </c>
      <c r="EX31">
        <v>2.981818181818181</v>
      </c>
      <c r="EY31">
        <v>0</v>
      </c>
      <c r="EZ31">
        <v>-19.26363636363636</v>
      </c>
      <c r="FA31">
        <v>-0.9727272727272727</v>
      </c>
      <c r="FB31">
        <v>35.41454545454545</v>
      </c>
      <c r="FC31">
        <v>41.70445454545455</v>
      </c>
      <c r="FD31">
        <v>38.06790909090909</v>
      </c>
      <c r="FE31">
        <v>41.77263636363637</v>
      </c>
      <c r="FF31">
        <v>36.051</v>
      </c>
      <c r="FG31">
        <v>0</v>
      </c>
      <c r="FH31">
        <v>0</v>
      </c>
      <c r="FI31">
        <v>0</v>
      </c>
      <c r="FJ31">
        <v>1720984923.6</v>
      </c>
      <c r="FK31">
        <v>0</v>
      </c>
      <c r="FL31">
        <v>0.3192307692307691</v>
      </c>
      <c r="FM31">
        <v>7.504273374065495</v>
      </c>
      <c r="FN31">
        <v>-28.25982931635762</v>
      </c>
      <c r="FO31">
        <v>-15.95384615384615</v>
      </c>
      <c r="FP31">
        <v>15</v>
      </c>
      <c r="FQ31">
        <v>1720984373.5</v>
      </c>
      <c r="FR31" t="s">
        <v>475</v>
      </c>
      <c r="FS31">
        <v>1720984368.5</v>
      </c>
      <c r="FT31">
        <v>1720984373.5</v>
      </c>
      <c r="FU31">
        <v>8</v>
      </c>
      <c r="FV31">
        <v>-0.123</v>
      </c>
      <c r="FW31">
        <v>0.019</v>
      </c>
      <c r="FX31">
        <v>2.728</v>
      </c>
      <c r="FY31">
        <v>0.184</v>
      </c>
      <c r="FZ31">
        <v>420</v>
      </c>
      <c r="GA31">
        <v>19</v>
      </c>
      <c r="GB31">
        <v>0.84</v>
      </c>
      <c r="GC31">
        <v>0.23</v>
      </c>
      <c r="GD31">
        <v>1.171590975609756</v>
      </c>
      <c r="GE31">
        <v>-0.09801324041811749</v>
      </c>
      <c r="GF31">
        <v>0.03886109790980567</v>
      </c>
      <c r="GG31">
        <v>1</v>
      </c>
      <c r="GH31">
        <v>-0.1352941176470587</v>
      </c>
      <c r="GI31">
        <v>10.61573718884043</v>
      </c>
      <c r="GJ31">
        <v>7.481934413008018</v>
      </c>
      <c r="GK31">
        <v>0</v>
      </c>
      <c r="GL31">
        <v>0.671425487804878</v>
      </c>
      <c r="GM31">
        <v>-0.006707560975610915</v>
      </c>
      <c r="GN31">
        <v>0.001061838261579288</v>
      </c>
      <c r="GO31">
        <v>1</v>
      </c>
      <c r="GP31">
        <v>2</v>
      </c>
      <c r="GQ31">
        <v>3</v>
      </c>
      <c r="GR31" t="s">
        <v>445</v>
      </c>
      <c r="GS31">
        <v>3.1013</v>
      </c>
      <c r="GT31">
        <v>2.75808</v>
      </c>
      <c r="GU31">
        <v>0.08854670000000001</v>
      </c>
      <c r="GV31">
        <v>0.08883779999999999</v>
      </c>
      <c r="GW31">
        <v>0.0888784</v>
      </c>
      <c r="GX31">
        <v>0.0875827</v>
      </c>
      <c r="GY31">
        <v>23892.6</v>
      </c>
      <c r="GZ31">
        <v>22130.4</v>
      </c>
      <c r="HA31">
        <v>26769.8</v>
      </c>
      <c r="HB31">
        <v>24504.1</v>
      </c>
      <c r="HC31">
        <v>39052.7</v>
      </c>
      <c r="HD31">
        <v>33078.8</v>
      </c>
      <c r="HE31">
        <v>46776.1</v>
      </c>
      <c r="HF31">
        <v>38799.8</v>
      </c>
      <c r="HG31">
        <v>1.89595</v>
      </c>
      <c r="HH31">
        <v>1.91718</v>
      </c>
      <c r="HI31">
        <v>0.0564232</v>
      </c>
      <c r="HJ31">
        <v>0</v>
      </c>
      <c r="HK31">
        <v>24.0819</v>
      </c>
      <c r="HL31">
        <v>999.9</v>
      </c>
      <c r="HM31">
        <v>41.8</v>
      </c>
      <c r="HN31">
        <v>30.9</v>
      </c>
      <c r="HO31">
        <v>20.6711</v>
      </c>
      <c r="HP31">
        <v>60.6377</v>
      </c>
      <c r="HQ31">
        <v>23.7861</v>
      </c>
      <c r="HR31">
        <v>1</v>
      </c>
      <c r="HS31">
        <v>-0.107055</v>
      </c>
      <c r="HT31">
        <v>-0.275931</v>
      </c>
      <c r="HU31">
        <v>20.3008</v>
      </c>
      <c r="HV31">
        <v>5.22193</v>
      </c>
      <c r="HW31">
        <v>11.9798</v>
      </c>
      <c r="HX31">
        <v>4.96575</v>
      </c>
      <c r="HY31">
        <v>3.2754</v>
      </c>
      <c r="HZ31">
        <v>9999</v>
      </c>
      <c r="IA31">
        <v>9999</v>
      </c>
      <c r="IB31">
        <v>9999</v>
      </c>
      <c r="IC31">
        <v>999.9</v>
      </c>
      <c r="ID31">
        <v>1.86393</v>
      </c>
      <c r="IE31">
        <v>1.86005</v>
      </c>
      <c r="IF31">
        <v>1.85837</v>
      </c>
      <c r="IG31">
        <v>1.85974</v>
      </c>
      <c r="IH31">
        <v>1.85988</v>
      </c>
      <c r="II31">
        <v>1.85835</v>
      </c>
      <c r="IJ31">
        <v>1.85742</v>
      </c>
      <c r="IK31">
        <v>1.85242</v>
      </c>
      <c r="IL31">
        <v>0</v>
      </c>
      <c r="IM31">
        <v>0</v>
      </c>
      <c r="IN31">
        <v>0</v>
      </c>
      <c r="IO31">
        <v>0</v>
      </c>
      <c r="IP31" t="s">
        <v>446</v>
      </c>
      <c r="IQ31" t="s">
        <v>447</v>
      </c>
      <c r="IR31" t="s">
        <v>448</v>
      </c>
      <c r="IS31" t="s">
        <v>448</v>
      </c>
      <c r="IT31" t="s">
        <v>448</v>
      </c>
      <c r="IU31" t="s">
        <v>448</v>
      </c>
      <c r="IV31">
        <v>0</v>
      </c>
      <c r="IW31">
        <v>100</v>
      </c>
      <c r="IX31">
        <v>100</v>
      </c>
      <c r="IY31">
        <v>2.733</v>
      </c>
      <c r="IZ31">
        <v>0.1674</v>
      </c>
      <c r="JA31">
        <v>1.360041166122676</v>
      </c>
      <c r="JB31">
        <v>0.003205081530674009</v>
      </c>
      <c r="JC31">
        <v>2.801668427256499E-07</v>
      </c>
      <c r="JD31">
        <v>-2.335559357006475E-10</v>
      </c>
      <c r="JE31">
        <v>-0.003687405393127192</v>
      </c>
      <c r="JF31">
        <v>-0.002076669970451321</v>
      </c>
      <c r="JG31">
        <v>0.0007626758912413338</v>
      </c>
      <c r="JH31">
        <v>-6.071280622872934E-06</v>
      </c>
      <c r="JI31">
        <v>2</v>
      </c>
      <c r="JJ31">
        <v>2003</v>
      </c>
      <c r="JK31">
        <v>1</v>
      </c>
      <c r="JL31">
        <v>25</v>
      </c>
      <c r="JM31">
        <v>9.300000000000001</v>
      </c>
      <c r="JN31">
        <v>9.199999999999999</v>
      </c>
      <c r="JO31">
        <v>1.13281</v>
      </c>
      <c r="JP31">
        <v>2.65625</v>
      </c>
      <c r="JQ31">
        <v>1.49658</v>
      </c>
      <c r="JR31">
        <v>2.35718</v>
      </c>
      <c r="JS31">
        <v>1.54907</v>
      </c>
      <c r="JT31">
        <v>2.36328</v>
      </c>
      <c r="JU31">
        <v>34.9674</v>
      </c>
      <c r="JV31">
        <v>23.9999</v>
      </c>
      <c r="JW31">
        <v>18</v>
      </c>
      <c r="JX31">
        <v>475.252</v>
      </c>
      <c r="JY31">
        <v>503.353</v>
      </c>
      <c r="JZ31">
        <v>24.9857</v>
      </c>
      <c r="KA31">
        <v>25.9691</v>
      </c>
      <c r="KB31">
        <v>30.0001</v>
      </c>
      <c r="KC31">
        <v>26.1789</v>
      </c>
      <c r="KD31">
        <v>26.1673</v>
      </c>
      <c r="KE31">
        <v>22.7788</v>
      </c>
      <c r="KF31">
        <v>16.8223</v>
      </c>
      <c r="KG31">
        <v>41.8253</v>
      </c>
      <c r="KH31">
        <v>24.9759</v>
      </c>
      <c r="KI31">
        <v>420</v>
      </c>
      <c r="KJ31">
        <v>17.337</v>
      </c>
      <c r="KK31">
        <v>102.248</v>
      </c>
      <c r="KL31">
        <v>93.541</v>
      </c>
    </row>
    <row r="32" spans="1:298">
      <c r="A32">
        <v>14</v>
      </c>
      <c r="B32">
        <v>1720984933</v>
      </c>
      <c r="C32">
        <v>914</v>
      </c>
      <c r="D32" t="s">
        <v>476</v>
      </c>
      <c r="E32" t="s">
        <v>477</v>
      </c>
      <c r="F32">
        <v>5</v>
      </c>
      <c r="G32" t="s">
        <v>439</v>
      </c>
      <c r="H32" t="s">
        <v>474</v>
      </c>
      <c r="I32" t="s">
        <v>441</v>
      </c>
      <c r="J32">
        <v>1720984930.5</v>
      </c>
      <c r="K32">
        <f>(L32)/1000</f>
        <v>0</v>
      </c>
      <c r="L32">
        <f>IF(DQ32, AO32, AI32)</f>
        <v>0</v>
      </c>
      <c r="M32">
        <f>IF(DQ32, AJ32, AH32)</f>
        <v>0</v>
      </c>
      <c r="N32">
        <f>DS32 - IF(AV32&gt;1, M32*DM32*100.0/(AX32), 0)</f>
        <v>0</v>
      </c>
      <c r="O32">
        <f>((U32-K32/2)*N32-M32)/(U32+K32/2)</f>
        <v>0</v>
      </c>
      <c r="P32">
        <f>O32*(DZ32+EA32)/1000.0</f>
        <v>0</v>
      </c>
      <c r="Q32">
        <f>(DS32 - IF(AV32&gt;1, M32*DM32*100.0/(AX32), 0))*(DZ32+EA32)/1000.0</f>
        <v>0</v>
      </c>
      <c r="R32">
        <f>2.0/((1/T32-1/S32)+SIGN(T32)*SQRT((1/T32-1/S32)*(1/T32-1/S32) + 4*DN32/((DN32+1)*(DN32+1))*(2*1/T32*1/S32-1/S32*1/S32)))</f>
        <v>0</v>
      </c>
      <c r="S32">
        <f>IF(LEFT(DO32,1)&lt;&gt;"0",IF(LEFT(DO32,1)="1",3.0,DP32),$D$5+$E$5*(EG32*DZ32/($K$5*1000))+$F$5*(EG32*DZ32/($K$5*1000))*MAX(MIN(DM32,$J$5),$I$5)*MAX(MIN(DM32,$J$5),$I$5)+$G$5*MAX(MIN(DM32,$J$5),$I$5)*(EG32*DZ32/($K$5*1000))+$H$5*(EG32*DZ32/($K$5*1000))*(EG32*DZ32/($K$5*1000)))</f>
        <v>0</v>
      </c>
      <c r="T32">
        <f>K32*(1000-(1000*0.61365*exp(17.502*X32/(240.97+X32))/(DZ32+EA32)+DU32)/2)/(1000*0.61365*exp(17.502*X32/(240.97+X32))/(DZ32+EA32)-DU32)</f>
        <v>0</v>
      </c>
      <c r="U32">
        <f>1/((DN32+1)/(R32/1.6)+1/(S32/1.37)) + DN32/((DN32+1)/(R32/1.6) + DN32/(S32/1.37))</f>
        <v>0</v>
      </c>
      <c r="V32">
        <f>(DI32*DL32)</f>
        <v>0</v>
      </c>
      <c r="W32">
        <f>(EB32+(V32+2*0.95*5.67E-8*(((EB32+$B$9)+273)^4-(EB32+273)^4)-44100*K32)/(1.84*29.3*S32+8*0.95*5.67E-8*(EB32+273)^3))</f>
        <v>0</v>
      </c>
      <c r="X32">
        <f>($C$9*EC32+$D$9*ED32+$E$9*W32)</f>
        <v>0</v>
      </c>
      <c r="Y32">
        <f>0.61365*exp(17.502*X32/(240.97+X32))</f>
        <v>0</v>
      </c>
      <c r="Z32">
        <f>(AA32/AB32*100)</f>
        <v>0</v>
      </c>
      <c r="AA32">
        <f>DU32*(DZ32+EA32)/1000</f>
        <v>0</v>
      </c>
      <c r="AB32">
        <f>0.61365*exp(17.502*EB32/(240.97+EB32))</f>
        <v>0</v>
      </c>
      <c r="AC32">
        <f>(Y32-DU32*(DZ32+EA32)/1000)</f>
        <v>0</v>
      </c>
      <c r="AD32">
        <f>(-K32*44100)</f>
        <v>0</v>
      </c>
      <c r="AE32">
        <f>2*29.3*S32*0.92*(EB32-X32)</f>
        <v>0</v>
      </c>
      <c r="AF32">
        <f>2*0.95*5.67E-8*(((EB32+$B$9)+273)^4-(X32+273)^4)</f>
        <v>0</v>
      </c>
      <c r="AG32">
        <f>V32+AF32+AD32+AE32</f>
        <v>0</v>
      </c>
      <c r="AH32">
        <f>DY32*AV32*(DT32-DS32*(1000-AV32*DV32)/(1000-AV32*DU32))/(100*DM32)</f>
        <v>0</v>
      </c>
      <c r="AI32">
        <f>1000*DY32*AV32*(DU32-DV32)/(100*DM32*(1000-AV32*DU32))</f>
        <v>0</v>
      </c>
      <c r="AJ32">
        <f>(AK32 - AL32 - DZ32*1E3/(8.314*(EB32+273.15)) * AN32/DY32 * AM32) * DY32/(100*DM32) * (1000 - DV32)/1000</f>
        <v>0</v>
      </c>
      <c r="AK32">
        <v>427.4140430857377</v>
      </c>
      <c r="AL32">
        <v>428.8746666666666</v>
      </c>
      <c r="AM32">
        <v>0.0001693523159347722</v>
      </c>
      <c r="AN32">
        <v>66.40157380364187</v>
      </c>
      <c r="AO32">
        <f>(AQ32 - AP32 + DZ32*1E3/(8.314*(EB32+273.15)) * AS32/DY32 * AR32) * DY32/(100*DM32) * 1000/(1000 - AQ32)</f>
        <v>0</v>
      </c>
      <c r="AP32">
        <v>17.33097539228975</v>
      </c>
      <c r="AQ32">
        <v>18.00170666666666</v>
      </c>
      <c r="AR32">
        <v>4.948143780565647E-06</v>
      </c>
      <c r="AS32">
        <v>105.3899249859187</v>
      </c>
      <c r="AT32">
        <v>9</v>
      </c>
      <c r="AU32">
        <v>2</v>
      </c>
      <c r="AV32">
        <f>IF(AT32*$H$15&gt;=AX32,1.0,(AX32/(AX32-AT32*$H$15)))</f>
        <v>0</v>
      </c>
      <c r="AW32">
        <f>(AV32-1)*100</f>
        <v>0</v>
      </c>
      <c r="AX32">
        <f>MAX(0,($B$15+$C$15*EG32)/(1+$D$15*EG32)*DZ32/(EB32+273)*$E$15)</f>
        <v>0</v>
      </c>
      <c r="AY32" t="s">
        <v>442</v>
      </c>
      <c r="AZ32" t="s">
        <v>442</v>
      </c>
      <c r="BA32">
        <v>0</v>
      </c>
      <c r="BB32">
        <v>0</v>
      </c>
      <c r="BC32">
        <f>1-BA32/BB32</f>
        <v>0</v>
      </c>
      <c r="BD32">
        <v>0</v>
      </c>
      <c r="BE32" t="s">
        <v>442</v>
      </c>
      <c r="BF32" t="s">
        <v>442</v>
      </c>
      <c r="BG32">
        <v>0</v>
      </c>
      <c r="BH32">
        <v>0</v>
      </c>
      <c r="BI32">
        <f>1-BG32/BH32</f>
        <v>0</v>
      </c>
      <c r="BJ32">
        <v>0.5</v>
      </c>
      <c r="BK32">
        <f>DJ32</f>
        <v>0</v>
      </c>
      <c r="BL32">
        <f>M32</f>
        <v>0</v>
      </c>
      <c r="BM32">
        <f>BI32*BJ32*BK32</f>
        <v>0</v>
      </c>
      <c r="BN32">
        <f>(BL32-BD32)/BK32</f>
        <v>0</v>
      </c>
      <c r="BO32">
        <f>(BB32-BH32)/BH32</f>
        <v>0</v>
      </c>
      <c r="BP32">
        <f>BA32/(BC32+BA32/BH32)</f>
        <v>0</v>
      </c>
      <c r="BQ32" t="s">
        <v>442</v>
      </c>
      <c r="BR32">
        <v>0</v>
      </c>
      <c r="BS32">
        <f>IF(BR32&lt;&gt;0, BR32, BP32)</f>
        <v>0</v>
      </c>
      <c r="BT32">
        <f>1-BS32/BH32</f>
        <v>0</v>
      </c>
      <c r="BU32">
        <f>(BH32-BG32)/(BH32-BS32)</f>
        <v>0</v>
      </c>
      <c r="BV32">
        <f>(BB32-BH32)/(BB32-BS32)</f>
        <v>0</v>
      </c>
      <c r="BW32">
        <f>(BH32-BG32)/(BH32-BA32)</f>
        <v>0</v>
      </c>
      <c r="BX32">
        <f>(BB32-BH32)/(BB32-BA32)</f>
        <v>0</v>
      </c>
      <c r="BY32">
        <f>(BU32*BS32/BG32)</f>
        <v>0</v>
      </c>
      <c r="BZ32">
        <f>(1-BY32)</f>
        <v>0</v>
      </c>
      <c r="DI32">
        <f>$B$13*EH32+$C$13*EI32+$F$13*ET32*(1-EW32)</f>
        <v>0</v>
      </c>
      <c r="DJ32">
        <f>DI32*DK32</f>
        <v>0</v>
      </c>
      <c r="DK32">
        <f>($B$13*$D$11+$C$13*$D$11+$F$13*((FG32+EY32)/MAX(FG32+EY32+FH32, 0.1)*$I$11+FH32/MAX(FG32+EY32+FH32, 0.1)*$J$11))/($B$13+$C$13+$F$13)</f>
        <v>0</v>
      </c>
      <c r="DL32">
        <f>($B$13*$K$11+$C$13*$K$11+$F$13*((FG32+EY32)/MAX(FG32+EY32+FH32, 0.1)*$P$11+FH32/MAX(FG32+EY32+FH32, 0.1)*$Q$11))/($B$13+$C$13+$F$13)</f>
        <v>0</v>
      </c>
      <c r="DM32">
        <v>6</v>
      </c>
      <c r="DN32">
        <v>0.5</v>
      </c>
      <c r="DO32" t="s">
        <v>443</v>
      </c>
      <c r="DP32">
        <v>2</v>
      </c>
      <c r="DQ32" t="b">
        <v>1</v>
      </c>
      <c r="DR32">
        <v>1720984930.5</v>
      </c>
      <c r="DS32">
        <v>421.1366666666667</v>
      </c>
      <c r="DT32">
        <v>420.0088888888889</v>
      </c>
      <c r="DU32">
        <v>18.0016</v>
      </c>
      <c r="DV32">
        <v>17.33131111111111</v>
      </c>
      <c r="DW32">
        <v>418.4036666666667</v>
      </c>
      <c r="DX32">
        <v>17.8342</v>
      </c>
      <c r="DY32">
        <v>500.0425555555555</v>
      </c>
      <c r="DZ32">
        <v>90.71031111111112</v>
      </c>
      <c r="EA32">
        <v>0.1001168555555556</v>
      </c>
      <c r="EB32">
        <v>25.52471111111111</v>
      </c>
      <c r="EC32">
        <v>25.0018</v>
      </c>
      <c r="ED32">
        <v>999.9000000000001</v>
      </c>
      <c r="EE32">
        <v>0</v>
      </c>
      <c r="EF32">
        <v>0</v>
      </c>
      <c r="EG32">
        <v>9990.96111111111</v>
      </c>
      <c r="EH32">
        <v>0</v>
      </c>
      <c r="EI32">
        <v>0.242856</v>
      </c>
      <c r="EJ32">
        <v>1.127796666666667</v>
      </c>
      <c r="EK32">
        <v>428.8566666666667</v>
      </c>
      <c r="EL32">
        <v>427.4165555555555</v>
      </c>
      <c r="EM32">
        <v>0.6702998888888889</v>
      </c>
      <c r="EN32">
        <v>420.0088888888889</v>
      </c>
      <c r="EO32">
        <v>17.33131111111111</v>
      </c>
      <c r="EP32">
        <v>1.63293</v>
      </c>
      <c r="EQ32">
        <v>1.57213</v>
      </c>
      <c r="ER32">
        <v>14.27311111111111</v>
      </c>
      <c r="ES32">
        <v>13.6883</v>
      </c>
      <c r="ET32">
        <v>0</v>
      </c>
      <c r="EU32">
        <v>0</v>
      </c>
      <c r="EV32">
        <v>0</v>
      </c>
      <c r="EW32">
        <v>0</v>
      </c>
      <c r="EX32">
        <v>-1.9</v>
      </c>
      <c r="EY32">
        <v>0</v>
      </c>
      <c r="EZ32">
        <v>-6.855555555555556</v>
      </c>
      <c r="FA32">
        <v>1.333333333333333</v>
      </c>
      <c r="FB32">
        <v>35.44422222222222</v>
      </c>
      <c r="FC32">
        <v>41.722</v>
      </c>
      <c r="FD32">
        <v>38.22211111111111</v>
      </c>
      <c r="FE32">
        <v>41.83322222222223</v>
      </c>
      <c r="FF32">
        <v>36.38877777777778</v>
      </c>
      <c r="FG32">
        <v>0</v>
      </c>
      <c r="FH32">
        <v>0</v>
      </c>
      <c r="FI32">
        <v>0</v>
      </c>
      <c r="FJ32">
        <v>1720984928.4</v>
      </c>
      <c r="FK32">
        <v>0</v>
      </c>
      <c r="FL32">
        <v>0.06153846153846159</v>
      </c>
      <c r="FM32">
        <v>-25.14188059468867</v>
      </c>
      <c r="FN32">
        <v>36.00683750354899</v>
      </c>
      <c r="FO32">
        <v>-14.84615384615385</v>
      </c>
      <c r="FP32">
        <v>15</v>
      </c>
      <c r="FQ32">
        <v>1720984373.5</v>
      </c>
      <c r="FR32" t="s">
        <v>475</v>
      </c>
      <c r="FS32">
        <v>1720984368.5</v>
      </c>
      <c r="FT32">
        <v>1720984373.5</v>
      </c>
      <c r="FU32">
        <v>8</v>
      </c>
      <c r="FV32">
        <v>-0.123</v>
      </c>
      <c r="FW32">
        <v>0.019</v>
      </c>
      <c r="FX32">
        <v>2.728</v>
      </c>
      <c r="FY32">
        <v>0.184</v>
      </c>
      <c r="FZ32">
        <v>420</v>
      </c>
      <c r="GA32">
        <v>19</v>
      </c>
      <c r="GB32">
        <v>0.84</v>
      </c>
      <c r="GC32">
        <v>0.23</v>
      </c>
      <c r="GD32">
        <v>1.15480325</v>
      </c>
      <c r="GE32">
        <v>-0.07047095684803154</v>
      </c>
      <c r="GF32">
        <v>0.03783685818005374</v>
      </c>
      <c r="GG32">
        <v>1</v>
      </c>
      <c r="GH32">
        <v>-0.2764705882352942</v>
      </c>
      <c r="GI32">
        <v>1.121466701127409</v>
      </c>
      <c r="GJ32">
        <v>7.128033258303996</v>
      </c>
      <c r="GK32">
        <v>0</v>
      </c>
      <c r="GL32">
        <v>0.6709615250000001</v>
      </c>
      <c r="GM32">
        <v>-0.009809099437148926</v>
      </c>
      <c r="GN32">
        <v>0.001272548584288633</v>
      </c>
      <c r="GO32">
        <v>1</v>
      </c>
      <c r="GP32">
        <v>2</v>
      </c>
      <c r="GQ32">
        <v>3</v>
      </c>
      <c r="GR32" t="s">
        <v>445</v>
      </c>
      <c r="GS32">
        <v>3.10141</v>
      </c>
      <c r="GT32">
        <v>2.75822</v>
      </c>
      <c r="GU32">
        <v>0.0885478</v>
      </c>
      <c r="GV32">
        <v>0.0888403</v>
      </c>
      <c r="GW32">
        <v>0.0888799</v>
      </c>
      <c r="GX32">
        <v>0.0875828</v>
      </c>
      <c r="GY32">
        <v>23892.6</v>
      </c>
      <c r="GZ32">
        <v>22130.2</v>
      </c>
      <c r="HA32">
        <v>26769.9</v>
      </c>
      <c r="HB32">
        <v>24503.9</v>
      </c>
      <c r="HC32">
        <v>39052.7</v>
      </c>
      <c r="HD32">
        <v>33078.5</v>
      </c>
      <c r="HE32">
        <v>46776.2</v>
      </c>
      <c r="HF32">
        <v>38799.5</v>
      </c>
      <c r="HG32">
        <v>1.89645</v>
      </c>
      <c r="HH32">
        <v>1.91705</v>
      </c>
      <c r="HI32">
        <v>0.0559017</v>
      </c>
      <c r="HJ32">
        <v>0</v>
      </c>
      <c r="HK32">
        <v>24.0851</v>
      </c>
      <c r="HL32">
        <v>999.9</v>
      </c>
      <c r="HM32">
        <v>41.8</v>
      </c>
      <c r="HN32">
        <v>30.9</v>
      </c>
      <c r="HO32">
        <v>20.6697</v>
      </c>
      <c r="HP32">
        <v>60.9177</v>
      </c>
      <c r="HQ32">
        <v>23.8462</v>
      </c>
      <c r="HR32">
        <v>1</v>
      </c>
      <c r="HS32">
        <v>-0.106944</v>
      </c>
      <c r="HT32">
        <v>-0.250261</v>
      </c>
      <c r="HU32">
        <v>20.301</v>
      </c>
      <c r="HV32">
        <v>5.22238</v>
      </c>
      <c r="HW32">
        <v>11.9798</v>
      </c>
      <c r="HX32">
        <v>4.96585</v>
      </c>
      <c r="HY32">
        <v>3.27535</v>
      </c>
      <c r="HZ32">
        <v>9999</v>
      </c>
      <c r="IA32">
        <v>9999</v>
      </c>
      <c r="IB32">
        <v>9999</v>
      </c>
      <c r="IC32">
        <v>999.9</v>
      </c>
      <c r="ID32">
        <v>1.86389</v>
      </c>
      <c r="IE32">
        <v>1.86005</v>
      </c>
      <c r="IF32">
        <v>1.85836</v>
      </c>
      <c r="IG32">
        <v>1.85974</v>
      </c>
      <c r="IH32">
        <v>1.85989</v>
      </c>
      <c r="II32">
        <v>1.85834</v>
      </c>
      <c r="IJ32">
        <v>1.85738</v>
      </c>
      <c r="IK32">
        <v>1.85242</v>
      </c>
      <c r="IL32">
        <v>0</v>
      </c>
      <c r="IM32">
        <v>0</v>
      </c>
      <c r="IN32">
        <v>0</v>
      </c>
      <c r="IO32">
        <v>0</v>
      </c>
      <c r="IP32" t="s">
        <v>446</v>
      </c>
      <c r="IQ32" t="s">
        <v>447</v>
      </c>
      <c r="IR32" t="s">
        <v>448</v>
      </c>
      <c r="IS32" t="s">
        <v>448</v>
      </c>
      <c r="IT32" t="s">
        <v>448</v>
      </c>
      <c r="IU32" t="s">
        <v>448</v>
      </c>
      <c r="IV32">
        <v>0</v>
      </c>
      <c r="IW32">
        <v>100</v>
      </c>
      <c r="IX32">
        <v>100</v>
      </c>
      <c r="IY32">
        <v>2.733</v>
      </c>
      <c r="IZ32">
        <v>0.1675</v>
      </c>
      <c r="JA32">
        <v>1.360041166122676</v>
      </c>
      <c r="JB32">
        <v>0.003205081530674009</v>
      </c>
      <c r="JC32">
        <v>2.801668427256499E-07</v>
      </c>
      <c r="JD32">
        <v>-2.335559357006475E-10</v>
      </c>
      <c r="JE32">
        <v>-0.003687405393127192</v>
      </c>
      <c r="JF32">
        <v>-0.002076669970451321</v>
      </c>
      <c r="JG32">
        <v>0.0007626758912413338</v>
      </c>
      <c r="JH32">
        <v>-6.071280622872934E-06</v>
      </c>
      <c r="JI32">
        <v>2</v>
      </c>
      <c r="JJ32">
        <v>2003</v>
      </c>
      <c r="JK32">
        <v>1</v>
      </c>
      <c r="JL32">
        <v>25</v>
      </c>
      <c r="JM32">
        <v>9.4</v>
      </c>
      <c r="JN32">
        <v>9.300000000000001</v>
      </c>
      <c r="JO32">
        <v>1.13281</v>
      </c>
      <c r="JP32">
        <v>2.65503</v>
      </c>
      <c r="JQ32">
        <v>1.49658</v>
      </c>
      <c r="JR32">
        <v>2.35718</v>
      </c>
      <c r="JS32">
        <v>1.54907</v>
      </c>
      <c r="JT32">
        <v>2.34253</v>
      </c>
      <c r="JU32">
        <v>34.9674</v>
      </c>
      <c r="JV32">
        <v>23.9999</v>
      </c>
      <c r="JW32">
        <v>18</v>
      </c>
      <c r="JX32">
        <v>475.535</v>
      </c>
      <c r="JY32">
        <v>503.271</v>
      </c>
      <c r="JZ32">
        <v>24.9778</v>
      </c>
      <c r="KA32">
        <v>25.9691</v>
      </c>
      <c r="KB32">
        <v>30.0001</v>
      </c>
      <c r="KC32">
        <v>26.1789</v>
      </c>
      <c r="KD32">
        <v>26.1674</v>
      </c>
      <c r="KE32">
        <v>22.7751</v>
      </c>
      <c r="KF32">
        <v>16.8223</v>
      </c>
      <c r="KG32">
        <v>41.8253</v>
      </c>
      <c r="KH32">
        <v>24.974</v>
      </c>
      <c r="KI32">
        <v>420</v>
      </c>
      <c r="KJ32">
        <v>17.337</v>
      </c>
      <c r="KK32">
        <v>102.249</v>
      </c>
      <c r="KL32">
        <v>93.5403</v>
      </c>
    </row>
    <row r="33" spans="1:298">
      <c r="A33">
        <v>15</v>
      </c>
      <c r="B33">
        <v>1720984938</v>
      </c>
      <c r="C33">
        <v>919</v>
      </c>
      <c r="D33" t="s">
        <v>478</v>
      </c>
      <c r="E33" t="s">
        <v>479</v>
      </c>
      <c r="F33">
        <v>5</v>
      </c>
      <c r="G33" t="s">
        <v>439</v>
      </c>
      <c r="H33" t="s">
        <v>474</v>
      </c>
      <c r="I33" t="s">
        <v>441</v>
      </c>
      <c r="J33">
        <v>1720984935.2</v>
      </c>
      <c r="K33">
        <f>(L33)/1000</f>
        <v>0</v>
      </c>
      <c r="L33">
        <f>IF(DQ33, AO33, AI33)</f>
        <v>0</v>
      </c>
      <c r="M33">
        <f>IF(DQ33, AJ33, AH33)</f>
        <v>0</v>
      </c>
      <c r="N33">
        <f>DS33 - IF(AV33&gt;1, M33*DM33*100.0/(AX33), 0)</f>
        <v>0</v>
      </c>
      <c r="O33">
        <f>((U33-K33/2)*N33-M33)/(U33+K33/2)</f>
        <v>0</v>
      </c>
      <c r="P33">
        <f>O33*(DZ33+EA33)/1000.0</f>
        <v>0</v>
      </c>
      <c r="Q33">
        <f>(DS33 - IF(AV33&gt;1, M33*DM33*100.0/(AX33), 0))*(DZ33+EA33)/1000.0</f>
        <v>0</v>
      </c>
      <c r="R33">
        <f>2.0/((1/T33-1/S33)+SIGN(T33)*SQRT((1/T33-1/S33)*(1/T33-1/S33) + 4*DN33/((DN33+1)*(DN33+1))*(2*1/T33*1/S33-1/S33*1/S33)))</f>
        <v>0</v>
      </c>
      <c r="S33">
        <f>IF(LEFT(DO33,1)&lt;&gt;"0",IF(LEFT(DO33,1)="1",3.0,DP33),$D$5+$E$5*(EG33*DZ33/($K$5*1000))+$F$5*(EG33*DZ33/($K$5*1000))*MAX(MIN(DM33,$J$5),$I$5)*MAX(MIN(DM33,$J$5),$I$5)+$G$5*MAX(MIN(DM33,$J$5),$I$5)*(EG33*DZ33/($K$5*1000))+$H$5*(EG33*DZ33/($K$5*1000))*(EG33*DZ33/($K$5*1000)))</f>
        <v>0</v>
      </c>
      <c r="T33">
        <f>K33*(1000-(1000*0.61365*exp(17.502*X33/(240.97+X33))/(DZ33+EA33)+DU33)/2)/(1000*0.61365*exp(17.502*X33/(240.97+X33))/(DZ33+EA33)-DU33)</f>
        <v>0</v>
      </c>
      <c r="U33">
        <f>1/((DN33+1)/(R33/1.6)+1/(S33/1.37)) + DN33/((DN33+1)/(R33/1.6) + DN33/(S33/1.37))</f>
        <v>0</v>
      </c>
      <c r="V33">
        <f>(DI33*DL33)</f>
        <v>0</v>
      </c>
      <c r="W33">
        <f>(EB33+(V33+2*0.95*5.67E-8*(((EB33+$B$9)+273)^4-(EB33+273)^4)-44100*K33)/(1.84*29.3*S33+8*0.95*5.67E-8*(EB33+273)^3))</f>
        <v>0</v>
      </c>
      <c r="X33">
        <f>($C$9*EC33+$D$9*ED33+$E$9*W33)</f>
        <v>0</v>
      </c>
      <c r="Y33">
        <f>0.61365*exp(17.502*X33/(240.97+X33))</f>
        <v>0</v>
      </c>
      <c r="Z33">
        <f>(AA33/AB33*100)</f>
        <v>0</v>
      </c>
      <c r="AA33">
        <f>DU33*(DZ33+EA33)/1000</f>
        <v>0</v>
      </c>
      <c r="AB33">
        <f>0.61365*exp(17.502*EB33/(240.97+EB33))</f>
        <v>0</v>
      </c>
      <c r="AC33">
        <f>(Y33-DU33*(DZ33+EA33)/1000)</f>
        <v>0</v>
      </c>
      <c r="AD33">
        <f>(-K33*44100)</f>
        <v>0</v>
      </c>
      <c r="AE33">
        <f>2*29.3*S33*0.92*(EB33-X33)</f>
        <v>0</v>
      </c>
      <c r="AF33">
        <f>2*0.95*5.67E-8*(((EB33+$B$9)+273)^4-(X33+273)^4)</f>
        <v>0</v>
      </c>
      <c r="AG33">
        <f>V33+AF33+AD33+AE33</f>
        <v>0</v>
      </c>
      <c r="AH33">
        <f>DY33*AV33*(DT33-DS33*(1000-AV33*DV33)/(1000-AV33*DU33))/(100*DM33)</f>
        <v>0</v>
      </c>
      <c r="AI33">
        <f>1000*DY33*AV33*(DU33-DV33)/(100*DM33*(1000-AV33*DU33))</f>
        <v>0</v>
      </c>
      <c r="AJ33">
        <f>(AK33 - AL33 - DZ33*1E3/(8.314*(EB33+273.15)) * AN33/DY33 * AM33) * DY33/(100*DM33) * (1000 - DV33)/1000</f>
        <v>0</v>
      </c>
      <c r="AK33">
        <v>427.4758810479814</v>
      </c>
      <c r="AL33">
        <v>428.9107636363635</v>
      </c>
      <c r="AM33">
        <v>0.0004393368474387836</v>
      </c>
      <c r="AN33">
        <v>66.40157380364187</v>
      </c>
      <c r="AO33">
        <f>(AQ33 - AP33 + DZ33*1E3/(8.314*(EB33+273.15)) * AS33/DY33 * AR33) * DY33/(100*DM33) * 1000/(1000 - AQ33)</f>
        <v>0</v>
      </c>
      <c r="AP33">
        <v>17.3344252380049</v>
      </c>
      <c r="AQ33">
        <v>18.00368424242424</v>
      </c>
      <c r="AR33">
        <v>6.250890763051989E-06</v>
      </c>
      <c r="AS33">
        <v>105.3899249859187</v>
      </c>
      <c r="AT33">
        <v>8</v>
      </c>
      <c r="AU33">
        <v>2</v>
      </c>
      <c r="AV33">
        <f>IF(AT33*$H$15&gt;=AX33,1.0,(AX33/(AX33-AT33*$H$15)))</f>
        <v>0</v>
      </c>
      <c r="AW33">
        <f>(AV33-1)*100</f>
        <v>0</v>
      </c>
      <c r="AX33">
        <f>MAX(0,($B$15+$C$15*EG33)/(1+$D$15*EG33)*DZ33/(EB33+273)*$E$15)</f>
        <v>0</v>
      </c>
      <c r="AY33" t="s">
        <v>442</v>
      </c>
      <c r="AZ33" t="s">
        <v>442</v>
      </c>
      <c r="BA33">
        <v>0</v>
      </c>
      <c r="BB33">
        <v>0</v>
      </c>
      <c r="BC33">
        <f>1-BA33/BB33</f>
        <v>0</v>
      </c>
      <c r="BD33">
        <v>0</v>
      </c>
      <c r="BE33" t="s">
        <v>442</v>
      </c>
      <c r="BF33" t="s">
        <v>442</v>
      </c>
      <c r="BG33">
        <v>0</v>
      </c>
      <c r="BH33">
        <v>0</v>
      </c>
      <c r="BI33">
        <f>1-BG33/BH33</f>
        <v>0</v>
      </c>
      <c r="BJ33">
        <v>0.5</v>
      </c>
      <c r="BK33">
        <f>DJ33</f>
        <v>0</v>
      </c>
      <c r="BL33">
        <f>M33</f>
        <v>0</v>
      </c>
      <c r="BM33">
        <f>BI33*BJ33*BK33</f>
        <v>0</v>
      </c>
      <c r="BN33">
        <f>(BL33-BD33)/BK33</f>
        <v>0</v>
      </c>
      <c r="BO33">
        <f>(BB33-BH33)/BH33</f>
        <v>0</v>
      </c>
      <c r="BP33">
        <f>BA33/(BC33+BA33/BH33)</f>
        <v>0</v>
      </c>
      <c r="BQ33" t="s">
        <v>442</v>
      </c>
      <c r="BR33">
        <v>0</v>
      </c>
      <c r="BS33">
        <f>IF(BR33&lt;&gt;0, BR33, BP33)</f>
        <v>0</v>
      </c>
      <c r="BT33">
        <f>1-BS33/BH33</f>
        <v>0</v>
      </c>
      <c r="BU33">
        <f>(BH33-BG33)/(BH33-BS33)</f>
        <v>0</v>
      </c>
      <c r="BV33">
        <f>(BB33-BH33)/(BB33-BS33)</f>
        <v>0</v>
      </c>
      <c r="BW33">
        <f>(BH33-BG33)/(BH33-BA33)</f>
        <v>0</v>
      </c>
      <c r="BX33">
        <f>(BB33-BH33)/(BB33-BA33)</f>
        <v>0</v>
      </c>
      <c r="BY33">
        <f>(BU33*BS33/BG33)</f>
        <v>0</v>
      </c>
      <c r="BZ33">
        <f>(1-BY33)</f>
        <v>0</v>
      </c>
      <c r="DI33">
        <f>$B$13*EH33+$C$13*EI33+$F$13*ET33*(1-EW33)</f>
        <v>0</v>
      </c>
      <c r="DJ33">
        <f>DI33*DK33</f>
        <v>0</v>
      </c>
      <c r="DK33">
        <f>($B$13*$D$11+$C$13*$D$11+$F$13*((FG33+EY33)/MAX(FG33+EY33+FH33, 0.1)*$I$11+FH33/MAX(FG33+EY33+FH33, 0.1)*$J$11))/($B$13+$C$13+$F$13)</f>
        <v>0</v>
      </c>
      <c r="DL33">
        <f>($B$13*$K$11+$C$13*$K$11+$F$13*((FG33+EY33)/MAX(FG33+EY33+FH33, 0.1)*$P$11+FH33/MAX(FG33+EY33+FH33, 0.1)*$Q$11))/($B$13+$C$13+$F$13)</f>
        <v>0</v>
      </c>
      <c r="DM33">
        <v>6</v>
      </c>
      <c r="DN33">
        <v>0.5</v>
      </c>
      <c r="DO33" t="s">
        <v>443</v>
      </c>
      <c r="DP33">
        <v>2</v>
      </c>
      <c r="DQ33" t="b">
        <v>1</v>
      </c>
      <c r="DR33">
        <v>1720984935.2</v>
      </c>
      <c r="DS33">
        <v>421.1889</v>
      </c>
      <c r="DT33">
        <v>420.0426</v>
      </c>
      <c r="DU33">
        <v>18.00218</v>
      </c>
      <c r="DV33">
        <v>17.33387</v>
      </c>
      <c r="DW33">
        <v>418.4558</v>
      </c>
      <c r="DX33">
        <v>17.83475</v>
      </c>
      <c r="DY33">
        <v>500.0045</v>
      </c>
      <c r="DZ33">
        <v>90.71006000000001</v>
      </c>
      <c r="EA33">
        <v>0.10014046</v>
      </c>
      <c r="EB33">
        <v>25.5246</v>
      </c>
      <c r="EC33">
        <v>25.00701</v>
      </c>
      <c r="ED33">
        <v>999.9</v>
      </c>
      <c r="EE33">
        <v>0</v>
      </c>
      <c r="EF33">
        <v>0</v>
      </c>
      <c r="EG33">
        <v>9984.681</v>
      </c>
      <c r="EH33">
        <v>0</v>
      </c>
      <c r="EI33">
        <v>0.242856</v>
      </c>
      <c r="EJ33">
        <v>1.146342</v>
      </c>
      <c r="EK33">
        <v>428.9102</v>
      </c>
      <c r="EL33">
        <v>427.4519</v>
      </c>
      <c r="EM33">
        <v>0.6683113000000001</v>
      </c>
      <c r="EN33">
        <v>420.0426</v>
      </c>
      <c r="EO33">
        <v>17.33387</v>
      </c>
      <c r="EP33">
        <v>1.632979</v>
      </c>
      <c r="EQ33">
        <v>1.572356</v>
      </c>
      <c r="ER33">
        <v>14.27358</v>
      </c>
      <c r="ES33">
        <v>13.69053</v>
      </c>
      <c r="ET33">
        <v>0</v>
      </c>
      <c r="EU33">
        <v>0</v>
      </c>
      <c r="EV33">
        <v>0</v>
      </c>
      <c r="EW33">
        <v>0</v>
      </c>
      <c r="EX33">
        <v>-5.96</v>
      </c>
      <c r="EY33">
        <v>0</v>
      </c>
      <c r="EZ33">
        <v>-11.1</v>
      </c>
      <c r="FA33">
        <v>0.33</v>
      </c>
      <c r="FB33">
        <v>35.4123</v>
      </c>
      <c r="FC33">
        <v>41.7433</v>
      </c>
      <c r="FD33">
        <v>38.1185</v>
      </c>
      <c r="FE33">
        <v>41.8309</v>
      </c>
      <c r="FF33">
        <v>36.3374</v>
      </c>
      <c r="FG33">
        <v>0</v>
      </c>
      <c r="FH33">
        <v>0</v>
      </c>
      <c r="FI33">
        <v>0</v>
      </c>
      <c r="FJ33">
        <v>1720984933.2</v>
      </c>
      <c r="FK33">
        <v>0</v>
      </c>
      <c r="FL33">
        <v>-1.561538461538462</v>
      </c>
      <c r="FM33">
        <v>-60.11623959971977</v>
      </c>
      <c r="FN33">
        <v>48.22905988001212</v>
      </c>
      <c r="FO33">
        <v>-13.51923076923077</v>
      </c>
      <c r="FP33">
        <v>15</v>
      </c>
      <c r="FQ33">
        <v>1720984373.5</v>
      </c>
      <c r="FR33" t="s">
        <v>475</v>
      </c>
      <c r="FS33">
        <v>1720984368.5</v>
      </c>
      <c r="FT33">
        <v>1720984373.5</v>
      </c>
      <c r="FU33">
        <v>8</v>
      </c>
      <c r="FV33">
        <v>-0.123</v>
      </c>
      <c r="FW33">
        <v>0.019</v>
      </c>
      <c r="FX33">
        <v>2.728</v>
      </c>
      <c r="FY33">
        <v>0.184</v>
      </c>
      <c r="FZ33">
        <v>420</v>
      </c>
      <c r="GA33">
        <v>19</v>
      </c>
      <c r="GB33">
        <v>0.84</v>
      </c>
      <c r="GC33">
        <v>0.23</v>
      </c>
      <c r="GD33">
        <v>1.148299512195122</v>
      </c>
      <c r="GE33">
        <v>0.003672125435540001</v>
      </c>
      <c r="GF33">
        <v>0.03633653230909426</v>
      </c>
      <c r="GG33">
        <v>1</v>
      </c>
      <c r="GH33">
        <v>-1.329411764705882</v>
      </c>
      <c r="GI33">
        <v>-23.01909860918918</v>
      </c>
      <c r="GJ33">
        <v>7.768356984730718</v>
      </c>
      <c r="GK33">
        <v>0</v>
      </c>
      <c r="GL33">
        <v>0.6701043170731706</v>
      </c>
      <c r="GM33">
        <v>-0.01196301742160172</v>
      </c>
      <c r="GN33">
        <v>0.001468648847086998</v>
      </c>
      <c r="GO33">
        <v>1</v>
      </c>
      <c r="GP33">
        <v>2</v>
      </c>
      <c r="GQ33">
        <v>3</v>
      </c>
      <c r="GR33" t="s">
        <v>445</v>
      </c>
      <c r="GS33">
        <v>3.10124</v>
      </c>
      <c r="GT33">
        <v>2.75813</v>
      </c>
      <c r="GU33">
        <v>0.0885476</v>
      </c>
      <c r="GV33">
        <v>0.0888355</v>
      </c>
      <c r="GW33">
        <v>0.0888861</v>
      </c>
      <c r="GX33">
        <v>0.0875914</v>
      </c>
      <c r="GY33">
        <v>23892.6</v>
      </c>
      <c r="GZ33">
        <v>22130.3</v>
      </c>
      <c r="HA33">
        <v>26769.9</v>
      </c>
      <c r="HB33">
        <v>24504</v>
      </c>
      <c r="HC33">
        <v>39052.4</v>
      </c>
      <c r="HD33">
        <v>33078.2</v>
      </c>
      <c r="HE33">
        <v>46776.2</v>
      </c>
      <c r="HF33">
        <v>38799.4</v>
      </c>
      <c r="HG33">
        <v>1.89638</v>
      </c>
      <c r="HH33">
        <v>1.91723</v>
      </c>
      <c r="HI33">
        <v>0.0558496</v>
      </c>
      <c r="HJ33">
        <v>0</v>
      </c>
      <c r="HK33">
        <v>24.0896</v>
      </c>
      <c r="HL33">
        <v>999.9</v>
      </c>
      <c r="HM33">
        <v>41.8</v>
      </c>
      <c r="HN33">
        <v>30.9</v>
      </c>
      <c r="HO33">
        <v>20.6686</v>
      </c>
      <c r="HP33">
        <v>60.8677</v>
      </c>
      <c r="HQ33">
        <v>23.9343</v>
      </c>
      <c r="HR33">
        <v>1</v>
      </c>
      <c r="HS33">
        <v>-0.107015</v>
      </c>
      <c r="HT33">
        <v>-0.264739</v>
      </c>
      <c r="HU33">
        <v>20.3009</v>
      </c>
      <c r="HV33">
        <v>5.22238</v>
      </c>
      <c r="HW33">
        <v>11.9794</v>
      </c>
      <c r="HX33">
        <v>4.96575</v>
      </c>
      <c r="HY33">
        <v>3.27523</v>
      </c>
      <c r="HZ33">
        <v>9999</v>
      </c>
      <c r="IA33">
        <v>9999</v>
      </c>
      <c r="IB33">
        <v>9999</v>
      </c>
      <c r="IC33">
        <v>999.9</v>
      </c>
      <c r="ID33">
        <v>1.86393</v>
      </c>
      <c r="IE33">
        <v>1.86005</v>
      </c>
      <c r="IF33">
        <v>1.85836</v>
      </c>
      <c r="IG33">
        <v>1.85974</v>
      </c>
      <c r="IH33">
        <v>1.85989</v>
      </c>
      <c r="II33">
        <v>1.85834</v>
      </c>
      <c r="IJ33">
        <v>1.85736</v>
      </c>
      <c r="IK33">
        <v>1.85241</v>
      </c>
      <c r="IL33">
        <v>0</v>
      </c>
      <c r="IM33">
        <v>0</v>
      </c>
      <c r="IN33">
        <v>0</v>
      </c>
      <c r="IO33">
        <v>0</v>
      </c>
      <c r="IP33" t="s">
        <v>446</v>
      </c>
      <c r="IQ33" t="s">
        <v>447</v>
      </c>
      <c r="IR33" t="s">
        <v>448</v>
      </c>
      <c r="IS33" t="s">
        <v>448</v>
      </c>
      <c r="IT33" t="s">
        <v>448</v>
      </c>
      <c r="IU33" t="s">
        <v>448</v>
      </c>
      <c r="IV33">
        <v>0</v>
      </c>
      <c r="IW33">
        <v>100</v>
      </c>
      <c r="IX33">
        <v>100</v>
      </c>
      <c r="IY33">
        <v>2.733</v>
      </c>
      <c r="IZ33">
        <v>0.1674</v>
      </c>
      <c r="JA33">
        <v>1.360041166122676</v>
      </c>
      <c r="JB33">
        <v>0.003205081530674009</v>
      </c>
      <c r="JC33">
        <v>2.801668427256499E-07</v>
      </c>
      <c r="JD33">
        <v>-2.335559357006475E-10</v>
      </c>
      <c r="JE33">
        <v>-0.003687405393127192</v>
      </c>
      <c r="JF33">
        <v>-0.002076669970451321</v>
      </c>
      <c r="JG33">
        <v>0.0007626758912413338</v>
      </c>
      <c r="JH33">
        <v>-6.071280622872934E-06</v>
      </c>
      <c r="JI33">
        <v>2</v>
      </c>
      <c r="JJ33">
        <v>2003</v>
      </c>
      <c r="JK33">
        <v>1</v>
      </c>
      <c r="JL33">
        <v>25</v>
      </c>
      <c r="JM33">
        <v>9.5</v>
      </c>
      <c r="JN33">
        <v>9.4</v>
      </c>
      <c r="JO33">
        <v>1.13281</v>
      </c>
      <c r="JP33">
        <v>2.65015</v>
      </c>
      <c r="JQ33">
        <v>1.49658</v>
      </c>
      <c r="JR33">
        <v>2.35718</v>
      </c>
      <c r="JS33">
        <v>1.54907</v>
      </c>
      <c r="JT33">
        <v>2.39624</v>
      </c>
      <c r="JU33">
        <v>34.9444</v>
      </c>
      <c r="JV33">
        <v>24.0087</v>
      </c>
      <c r="JW33">
        <v>18</v>
      </c>
      <c r="JX33">
        <v>475.492</v>
      </c>
      <c r="JY33">
        <v>503.401</v>
      </c>
      <c r="JZ33">
        <v>24.9727</v>
      </c>
      <c r="KA33">
        <v>25.9691</v>
      </c>
      <c r="KB33">
        <v>30.0001</v>
      </c>
      <c r="KC33">
        <v>26.1789</v>
      </c>
      <c r="KD33">
        <v>26.169</v>
      </c>
      <c r="KE33">
        <v>22.7758</v>
      </c>
      <c r="KF33">
        <v>16.8223</v>
      </c>
      <c r="KG33">
        <v>41.8253</v>
      </c>
      <c r="KH33">
        <v>24.9664</v>
      </c>
      <c r="KI33">
        <v>420</v>
      </c>
      <c r="KJ33">
        <v>17.337</v>
      </c>
      <c r="KK33">
        <v>102.248</v>
      </c>
      <c r="KL33">
        <v>93.5403</v>
      </c>
    </row>
    <row r="34" spans="1:298">
      <c r="A34">
        <v>16</v>
      </c>
      <c r="B34">
        <v>1720984943</v>
      </c>
      <c r="C34">
        <v>924</v>
      </c>
      <c r="D34" t="s">
        <v>480</v>
      </c>
      <c r="E34" t="s">
        <v>481</v>
      </c>
      <c r="F34">
        <v>5</v>
      </c>
      <c r="G34" t="s">
        <v>439</v>
      </c>
      <c r="H34" t="s">
        <v>474</v>
      </c>
      <c r="I34" t="s">
        <v>441</v>
      </c>
      <c r="J34">
        <v>1720984940.5</v>
      </c>
      <c r="K34">
        <f>(L34)/1000</f>
        <v>0</v>
      </c>
      <c r="L34">
        <f>IF(DQ34, AO34, AI34)</f>
        <v>0</v>
      </c>
      <c r="M34">
        <f>IF(DQ34, AJ34, AH34)</f>
        <v>0</v>
      </c>
      <c r="N34">
        <f>DS34 - IF(AV34&gt;1, M34*DM34*100.0/(AX34), 0)</f>
        <v>0</v>
      </c>
      <c r="O34">
        <f>((U34-K34/2)*N34-M34)/(U34+K34/2)</f>
        <v>0</v>
      </c>
      <c r="P34">
        <f>O34*(DZ34+EA34)/1000.0</f>
        <v>0</v>
      </c>
      <c r="Q34">
        <f>(DS34 - IF(AV34&gt;1, M34*DM34*100.0/(AX34), 0))*(DZ34+EA34)/1000.0</f>
        <v>0</v>
      </c>
      <c r="R34">
        <f>2.0/((1/T34-1/S34)+SIGN(T34)*SQRT((1/T34-1/S34)*(1/T34-1/S34) + 4*DN34/((DN34+1)*(DN34+1))*(2*1/T34*1/S34-1/S34*1/S34)))</f>
        <v>0</v>
      </c>
      <c r="S34">
        <f>IF(LEFT(DO34,1)&lt;&gt;"0",IF(LEFT(DO34,1)="1",3.0,DP34),$D$5+$E$5*(EG34*DZ34/($K$5*1000))+$F$5*(EG34*DZ34/($K$5*1000))*MAX(MIN(DM34,$J$5),$I$5)*MAX(MIN(DM34,$J$5),$I$5)+$G$5*MAX(MIN(DM34,$J$5),$I$5)*(EG34*DZ34/($K$5*1000))+$H$5*(EG34*DZ34/($K$5*1000))*(EG34*DZ34/($K$5*1000)))</f>
        <v>0</v>
      </c>
      <c r="T34">
        <f>K34*(1000-(1000*0.61365*exp(17.502*X34/(240.97+X34))/(DZ34+EA34)+DU34)/2)/(1000*0.61365*exp(17.502*X34/(240.97+X34))/(DZ34+EA34)-DU34)</f>
        <v>0</v>
      </c>
      <c r="U34">
        <f>1/((DN34+1)/(R34/1.6)+1/(S34/1.37)) + DN34/((DN34+1)/(R34/1.6) + DN34/(S34/1.37))</f>
        <v>0</v>
      </c>
      <c r="V34">
        <f>(DI34*DL34)</f>
        <v>0</v>
      </c>
      <c r="W34">
        <f>(EB34+(V34+2*0.95*5.67E-8*(((EB34+$B$9)+273)^4-(EB34+273)^4)-44100*K34)/(1.84*29.3*S34+8*0.95*5.67E-8*(EB34+273)^3))</f>
        <v>0</v>
      </c>
      <c r="X34">
        <f>($C$9*EC34+$D$9*ED34+$E$9*W34)</f>
        <v>0</v>
      </c>
      <c r="Y34">
        <f>0.61365*exp(17.502*X34/(240.97+X34))</f>
        <v>0</v>
      </c>
      <c r="Z34">
        <f>(AA34/AB34*100)</f>
        <v>0</v>
      </c>
      <c r="AA34">
        <f>DU34*(DZ34+EA34)/1000</f>
        <v>0</v>
      </c>
      <c r="AB34">
        <f>0.61365*exp(17.502*EB34/(240.97+EB34))</f>
        <v>0</v>
      </c>
      <c r="AC34">
        <f>(Y34-DU34*(DZ34+EA34)/1000)</f>
        <v>0</v>
      </c>
      <c r="AD34">
        <f>(-K34*44100)</f>
        <v>0</v>
      </c>
      <c r="AE34">
        <f>2*29.3*S34*0.92*(EB34-X34)</f>
        <v>0</v>
      </c>
      <c r="AF34">
        <f>2*0.95*5.67E-8*(((EB34+$B$9)+273)^4-(X34+273)^4)</f>
        <v>0</v>
      </c>
      <c r="AG34">
        <f>V34+AF34+AD34+AE34</f>
        <v>0</v>
      </c>
      <c r="AH34">
        <f>DY34*AV34*(DT34-DS34*(1000-AV34*DV34)/(1000-AV34*DU34))/(100*DM34)</f>
        <v>0</v>
      </c>
      <c r="AI34">
        <f>1000*DY34*AV34*(DU34-DV34)/(100*DM34*(1000-AV34*DU34))</f>
        <v>0</v>
      </c>
      <c r="AJ34">
        <f>(AK34 - AL34 - DZ34*1E3/(8.314*(EB34+273.15)) * AN34/DY34 * AM34) * DY34/(100*DM34) * (1000 - DV34)/1000</f>
        <v>0</v>
      </c>
      <c r="AK34">
        <v>427.4440736692325</v>
      </c>
      <c r="AL34">
        <v>428.870606060606</v>
      </c>
      <c r="AM34">
        <v>-0.001776922711418946</v>
      </c>
      <c r="AN34">
        <v>66.40157380364187</v>
      </c>
      <c r="AO34">
        <f>(AQ34 - AP34 + DZ34*1E3/(8.314*(EB34+273.15)) * AS34/DY34 * AR34) * DY34/(100*DM34) * 1000/(1000 - AQ34)</f>
        <v>0</v>
      </c>
      <c r="AP34">
        <v>17.33549831512324</v>
      </c>
      <c r="AQ34">
        <v>18.00566363636364</v>
      </c>
      <c r="AR34">
        <v>4.01457815219615E-06</v>
      </c>
      <c r="AS34">
        <v>105.3899249859187</v>
      </c>
      <c r="AT34">
        <v>8</v>
      </c>
      <c r="AU34">
        <v>2</v>
      </c>
      <c r="AV34">
        <f>IF(AT34*$H$15&gt;=AX34,1.0,(AX34/(AX34-AT34*$H$15)))</f>
        <v>0</v>
      </c>
      <c r="AW34">
        <f>(AV34-1)*100</f>
        <v>0</v>
      </c>
      <c r="AX34">
        <f>MAX(0,($B$15+$C$15*EG34)/(1+$D$15*EG34)*DZ34/(EB34+273)*$E$15)</f>
        <v>0</v>
      </c>
      <c r="AY34" t="s">
        <v>442</v>
      </c>
      <c r="AZ34" t="s">
        <v>442</v>
      </c>
      <c r="BA34">
        <v>0</v>
      </c>
      <c r="BB34">
        <v>0</v>
      </c>
      <c r="BC34">
        <f>1-BA34/BB34</f>
        <v>0</v>
      </c>
      <c r="BD34">
        <v>0</v>
      </c>
      <c r="BE34" t="s">
        <v>442</v>
      </c>
      <c r="BF34" t="s">
        <v>442</v>
      </c>
      <c r="BG34">
        <v>0</v>
      </c>
      <c r="BH34">
        <v>0</v>
      </c>
      <c r="BI34">
        <f>1-BG34/BH34</f>
        <v>0</v>
      </c>
      <c r="BJ34">
        <v>0.5</v>
      </c>
      <c r="BK34">
        <f>DJ34</f>
        <v>0</v>
      </c>
      <c r="BL34">
        <f>M34</f>
        <v>0</v>
      </c>
      <c r="BM34">
        <f>BI34*BJ34*BK34</f>
        <v>0</v>
      </c>
      <c r="BN34">
        <f>(BL34-BD34)/BK34</f>
        <v>0</v>
      </c>
      <c r="BO34">
        <f>(BB34-BH34)/BH34</f>
        <v>0</v>
      </c>
      <c r="BP34">
        <f>BA34/(BC34+BA34/BH34)</f>
        <v>0</v>
      </c>
      <c r="BQ34" t="s">
        <v>442</v>
      </c>
      <c r="BR34">
        <v>0</v>
      </c>
      <c r="BS34">
        <f>IF(BR34&lt;&gt;0, BR34, BP34)</f>
        <v>0</v>
      </c>
      <c r="BT34">
        <f>1-BS34/BH34</f>
        <v>0</v>
      </c>
      <c r="BU34">
        <f>(BH34-BG34)/(BH34-BS34)</f>
        <v>0</v>
      </c>
      <c r="BV34">
        <f>(BB34-BH34)/(BB34-BS34)</f>
        <v>0</v>
      </c>
      <c r="BW34">
        <f>(BH34-BG34)/(BH34-BA34)</f>
        <v>0</v>
      </c>
      <c r="BX34">
        <f>(BB34-BH34)/(BB34-BA34)</f>
        <v>0</v>
      </c>
      <c r="BY34">
        <f>(BU34*BS34/BG34)</f>
        <v>0</v>
      </c>
      <c r="BZ34">
        <f>(1-BY34)</f>
        <v>0</v>
      </c>
      <c r="DI34">
        <f>$B$13*EH34+$C$13*EI34+$F$13*ET34*(1-EW34)</f>
        <v>0</v>
      </c>
      <c r="DJ34">
        <f>DI34*DK34</f>
        <v>0</v>
      </c>
      <c r="DK34">
        <f>($B$13*$D$11+$C$13*$D$11+$F$13*((FG34+EY34)/MAX(FG34+EY34+FH34, 0.1)*$I$11+FH34/MAX(FG34+EY34+FH34, 0.1)*$J$11))/($B$13+$C$13+$F$13)</f>
        <v>0</v>
      </c>
      <c r="DL34">
        <f>($B$13*$K$11+$C$13*$K$11+$F$13*((FG34+EY34)/MAX(FG34+EY34+FH34, 0.1)*$P$11+FH34/MAX(FG34+EY34+FH34, 0.1)*$Q$11))/($B$13+$C$13+$F$13)</f>
        <v>0</v>
      </c>
      <c r="DM34">
        <v>6</v>
      </c>
      <c r="DN34">
        <v>0.5</v>
      </c>
      <c r="DO34" t="s">
        <v>443</v>
      </c>
      <c r="DP34">
        <v>2</v>
      </c>
      <c r="DQ34" t="b">
        <v>1</v>
      </c>
      <c r="DR34">
        <v>1720984940.5</v>
      </c>
      <c r="DS34">
        <v>421.165</v>
      </c>
      <c r="DT34">
        <v>420.017111111111</v>
      </c>
      <c r="DU34">
        <v>18.00498888888889</v>
      </c>
      <c r="DV34">
        <v>17.33561111111111</v>
      </c>
      <c r="DW34">
        <v>418.432</v>
      </c>
      <c r="DX34">
        <v>17.83751111111111</v>
      </c>
      <c r="DY34">
        <v>500.0053333333333</v>
      </c>
      <c r="DZ34">
        <v>90.7098</v>
      </c>
      <c r="EA34">
        <v>0.0998585111111111</v>
      </c>
      <c r="EB34">
        <v>25.52383333333333</v>
      </c>
      <c r="EC34">
        <v>24.99707777777778</v>
      </c>
      <c r="ED34">
        <v>999.9000000000001</v>
      </c>
      <c r="EE34">
        <v>0</v>
      </c>
      <c r="EF34">
        <v>0</v>
      </c>
      <c r="EG34">
        <v>10011.26666666667</v>
      </c>
      <c r="EH34">
        <v>0</v>
      </c>
      <c r="EI34">
        <v>0.242856</v>
      </c>
      <c r="EJ34">
        <v>1.148162222222222</v>
      </c>
      <c r="EK34">
        <v>428.8873333333333</v>
      </c>
      <c r="EL34">
        <v>427.4267777777778</v>
      </c>
      <c r="EM34">
        <v>0.6693753333333334</v>
      </c>
      <c r="EN34">
        <v>420.017111111111</v>
      </c>
      <c r="EO34">
        <v>17.33561111111111</v>
      </c>
      <c r="EP34">
        <v>1.633228888888889</v>
      </c>
      <c r="EQ34">
        <v>1.572511111111111</v>
      </c>
      <c r="ER34">
        <v>14.27594444444444</v>
      </c>
      <c r="ES34">
        <v>13.69203333333333</v>
      </c>
      <c r="ET34">
        <v>0</v>
      </c>
      <c r="EU34">
        <v>0</v>
      </c>
      <c r="EV34">
        <v>0</v>
      </c>
      <c r="EW34">
        <v>0</v>
      </c>
      <c r="EX34">
        <v>0.3888888888888891</v>
      </c>
      <c r="EY34">
        <v>0</v>
      </c>
      <c r="EZ34">
        <v>-14.1</v>
      </c>
      <c r="FA34">
        <v>0.6333333333333333</v>
      </c>
      <c r="FB34">
        <v>35.43722222222222</v>
      </c>
      <c r="FC34">
        <v>41.74955555555555</v>
      </c>
      <c r="FD34">
        <v>38.18022222222222</v>
      </c>
      <c r="FE34">
        <v>41.86088888888889</v>
      </c>
      <c r="FF34">
        <v>36.27055555555555</v>
      </c>
      <c r="FG34">
        <v>0</v>
      </c>
      <c r="FH34">
        <v>0</v>
      </c>
      <c r="FI34">
        <v>0</v>
      </c>
      <c r="FJ34">
        <v>1720984938.6</v>
      </c>
      <c r="FK34">
        <v>0</v>
      </c>
      <c r="FL34">
        <v>-2.648000000000001</v>
      </c>
      <c r="FM34">
        <v>23.54615369743614</v>
      </c>
      <c r="FN34">
        <v>-25.53076968966621</v>
      </c>
      <c r="FO34">
        <v>-11.012</v>
      </c>
      <c r="FP34">
        <v>15</v>
      </c>
      <c r="FQ34">
        <v>1720984373.5</v>
      </c>
      <c r="FR34" t="s">
        <v>475</v>
      </c>
      <c r="FS34">
        <v>1720984368.5</v>
      </c>
      <c r="FT34">
        <v>1720984373.5</v>
      </c>
      <c r="FU34">
        <v>8</v>
      </c>
      <c r="FV34">
        <v>-0.123</v>
      </c>
      <c r="FW34">
        <v>0.019</v>
      </c>
      <c r="FX34">
        <v>2.728</v>
      </c>
      <c r="FY34">
        <v>0.184</v>
      </c>
      <c r="FZ34">
        <v>420</v>
      </c>
      <c r="GA34">
        <v>19</v>
      </c>
      <c r="GB34">
        <v>0.84</v>
      </c>
      <c r="GC34">
        <v>0.23</v>
      </c>
      <c r="GD34">
        <v>1.153560975609756</v>
      </c>
      <c r="GE34">
        <v>-0.1041158885017428</v>
      </c>
      <c r="GF34">
        <v>0.03005660171019435</v>
      </c>
      <c r="GG34">
        <v>1</v>
      </c>
      <c r="GH34">
        <v>-1.517647058823529</v>
      </c>
      <c r="GI34">
        <v>-27.08021397209082</v>
      </c>
      <c r="GJ34">
        <v>7.560830587280089</v>
      </c>
      <c r="GK34">
        <v>0</v>
      </c>
      <c r="GL34">
        <v>0.6694783170731708</v>
      </c>
      <c r="GM34">
        <v>-0.00561399303135875</v>
      </c>
      <c r="GN34">
        <v>0.001124410554284578</v>
      </c>
      <c r="GO34">
        <v>1</v>
      </c>
      <c r="GP34">
        <v>2</v>
      </c>
      <c r="GQ34">
        <v>3</v>
      </c>
      <c r="GR34" t="s">
        <v>445</v>
      </c>
      <c r="GS34">
        <v>3.10125</v>
      </c>
      <c r="GT34">
        <v>2.75814</v>
      </c>
      <c r="GU34">
        <v>0.0885445</v>
      </c>
      <c r="GV34">
        <v>0.08884209999999999</v>
      </c>
      <c r="GW34">
        <v>0.0888936</v>
      </c>
      <c r="GX34">
        <v>0.0875982</v>
      </c>
      <c r="GY34">
        <v>23892.7</v>
      </c>
      <c r="GZ34">
        <v>22130.3</v>
      </c>
      <c r="HA34">
        <v>26769.9</v>
      </c>
      <c r="HB34">
        <v>24504</v>
      </c>
      <c r="HC34">
        <v>39052</v>
      </c>
      <c r="HD34">
        <v>33078.3</v>
      </c>
      <c r="HE34">
        <v>46776.1</v>
      </c>
      <c r="HF34">
        <v>38799.9</v>
      </c>
      <c r="HG34">
        <v>1.89645</v>
      </c>
      <c r="HH34">
        <v>1.91683</v>
      </c>
      <c r="HI34">
        <v>0.0547618</v>
      </c>
      <c r="HJ34">
        <v>0</v>
      </c>
      <c r="HK34">
        <v>24.0943</v>
      </c>
      <c r="HL34">
        <v>999.9</v>
      </c>
      <c r="HM34">
        <v>41.8</v>
      </c>
      <c r="HN34">
        <v>30.9</v>
      </c>
      <c r="HO34">
        <v>20.6716</v>
      </c>
      <c r="HP34">
        <v>60.4277</v>
      </c>
      <c r="HQ34">
        <v>23.9223</v>
      </c>
      <c r="HR34">
        <v>1</v>
      </c>
      <c r="HS34">
        <v>-0.106905</v>
      </c>
      <c r="HT34">
        <v>-0.250844</v>
      </c>
      <c r="HU34">
        <v>20.3007</v>
      </c>
      <c r="HV34">
        <v>5.22193</v>
      </c>
      <c r="HW34">
        <v>11.9798</v>
      </c>
      <c r="HX34">
        <v>4.96565</v>
      </c>
      <c r="HY34">
        <v>3.27523</v>
      </c>
      <c r="HZ34">
        <v>9999</v>
      </c>
      <c r="IA34">
        <v>9999</v>
      </c>
      <c r="IB34">
        <v>9999</v>
      </c>
      <c r="IC34">
        <v>999.9</v>
      </c>
      <c r="ID34">
        <v>1.86396</v>
      </c>
      <c r="IE34">
        <v>1.86006</v>
      </c>
      <c r="IF34">
        <v>1.85836</v>
      </c>
      <c r="IG34">
        <v>1.85974</v>
      </c>
      <c r="IH34">
        <v>1.85988</v>
      </c>
      <c r="II34">
        <v>1.85836</v>
      </c>
      <c r="IJ34">
        <v>1.85735</v>
      </c>
      <c r="IK34">
        <v>1.85241</v>
      </c>
      <c r="IL34">
        <v>0</v>
      </c>
      <c r="IM34">
        <v>0</v>
      </c>
      <c r="IN34">
        <v>0</v>
      </c>
      <c r="IO34">
        <v>0</v>
      </c>
      <c r="IP34" t="s">
        <v>446</v>
      </c>
      <c r="IQ34" t="s">
        <v>447</v>
      </c>
      <c r="IR34" t="s">
        <v>448</v>
      </c>
      <c r="IS34" t="s">
        <v>448</v>
      </c>
      <c r="IT34" t="s">
        <v>448</v>
      </c>
      <c r="IU34" t="s">
        <v>448</v>
      </c>
      <c r="IV34">
        <v>0</v>
      </c>
      <c r="IW34">
        <v>100</v>
      </c>
      <c r="IX34">
        <v>100</v>
      </c>
      <c r="IY34">
        <v>2.733</v>
      </c>
      <c r="IZ34">
        <v>0.1675</v>
      </c>
      <c r="JA34">
        <v>1.360041166122676</v>
      </c>
      <c r="JB34">
        <v>0.003205081530674009</v>
      </c>
      <c r="JC34">
        <v>2.801668427256499E-07</v>
      </c>
      <c r="JD34">
        <v>-2.335559357006475E-10</v>
      </c>
      <c r="JE34">
        <v>-0.003687405393127192</v>
      </c>
      <c r="JF34">
        <v>-0.002076669970451321</v>
      </c>
      <c r="JG34">
        <v>0.0007626758912413338</v>
      </c>
      <c r="JH34">
        <v>-6.071280622872934E-06</v>
      </c>
      <c r="JI34">
        <v>2</v>
      </c>
      <c r="JJ34">
        <v>2003</v>
      </c>
      <c r="JK34">
        <v>1</v>
      </c>
      <c r="JL34">
        <v>25</v>
      </c>
      <c r="JM34">
        <v>9.6</v>
      </c>
      <c r="JN34">
        <v>9.5</v>
      </c>
      <c r="JO34">
        <v>1.13281</v>
      </c>
      <c r="JP34">
        <v>2.6416</v>
      </c>
      <c r="JQ34">
        <v>1.49658</v>
      </c>
      <c r="JR34">
        <v>2.35718</v>
      </c>
      <c r="JS34">
        <v>1.54907</v>
      </c>
      <c r="JT34">
        <v>2.41455</v>
      </c>
      <c r="JU34">
        <v>34.9674</v>
      </c>
      <c r="JV34">
        <v>24.0087</v>
      </c>
      <c r="JW34">
        <v>18</v>
      </c>
      <c r="JX34">
        <v>475.535</v>
      </c>
      <c r="JY34">
        <v>503.142</v>
      </c>
      <c r="JZ34">
        <v>24.967</v>
      </c>
      <c r="KA34">
        <v>25.9673</v>
      </c>
      <c r="KB34">
        <v>30.0001</v>
      </c>
      <c r="KC34">
        <v>26.1789</v>
      </c>
      <c r="KD34">
        <v>26.1694</v>
      </c>
      <c r="KE34">
        <v>22.7764</v>
      </c>
      <c r="KF34">
        <v>16.8223</v>
      </c>
      <c r="KG34">
        <v>41.8253</v>
      </c>
      <c r="KH34">
        <v>25.0495</v>
      </c>
      <c r="KI34">
        <v>420</v>
      </c>
      <c r="KJ34">
        <v>17.337</v>
      </c>
      <c r="KK34">
        <v>102.248</v>
      </c>
      <c r="KL34">
        <v>93.5411</v>
      </c>
    </row>
    <row r="35" spans="1:298">
      <c r="A35">
        <v>17</v>
      </c>
      <c r="B35">
        <v>1720984948</v>
      </c>
      <c r="C35">
        <v>929</v>
      </c>
      <c r="D35" t="s">
        <v>482</v>
      </c>
      <c r="E35" t="s">
        <v>483</v>
      </c>
      <c r="F35">
        <v>5</v>
      </c>
      <c r="G35" t="s">
        <v>439</v>
      </c>
      <c r="H35" t="s">
        <v>474</v>
      </c>
      <c r="I35" t="s">
        <v>441</v>
      </c>
      <c r="J35">
        <v>1720984945.2</v>
      </c>
      <c r="K35">
        <f>(L35)/1000</f>
        <v>0</v>
      </c>
      <c r="L35">
        <f>IF(DQ35, AO35, AI35)</f>
        <v>0</v>
      </c>
      <c r="M35">
        <f>IF(DQ35, AJ35, AH35)</f>
        <v>0</v>
      </c>
      <c r="N35">
        <f>DS35 - IF(AV35&gt;1, M35*DM35*100.0/(AX35), 0)</f>
        <v>0</v>
      </c>
      <c r="O35">
        <f>((U35-K35/2)*N35-M35)/(U35+K35/2)</f>
        <v>0</v>
      </c>
      <c r="P35">
        <f>O35*(DZ35+EA35)/1000.0</f>
        <v>0</v>
      </c>
      <c r="Q35">
        <f>(DS35 - IF(AV35&gt;1, M35*DM35*100.0/(AX35), 0))*(DZ35+EA35)/1000.0</f>
        <v>0</v>
      </c>
      <c r="R35">
        <f>2.0/((1/T35-1/S35)+SIGN(T35)*SQRT((1/T35-1/S35)*(1/T35-1/S35) + 4*DN35/((DN35+1)*(DN35+1))*(2*1/T35*1/S35-1/S35*1/S35)))</f>
        <v>0</v>
      </c>
      <c r="S35">
        <f>IF(LEFT(DO35,1)&lt;&gt;"0",IF(LEFT(DO35,1)="1",3.0,DP35),$D$5+$E$5*(EG35*DZ35/($K$5*1000))+$F$5*(EG35*DZ35/($K$5*1000))*MAX(MIN(DM35,$J$5),$I$5)*MAX(MIN(DM35,$J$5),$I$5)+$G$5*MAX(MIN(DM35,$J$5),$I$5)*(EG35*DZ35/($K$5*1000))+$H$5*(EG35*DZ35/($K$5*1000))*(EG35*DZ35/($K$5*1000)))</f>
        <v>0</v>
      </c>
      <c r="T35">
        <f>K35*(1000-(1000*0.61365*exp(17.502*X35/(240.97+X35))/(DZ35+EA35)+DU35)/2)/(1000*0.61365*exp(17.502*X35/(240.97+X35))/(DZ35+EA35)-DU35)</f>
        <v>0</v>
      </c>
      <c r="U35">
        <f>1/((DN35+1)/(R35/1.6)+1/(S35/1.37)) + DN35/((DN35+1)/(R35/1.6) + DN35/(S35/1.37))</f>
        <v>0</v>
      </c>
      <c r="V35">
        <f>(DI35*DL35)</f>
        <v>0</v>
      </c>
      <c r="W35">
        <f>(EB35+(V35+2*0.95*5.67E-8*(((EB35+$B$9)+273)^4-(EB35+273)^4)-44100*K35)/(1.84*29.3*S35+8*0.95*5.67E-8*(EB35+273)^3))</f>
        <v>0</v>
      </c>
      <c r="X35">
        <f>($C$9*EC35+$D$9*ED35+$E$9*W35)</f>
        <v>0</v>
      </c>
      <c r="Y35">
        <f>0.61365*exp(17.502*X35/(240.97+X35))</f>
        <v>0</v>
      </c>
      <c r="Z35">
        <f>(AA35/AB35*100)</f>
        <v>0</v>
      </c>
      <c r="AA35">
        <f>DU35*(DZ35+EA35)/1000</f>
        <v>0</v>
      </c>
      <c r="AB35">
        <f>0.61365*exp(17.502*EB35/(240.97+EB35))</f>
        <v>0</v>
      </c>
      <c r="AC35">
        <f>(Y35-DU35*(DZ35+EA35)/1000)</f>
        <v>0</v>
      </c>
      <c r="AD35">
        <f>(-K35*44100)</f>
        <v>0</v>
      </c>
      <c r="AE35">
        <f>2*29.3*S35*0.92*(EB35-X35)</f>
        <v>0</v>
      </c>
      <c r="AF35">
        <f>2*0.95*5.67E-8*(((EB35+$B$9)+273)^4-(X35+273)^4)</f>
        <v>0</v>
      </c>
      <c r="AG35">
        <f>V35+AF35+AD35+AE35</f>
        <v>0</v>
      </c>
      <c r="AH35">
        <f>DY35*AV35*(DT35-DS35*(1000-AV35*DV35)/(1000-AV35*DU35))/(100*DM35)</f>
        <v>0</v>
      </c>
      <c r="AI35">
        <f>1000*DY35*AV35*(DU35-DV35)/(100*DM35*(1000-AV35*DU35))</f>
        <v>0</v>
      </c>
      <c r="AJ35">
        <f>(AK35 - AL35 - DZ35*1E3/(8.314*(EB35+273.15)) * AN35/DY35 * AM35) * DY35/(100*DM35) * (1000 - DV35)/1000</f>
        <v>0</v>
      </c>
      <c r="AK35">
        <v>427.3919928490557</v>
      </c>
      <c r="AL35">
        <v>428.8171636363638</v>
      </c>
      <c r="AM35">
        <v>-0.001189033616238126</v>
      </c>
      <c r="AN35">
        <v>66.40157380364187</v>
      </c>
      <c r="AO35">
        <f>(AQ35 - AP35 + DZ35*1E3/(8.314*(EB35+273.15)) * AS35/DY35 * AR35) * DY35/(100*DM35) * 1000/(1000 - AQ35)</f>
        <v>0</v>
      </c>
      <c r="AP35">
        <v>17.33638096151174</v>
      </c>
      <c r="AQ35">
        <v>18.00625878787879</v>
      </c>
      <c r="AR35">
        <v>2.541498096894112E-06</v>
      </c>
      <c r="AS35">
        <v>105.3899249859187</v>
      </c>
      <c r="AT35">
        <v>9</v>
      </c>
      <c r="AU35">
        <v>2</v>
      </c>
      <c r="AV35">
        <f>IF(AT35*$H$15&gt;=AX35,1.0,(AX35/(AX35-AT35*$H$15)))</f>
        <v>0</v>
      </c>
      <c r="AW35">
        <f>(AV35-1)*100</f>
        <v>0</v>
      </c>
      <c r="AX35">
        <f>MAX(0,($B$15+$C$15*EG35)/(1+$D$15*EG35)*DZ35/(EB35+273)*$E$15)</f>
        <v>0</v>
      </c>
      <c r="AY35" t="s">
        <v>442</v>
      </c>
      <c r="AZ35" t="s">
        <v>442</v>
      </c>
      <c r="BA35">
        <v>0</v>
      </c>
      <c r="BB35">
        <v>0</v>
      </c>
      <c r="BC35">
        <f>1-BA35/BB35</f>
        <v>0</v>
      </c>
      <c r="BD35">
        <v>0</v>
      </c>
      <c r="BE35" t="s">
        <v>442</v>
      </c>
      <c r="BF35" t="s">
        <v>442</v>
      </c>
      <c r="BG35">
        <v>0</v>
      </c>
      <c r="BH35">
        <v>0</v>
      </c>
      <c r="BI35">
        <f>1-BG35/BH35</f>
        <v>0</v>
      </c>
      <c r="BJ35">
        <v>0.5</v>
      </c>
      <c r="BK35">
        <f>DJ35</f>
        <v>0</v>
      </c>
      <c r="BL35">
        <f>M35</f>
        <v>0</v>
      </c>
      <c r="BM35">
        <f>BI35*BJ35*BK35</f>
        <v>0</v>
      </c>
      <c r="BN35">
        <f>(BL35-BD35)/BK35</f>
        <v>0</v>
      </c>
      <c r="BO35">
        <f>(BB35-BH35)/BH35</f>
        <v>0</v>
      </c>
      <c r="BP35">
        <f>BA35/(BC35+BA35/BH35)</f>
        <v>0</v>
      </c>
      <c r="BQ35" t="s">
        <v>442</v>
      </c>
      <c r="BR35">
        <v>0</v>
      </c>
      <c r="BS35">
        <f>IF(BR35&lt;&gt;0, BR35, BP35)</f>
        <v>0</v>
      </c>
      <c r="BT35">
        <f>1-BS35/BH35</f>
        <v>0</v>
      </c>
      <c r="BU35">
        <f>(BH35-BG35)/(BH35-BS35)</f>
        <v>0</v>
      </c>
      <c r="BV35">
        <f>(BB35-BH35)/(BB35-BS35)</f>
        <v>0</v>
      </c>
      <c r="BW35">
        <f>(BH35-BG35)/(BH35-BA35)</f>
        <v>0</v>
      </c>
      <c r="BX35">
        <f>(BB35-BH35)/(BB35-BA35)</f>
        <v>0</v>
      </c>
      <c r="BY35">
        <f>(BU35*BS35/BG35)</f>
        <v>0</v>
      </c>
      <c r="BZ35">
        <f>(1-BY35)</f>
        <v>0</v>
      </c>
      <c r="DI35">
        <f>$B$13*EH35+$C$13*EI35+$F$13*ET35*(1-EW35)</f>
        <v>0</v>
      </c>
      <c r="DJ35">
        <f>DI35*DK35</f>
        <v>0</v>
      </c>
      <c r="DK35">
        <f>($B$13*$D$11+$C$13*$D$11+$F$13*((FG35+EY35)/MAX(FG35+EY35+FH35, 0.1)*$I$11+FH35/MAX(FG35+EY35+FH35, 0.1)*$J$11))/($B$13+$C$13+$F$13)</f>
        <v>0</v>
      </c>
      <c r="DL35">
        <f>($B$13*$K$11+$C$13*$K$11+$F$13*((FG35+EY35)/MAX(FG35+EY35+FH35, 0.1)*$P$11+FH35/MAX(FG35+EY35+FH35, 0.1)*$Q$11))/($B$13+$C$13+$F$13)</f>
        <v>0</v>
      </c>
      <c r="DM35">
        <v>6</v>
      </c>
      <c r="DN35">
        <v>0.5</v>
      </c>
      <c r="DO35" t="s">
        <v>443</v>
      </c>
      <c r="DP35">
        <v>2</v>
      </c>
      <c r="DQ35" t="b">
        <v>1</v>
      </c>
      <c r="DR35">
        <v>1720984945.2</v>
      </c>
      <c r="DS35">
        <v>421.1107</v>
      </c>
      <c r="DT35">
        <v>419.9870000000001</v>
      </c>
      <c r="DU35">
        <v>18.00612</v>
      </c>
      <c r="DV35">
        <v>17.3364</v>
      </c>
      <c r="DW35">
        <v>418.3779000000001</v>
      </c>
      <c r="DX35">
        <v>17.83862</v>
      </c>
      <c r="DY35">
        <v>500.0156</v>
      </c>
      <c r="DZ35">
        <v>90.7116</v>
      </c>
      <c r="EA35">
        <v>0.09992921</v>
      </c>
      <c r="EB35">
        <v>25.52422</v>
      </c>
      <c r="EC35">
        <v>25.00118</v>
      </c>
      <c r="ED35">
        <v>999.9</v>
      </c>
      <c r="EE35">
        <v>0</v>
      </c>
      <c r="EF35">
        <v>0</v>
      </c>
      <c r="EG35">
        <v>10010.005</v>
      </c>
      <c r="EH35">
        <v>0</v>
      </c>
      <c r="EI35">
        <v>0.242856</v>
      </c>
      <c r="EJ35">
        <v>1.123895</v>
      </c>
      <c r="EK35">
        <v>428.8324</v>
      </c>
      <c r="EL35">
        <v>427.3963</v>
      </c>
      <c r="EM35">
        <v>0.6697045</v>
      </c>
      <c r="EN35">
        <v>419.9870000000001</v>
      </c>
      <c r="EO35">
        <v>17.3364</v>
      </c>
      <c r="EP35">
        <v>1.633364</v>
      </c>
      <c r="EQ35">
        <v>1.572613</v>
      </c>
      <c r="ER35">
        <v>14.27722</v>
      </c>
      <c r="ES35">
        <v>13.69304</v>
      </c>
      <c r="ET35">
        <v>0</v>
      </c>
      <c r="EU35">
        <v>0</v>
      </c>
      <c r="EV35">
        <v>0</v>
      </c>
      <c r="EW35">
        <v>0</v>
      </c>
      <c r="EX35">
        <v>-1.55</v>
      </c>
      <c r="EY35">
        <v>0</v>
      </c>
      <c r="EZ35">
        <v>-10.72</v>
      </c>
      <c r="FA35">
        <v>-0.21</v>
      </c>
      <c r="FB35">
        <v>35.4436</v>
      </c>
      <c r="FC35">
        <v>41.77480000000001</v>
      </c>
      <c r="FD35">
        <v>38.2371</v>
      </c>
      <c r="FE35">
        <v>41.8808</v>
      </c>
      <c r="FF35">
        <v>36.3872</v>
      </c>
      <c r="FG35">
        <v>0</v>
      </c>
      <c r="FH35">
        <v>0</v>
      </c>
      <c r="FI35">
        <v>0</v>
      </c>
      <c r="FJ35">
        <v>1720984943.4</v>
      </c>
      <c r="FK35">
        <v>0</v>
      </c>
      <c r="FL35">
        <v>-2.576</v>
      </c>
      <c r="FM35">
        <v>17.90769204510266</v>
      </c>
      <c r="FN35">
        <v>8.2461537072409</v>
      </c>
      <c r="FO35">
        <v>-11.228</v>
      </c>
      <c r="FP35">
        <v>15</v>
      </c>
      <c r="FQ35">
        <v>1720984373.5</v>
      </c>
      <c r="FR35" t="s">
        <v>475</v>
      </c>
      <c r="FS35">
        <v>1720984368.5</v>
      </c>
      <c r="FT35">
        <v>1720984373.5</v>
      </c>
      <c r="FU35">
        <v>8</v>
      </c>
      <c r="FV35">
        <v>-0.123</v>
      </c>
      <c r="FW35">
        <v>0.019</v>
      </c>
      <c r="FX35">
        <v>2.728</v>
      </c>
      <c r="FY35">
        <v>0.184</v>
      </c>
      <c r="FZ35">
        <v>420</v>
      </c>
      <c r="GA35">
        <v>19</v>
      </c>
      <c r="GB35">
        <v>0.84</v>
      </c>
      <c r="GC35">
        <v>0.23</v>
      </c>
      <c r="GD35">
        <v>1.13817375</v>
      </c>
      <c r="GE35">
        <v>-0.0557730956848036</v>
      </c>
      <c r="GF35">
        <v>0.02813444727442676</v>
      </c>
      <c r="GG35">
        <v>1</v>
      </c>
      <c r="GH35">
        <v>-2.485294117647059</v>
      </c>
      <c r="GI35">
        <v>7.75095481869987</v>
      </c>
      <c r="GJ35">
        <v>6.448489670546265</v>
      </c>
      <c r="GK35">
        <v>0</v>
      </c>
      <c r="GL35">
        <v>0.669345925</v>
      </c>
      <c r="GM35">
        <v>-0.000180574108820146</v>
      </c>
      <c r="GN35">
        <v>0.000919708361044413</v>
      </c>
      <c r="GO35">
        <v>1</v>
      </c>
      <c r="GP35">
        <v>2</v>
      </c>
      <c r="GQ35">
        <v>3</v>
      </c>
      <c r="GR35" t="s">
        <v>445</v>
      </c>
      <c r="GS35">
        <v>3.10125</v>
      </c>
      <c r="GT35">
        <v>2.75813</v>
      </c>
      <c r="GU35">
        <v>0.08854040000000001</v>
      </c>
      <c r="GV35">
        <v>0.0888441</v>
      </c>
      <c r="GW35">
        <v>0.08889759999999999</v>
      </c>
      <c r="GX35">
        <v>0.0875991</v>
      </c>
      <c r="GY35">
        <v>23892.8</v>
      </c>
      <c r="GZ35">
        <v>22130.3</v>
      </c>
      <c r="HA35">
        <v>26769.9</v>
      </c>
      <c r="HB35">
        <v>24504.2</v>
      </c>
      <c r="HC35">
        <v>39052</v>
      </c>
      <c r="HD35">
        <v>33078.3</v>
      </c>
      <c r="HE35">
        <v>46776.2</v>
      </c>
      <c r="HF35">
        <v>38799.9</v>
      </c>
      <c r="HG35">
        <v>1.89603</v>
      </c>
      <c r="HH35">
        <v>1.91677</v>
      </c>
      <c r="HI35">
        <v>0.0550523</v>
      </c>
      <c r="HJ35">
        <v>0</v>
      </c>
      <c r="HK35">
        <v>24.0998</v>
      </c>
      <c r="HL35">
        <v>999.9</v>
      </c>
      <c r="HM35">
        <v>41.8</v>
      </c>
      <c r="HN35">
        <v>30.9</v>
      </c>
      <c r="HO35">
        <v>20.6699</v>
      </c>
      <c r="HP35">
        <v>61.0377</v>
      </c>
      <c r="HQ35">
        <v>23.8622</v>
      </c>
      <c r="HR35">
        <v>1</v>
      </c>
      <c r="HS35">
        <v>-0.107137</v>
      </c>
      <c r="HT35">
        <v>-0.539434</v>
      </c>
      <c r="HU35">
        <v>20.3002</v>
      </c>
      <c r="HV35">
        <v>5.22238</v>
      </c>
      <c r="HW35">
        <v>11.9797</v>
      </c>
      <c r="HX35">
        <v>4.96565</v>
      </c>
      <c r="HY35">
        <v>3.27533</v>
      </c>
      <c r="HZ35">
        <v>9999</v>
      </c>
      <c r="IA35">
        <v>9999</v>
      </c>
      <c r="IB35">
        <v>9999</v>
      </c>
      <c r="IC35">
        <v>999.9</v>
      </c>
      <c r="ID35">
        <v>1.86394</v>
      </c>
      <c r="IE35">
        <v>1.86006</v>
      </c>
      <c r="IF35">
        <v>1.85835</v>
      </c>
      <c r="IG35">
        <v>1.85974</v>
      </c>
      <c r="IH35">
        <v>1.85987</v>
      </c>
      <c r="II35">
        <v>1.85833</v>
      </c>
      <c r="IJ35">
        <v>1.85734</v>
      </c>
      <c r="IK35">
        <v>1.85237</v>
      </c>
      <c r="IL35">
        <v>0</v>
      </c>
      <c r="IM35">
        <v>0</v>
      </c>
      <c r="IN35">
        <v>0</v>
      </c>
      <c r="IO35">
        <v>0</v>
      </c>
      <c r="IP35" t="s">
        <v>446</v>
      </c>
      <c r="IQ35" t="s">
        <v>447</v>
      </c>
      <c r="IR35" t="s">
        <v>448</v>
      </c>
      <c r="IS35" t="s">
        <v>448</v>
      </c>
      <c r="IT35" t="s">
        <v>448</v>
      </c>
      <c r="IU35" t="s">
        <v>448</v>
      </c>
      <c r="IV35">
        <v>0</v>
      </c>
      <c r="IW35">
        <v>100</v>
      </c>
      <c r="IX35">
        <v>100</v>
      </c>
      <c r="IY35">
        <v>2.732</v>
      </c>
      <c r="IZ35">
        <v>0.1675</v>
      </c>
      <c r="JA35">
        <v>1.360041166122676</v>
      </c>
      <c r="JB35">
        <v>0.003205081530674009</v>
      </c>
      <c r="JC35">
        <v>2.801668427256499E-07</v>
      </c>
      <c r="JD35">
        <v>-2.335559357006475E-10</v>
      </c>
      <c r="JE35">
        <v>-0.003687405393127192</v>
      </c>
      <c r="JF35">
        <v>-0.002076669970451321</v>
      </c>
      <c r="JG35">
        <v>0.0007626758912413338</v>
      </c>
      <c r="JH35">
        <v>-6.071280622872934E-06</v>
      </c>
      <c r="JI35">
        <v>2</v>
      </c>
      <c r="JJ35">
        <v>2003</v>
      </c>
      <c r="JK35">
        <v>1</v>
      </c>
      <c r="JL35">
        <v>25</v>
      </c>
      <c r="JM35">
        <v>9.699999999999999</v>
      </c>
      <c r="JN35">
        <v>9.6</v>
      </c>
      <c r="JO35">
        <v>1.13281</v>
      </c>
      <c r="JP35">
        <v>2.64282</v>
      </c>
      <c r="JQ35">
        <v>1.49658</v>
      </c>
      <c r="JR35">
        <v>2.35718</v>
      </c>
      <c r="JS35">
        <v>1.54785</v>
      </c>
      <c r="JT35">
        <v>2.45361</v>
      </c>
      <c r="JU35">
        <v>34.9674</v>
      </c>
      <c r="JV35">
        <v>24.0175</v>
      </c>
      <c r="JW35">
        <v>18</v>
      </c>
      <c r="JX35">
        <v>475.294</v>
      </c>
      <c r="JY35">
        <v>503.109</v>
      </c>
      <c r="JZ35">
        <v>25.021</v>
      </c>
      <c r="KA35">
        <v>25.967</v>
      </c>
      <c r="KB35">
        <v>30</v>
      </c>
      <c r="KC35">
        <v>26.1789</v>
      </c>
      <c r="KD35">
        <v>26.1694</v>
      </c>
      <c r="KE35">
        <v>22.7757</v>
      </c>
      <c r="KF35">
        <v>16.8223</v>
      </c>
      <c r="KG35">
        <v>41.8253</v>
      </c>
      <c r="KH35">
        <v>25.0352</v>
      </c>
      <c r="KI35">
        <v>420</v>
      </c>
      <c r="KJ35">
        <v>17.337</v>
      </c>
      <c r="KK35">
        <v>102.249</v>
      </c>
      <c r="KL35">
        <v>93.54130000000001</v>
      </c>
    </row>
    <row r="36" spans="1:298">
      <c r="A36">
        <v>18</v>
      </c>
      <c r="B36">
        <v>1720984953</v>
      </c>
      <c r="C36">
        <v>934</v>
      </c>
      <c r="D36" t="s">
        <v>484</v>
      </c>
      <c r="E36" t="s">
        <v>485</v>
      </c>
      <c r="F36">
        <v>5</v>
      </c>
      <c r="G36" t="s">
        <v>439</v>
      </c>
      <c r="H36" t="s">
        <v>474</v>
      </c>
      <c r="I36" t="s">
        <v>441</v>
      </c>
      <c r="J36">
        <v>1720984950.5</v>
      </c>
      <c r="K36">
        <f>(L36)/1000</f>
        <v>0</v>
      </c>
      <c r="L36">
        <f>IF(DQ36, AO36, AI36)</f>
        <v>0</v>
      </c>
      <c r="M36">
        <f>IF(DQ36, AJ36, AH36)</f>
        <v>0</v>
      </c>
      <c r="N36">
        <f>DS36 - IF(AV36&gt;1, M36*DM36*100.0/(AX36), 0)</f>
        <v>0</v>
      </c>
      <c r="O36">
        <f>((U36-K36/2)*N36-M36)/(U36+K36/2)</f>
        <v>0</v>
      </c>
      <c r="P36">
        <f>O36*(DZ36+EA36)/1000.0</f>
        <v>0</v>
      </c>
      <c r="Q36">
        <f>(DS36 - IF(AV36&gt;1, M36*DM36*100.0/(AX36), 0))*(DZ36+EA36)/1000.0</f>
        <v>0</v>
      </c>
      <c r="R36">
        <f>2.0/((1/T36-1/S36)+SIGN(T36)*SQRT((1/T36-1/S36)*(1/T36-1/S36) + 4*DN36/((DN36+1)*(DN36+1))*(2*1/T36*1/S36-1/S36*1/S36)))</f>
        <v>0</v>
      </c>
      <c r="S36">
        <f>IF(LEFT(DO36,1)&lt;&gt;"0",IF(LEFT(DO36,1)="1",3.0,DP36),$D$5+$E$5*(EG36*DZ36/($K$5*1000))+$F$5*(EG36*DZ36/($K$5*1000))*MAX(MIN(DM36,$J$5),$I$5)*MAX(MIN(DM36,$J$5),$I$5)+$G$5*MAX(MIN(DM36,$J$5),$I$5)*(EG36*DZ36/($K$5*1000))+$H$5*(EG36*DZ36/($K$5*1000))*(EG36*DZ36/($K$5*1000)))</f>
        <v>0</v>
      </c>
      <c r="T36">
        <f>K36*(1000-(1000*0.61365*exp(17.502*X36/(240.97+X36))/(DZ36+EA36)+DU36)/2)/(1000*0.61365*exp(17.502*X36/(240.97+X36))/(DZ36+EA36)-DU36)</f>
        <v>0</v>
      </c>
      <c r="U36">
        <f>1/((DN36+1)/(R36/1.6)+1/(S36/1.37)) + DN36/((DN36+1)/(R36/1.6) + DN36/(S36/1.37))</f>
        <v>0</v>
      </c>
      <c r="V36">
        <f>(DI36*DL36)</f>
        <v>0</v>
      </c>
      <c r="W36">
        <f>(EB36+(V36+2*0.95*5.67E-8*(((EB36+$B$9)+273)^4-(EB36+273)^4)-44100*K36)/(1.84*29.3*S36+8*0.95*5.67E-8*(EB36+273)^3))</f>
        <v>0</v>
      </c>
      <c r="X36">
        <f>($C$9*EC36+$D$9*ED36+$E$9*W36)</f>
        <v>0</v>
      </c>
      <c r="Y36">
        <f>0.61365*exp(17.502*X36/(240.97+X36))</f>
        <v>0</v>
      </c>
      <c r="Z36">
        <f>(AA36/AB36*100)</f>
        <v>0</v>
      </c>
      <c r="AA36">
        <f>DU36*(DZ36+EA36)/1000</f>
        <v>0</v>
      </c>
      <c r="AB36">
        <f>0.61365*exp(17.502*EB36/(240.97+EB36))</f>
        <v>0</v>
      </c>
      <c r="AC36">
        <f>(Y36-DU36*(DZ36+EA36)/1000)</f>
        <v>0</v>
      </c>
      <c r="AD36">
        <f>(-K36*44100)</f>
        <v>0</v>
      </c>
      <c r="AE36">
        <f>2*29.3*S36*0.92*(EB36-X36)</f>
        <v>0</v>
      </c>
      <c r="AF36">
        <f>2*0.95*5.67E-8*(((EB36+$B$9)+273)^4-(X36+273)^4)</f>
        <v>0</v>
      </c>
      <c r="AG36">
        <f>V36+AF36+AD36+AE36</f>
        <v>0</v>
      </c>
      <c r="AH36">
        <f>DY36*AV36*(DT36-DS36*(1000-AV36*DV36)/(1000-AV36*DU36))/(100*DM36)</f>
        <v>0</v>
      </c>
      <c r="AI36">
        <f>1000*DY36*AV36*(DU36-DV36)/(100*DM36*(1000-AV36*DU36))</f>
        <v>0</v>
      </c>
      <c r="AJ36">
        <f>(AK36 - AL36 - DZ36*1E3/(8.314*(EB36+273.15)) * AN36/DY36 * AM36) * DY36/(100*DM36) * (1000 - DV36)/1000</f>
        <v>0</v>
      </c>
      <c r="AK36">
        <v>427.4336321922085</v>
      </c>
      <c r="AL36">
        <v>428.8585515151514</v>
      </c>
      <c r="AM36">
        <v>0.0001073619092006033</v>
      </c>
      <c r="AN36">
        <v>66.40157380364187</v>
      </c>
      <c r="AO36">
        <f>(AQ36 - AP36 + DZ36*1E3/(8.314*(EB36+273.15)) * AS36/DY36 * AR36) * DY36/(100*DM36) * 1000/(1000 - AQ36)</f>
        <v>0</v>
      </c>
      <c r="AP36">
        <v>17.33812259528408</v>
      </c>
      <c r="AQ36">
        <v>18.0087206060606</v>
      </c>
      <c r="AR36">
        <v>7.628577662289285E-06</v>
      </c>
      <c r="AS36">
        <v>105.3899249859187</v>
      </c>
      <c r="AT36">
        <v>9</v>
      </c>
      <c r="AU36">
        <v>2</v>
      </c>
      <c r="AV36">
        <f>IF(AT36*$H$15&gt;=AX36,1.0,(AX36/(AX36-AT36*$H$15)))</f>
        <v>0</v>
      </c>
      <c r="AW36">
        <f>(AV36-1)*100</f>
        <v>0</v>
      </c>
      <c r="AX36">
        <f>MAX(0,($B$15+$C$15*EG36)/(1+$D$15*EG36)*DZ36/(EB36+273)*$E$15)</f>
        <v>0</v>
      </c>
      <c r="AY36" t="s">
        <v>442</v>
      </c>
      <c r="AZ36" t="s">
        <v>442</v>
      </c>
      <c r="BA36">
        <v>0</v>
      </c>
      <c r="BB36">
        <v>0</v>
      </c>
      <c r="BC36">
        <f>1-BA36/BB36</f>
        <v>0</v>
      </c>
      <c r="BD36">
        <v>0</v>
      </c>
      <c r="BE36" t="s">
        <v>442</v>
      </c>
      <c r="BF36" t="s">
        <v>442</v>
      </c>
      <c r="BG36">
        <v>0</v>
      </c>
      <c r="BH36">
        <v>0</v>
      </c>
      <c r="BI36">
        <f>1-BG36/BH36</f>
        <v>0</v>
      </c>
      <c r="BJ36">
        <v>0.5</v>
      </c>
      <c r="BK36">
        <f>DJ36</f>
        <v>0</v>
      </c>
      <c r="BL36">
        <f>M36</f>
        <v>0</v>
      </c>
      <c r="BM36">
        <f>BI36*BJ36*BK36</f>
        <v>0</v>
      </c>
      <c r="BN36">
        <f>(BL36-BD36)/BK36</f>
        <v>0</v>
      </c>
      <c r="BO36">
        <f>(BB36-BH36)/BH36</f>
        <v>0</v>
      </c>
      <c r="BP36">
        <f>BA36/(BC36+BA36/BH36)</f>
        <v>0</v>
      </c>
      <c r="BQ36" t="s">
        <v>442</v>
      </c>
      <c r="BR36">
        <v>0</v>
      </c>
      <c r="BS36">
        <f>IF(BR36&lt;&gt;0, BR36, BP36)</f>
        <v>0</v>
      </c>
      <c r="BT36">
        <f>1-BS36/BH36</f>
        <v>0</v>
      </c>
      <c r="BU36">
        <f>(BH36-BG36)/(BH36-BS36)</f>
        <v>0</v>
      </c>
      <c r="BV36">
        <f>(BB36-BH36)/(BB36-BS36)</f>
        <v>0</v>
      </c>
      <c r="BW36">
        <f>(BH36-BG36)/(BH36-BA36)</f>
        <v>0</v>
      </c>
      <c r="BX36">
        <f>(BB36-BH36)/(BB36-BA36)</f>
        <v>0</v>
      </c>
      <c r="BY36">
        <f>(BU36*BS36/BG36)</f>
        <v>0</v>
      </c>
      <c r="BZ36">
        <f>(1-BY36)</f>
        <v>0</v>
      </c>
      <c r="DI36">
        <f>$B$13*EH36+$C$13*EI36+$F$13*ET36*(1-EW36)</f>
        <v>0</v>
      </c>
      <c r="DJ36">
        <f>DI36*DK36</f>
        <v>0</v>
      </c>
      <c r="DK36">
        <f>($B$13*$D$11+$C$13*$D$11+$F$13*((FG36+EY36)/MAX(FG36+EY36+FH36, 0.1)*$I$11+FH36/MAX(FG36+EY36+FH36, 0.1)*$J$11))/($B$13+$C$13+$F$13)</f>
        <v>0</v>
      </c>
      <c r="DL36">
        <f>($B$13*$K$11+$C$13*$K$11+$F$13*((FG36+EY36)/MAX(FG36+EY36+FH36, 0.1)*$P$11+FH36/MAX(FG36+EY36+FH36, 0.1)*$Q$11))/($B$13+$C$13+$F$13)</f>
        <v>0</v>
      </c>
      <c r="DM36">
        <v>6</v>
      </c>
      <c r="DN36">
        <v>0.5</v>
      </c>
      <c r="DO36" t="s">
        <v>443</v>
      </c>
      <c r="DP36">
        <v>2</v>
      </c>
      <c r="DQ36" t="b">
        <v>1</v>
      </c>
      <c r="DR36">
        <v>1720984950.5</v>
      </c>
      <c r="DS36">
        <v>421.1378888888889</v>
      </c>
      <c r="DT36">
        <v>420.0137777777778</v>
      </c>
      <c r="DU36">
        <v>18.00765555555556</v>
      </c>
      <c r="DV36">
        <v>17.33803333333334</v>
      </c>
      <c r="DW36">
        <v>418.4048888888889</v>
      </c>
      <c r="DX36">
        <v>17.84012222222222</v>
      </c>
      <c r="DY36">
        <v>499.9805555555556</v>
      </c>
      <c r="DZ36">
        <v>90.71054444444445</v>
      </c>
      <c r="EA36">
        <v>0.1000393888888889</v>
      </c>
      <c r="EB36">
        <v>25.52551111111111</v>
      </c>
      <c r="EC36">
        <v>25.00192222222222</v>
      </c>
      <c r="ED36">
        <v>999.9000000000001</v>
      </c>
      <c r="EE36">
        <v>0</v>
      </c>
      <c r="EF36">
        <v>0</v>
      </c>
      <c r="EG36">
        <v>9992.638888888889</v>
      </c>
      <c r="EH36">
        <v>0</v>
      </c>
      <c r="EI36">
        <v>0.242856</v>
      </c>
      <c r="EJ36">
        <v>1.124094444444444</v>
      </c>
      <c r="EK36">
        <v>428.8605555555555</v>
      </c>
      <c r="EL36">
        <v>427.4245555555556</v>
      </c>
      <c r="EM36">
        <v>0.6696077777777778</v>
      </c>
      <c r="EN36">
        <v>420.0137777777778</v>
      </c>
      <c r="EO36">
        <v>17.33803333333334</v>
      </c>
      <c r="EP36">
        <v>1.633483333333333</v>
      </c>
      <c r="EQ36">
        <v>1.572744444444445</v>
      </c>
      <c r="ER36">
        <v>14.27834444444444</v>
      </c>
      <c r="ES36">
        <v>13.69431111111111</v>
      </c>
      <c r="ET36">
        <v>0</v>
      </c>
      <c r="EU36">
        <v>0</v>
      </c>
      <c r="EV36">
        <v>0</v>
      </c>
      <c r="EW36">
        <v>0</v>
      </c>
      <c r="EX36">
        <v>-4.033333333333333</v>
      </c>
      <c r="EY36">
        <v>0</v>
      </c>
      <c r="EZ36">
        <v>-9.511111111111113</v>
      </c>
      <c r="FA36">
        <v>0.3555555555555556</v>
      </c>
      <c r="FB36">
        <v>35.50644444444444</v>
      </c>
      <c r="FC36">
        <v>41.78444444444445</v>
      </c>
      <c r="FD36">
        <v>38.18722222222222</v>
      </c>
      <c r="FE36">
        <v>41.88855555555555</v>
      </c>
      <c r="FF36">
        <v>36.29155555555556</v>
      </c>
      <c r="FG36">
        <v>0</v>
      </c>
      <c r="FH36">
        <v>0</v>
      </c>
      <c r="FI36">
        <v>0</v>
      </c>
      <c r="FJ36">
        <v>1720984948.2</v>
      </c>
      <c r="FK36">
        <v>0</v>
      </c>
      <c r="FL36">
        <v>-2.028</v>
      </c>
      <c r="FM36">
        <v>-19.8384617353097</v>
      </c>
      <c r="FN36">
        <v>15.27692300539748</v>
      </c>
      <c r="FO36">
        <v>-10.704</v>
      </c>
      <c r="FP36">
        <v>15</v>
      </c>
      <c r="FQ36">
        <v>1720984373.5</v>
      </c>
      <c r="FR36" t="s">
        <v>475</v>
      </c>
      <c r="FS36">
        <v>1720984368.5</v>
      </c>
      <c r="FT36">
        <v>1720984373.5</v>
      </c>
      <c r="FU36">
        <v>8</v>
      </c>
      <c r="FV36">
        <v>-0.123</v>
      </c>
      <c r="FW36">
        <v>0.019</v>
      </c>
      <c r="FX36">
        <v>2.728</v>
      </c>
      <c r="FY36">
        <v>0.184</v>
      </c>
      <c r="FZ36">
        <v>420</v>
      </c>
      <c r="GA36">
        <v>19</v>
      </c>
      <c r="GB36">
        <v>0.84</v>
      </c>
      <c r="GC36">
        <v>0.23</v>
      </c>
      <c r="GD36">
        <v>1.135478536585366</v>
      </c>
      <c r="GE36">
        <v>-0.1353255052264818</v>
      </c>
      <c r="GF36">
        <v>0.03020138428106506</v>
      </c>
      <c r="GG36">
        <v>1</v>
      </c>
      <c r="GH36">
        <v>-2.973529411764706</v>
      </c>
      <c r="GI36">
        <v>7.894575924771544</v>
      </c>
      <c r="GJ36">
        <v>6.525213939405918</v>
      </c>
      <c r="GK36">
        <v>0</v>
      </c>
      <c r="GL36">
        <v>0.6692286341463416</v>
      </c>
      <c r="GM36">
        <v>0.003563121951218934</v>
      </c>
      <c r="GN36">
        <v>0.0007473305258930577</v>
      </c>
      <c r="GO36">
        <v>1</v>
      </c>
      <c r="GP36">
        <v>2</v>
      </c>
      <c r="GQ36">
        <v>3</v>
      </c>
      <c r="GR36" t="s">
        <v>445</v>
      </c>
      <c r="GS36">
        <v>3.10133</v>
      </c>
      <c r="GT36">
        <v>2.75802</v>
      </c>
      <c r="GU36">
        <v>0.08854239999999999</v>
      </c>
      <c r="GV36">
        <v>0.0888328</v>
      </c>
      <c r="GW36">
        <v>0.0889064</v>
      </c>
      <c r="GX36">
        <v>0.0876045</v>
      </c>
      <c r="GY36">
        <v>23892.6</v>
      </c>
      <c r="GZ36">
        <v>22130.4</v>
      </c>
      <c r="HA36">
        <v>26769.7</v>
      </c>
      <c r="HB36">
        <v>24503.9</v>
      </c>
      <c r="HC36">
        <v>39051.3</v>
      </c>
      <c r="HD36">
        <v>33077.9</v>
      </c>
      <c r="HE36">
        <v>46775.9</v>
      </c>
      <c r="HF36">
        <v>38799.7</v>
      </c>
      <c r="HG36">
        <v>1.8962</v>
      </c>
      <c r="HH36">
        <v>1.91683</v>
      </c>
      <c r="HI36">
        <v>0.0546053</v>
      </c>
      <c r="HJ36">
        <v>0</v>
      </c>
      <c r="HK36">
        <v>24.1042</v>
      </c>
      <c r="HL36">
        <v>999.9</v>
      </c>
      <c r="HM36">
        <v>41.8</v>
      </c>
      <c r="HN36">
        <v>30.9</v>
      </c>
      <c r="HO36">
        <v>20.6696</v>
      </c>
      <c r="HP36">
        <v>61.1977</v>
      </c>
      <c r="HQ36">
        <v>23.734</v>
      </c>
      <c r="HR36">
        <v>1</v>
      </c>
      <c r="HS36">
        <v>-0.107111</v>
      </c>
      <c r="HT36">
        <v>-0.360594</v>
      </c>
      <c r="HU36">
        <v>20.3005</v>
      </c>
      <c r="HV36">
        <v>5.22208</v>
      </c>
      <c r="HW36">
        <v>11.9798</v>
      </c>
      <c r="HX36">
        <v>4.96565</v>
      </c>
      <c r="HY36">
        <v>3.27527</v>
      </c>
      <c r="HZ36">
        <v>9999</v>
      </c>
      <c r="IA36">
        <v>9999</v>
      </c>
      <c r="IB36">
        <v>9999</v>
      </c>
      <c r="IC36">
        <v>999.9</v>
      </c>
      <c r="ID36">
        <v>1.86392</v>
      </c>
      <c r="IE36">
        <v>1.86005</v>
      </c>
      <c r="IF36">
        <v>1.85835</v>
      </c>
      <c r="IG36">
        <v>1.85974</v>
      </c>
      <c r="IH36">
        <v>1.85986</v>
      </c>
      <c r="II36">
        <v>1.85833</v>
      </c>
      <c r="IJ36">
        <v>1.85734</v>
      </c>
      <c r="IK36">
        <v>1.8524</v>
      </c>
      <c r="IL36">
        <v>0</v>
      </c>
      <c r="IM36">
        <v>0</v>
      </c>
      <c r="IN36">
        <v>0</v>
      </c>
      <c r="IO36">
        <v>0</v>
      </c>
      <c r="IP36" t="s">
        <v>446</v>
      </c>
      <c r="IQ36" t="s">
        <v>447</v>
      </c>
      <c r="IR36" t="s">
        <v>448</v>
      </c>
      <c r="IS36" t="s">
        <v>448</v>
      </c>
      <c r="IT36" t="s">
        <v>448</v>
      </c>
      <c r="IU36" t="s">
        <v>448</v>
      </c>
      <c r="IV36">
        <v>0</v>
      </c>
      <c r="IW36">
        <v>100</v>
      </c>
      <c r="IX36">
        <v>100</v>
      </c>
      <c r="IY36">
        <v>2.733</v>
      </c>
      <c r="IZ36">
        <v>0.1675</v>
      </c>
      <c r="JA36">
        <v>1.360041166122676</v>
      </c>
      <c r="JB36">
        <v>0.003205081530674009</v>
      </c>
      <c r="JC36">
        <v>2.801668427256499E-07</v>
      </c>
      <c r="JD36">
        <v>-2.335559357006475E-10</v>
      </c>
      <c r="JE36">
        <v>-0.003687405393127192</v>
      </c>
      <c r="JF36">
        <v>-0.002076669970451321</v>
      </c>
      <c r="JG36">
        <v>0.0007626758912413338</v>
      </c>
      <c r="JH36">
        <v>-6.071280622872934E-06</v>
      </c>
      <c r="JI36">
        <v>2</v>
      </c>
      <c r="JJ36">
        <v>2003</v>
      </c>
      <c r="JK36">
        <v>1</v>
      </c>
      <c r="JL36">
        <v>25</v>
      </c>
      <c r="JM36">
        <v>9.699999999999999</v>
      </c>
      <c r="JN36">
        <v>9.699999999999999</v>
      </c>
      <c r="JO36">
        <v>1.13281</v>
      </c>
      <c r="JP36">
        <v>2.64648</v>
      </c>
      <c r="JQ36">
        <v>1.49658</v>
      </c>
      <c r="JR36">
        <v>2.35718</v>
      </c>
      <c r="JS36">
        <v>1.54907</v>
      </c>
      <c r="JT36">
        <v>2.4646</v>
      </c>
      <c r="JU36">
        <v>34.9444</v>
      </c>
      <c r="JV36">
        <v>24.0175</v>
      </c>
      <c r="JW36">
        <v>18</v>
      </c>
      <c r="JX36">
        <v>475.393</v>
      </c>
      <c r="JY36">
        <v>503.142</v>
      </c>
      <c r="JZ36">
        <v>25.045</v>
      </c>
      <c r="KA36">
        <v>25.967</v>
      </c>
      <c r="KB36">
        <v>30.0001</v>
      </c>
      <c r="KC36">
        <v>26.1789</v>
      </c>
      <c r="KD36">
        <v>26.1694</v>
      </c>
      <c r="KE36">
        <v>22.776</v>
      </c>
      <c r="KF36">
        <v>16.8223</v>
      </c>
      <c r="KG36">
        <v>41.8253</v>
      </c>
      <c r="KH36">
        <v>25.0334</v>
      </c>
      <c r="KI36">
        <v>420</v>
      </c>
      <c r="KJ36">
        <v>17.337</v>
      </c>
      <c r="KK36">
        <v>102.248</v>
      </c>
      <c r="KL36">
        <v>93.5406</v>
      </c>
    </row>
    <row r="37" spans="1:298">
      <c r="A37">
        <v>19</v>
      </c>
      <c r="B37">
        <v>1720984958</v>
      </c>
      <c r="C37">
        <v>939</v>
      </c>
      <c r="D37" t="s">
        <v>486</v>
      </c>
      <c r="E37" t="s">
        <v>487</v>
      </c>
      <c r="F37">
        <v>5</v>
      </c>
      <c r="G37" t="s">
        <v>439</v>
      </c>
      <c r="H37" t="s">
        <v>474</v>
      </c>
      <c r="I37" t="s">
        <v>441</v>
      </c>
      <c r="J37">
        <v>1720984955.2</v>
      </c>
      <c r="K37">
        <f>(L37)/1000</f>
        <v>0</v>
      </c>
      <c r="L37">
        <f>IF(DQ37, AO37, AI37)</f>
        <v>0</v>
      </c>
      <c r="M37">
        <f>IF(DQ37, AJ37, AH37)</f>
        <v>0</v>
      </c>
      <c r="N37">
        <f>DS37 - IF(AV37&gt;1, M37*DM37*100.0/(AX37), 0)</f>
        <v>0</v>
      </c>
      <c r="O37">
        <f>((U37-K37/2)*N37-M37)/(U37+K37/2)</f>
        <v>0</v>
      </c>
      <c r="P37">
        <f>O37*(DZ37+EA37)/1000.0</f>
        <v>0</v>
      </c>
      <c r="Q37">
        <f>(DS37 - IF(AV37&gt;1, M37*DM37*100.0/(AX37), 0))*(DZ37+EA37)/1000.0</f>
        <v>0</v>
      </c>
      <c r="R37">
        <f>2.0/((1/T37-1/S37)+SIGN(T37)*SQRT((1/T37-1/S37)*(1/T37-1/S37) + 4*DN37/((DN37+1)*(DN37+1))*(2*1/T37*1/S37-1/S37*1/S37)))</f>
        <v>0</v>
      </c>
      <c r="S37">
        <f>IF(LEFT(DO37,1)&lt;&gt;"0",IF(LEFT(DO37,1)="1",3.0,DP37),$D$5+$E$5*(EG37*DZ37/($K$5*1000))+$F$5*(EG37*DZ37/($K$5*1000))*MAX(MIN(DM37,$J$5),$I$5)*MAX(MIN(DM37,$J$5),$I$5)+$G$5*MAX(MIN(DM37,$J$5),$I$5)*(EG37*DZ37/($K$5*1000))+$H$5*(EG37*DZ37/($K$5*1000))*(EG37*DZ37/($K$5*1000)))</f>
        <v>0</v>
      </c>
      <c r="T37">
        <f>K37*(1000-(1000*0.61365*exp(17.502*X37/(240.97+X37))/(DZ37+EA37)+DU37)/2)/(1000*0.61365*exp(17.502*X37/(240.97+X37))/(DZ37+EA37)-DU37)</f>
        <v>0</v>
      </c>
      <c r="U37">
        <f>1/((DN37+1)/(R37/1.6)+1/(S37/1.37)) + DN37/((DN37+1)/(R37/1.6) + DN37/(S37/1.37))</f>
        <v>0</v>
      </c>
      <c r="V37">
        <f>(DI37*DL37)</f>
        <v>0</v>
      </c>
      <c r="W37">
        <f>(EB37+(V37+2*0.95*5.67E-8*(((EB37+$B$9)+273)^4-(EB37+273)^4)-44100*K37)/(1.84*29.3*S37+8*0.95*5.67E-8*(EB37+273)^3))</f>
        <v>0</v>
      </c>
      <c r="X37">
        <f>($C$9*EC37+$D$9*ED37+$E$9*W37)</f>
        <v>0</v>
      </c>
      <c r="Y37">
        <f>0.61365*exp(17.502*X37/(240.97+X37))</f>
        <v>0</v>
      </c>
      <c r="Z37">
        <f>(AA37/AB37*100)</f>
        <v>0</v>
      </c>
      <c r="AA37">
        <f>DU37*(DZ37+EA37)/1000</f>
        <v>0</v>
      </c>
      <c r="AB37">
        <f>0.61365*exp(17.502*EB37/(240.97+EB37))</f>
        <v>0</v>
      </c>
      <c r="AC37">
        <f>(Y37-DU37*(DZ37+EA37)/1000)</f>
        <v>0</v>
      </c>
      <c r="AD37">
        <f>(-K37*44100)</f>
        <v>0</v>
      </c>
      <c r="AE37">
        <f>2*29.3*S37*0.92*(EB37-X37)</f>
        <v>0</v>
      </c>
      <c r="AF37">
        <f>2*0.95*5.67E-8*(((EB37+$B$9)+273)^4-(X37+273)^4)</f>
        <v>0</v>
      </c>
      <c r="AG37">
        <f>V37+AF37+AD37+AE37</f>
        <v>0</v>
      </c>
      <c r="AH37">
        <f>DY37*AV37*(DT37-DS37*(1000-AV37*DV37)/(1000-AV37*DU37))/(100*DM37)</f>
        <v>0</v>
      </c>
      <c r="AI37">
        <f>1000*DY37*AV37*(DU37-DV37)/(100*DM37*(1000-AV37*DU37))</f>
        <v>0</v>
      </c>
      <c r="AJ37">
        <f>(AK37 - AL37 - DZ37*1E3/(8.314*(EB37+273.15)) * AN37/DY37 * AM37) * DY37/(100*DM37) * (1000 - DV37)/1000</f>
        <v>0</v>
      </c>
      <c r="AK37">
        <v>427.4084215724016</v>
      </c>
      <c r="AL37">
        <v>428.8705151515151</v>
      </c>
      <c r="AM37">
        <v>0.0002616840580095276</v>
      </c>
      <c r="AN37">
        <v>66.40157380364187</v>
      </c>
      <c r="AO37">
        <f>(AQ37 - AP37 + DZ37*1E3/(8.314*(EB37+273.15)) * AS37/DY37 * AR37) * DY37/(100*DM37) * 1000/(1000 - AQ37)</f>
        <v>0</v>
      </c>
      <c r="AP37">
        <v>17.33985907393687</v>
      </c>
      <c r="AQ37">
        <v>18.00792484848485</v>
      </c>
      <c r="AR37">
        <v>-3.231680018175091E-06</v>
      </c>
      <c r="AS37">
        <v>105.3899249859187</v>
      </c>
      <c r="AT37">
        <v>9</v>
      </c>
      <c r="AU37">
        <v>2</v>
      </c>
      <c r="AV37">
        <f>IF(AT37*$H$15&gt;=AX37,1.0,(AX37/(AX37-AT37*$H$15)))</f>
        <v>0</v>
      </c>
      <c r="AW37">
        <f>(AV37-1)*100</f>
        <v>0</v>
      </c>
      <c r="AX37">
        <f>MAX(0,($B$15+$C$15*EG37)/(1+$D$15*EG37)*DZ37/(EB37+273)*$E$15)</f>
        <v>0</v>
      </c>
      <c r="AY37" t="s">
        <v>442</v>
      </c>
      <c r="AZ37" t="s">
        <v>442</v>
      </c>
      <c r="BA37">
        <v>0</v>
      </c>
      <c r="BB37">
        <v>0</v>
      </c>
      <c r="BC37">
        <f>1-BA37/BB37</f>
        <v>0</v>
      </c>
      <c r="BD37">
        <v>0</v>
      </c>
      <c r="BE37" t="s">
        <v>442</v>
      </c>
      <c r="BF37" t="s">
        <v>442</v>
      </c>
      <c r="BG37">
        <v>0</v>
      </c>
      <c r="BH37">
        <v>0</v>
      </c>
      <c r="BI37">
        <f>1-BG37/BH37</f>
        <v>0</v>
      </c>
      <c r="BJ37">
        <v>0.5</v>
      </c>
      <c r="BK37">
        <f>DJ37</f>
        <v>0</v>
      </c>
      <c r="BL37">
        <f>M37</f>
        <v>0</v>
      </c>
      <c r="BM37">
        <f>BI37*BJ37*BK37</f>
        <v>0</v>
      </c>
      <c r="BN37">
        <f>(BL37-BD37)/BK37</f>
        <v>0</v>
      </c>
      <c r="BO37">
        <f>(BB37-BH37)/BH37</f>
        <v>0</v>
      </c>
      <c r="BP37">
        <f>BA37/(BC37+BA37/BH37)</f>
        <v>0</v>
      </c>
      <c r="BQ37" t="s">
        <v>442</v>
      </c>
      <c r="BR37">
        <v>0</v>
      </c>
      <c r="BS37">
        <f>IF(BR37&lt;&gt;0, BR37, BP37)</f>
        <v>0</v>
      </c>
      <c r="BT37">
        <f>1-BS37/BH37</f>
        <v>0</v>
      </c>
      <c r="BU37">
        <f>(BH37-BG37)/(BH37-BS37)</f>
        <v>0</v>
      </c>
      <c r="BV37">
        <f>(BB37-BH37)/(BB37-BS37)</f>
        <v>0</v>
      </c>
      <c r="BW37">
        <f>(BH37-BG37)/(BH37-BA37)</f>
        <v>0</v>
      </c>
      <c r="BX37">
        <f>(BB37-BH37)/(BB37-BA37)</f>
        <v>0</v>
      </c>
      <c r="BY37">
        <f>(BU37*BS37/BG37)</f>
        <v>0</v>
      </c>
      <c r="BZ37">
        <f>(1-BY37)</f>
        <v>0</v>
      </c>
      <c r="DI37">
        <f>$B$13*EH37+$C$13*EI37+$F$13*ET37*(1-EW37)</f>
        <v>0</v>
      </c>
      <c r="DJ37">
        <f>DI37*DK37</f>
        <v>0</v>
      </c>
      <c r="DK37">
        <f>($B$13*$D$11+$C$13*$D$11+$F$13*((FG37+EY37)/MAX(FG37+EY37+FH37, 0.1)*$I$11+FH37/MAX(FG37+EY37+FH37, 0.1)*$J$11))/($B$13+$C$13+$F$13)</f>
        <v>0</v>
      </c>
      <c r="DL37">
        <f>($B$13*$K$11+$C$13*$K$11+$F$13*((FG37+EY37)/MAX(FG37+EY37+FH37, 0.1)*$P$11+FH37/MAX(FG37+EY37+FH37, 0.1)*$Q$11))/($B$13+$C$13+$F$13)</f>
        <v>0</v>
      </c>
      <c r="DM37">
        <v>6</v>
      </c>
      <c r="DN37">
        <v>0.5</v>
      </c>
      <c r="DO37" t="s">
        <v>443</v>
      </c>
      <c r="DP37">
        <v>2</v>
      </c>
      <c r="DQ37" t="b">
        <v>1</v>
      </c>
      <c r="DR37">
        <v>1720984955.2</v>
      </c>
      <c r="DS37">
        <v>421.1459</v>
      </c>
      <c r="DT37">
        <v>420.0012</v>
      </c>
      <c r="DU37">
        <v>18.00833</v>
      </c>
      <c r="DV37">
        <v>17.33948</v>
      </c>
      <c r="DW37">
        <v>418.4129</v>
      </c>
      <c r="DX37">
        <v>17.84077</v>
      </c>
      <c r="DY37">
        <v>500.0008000000001</v>
      </c>
      <c r="DZ37">
        <v>90.71062999999999</v>
      </c>
      <c r="EA37">
        <v>0.09986441</v>
      </c>
      <c r="EB37">
        <v>25.52817</v>
      </c>
      <c r="EC37">
        <v>25.00578</v>
      </c>
      <c r="ED37">
        <v>999.9</v>
      </c>
      <c r="EE37">
        <v>0</v>
      </c>
      <c r="EF37">
        <v>0</v>
      </c>
      <c r="EG37">
        <v>10005.18</v>
      </c>
      <c r="EH37">
        <v>0</v>
      </c>
      <c r="EI37">
        <v>0.242856</v>
      </c>
      <c r="EJ37">
        <v>1.144692</v>
      </c>
      <c r="EK37">
        <v>428.869</v>
      </c>
      <c r="EL37">
        <v>427.4125</v>
      </c>
      <c r="EM37">
        <v>0.6688491999999999</v>
      </c>
      <c r="EN37">
        <v>420.0012</v>
      </c>
      <c r="EO37">
        <v>17.33948</v>
      </c>
      <c r="EP37">
        <v>1.633545</v>
      </c>
      <c r="EQ37">
        <v>1.572874</v>
      </c>
      <c r="ER37">
        <v>14.27895</v>
      </c>
      <c r="ES37">
        <v>13.6956</v>
      </c>
      <c r="ET37">
        <v>0</v>
      </c>
      <c r="EU37">
        <v>0</v>
      </c>
      <c r="EV37">
        <v>0</v>
      </c>
      <c r="EW37">
        <v>0</v>
      </c>
      <c r="EX37">
        <v>-1.51</v>
      </c>
      <c r="EY37">
        <v>0</v>
      </c>
      <c r="EZ37">
        <v>-8.370000000000001</v>
      </c>
      <c r="FA37">
        <v>0.35</v>
      </c>
      <c r="FB37">
        <v>35.42469999999999</v>
      </c>
      <c r="FC37">
        <v>41.7622</v>
      </c>
      <c r="FD37">
        <v>38.27480000000001</v>
      </c>
      <c r="FE37">
        <v>41.8122</v>
      </c>
      <c r="FF37">
        <v>36.5247</v>
      </c>
      <c r="FG37">
        <v>0</v>
      </c>
      <c r="FH37">
        <v>0</v>
      </c>
      <c r="FI37">
        <v>0</v>
      </c>
      <c r="FJ37">
        <v>1720984953.6</v>
      </c>
      <c r="FK37">
        <v>0</v>
      </c>
      <c r="FL37">
        <v>-2.607692307692308</v>
      </c>
      <c r="FM37">
        <v>1.285470073431583</v>
      </c>
      <c r="FN37">
        <v>-6.666666780990528</v>
      </c>
      <c r="FO37">
        <v>-9.269230769230766</v>
      </c>
      <c r="FP37">
        <v>15</v>
      </c>
      <c r="FQ37">
        <v>1720984373.5</v>
      </c>
      <c r="FR37" t="s">
        <v>475</v>
      </c>
      <c r="FS37">
        <v>1720984368.5</v>
      </c>
      <c r="FT37">
        <v>1720984373.5</v>
      </c>
      <c r="FU37">
        <v>8</v>
      </c>
      <c r="FV37">
        <v>-0.123</v>
      </c>
      <c r="FW37">
        <v>0.019</v>
      </c>
      <c r="FX37">
        <v>2.728</v>
      </c>
      <c r="FY37">
        <v>0.184</v>
      </c>
      <c r="FZ37">
        <v>420</v>
      </c>
      <c r="GA37">
        <v>19</v>
      </c>
      <c r="GB37">
        <v>0.84</v>
      </c>
      <c r="GC37">
        <v>0.23</v>
      </c>
      <c r="GD37">
        <v>1.134939</v>
      </c>
      <c r="GE37">
        <v>-0.04048660412757927</v>
      </c>
      <c r="GF37">
        <v>0.03104258637742673</v>
      </c>
      <c r="GG37">
        <v>1</v>
      </c>
      <c r="GH37">
        <v>-2.047058823529412</v>
      </c>
      <c r="GI37">
        <v>0.3116882410044852</v>
      </c>
      <c r="GJ37">
        <v>5.714287320810452</v>
      </c>
      <c r="GK37">
        <v>1</v>
      </c>
      <c r="GL37">
        <v>0.6693695</v>
      </c>
      <c r="GM37">
        <v>-0.001604352720450491</v>
      </c>
      <c r="GN37">
        <v>0.0007022886870796095</v>
      </c>
      <c r="GO37">
        <v>1</v>
      </c>
      <c r="GP37">
        <v>3</v>
      </c>
      <c r="GQ37">
        <v>3</v>
      </c>
      <c r="GR37" t="s">
        <v>488</v>
      </c>
      <c r="GS37">
        <v>3.10129</v>
      </c>
      <c r="GT37">
        <v>2.75796</v>
      </c>
      <c r="GU37">
        <v>0.08854389999999999</v>
      </c>
      <c r="GV37">
        <v>0.0888432</v>
      </c>
      <c r="GW37">
        <v>0.0889049</v>
      </c>
      <c r="GX37">
        <v>0.08761389999999999</v>
      </c>
      <c r="GY37">
        <v>23892.5</v>
      </c>
      <c r="GZ37">
        <v>22130.3</v>
      </c>
      <c r="HA37">
        <v>26769.7</v>
      </c>
      <c r="HB37">
        <v>24504.1</v>
      </c>
      <c r="HC37">
        <v>39051.3</v>
      </c>
      <c r="HD37">
        <v>33077.6</v>
      </c>
      <c r="HE37">
        <v>46775.9</v>
      </c>
      <c r="HF37">
        <v>38799.7</v>
      </c>
      <c r="HG37">
        <v>1.89603</v>
      </c>
      <c r="HH37">
        <v>1.91702</v>
      </c>
      <c r="HI37">
        <v>0.0550374</v>
      </c>
      <c r="HJ37">
        <v>0</v>
      </c>
      <c r="HK37">
        <v>24.1057</v>
      </c>
      <c r="HL37">
        <v>999.9</v>
      </c>
      <c r="HM37">
        <v>41.8</v>
      </c>
      <c r="HN37">
        <v>30.9</v>
      </c>
      <c r="HO37">
        <v>20.6704</v>
      </c>
      <c r="HP37">
        <v>60.6677</v>
      </c>
      <c r="HQ37">
        <v>23.726</v>
      </c>
      <c r="HR37">
        <v>1</v>
      </c>
      <c r="HS37">
        <v>-0.107111</v>
      </c>
      <c r="HT37">
        <v>-0.326106</v>
      </c>
      <c r="HU37">
        <v>20.2999</v>
      </c>
      <c r="HV37">
        <v>5.21939</v>
      </c>
      <c r="HW37">
        <v>11.98</v>
      </c>
      <c r="HX37">
        <v>4.96525</v>
      </c>
      <c r="HY37">
        <v>3.27475</v>
      </c>
      <c r="HZ37">
        <v>9999</v>
      </c>
      <c r="IA37">
        <v>9999</v>
      </c>
      <c r="IB37">
        <v>9999</v>
      </c>
      <c r="IC37">
        <v>999.9</v>
      </c>
      <c r="ID37">
        <v>1.86389</v>
      </c>
      <c r="IE37">
        <v>1.86005</v>
      </c>
      <c r="IF37">
        <v>1.85834</v>
      </c>
      <c r="IG37">
        <v>1.85974</v>
      </c>
      <c r="IH37">
        <v>1.85986</v>
      </c>
      <c r="II37">
        <v>1.85833</v>
      </c>
      <c r="IJ37">
        <v>1.85733</v>
      </c>
      <c r="IK37">
        <v>1.85238</v>
      </c>
      <c r="IL37">
        <v>0</v>
      </c>
      <c r="IM37">
        <v>0</v>
      </c>
      <c r="IN37">
        <v>0</v>
      </c>
      <c r="IO37">
        <v>0</v>
      </c>
      <c r="IP37" t="s">
        <v>446</v>
      </c>
      <c r="IQ37" t="s">
        <v>447</v>
      </c>
      <c r="IR37" t="s">
        <v>448</v>
      </c>
      <c r="IS37" t="s">
        <v>448</v>
      </c>
      <c r="IT37" t="s">
        <v>448</v>
      </c>
      <c r="IU37" t="s">
        <v>448</v>
      </c>
      <c r="IV37">
        <v>0</v>
      </c>
      <c r="IW37">
        <v>100</v>
      </c>
      <c r="IX37">
        <v>100</v>
      </c>
      <c r="IY37">
        <v>2.733</v>
      </c>
      <c r="IZ37">
        <v>0.1676</v>
      </c>
      <c r="JA37">
        <v>1.360041166122676</v>
      </c>
      <c r="JB37">
        <v>0.003205081530674009</v>
      </c>
      <c r="JC37">
        <v>2.801668427256499E-07</v>
      </c>
      <c r="JD37">
        <v>-2.335559357006475E-10</v>
      </c>
      <c r="JE37">
        <v>-0.003687405393127192</v>
      </c>
      <c r="JF37">
        <v>-0.002076669970451321</v>
      </c>
      <c r="JG37">
        <v>0.0007626758912413338</v>
      </c>
      <c r="JH37">
        <v>-6.071280622872934E-06</v>
      </c>
      <c r="JI37">
        <v>2</v>
      </c>
      <c r="JJ37">
        <v>2003</v>
      </c>
      <c r="JK37">
        <v>1</v>
      </c>
      <c r="JL37">
        <v>25</v>
      </c>
      <c r="JM37">
        <v>9.800000000000001</v>
      </c>
      <c r="JN37">
        <v>9.699999999999999</v>
      </c>
      <c r="JO37">
        <v>1.13281</v>
      </c>
      <c r="JP37">
        <v>2.65381</v>
      </c>
      <c r="JQ37">
        <v>1.49658</v>
      </c>
      <c r="JR37">
        <v>2.35718</v>
      </c>
      <c r="JS37">
        <v>1.54907</v>
      </c>
      <c r="JT37">
        <v>2.38892</v>
      </c>
      <c r="JU37">
        <v>34.9674</v>
      </c>
      <c r="JV37">
        <v>24.0175</v>
      </c>
      <c r="JW37">
        <v>18</v>
      </c>
      <c r="JX37">
        <v>475.299</v>
      </c>
      <c r="JY37">
        <v>503.274</v>
      </c>
      <c r="JZ37">
        <v>25.0414</v>
      </c>
      <c r="KA37">
        <v>25.967</v>
      </c>
      <c r="KB37">
        <v>30.0001</v>
      </c>
      <c r="KC37">
        <v>26.1795</v>
      </c>
      <c r="KD37">
        <v>26.1694</v>
      </c>
      <c r="KE37">
        <v>22.7758</v>
      </c>
      <c r="KF37">
        <v>16.8223</v>
      </c>
      <c r="KG37">
        <v>41.8253</v>
      </c>
      <c r="KH37">
        <v>25.0266</v>
      </c>
      <c r="KI37">
        <v>420</v>
      </c>
      <c r="KJ37">
        <v>17.337</v>
      </c>
      <c r="KK37">
        <v>102.248</v>
      </c>
      <c r="KL37">
        <v>93.541</v>
      </c>
    </row>
    <row r="38" spans="1:298">
      <c r="A38">
        <v>20</v>
      </c>
      <c r="B38">
        <v>1720984963</v>
      </c>
      <c r="C38">
        <v>944</v>
      </c>
      <c r="D38" t="s">
        <v>489</v>
      </c>
      <c r="E38" t="s">
        <v>490</v>
      </c>
      <c r="F38">
        <v>5</v>
      </c>
      <c r="G38" t="s">
        <v>439</v>
      </c>
      <c r="H38" t="s">
        <v>474</v>
      </c>
      <c r="I38" t="s">
        <v>441</v>
      </c>
      <c r="J38">
        <v>1720984960.5</v>
      </c>
      <c r="K38">
        <f>(L38)/1000</f>
        <v>0</v>
      </c>
      <c r="L38">
        <f>IF(DQ38, AO38, AI38)</f>
        <v>0</v>
      </c>
      <c r="M38">
        <f>IF(DQ38, AJ38, AH38)</f>
        <v>0</v>
      </c>
      <c r="N38">
        <f>DS38 - IF(AV38&gt;1, M38*DM38*100.0/(AX38), 0)</f>
        <v>0</v>
      </c>
      <c r="O38">
        <f>((U38-K38/2)*N38-M38)/(U38+K38/2)</f>
        <v>0</v>
      </c>
      <c r="P38">
        <f>O38*(DZ38+EA38)/1000.0</f>
        <v>0</v>
      </c>
      <c r="Q38">
        <f>(DS38 - IF(AV38&gt;1, M38*DM38*100.0/(AX38), 0))*(DZ38+EA38)/1000.0</f>
        <v>0</v>
      </c>
      <c r="R38">
        <f>2.0/((1/T38-1/S38)+SIGN(T38)*SQRT((1/T38-1/S38)*(1/T38-1/S38) + 4*DN38/((DN38+1)*(DN38+1))*(2*1/T38*1/S38-1/S38*1/S38)))</f>
        <v>0</v>
      </c>
      <c r="S38">
        <f>IF(LEFT(DO38,1)&lt;&gt;"0",IF(LEFT(DO38,1)="1",3.0,DP38),$D$5+$E$5*(EG38*DZ38/($K$5*1000))+$F$5*(EG38*DZ38/($K$5*1000))*MAX(MIN(DM38,$J$5),$I$5)*MAX(MIN(DM38,$J$5),$I$5)+$G$5*MAX(MIN(DM38,$J$5),$I$5)*(EG38*DZ38/($K$5*1000))+$H$5*(EG38*DZ38/($K$5*1000))*(EG38*DZ38/($K$5*1000)))</f>
        <v>0</v>
      </c>
      <c r="T38">
        <f>K38*(1000-(1000*0.61365*exp(17.502*X38/(240.97+X38))/(DZ38+EA38)+DU38)/2)/(1000*0.61365*exp(17.502*X38/(240.97+X38))/(DZ38+EA38)-DU38)</f>
        <v>0</v>
      </c>
      <c r="U38">
        <f>1/((DN38+1)/(R38/1.6)+1/(S38/1.37)) + DN38/((DN38+1)/(R38/1.6) + DN38/(S38/1.37))</f>
        <v>0</v>
      </c>
      <c r="V38">
        <f>(DI38*DL38)</f>
        <v>0</v>
      </c>
      <c r="W38">
        <f>(EB38+(V38+2*0.95*5.67E-8*(((EB38+$B$9)+273)^4-(EB38+273)^4)-44100*K38)/(1.84*29.3*S38+8*0.95*5.67E-8*(EB38+273)^3))</f>
        <v>0</v>
      </c>
      <c r="X38">
        <f>($C$9*EC38+$D$9*ED38+$E$9*W38)</f>
        <v>0</v>
      </c>
      <c r="Y38">
        <f>0.61365*exp(17.502*X38/(240.97+X38))</f>
        <v>0</v>
      </c>
      <c r="Z38">
        <f>(AA38/AB38*100)</f>
        <v>0</v>
      </c>
      <c r="AA38">
        <f>DU38*(DZ38+EA38)/1000</f>
        <v>0</v>
      </c>
      <c r="AB38">
        <f>0.61365*exp(17.502*EB38/(240.97+EB38))</f>
        <v>0</v>
      </c>
      <c r="AC38">
        <f>(Y38-DU38*(DZ38+EA38)/1000)</f>
        <v>0</v>
      </c>
      <c r="AD38">
        <f>(-K38*44100)</f>
        <v>0</v>
      </c>
      <c r="AE38">
        <f>2*29.3*S38*0.92*(EB38-X38)</f>
        <v>0</v>
      </c>
      <c r="AF38">
        <f>2*0.95*5.67E-8*(((EB38+$B$9)+273)^4-(X38+273)^4)</f>
        <v>0</v>
      </c>
      <c r="AG38">
        <f>V38+AF38+AD38+AE38</f>
        <v>0</v>
      </c>
      <c r="AH38">
        <f>DY38*AV38*(DT38-DS38*(1000-AV38*DV38)/(1000-AV38*DU38))/(100*DM38)</f>
        <v>0</v>
      </c>
      <c r="AI38">
        <f>1000*DY38*AV38*(DU38-DV38)/(100*DM38*(1000-AV38*DU38))</f>
        <v>0</v>
      </c>
      <c r="AJ38">
        <f>(AK38 - AL38 - DZ38*1E3/(8.314*(EB38+273.15)) * AN38/DY38 * AM38) * DY38/(100*DM38) * (1000 - DV38)/1000</f>
        <v>0</v>
      </c>
      <c r="AK38">
        <v>427.3598762941905</v>
      </c>
      <c r="AL38">
        <v>428.9013575757575</v>
      </c>
      <c r="AM38">
        <v>0.0002909400626389677</v>
      </c>
      <c r="AN38">
        <v>66.40157380364187</v>
      </c>
      <c r="AO38">
        <f>(AQ38 - AP38 + DZ38*1E3/(8.314*(EB38+273.15)) * AS38/DY38 * AR38) * DY38/(100*DM38) * 1000/(1000 - AQ38)</f>
        <v>0</v>
      </c>
      <c r="AP38">
        <v>17.34421940531119</v>
      </c>
      <c r="AQ38">
        <v>18.0109496969697</v>
      </c>
      <c r="AR38">
        <v>6.973043867614802E-06</v>
      </c>
      <c r="AS38">
        <v>105.3899249859187</v>
      </c>
      <c r="AT38">
        <v>9</v>
      </c>
      <c r="AU38">
        <v>2</v>
      </c>
      <c r="AV38">
        <f>IF(AT38*$H$15&gt;=AX38,1.0,(AX38/(AX38-AT38*$H$15)))</f>
        <v>0</v>
      </c>
      <c r="AW38">
        <f>(AV38-1)*100</f>
        <v>0</v>
      </c>
      <c r="AX38">
        <f>MAX(0,($B$15+$C$15*EG38)/(1+$D$15*EG38)*DZ38/(EB38+273)*$E$15)</f>
        <v>0</v>
      </c>
      <c r="AY38" t="s">
        <v>442</v>
      </c>
      <c r="AZ38" t="s">
        <v>442</v>
      </c>
      <c r="BA38">
        <v>0</v>
      </c>
      <c r="BB38">
        <v>0</v>
      </c>
      <c r="BC38">
        <f>1-BA38/BB38</f>
        <v>0</v>
      </c>
      <c r="BD38">
        <v>0</v>
      </c>
      <c r="BE38" t="s">
        <v>442</v>
      </c>
      <c r="BF38" t="s">
        <v>442</v>
      </c>
      <c r="BG38">
        <v>0</v>
      </c>
      <c r="BH38">
        <v>0</v>
      </c>
      <c r="BI38">
        <f>1-BG38/BH38</f>
        <v>0</v>
      </c>
      <c r="BJ38">
        <v>0.5</v>
      </c>
      <c r="BK38">
        <f>DJ38</f>
        <v>0</v>
      </c>
      <c r="BL38">
        <f>M38</f>
        <v>0</v>
      </c>
      <c r="BM38">
        <f>BI38*BJ38*BK38</f>
        <v>0</v>
      </c>
      <c r="BN38">
        <f>(BL38-BD38)/BK38</f>
        <v>0</v>
      </c>
      <c r="BO38">
        <f>(BB38-BH38)/BH38</f>
        <v>0</v>
      </c>
      <c r="BP38">
        <f>BA38/(BC38+BA38/BH38)</f>
        <v>0</v>
      </c>
      <c r="BQ38" t="s">
        <v>442</v>
      </c>
      <c r="BR38">
        <v>0</v>
      </c>
      <c r="BS38">
        <f>IF(BR38&lt;&gt;0, BR38, BP38)</f>
        <v>0</v>
      </c>
      <c r="BT38">
        <f>1-BS38/BH38</f>
        <v>0</v>
      </c>
      <c r="BU38">
        <f>(BH38-BG38)/(BH38-BS38)</f>
        <v>0</v>
      </c>
      <c r="BV38">
        <f>(BB38-BH38)/(BB38-BS38)</f>
        <v>0</v>
      </c>
      <c r="BW38">
        <f>(BH38-BG38)/(BH38-BA38)</f>
        <v>0</v>
      </c>
      <c r="BX38">
        <f>(BB38-BH38)/(BB38-BA38)</f>
        <v>0</v>
      </c>
      <c r="BY38">
        <f>(BU38*BS38/BG38)</f>
        <v>0</v>
      </c>
      <c r="BZ38">
        <f>(1-BY38)</f>
        <v>0</v>
      </c>
      <c r="DI38">
        <f>$B$13*EH38+$C$13*EI38+$F$13*ET38*(1-EW38)</f>
        <v>0</v>
      </c>
      <c r="DJ38">
        <f>DI38*DK38</f>
        <v>0</v>
      </c>
      <c r="DK38">
        <f>($B$13*$D$11+$C$13*$D$11+$F$13*((FG38+EY38)/MAX(FG38+EY38+FH38, 0.1)*$I$11+FH38/MAX(FG38+EY38+FH38, 0.1)*$J$11))/($B$13+$C$13+$F$13)</f>
        <v>0</v>
      </c>
      <c r="DL38">
        <f>($B$13*$K$11+$C$13*$K$11+$F$13*((FG38+EY38)/MAX(FG38+EY38+FH38, 0.1)*$P$11+FH38/MAX(FG38+EY38+FH38, 0.1)*$Q$11))/($B$13+$C$13+$F$13)</f>
        <v>0</v>
      </c>
      <c r="DM38">
        <v>6</v>
      </c>
      <c r="DN38">
        <v>0.5</v>
      </c>
      <c r="DO38" t="s">
        <v>443</v>
      </c>
      <c r="DP38">
        <v>2</v>
      </c>
      <c r="DQ38" t="b">
        <v>1</v>
      </c>
      <c r="DR38">
        <v>1720984960.5</v>
      </c>
      <c r="DS38">
        <v>421.1687777777778</v>
      </c>
      <c r="DT38">
        <v>419.9614444444445</v>
      </c>
      <c r="DU38">
        <v>18.01027777777778</v>
      </c>
      <c r="DV38">
        <v>17.34388888888889</v>
      </c>
      <c r="DW38">
        <v>418.4357777777778</v>
      </c>
      <c r="DX38">
        <v>17.8427</v>
      </c>
      <c r="DY38">
        <v>499.9917777777777</v>
      </c>
      <c r="DZ38">
        <v>90.7094</v>
      </c>
      <c r="EA38">
        <v>0.1000968222222222</v>
      </c>
      <c r="EB38">
        <v>25.52872222222222</v>
      </c>
      <c r="EC38">
        <v>25.012</v>
      </c>
      <c r="ED38">
        <v>999.9000000000001</v>
      </c>
      <c r="EE38">
        <v>0</v>
      </c>
      <c r="EF38">
        <v>0</v>
      </c>
      <c r="EG38">
        <v>9991.873333333333</v>
      </c>
      <c r="EH38">
        <v>0</v>
      </c>
      <c r="EI38">
        <v>0.242856</v>
      </c>
      <c r="EJ38">
        <v>1.207311111111111</v>
      </c>
      <c r="EK38">
        <v>428.8935555555556</v>
      </c>
      <c r="EL38">
        <v>427.3738888888889</v>
      </c>
      <c r="EM38">
        <v>0.6663913333333333</v>
      </c>
      <c r="EN38">
        <v>419.9614444444445</v>
      </c>
      <c r="EO38">
        <v>17.34388888888889</v>
      </c>
      <c r="EP38">
        <v>1.633702222222222</v>
      </c>
      <c r="EQ38">
        <v>1.573253333333333</v>
      </c>
      <c r="ER38">
        <v>14.28041111111111</v>
      </c>
      <c r="ES38">
        <v>13.69928888888889</v>
      </c>
      <c r="ET38">
        <v>0</v>
      </c>
      <c r="EU38">
        <v>0</v>
      </c>
      <c r="EV38">
        <v>0</v>
      </c>
      <c r="EW38">
        <v>0</v>
      </c>
      <c r="EX38">
        <v>1.422222222222222</v>
      </c>
      <c r="EY38">
        <v>0</v>
      </c>
      <c r="EZ38">
        <v>-13.48888888888889</v>
      </c>
      <c r="FA38">
        <v>0.3555555555555556</v>
      </c>
      <c r="FB38">
        <v>35.47177777777777</v>
      </c>
      <c r="FC38">
        <v>41.79833333333333</v>
      </c>
      <c r="FD38">
        <v>38.27066666666667</v>
      </c>
      <c r="FE38">
        <v>41.81933333333333</v>
      </c>
      <c r="FF38">
        <v>36.63177777777778</v>
      </c>
      <c r="FG38">
        <v>0</v>
      </c>
      <c r="FH38">
        <v>0</v>
      </c>
      <c r="FI38">
        <v>0</v>
      </c>
      <c r="FJ38">
        <v>1720984958.4</v>
      </c>
      <c r="FK38">
        <v>0</v>
      </c>
      <c r="FL38">
        <v>-1.842307692307692</v>
      </c>
      <c r="FM38">
        <v>29.8222225079692</v>
      </c>
      <c r="FN38">
        <v>-29.1179488462339</v>
      </c>
      <c r="FO38">
        <v>-10.59615384615385</v>
      </c>
      <c r="FP38">
        <v>15</v>
      </c>
      <c r="FQ38">
        <v>1720984373.5</v>
      </c>
      <c r="FR38" t="s">
        <v>475</v>
      </c>
      <c r="FS38">
        <v>1720984368.5</v>
      </c>
      <c r="FT38">
        <v>1720984373.5</v>
      </c>
      <c r="FU38">
        <v>8</v>
      </c>
      <c r="FV38">
        <v>-0.123</v>
      </c>
      <c r="FW38">
        <v>0.019</v>
      </c>
      <c r="FX38">
        <v>2.728</v>
      </c>
      <c r="FY38">
        <v>0.184</v>
      </c>
      <c r="FZ38">
        <v>420</v>
      </c>
      <c r="GA38">
        <v>19</v>
      </c>
      <c r="GB38">
        <v>0.84</v>
      </c>
      <c r="GC38">
        <v>0.23</v>
      </c>
      <c r="GD38">
        <v>1.145320487804878</v>
      </c>
      <c r="GE38">
        <v>0.249574076655054</v>
      </c>
      <c r="GF38">
        <v>0.04105875011173205</v>
      </c>
      <c r="GG38">
        <v>1</v>
      </c>
      <c r="GH38">
        <v>-1.558823529411765</v>
      </c>
      <c r="GI38">
        <v>7.75248284135229</v>
      </c>
      <c r="GJ38">
        <v>6.081994528067775</v>
      </c>
      <c r="GK38">
        <v>0</v>
      </c>
      <c r="GL38">
        <v>0.668810512195122</v>
      </c>
      <c r="GM38">
        <v>-0.01041689895470382</v>
      </c>
      <c r="GN38">
        <v>0.001414226878716929</v>
      </c>
      <c r="GO38">
        <v>1</v>
      </c>
      <c r="GP38">
        <v>2</v>
      </c>
      <c r="GQ38">
        <v>3</v>
      </c>
      <c r="GR38" t="s">
        <v>445</v>
      </c>
      <c r="GS38">
        <v>3.10146</v>
      </c>
      <c r="GT38">
        <v>2.75823</v>
      </c>
      <c r="GU38">
        <v>0.0885427</v>
      </c>
      <c r="GV38">
        <v>0.088835</v>
      </c>
      <c r="GW38">
        <v>0.08891</v>
      </c>
      <c r="GX38">
        <v>0.0876305</v>
      </c>
      <c r="GY38">
        <v>23892.7</v>
      </c>
      <c r="GZ38">
        <v>22130.4</v>
      </c>
      <c r="HA38">
        <v>26769.8</v>
      </c>
      <c r="HB38">
        <v>24504</v>
      </c>
      <c r="HC38">
        <v>39051.1</v>
      </c>
      <c r="HD38">
        <v>33077.1</v>
      </c>
      <c r="HE38">
        <v>46775.9</v>
      </c>
      <c r="HF38">
        <v>38799.9</v>
      </c>
      <c r="HG38">
        <v>1.89648</v>
      </c>
      <c r="HH38">
        <v>1.91693</v>
      </c>
      <c r="HI38">
        <v>0.0554174</v>
      </c>
      <c r="HJ38">
        <v>0</v>
      </c>
      <c r="HK38">
        <v>24.1077</v>
      </c>
      <c r="HL38">
        <v>999.9</v>
      </c>
      <c r="HM38">
        <v>41.9</v>
      </c>
      <c r="HN38">
        <v>30.9</v>
      </c>
      <c r="HO38">
        <v>20.7211</v>
      </c>
      <c r="HP38">
        <v>60.7977</v>
      </c>
      <c r="HQ38">
        <v>23.6739</v>
      </c>
      <c r="HR38">
        <v>1</v>
      </c>
      <c r="HS38">
        <v>-0.107073</v>
      </c>
      <c r="HT38">
        <v>-0.288017</v>
      </c>
      <c r="HU38">
        <v>20.2992</v>
      </c>
      <c r="HV38">
        <v>5.22238</v>
      </c>
      <c r="HW38">
        <v>11.9798</v>
      </c>
      <c r="HX38">
        <v>4.9657</v>
      </c>
      <c r="HY38">
        <v>3.2751</v>
      </c>
      <c r="HZ38">
        <v>9999</v>
      </c>
      <c r="IA38">
        <v>9999</v>
      </c>
      <c r="IB38">
        <v>9999</v>
      </c>
      <c r="IC38">
        <v>999.9</v>
      </c>
      <c r="ID38">
        <v>1.86392</v>
      </c>
      <c r="IE38">
        <v>1.86006</v>
      </c>
      <c r="IF38">
        <v>1.85835</v>
      </c>
      <c r="IG38">
        <v>1.85974</v>
      </c>
      <c r="IH38">
        <v>1.85988</v>
      </c>
      <c r="II38">
        <v>1.85833</v>
      </c>
      <c r="IJ38">
        <v>1.85737</v>
      </c>
      <c r="IK38">
        <v>1.85238</v>
      </c>
      <c r="IL38">
        <v>0</v>
      </c>
      <c r="IM38">
        <v>0</v>
      </c>
      <c r="IN38">
        <v>0</v>
      </c>
      <c r="IO38">
        <v>0</v>
      </c>
      <c r="IP38" t="s">
        <v>446</v>
      </c>
      <c r="IQ38" t="s">
        <v>447</v>
      </c>
      <c r="IR38" t="s">
        <v>448</v>
      </c>
      <c r="IS38" t="s">
        <v>448</v>
      </c>
      <c r="IT38" t="s">
        <v>448</v>
      </c>
      <c r="IU38" t="s">
        <v>448</v>
      </c>
      <c r="IV38">
        <v>0</v>
      </c>
      <c r="IW38">
        <v>100</v>
      </c>
      <c r="IX38">
        <v>100</v>
      </c>
      <c r="IY38">
        <v>2.733</v>
      </c>
      <c r="IZ38">
        <v>0.1676</v>
      </c>
      <c r="JA38">
        <v>1.360041166122676</v>
      </c>
      <c r="JB38">
        <v>0.003205081530674009</v>
      </c>
      <c r="JC38">
        <v>2.801668427256499E-07</v>
      </c>
      <c r="JD38">
        <v>-2.335559357006475E-10</v>
      </c>
      <c r="JE38">
        <v>-0.003687405393127192</v>
      </c>
      <c r="JF38">
        <v>-0.002076669970451321</v>
      </c>
      <c r="JG38">
        <v>0.0007626758912413338</v>
      </c>
      <c r="JH38">
        <v>-6.071280622872934E-06</v>
      </c>
      <c r="JI38">
        <v>2</v>
      </c>
      <c r="JJ38">
        <v>2003</v>
      </c>
      <c r="JK38">
        <v>1</v>
      </c>
      <c r="JL38">
        <v>25</v>
      </c>
      <c r="JM38">
        <v>9.9</v>
      </c>
      <c r="JN38">
        <v>9.800000000000001</v>
      </c>
      <c r="JO38">
        <v>1.13281</v>
      </c>
      <c r="JP38">
        <v>2.65137</v>
      </c>
      <c r="JQ38">
        <v>1.49658</v>
      </c>
      <c r="JR38">
        <v>2.35718</v>
      </c>
      <c r="JS38">
        <v>1.54907</v>
      </c>
      <c r="JT38">
        <v>2.4231</v>
      </c>
      <c r="JU38">
        <v>34.9674</v>
      </c>
      <c r="JV38">
        <v>24.0087</v>
      </c>
      <c r="JW38">
        <v>18</v>
      </c>
      <c r="JX38">
        <v>475.563</v>
      </c>
      <c r="JY38">
        <v>503.208</v>
      </c>
      <c r="JZ38">
        <v>25.0336</v>
      </c>
      <c r="KA38">
        <v>25.967</v>
      </c>
      <c r="KB38">
        <v>30.0001</v>
      </c>
      <c r="KC38">
        <v>26.1808</v>
      </c>
      <c r="KD38">
        <v>26.1694</v>
      </c>
      <c r="KE38">
        <v>22.7775</v>
      </c>
      <c r="KF38">
        <v>16.8223</v>
      </c>
      <c r="KG38">
        <v>41.8253</v>
      </c>
      <c r="KH38">
        <v>25.0141</v>
      </c>
      <c r="KI38">
        <v>420</v>
      </c>
      <c r="KJ38">
        <v>17.337</v>
      </c>
      <c r="KK38">
        <v>102.248</v>
      </c>
      <c r="KL38">
        <v>93.5411</v>
      </c>
    </row>
    <row r="39" spans="1:298">
      <c r="A39">
        <v>21</v>
      </c>
      <c r="B39">
        <v>1720984968</v>
      </c>
      <c r="C39">
        <v>949</v>
      </c>
      <c r="D39" t="s">
        <v>491</v>
      </c>
      <c r="E39" t="s">
        <v>492</v>
      </c>
      <c r="F39">
        <v>5</v>
      </c>
      <c r="G39" t="s">
        <v>439</v>
      </c>
      <c r="H39" t="s">
        <v>474</v>
      </c>
      <c r="I39" t="s">
        <v>441</v>
      </c>
      <c r="J39">
        <v>1720984965.2</v>
      </c>
      <c r="K39">
        <f>(L39)/1000</f>
        <v>0</v>
      </c>
      <c r="L39">
        <f>IF(DQ39, AO39, AI39)</f>
        <v>0</v>
      </c>
      <c r="M39">
        <f>IF(DQ39, AJ39, AH39)</f>
        <v>0</v>
      </c>
      <c r="N39">
        <f>DS39 - IF(AV39&gt;1, M39*DM39*100.0/(AX39), 0)</f>
        <v>0</v>
      </c>
      <c r="O39">
        <f>((U39-K39/2)*N39-M39)/(U39+K39/2)</f>
        <v>0</v>
      </c>
      <c r="P39">
        <f>O39*(DZ39+EA39)/1000.0</f>
        <v>0</v>
      </c>
      <c r="Q39">
        <f>(DS39 - IF(AV39&gt;1, M39*DM39*100.0/(AX39), 0))*(DZ39+EA39)/1000.0</f>
        <v>0</v>
      </c>
      <c r="R39">
        <f>2.0/((1/T39-1/S39)+SIGN(T39)*SQRT((1/T39-1/S39)*(1/T39-1/S39) + 4*DN39/((DN39+1)*(DN39+1))*(2*1/T39*1/S39-1/S39*1/S39)))</f>
        <v>0</v>
      </c>
      <c r="S39">
        <f>IF(LEFT(DO39,1)&lt;&gt;"0",IF(LEFT(DO39,1)="1",3.0,DP39),$D$5+$E$5*(EG39*DZ39/($K$5*1000))+$F$5*(EG39*DZ39/($K$5*1000))*MAX(MIN(DM39,$J$5),$I$5)*MAX(MIN(DM39,$J$5),$I$5)+$G$5*MAX(MIN(DM39,$J$5),$I$5)*(EG39*DZ39/($K$5*1000))+$H$5*(EG39*DZ39/($K$5*1000))*(EG39*DZ39/($K$5*1000)))</f>
        <v>0</v>
      </c>
      <c r="T39">
        <f>K39*(1000-(1000*0.61365*exp(17.502*X39/(240.97+X39))/(DZ39+EA39)+DU39)/2)/(1000*0.61365*exp(17.502*X39/(240.97+X39))/(DZ39+EA39)-DU39)</f>
        <v>0</v>
      </c>
      <c r="U39">
        <f>1/((DN39+1)/(R39/1.6)+1/(S39/1.37)) + DN39/((DN39+1)/(R39/1.6) + DN39/(S39/1.37))</f>
        <v>0</v>
      </c>
      <c r="V39">
        <f>(DI39*DL39)</f>
        <v>0</v>
      </c>
      <c r="W39">
        <f>(EB39+(V39+2*0.95*5.67E-8*(((EB39+$B$9)+273)^4-(EB39+273)^4)-44100*K39)/(1.84*29.3*S39+8*0.95*5.67E-8*(EB39+273)^3))</f>
        <v>0</v>
      </c>
      <c r="X39">
        <f>($C$9*EC39+$D$9*ED39+$E$9*W39)</f>
        <v>0</v>
      </c>
      <c r="Y39">
        <f>0.61365*exp(17.502*X39/(240.97+X39))</f>
        <v>0</v>
      </c>
      <c r="Z39">
        <f>(AA39/AB39*100)</f>
        <v>0</v>
      </c>
      <c r="AA39">
        <f>DU39*(DZ39+EA39)/1000</f>
        <v>0</v>
      </c>
      <c r="AB39">
        <f>0.61365*exp(17.502*EB39/(240.97+EB39))</f>
        <v>0</v>
      </c>
      <c r="AC39">
        <f>(Y39-DU39*(DZ39+EA39)/1000)</f>
        <v>0</v>
      </c>
      <c r="AD39">
        <f>(-K39*44100)</f>
        <v>0</v>
      </c>
      <c r="AE39">
        <f>2*29.3*S39*0.92*(EB39-X39)</f>
        <v>0</v>
      </c>
      <c r="AF39">
        <f>2*0.95*5.67E-8*(((EB39+$B$9)+273)^4-(X39+273)^4)</f>
        <v>0</v>
      </c>
      <c r="AG39">
        <f>V39+AF39+AD39+AE39</f>
        <v>0</v>
      </c>
      <c r="AH39">
        <f>DY39*AV39*(DT39-DS39*(1000-AV39*DV39)/(1000-AV39*DU39))/(100*DM39)</f>
        <v>0</v>
      </c>
      <c r="AI39">
        <f>1000*DY39*AV39*(DU39-DV39)/(100*DM39*(1000-AV39*DU39))</f>
        <v>0</v>
      </c>
      <c r="AJ39">
        <f>(AK39 - AL39 - DZ39*1E3/(8.314*(EB39+273.15)) * AN39/DY39 * AM39) * DY39/(100*DM39) * (1000 - DV39)/1000</f>
        <v>0</v>
      </c>
      <c r="AK39">
        <v>427.3837340848675</v>
      </c>
      <c r="AL39">
        <v>428.8455696969698</v>
      </c>
      <c r="AM39">
        <v>-0.0008045219887923558</v>
      </c>
      <c r="AN39">
        <v>66.40157380364187</v>
      </c>
      <c r="AO39">
        <f>(AQ39 - AP39 + DZ39*1E3/(8.314*(EB39+273.15)) * AS39/DY39 * AR39) * DY39/(100*DM39) * 1000/(1000 - AQ39)</f>
        <v>0</v>
      </c>
      <c r="AP39">
        <v>17.34476717960509</v>
      </c>
      <c r="AQ39">
        <v>18.01275333333333</v>
      </c>
      <c r="AR39">
        <v>6.397420725350148E-06</v>
      </c>
      <c r="AS39">
        <v>105.3899249859187</v>
      </c>
      <c r="AT39">
        <v>9</v>
      </c>
      <c r="AU39">
        <v>2</v>
      </c>
      <c r="AV39">
        <f>IF(AT39*$H$15&gt;=AX39,1.0,(AX39/(AX39-AT39*$H$15)))</f>
        <v>0</v>
      </c>
      <c r="AW39">
        <f>(AV39-1)*100</f>
        <v>0</v>
      </c>
      <c r="AX39">
        <f>MAX(0,($B$15+$C$15*EG39)/(1+$D$15*EG39)*DZ39/(EB39+273)*$E$15)</f>
        <v>0</v>
      </c>
      <c r="AY39" t="s">
        <v>442</v>
      </c>
      <c r="AZ39" t="s">
        <v>442</v>
      </c>
      <c r="BA39">
        <v>0</v>
      </c>
      <c r="BB39">
        <v>0</v>
      </c>
      <c r="BC39">
        <f>1-BA39/BB39</f>
        <v>0</v>
      </c>
      <c r="BD39">
        <v>0</v>
      </c>
      <c r="BE39" t="s">
        <v>442</v>
      </c>
      <c r="BF39" t="s">
        <v>442</v>
      </c>
      <c r="BG39">
        <v>0</v>
      </c>
      <c r="BH39">
        <v>0</v>
      </c>
      <c r="BI39">
        <f>1-BG39/BH39</f>
        <v>0</v>
      </c>
      <c r="BJ39">
        <v>0.5</v>
      </c>
      <c r="BK39">
        <f>DJ39</f>
        <v>0</v>
      </c>
      <c r="BL39">
        <f>M39</f>
        <v>0</v>
      </c>
      <c r="BM39">
        <f>BI39*BJ39*BK39</f>
        <v>0</v>
      </c>
      <c r="BN39">
        <f>(BL39-BD39)/BK39</f>
        <v>0</v>
      </c>
      <c r="BO39">
        <f>(BB39-BH39)/BH39</f>
        <v>0</v>
      </c>
      <c r="BP39">
        <f>BA39/(BC39+BA39/BH39)</f>
        <v>0</v>
      </c>
      <c r="BQ39" t="s">
        <v>442</v>
      </c>
      <c r="BR39">
        <v>0</v>
      </c>
      <c r="BS39">
        <f>IF(BR39&lt;&gt;0, BR39, BP39)</f>
        <v>0</v>
      </c>
      <c r="BT39">
        <f>1-BS39/BH39</f>
        <v>0</v>
      </c>
      <c r="BU39">
        <f>(BH39-BG39)/(BH39-BS39)</f>
        <v>0</v>
      </c>
      <c r="BV39">
        <f>(BB39-BH39)/(BB39-BS39)</f>
        <v>0</v>
      </c>
      <c r="BW39">
        <f>(BH39-BG39)/(BH39-BA39)</f>
        <v>0</v>
      </c>
      <c r="BX39">
        <f>(BB39-BH39)/(BB39-BA39)</f>
        <v>0</v>
      </c>
      <c r="BY39">
        <f>(BU39*BS39/BG39)</f>
        <v>0</v>
      </c>
      <c r="BZ39">
        <f>(1-BY39)</f>
        <v>0</v>
      </c>
      <c r="DI39">
        <f>$B$13*EH39+$C$13*EI39+$F$13*ET39*(1-EW39)</f>
        <v>0</v>
      </c>
      <c r="DJ39">
        <f>DI39*DK39</f>
        <v>0</v>
      </c>
      <c r="DK39">
        <f>($B$13*$D$11+$C$13*$D$11+$F$13*((FG39+EY39)/MAX(FG39+EY39+FH39, 0.1)*$I$11+FH39/MAX(FG39+EY39+FH39, 0.1)*$J$11))/($B$13+$C$13+$F$13)</f>
        <v>0</v>
      </c>
      <c r="DL39">
        <f>($B$13*$K$11+$C$13*$K$11+$F$13*((FG39+EY39)/MAX(FG39+EY39+FH39, 0.1)*$P$11+FH39/MAX(FG39+EY39+FH39, 0.1)*$Q$11))/($B$13+$C$13+$F$13)</f>
        <v>0</v>
      </c>
      <c r="DM39">
        <v>6</v>
      </c>
      <c r="DN39">
        <v>0.5</v>
      </c>
      <c r="DO39" t="s">
        <v>443</v>
      </c>
      <c r="DP39">
        <v>2</v>
      </c>
      <c r="DQ39" t="b">
        <v>1</v>
      </c>
      <c r="DR39">
        <v>1720984965.2</v>
      </c>
      <c r="DS39">
        <v>421.1584</v>
      </c>
      <c r="DT39">
        <v>419.9818</v>
      </c>
      <c r="DU39">
        <v>18.01204</v>
      </c>
      <c r="DV39">
        <v>17.34512</v>
      </c>
      <c r="DW39">
        <v>418.4254</v>
      </c>
      <c r="DX39">
        <v>17.84442</v>
      </c>
      <c r="DY39">
        <v>500.0409000000001</v>
      </c>
      <c r="DZ39">
        <v>90.70956</v>
      </c>
      <c r="EA39">
        <v>0.10015394</v>
      </c>
      <c r="EB39">
        <v>25.52816</v>
      </c>
      <c r="EC39">
        <v>25.0115</v>
      </c>
      <c r="ED39">
        <v>999.9</v>
      </c>
      <c r="EE39">
        <v>0</v>
      </c>
      <c r="EF39">
        <v>0</v>
      </c>
      <c r="EG39">
        <v>9987.380000000001</v>
      </c>
      <c r="EH39">
        <v>0</v>
      </c>
      <c r="EI39">
        <v>0.242856</v>
      </c>
      <c r="EJ39">
        <v>1.176691</v>
      </c>
      <c r="EK39">
        <v>428.8835</v>
      </c>
      <c r="EL39">
        <v>427.395</v>
      </c>
      <c r="EM39">
        <v>0.6669054</v>
      </c>
      <c r="EN39">
        <v>419.9818</v>
      </c>
      <c r="EO39">
        <v>17.34512</v>
      </c>
      <c r="EP39">
        <v>1.633863</v>
      </c>
      <c r="EQ39">
        <v>1.573369</v>
      </c>
      <c r="ER39">
        <v>14.28194</v>
      </c>
      <c r="ES39">
        <v>13.70042</v>
      </c>
      <c r="ET39">
        <v>0</v>
      </c>
      <c r="EU39">
        <v>0</v>
      </c>
      <c r="EV39">
        <v>0</v>
      </c>
      <c r="EW39">
        <v>0</v>
      </c>
      <c r="EX39">
        <v>-1.64</v>
      </c>
      <c r="EY39">
        <v>0</v>
      </c>
      <c r="EZ39">
        <v>-7.859999999999999</v>
      </c>
      <c r="FA39">
        <v>0.07000000000000002</v>
      </c>
      <c r="FB39">
        <v>35.3749</v>
      </c>
      <c r="FC39">
        <v>41.5624</v>
      </c>
      <c r="FD39">
        <v>38.3435</v>
      </c>
      <c r="FE39">
        <v>41.4937</v>
      </c>
      <c r="FF39">
        <v>36.61839999999999</v>
      </c>
      <c r="FG39">
        <v>0</v>
      </c>
      <c r="FH39">
        <v>0</v>
      </c>
      <c r="FI39">
        <v>0</v>
      </c>
      <c r="FJ39">
        <v>1720984963.2</v>
      </c>
      <c r="FK39">
        <v>0</v>
      </c>
      <c r="FL39">
        <v>-1.15</v>
      </c>
      <c r="FM39">
        <v>11.5042736543947</v>
      </c>
      <c r="FN39">
        <v>4.817094142580899</v>
      </c>
      <c r="FO39">
        <v>-10.18846153846154</v>
      </c>
      <c r="FP39">
        <v>15</v>
      </c>
      <c r="FQ39">
        <v>1720984373.5</v>
      </c>
      <c r="FR39" t="s">
        <v>475</v>
      </c>
      <c r="FS39">
        <v>1720984368.5</v>
      </c>
      <c r="FT39">
        <v>1720984373.5</v>
      </c>
      <c r="FU39">
        <v>8</v>
      </c>
      <c r="FV39">
        <v>-0.123</v>
      </c>
      <c r="FW39">
        <v>0.019</v>
      </c>
      <c r="FX39">
        <v>2.728</v>
      </c>
      <c r="FY39">
        <v>0.184</v>
      </c>
      <c r="FZ39">
        <v>420</v>
      </c>
      <c r="GA39">
        <v>19</v>
      </c>
      <c r="GB39">
        <v>0.84</v>
      </c>
      <c r="GC39">
        <v>0.23</v>
      </c>
      <c r="GD39">
        <v>1.1597135</v>
      </c>
      <c r="GE39">
        <v>0.2369403377110687</v>
      </c>
      <c r="GF39">
        <v>0.04106819393094855</v>
      </c>
      <c r="GG39">
        <v>1</v>
      </c>
      <c r="GH39">
        <v>-1.761764705882353</v>
      </c>
      <c r="GI39">
        <v>14.34530185975007</v>
      </c>
      <c r="GJ39">
        <v>5.734263104916044</v>
      </c>
      <c r="GK39">
        <v>0</v>
      </c>
      <c r="GL39">
        <v>0.667995675</v>
      </c>
      <c r="GM39">
        <v>-0.01241893058161396</v>
      </c>
      <c r="GN39">
        <v>0.001682996737779072</v>
      </c>
      <c r="GO39">
        <v>1</v>
      </c>
      <c r="GP39">
        <v>2</v>
      </c>
      <c r="GQ39">
        <v>3</v>
      </c>
      <c r="GR39" t="s">
        <v>445</v>
      </c>
      <c r="GS39">
        <v>3.10143</v>
      </c>
      <c r="GT39">
        <v>2.75812</v>
      </c>
      <c r="GU39">
        <v>0.088543</v>
      </c>
      <c r="GV39">
        <v>0.0888434</v>
      </c>
      <c r="GW39">
        <v>0.08892319999999999</v>
      </c>
      <c r="GX39">
        <v>0.0876321</v>
      </c>
      <c r="GY39">
        <v>23892.5</v>
      </c>
      <c r="GZ39">
        <v>22130.1</v>
      </c>
      <c r="HA39">
        <v>26769.6</v>
      </c>
      <c r="HB39">
        <v>24503.9</v>
      </c>
      <c r="HC39">
        <v>39050.4</v>
      </c>
      <c r="HD39">
        <v>33076.8</v>
      </c>
      <c r="HE39">
        <v>46775.6</v>
      </c>
      <c r="HF39">
        <v>38799.6</v>
      </c>
      <c r="HG39">
        <v>1.89638</v>
      </c>
      <c r="HH39">
        <v>1.91685</v>
      </c>
      <c r="HI39">
        <v>0.0551715</v>
      </c>
      <c r="HJ39">
        <v>0</v>
      </c>
      <c r="HK39">
        <v>24.1083</v>
      </c>
      <c r="HL39">
        <v>999.9</v>
      </c>
      <c r="HM39">
        <v>41.9</v>
      </c>
      <c r="HN39">
        <v>30.9</v>
      </c>
      <c r="HO39">
        <v>20.7178</v>
      </c>
      <c r="HP39">
        <v>61.0777</v>
      </c>
      <c r="HQ39">
        <v>23.6498</v>
      </c>
      <c r="HR39">
        <v>1</v>
      </c>
      <c r="HS39">
        <v>-0.107035</v>
      </c>
      <c r="HT39">
        <v>-0.262544</v>
      </c>
      <c r="HU39">
        <v>20.2986</v>
      </c>
      <c r="HV39">
        <v>5.22223</v>
      </c>
      <c r="HW39">
        <v>11.98</v>
      </c>
      <c r="HX39">
        <v>4.9656</v>
      </c>
      <c r="HY39">
        <v>3.27518</v>
      </c>
      <c r="HZ39">
        <v>9999</v>
      </c>
      <c r="IA39">
        <v>9999</v>
      </c>
      <c r="IB39">
        <v>9999</v>
      </c>
      <c r="IC39">
        <v>999.9</v>
      </c>
      <c r="ID39">
        <v>1.86396</v>
      </c>
      <c r="IE39">
        <v>1.86005</v>
      </c>
      <c r="IF39">
        <v>1.85836</v>
      </c>
      <c r="IG39">
        <v>1.85974</v>
      </c>
      <c r="IH39">
        <v>1.85989</v>
      </c>
      <c r="II39">
        <v>1.85837</v>
      </c>
      <c r="IJ39">
        <v>1.85738</v>
      </c>
      <c r="IK39">
        <v>1.8524</v>
      </c>
      <c r="IL39">
        <v>0</v>
      </c>
      <c r="IM39">
        <v>0</v>
      </c>
      <c r="IN39">
        <v>0</v>
      </c>
      <c r="IO39">
        <v>0</v>
      </c>
      <c r="IP39" t="s">
        <v>446</v>
      </c>
      <c r="IQ39" t="s">
        <v>447</v>
      </c>
      <c r="IR39" t="s">
        <v>448</v>
      </c>
      <c r="IS39" t="s">
        <v>448</v>
      </c>
      <c r="IT39" t="s">
        <v>448</v>
      </c>
      <c r="IU39" t="s">
        <v>448</v>
      </c>
      <c r="IV39">
        <v>0</v>
      </c>
      <c r="IW39">
        <v>100</v>
      </c>
      <c r="IX39">
        <v>100</v>
      </c>
      <c r="IY39">
        <v>2.733</v>
      </c>
      <c r="IZ39">
        <v>0.1677</v>
      </c>
      <c r="JA39">
        <v>1.360041166122676</v>
      </c>
      <c r="JB39">
        <v>0.003205081530674009</v>
      </c>
      <c r="JC39">
        <v>2.801668427256499E-07</v>
      </c>
      <c r="JD39">
        <v>-2.335559357006475E-10</v>
      </c>
      <c r="JE39">
        <v>-0.003687405393127192</v>
      </c>
      <c r="JF39">
        <v>-0.002076669970451321</v>
      </c>
      <c r="JG39">
        <v>0.0007626758912413338</v>
      </c>
      <c r="JH39">
        <v>-6.071280622872934E-06</v>
      </c>
      <c r="JI39">
        <v>2</v>
      </c>
      <c r="JJ39">
        <v>2003</v>
      </c>
      <c r="JK39">
        <v>1</v>
      </c>
      <c r="JL39">
        <v>25</v>
      </c>
      <c r="JM39">
        <v>10</v>
      </c>
      <c r="JN39">
        <v>9.9</v>
      </c>
      <c r="JO39">
        <v>1.13281</v>
      </c>
      <c r="JP39">
        <v>2.65259</v>
      </c>
      <c r="JQ39">
        <v>1.49658</v>
      </c>
      <c r="JR39">
        <v>2.35718</v>
      </c>
      <c r="JS39">
        <v>1.54907</v>
      </c>
      <c r="JT39">
        <v>2.40234</v>
      </c>
      <c r="JU39">
        <v>34.9674</v>
      </c>
      <c r="JV39">
        <v>23.9999</v>
      </c>
      <c r="JW39">
        <v>18</v>
      </c>
      <c r="JX39">
        <v>475.509</v>
      </c>
      <c r="JY39">
        <v>503.164</v>
      </c>
      <c r="JZ39">
        <v>25.0188</v>
      </c>
      <c r="KA39">
        <v>25.967</v>
      </c>
      <c r="KB39">
        <v>30.0001</v>
      </c>
      <c r="KC39">
        <v>26.1811</v>
      </c>
      <c r="KD39">
        <v>26.1701</v>
      </c>
      <c r="KE39">
        <v>22.7781</v>
      </c>
      <c r="KF39">
        <v>16.8223</v>
      </c>
      <c r="KG39">
        <v>41.8253</v>
      </c>
      <c r="KH39">
        <v>25.0029</v>
      </c>
      <c r="KI39">
        <v>420</v>
      </c>
      <c r="KJ39">
        <v>17.337</v>
      </c>
      <c r="KK39">
        <v>102.247</v>
      </c>
      <c r="KL39">
        <v>93.5406</v>
      </c>
    </row>
    <row r="40" spans="1:298">
      <c r="A40">
        <v>22</v>
      </c>
      <c r="B40">
        <v>1720984973</v>
      </c>
      <c r="C40">
        <v>954</v>
      </c>
      <c r="D40" t="s">
        <v>493</v>
      </c>
      <c r="E40" t="s">
        <v>494</v>
      </c>
      <c r="F40">
        <v>5</v>
      </c>
      <c r="G40" t="s">
        <v>439</v>
      </c>
      <c r="H40" t="s">
        <v>474</v>
      </c>
      <c r="I40" t="s">
        <v>441</v>
      </c>
      <c r="J40">
        <v>1720984970.5</v>
      </c>
      <c r="K40">
        <f>(L40)/1000</f>
        <v>0</v>
      </c>
      <c r="L40">
        <f>IF(DQ40, AO40, AI40)</f>
        <v>0</v>
      </c>
      <c r="M40">
        <f>IF(DQ40, AJ40, AH40)</f>
        <v>0</v>
      </c>
      <c r="N40">
        <f>DS40 - IF(AV40&gt;1, M40*DM40*100.0/(AX40), 0)</f>
        <v>0</v>
      </c>
      <c r="O40">
        <f>((U40-K40/2)*N40-M40)/(U40+K40/2)</f>
        <v>0</v>
      </c>
      <c r="P40">
        <f>O40*(DZ40+EA40)/1000.0</f>
        <v>0</v>
      </c>
      <c r="Q40">
        <f>(DS40 - IF(AV40&gt;1, M40*DM40*100.0/(AX40), 0))*(DZ40+EA40)/1000.0</f>
        <v>0</v>
      </c>
      <c r="R40">
        <f>2.0/((1/T40-1/S40)+SIGN(T40)*SQRT((1/T40-1/S40)*(1/T40-1/S40) + 4*DN40/((DN40+1)*(DN40+1))*(2*1/T40*1/S40-1/S40*1/S40)))</f>
        <v>0</v>
      </c>
      <c r="S40">
        <f>IF(LEFT(DO40,1)&lt;&gt;"0",IF(LEFT(DO40,1)="1",3.0,DP40),$D$5+$E$5*(EG40*DZ40/($K$5*1000))+$F$5*(EG40*DZ40/($K$5*1000))*MAX(MIN(DM40,$J$5),$I$5)*MAX(MIN(DM40,$J$5),$I$5)+$G$5*MAX(MIN(DM40,$J$5),$I$5)*(EG40*DZ40/($K$5*1000))+$H$5*(EG40*DZ40/($K$5*1000))*(EG40*DZ40/($K$5*1000)))</f>
        <v>0</v>
      </c>
      <c r="T40">
        <f>K40*(1000-(1000*0.61365*exp(17.502*X40/(240.97+X40))/(DZ40+EA40)+DU40)/2)/(1000*0.61365*exp(17.502*X40/(240.97+X40))/(DZ40+EA40)-DU40)</f>
        <v>0</v>
      </c>
      <c r="U40">
        <f>1/((DN40+1)/(R40/1.6)+1/(S40/1.37)) + DN40/((DN40+1)/(R40/1.6) + DN40/(S40/1.37))</f>
        <v>0</v>
      </c>
      <c r="V40">
        <f>(DI40*DL40)</f>
        <v>0</v>
      </c>
      <c r="W40">
        <f>(EB40+(V40+2*0.95*5.67E-8*(((EB40+$B$9)+273)^4-(EB40+273)^4)-44100*K40)/(1.84*29.3*S40+8*0.95*5.67E-8*(EB40+273)^3))</f>
        <v>0</v>
      </c>
      <c r="X40">
        <f>($C$9*EC40+$D$9*ED40+$E$9*W40)</f>
        <v>0</v>
      </c>
      <c r="Y40">
        <f>0.61365*exp(17.502*X40/(240.97+X40))</f>
        <v>0</v>
      </c>
      <c r="Z40">
        <f>(AA40/AB40*100)</f>
        <v>0</v>
      </c>
      <c r="AA40">
        <f>DU40*(DZ40+EA40)/1000</f>
        <v>0</v>
      </c>
      <c r="AB40">
        <f>0.61365*exp(17.502*EB40/(240.97+EB40))</f>
        <v>0</v>
      </c>
      <c r="AC40">
        <f>(Y40-DU40*(DZ40+EA40)/1000)</f>
        <v>0</v>
      </c>
      <c r="AD40">
        <f>(-K40*44100)</f>
        <v>0</v>
      </c>
      <c r="AE40">
        <f>2*29.3*S40*0.92*(EB40-X40)</f>
        <v>0</v>
      </c>
      <c r="AF40">
        <f>2*0.95*5.67E-8*(((EB40+$B$9)+273)^4-(X40+273)^4)</f>
        <v>0</v>
      </c>
      <c r="AG40">
        <f>V40+AF40+AD40+AE40</f>
        <v>0</v>
      </c>
      <c r="AH40">
        <f>DY40*AV40*(DT40-DS40*(1000-AV40*DV40)/(1000-AV40*DU40))/(100*DM40)</f>
        <v>0</v>
      </c>
      <c r="AI40">
        <f>1000*DY40*AV40*(DU40-DV40)/(100*DM40*(1000-AV40*DU40))</f>
        <v>0</v>
      </c>
      <c r="AJ40">
        <f>(AK40 - AL40 - DZ40*1E3/(8.314*(EB40+273.15)) * AN40/DY40 * AM40) * DY40/(100*DM40) * (1000 - DV40)/1000</f>
        <v>0</v>
      </c>
      <c r="AK40">
        <v>427.4616253126878</v>
      </c>
      <c r="AL40">
        <v>428.8775090909089</v>
      </c>
      <c r="AM40">
        <v>0.0001874807211252424</v>
      </c>
      <c r="AN40">
        <v>66.40157380364187</v>
      </c>
      <c r="AO40">
        <f>(AQ40 - AP40 + DZ40*1E3/(8.314*(EB40+273.15)) * AS40/DY40 * AR40) * DY40/(100*DM40) * 1000/(1000 - AQ40)</f>
        <v>0</v>
      </c>
      <c r="AP40">
        <v>17.34758142013256</v>
      </c>
      <c r="AQ40">
        <v>18.01536181818182</v>
      </c>
      <c r="AR40">
        <v>5.960811274454876E-06</v>
      </c>
      <c r="AS40">
        <v>105.3899249859187</v>
      </c>
      <c r="AT40">
        <v>8</v>
      </c>
      <c r="AU40">
        <v>2</v>
      </c>
      <c r="AV40">
        <f>IF(AT40*$H$15&gt;=AX40,1.0,(AX40/(AX40-AT40*$H$15)))</f>
        <v>0</v>
      </c>
      <c r="AW40">
        <f>(AV40-1)*100</f>
        <v>0</v>
      </c>
      <c r="AX40">
        <f>MAX(0,($B$15+$C$15*EG40)/(1+$D$15*EG40)*DZ40/(EB40+273)*$E$15)</f>
        <v>0</v>
      </c>
      <c r="AY40" t="s">
        <v>442</v>
      </c>
      <c r="AZ40" t="s">
        <v>442</v>
      </c>
      <c r="BA40">
        <v>0</v>
      </c>
      <c r="BB40">
        <v>0</v>
      </c>
      <c r="BC40">
        <f>1-BA40/BB40</f>
        <v>0</v>
      </c>
      <c r="BD40">
        <v>0</v>
      </c>
      <c r="BE40" t="s">
        <v>442</v>
      </c>
      <c r="BF40" t="s">
        <v>442</v>
      </c>
      <c r="BG40">
        <v>0</v>
      </c>
      <c r="BH40">
        <v>0</v>
      </c>
      <c r="BI40">
        <f>1-BG40/BH40</f>
        <v>0</v>
      </c>
      <c r="BJ40">
        <v>0.5</v>
      </c>
      <c r="BK40">
        <f>DJ40</f>
        <v>0</v>
      </c>
      <c r="BL40">
        <f>M40</f>
        <v>0</v>
      </c>
      <c r="BM40">
        <f>BI40*BJ40*BK40</f>
        <v>0</v>
      </c>
      <c r="BN40">
        <f>(BL40-BD40)/BK40</f>
        <v>0</v>
      </c>
      <c r="BO40">
        <f>(BB40-BH40)/BH40</f>
        <v>0</v>
      </c>
      <c r="BP40">
        <f>BA40/(BC40+BA40/BH40)</f>
        <v>0</v>
      </c>
      <c r="BQ40" t="s">
        <v>442</v>
      </c>
      <c r="BR40">
        <v>0</v>
      </c>
      <c r="BS40">
        <f>IF(BR40&lt;&gt;0, BR40, BP40)</f>
        <v>0</v>
      </c>
      <c r="BT40">
        <f>1-BS40/BH40</f>
        <v>0</v>
      </c>
      <c r="BU40">
        <f>(BH40-BG40)/(BH40-BS40)</f>
        <v>0</v>
      </c>
      <c r="BV40">
        <f>(BB40-BH40)/(BB40-BS40)</f>
        <v>0</v>
      </c>
      <c r="BW40">
        <f>(BH40-BG40)/(BH40-BA40)</f>
        <v>0</v>
      </c>
      <c r="BX40">
        <f>(BB40-BH40)/(BB40-BA40)</f>
        <v>0</v>
      </c>
      <c r="BY40">
        <f>(BU40*BS40/BG40)</f>
        <v>0</v>
      </c>
      <c r="BZ40">
        <f>(1-BY40)</f>
        <v>0</v>
      </c>
      <c r="DI40">
        <f>$B$13*EH40+$C$13*EI40+$F$13*ET40*(1-EW40)</f>
        <v>0</v>
      </c>
      <c r="DJ40">
        <f>DI40*DK40</f>
        <v>0</v>
      </c>
      <c r="DK40">
        <f>($B$13*$D$11+$C$13*$D$11+$F$13*((FG40+EY40)/MAX(FG40+EY40+FH40, 0.1)*$I$11+FH40/MAX(FG40+EY40+FH40, 0.1)*$J$11))/($B$13+$C$13+$F$13)</f>
        <v>0</v>
      </c>
      <c r="DL40">
        <f>($B$13*$K$11+$C$13*$K$11+$F$13*((FG40+EY40)/MAX(FG40+EY40+FH40, 0.1)*$P$11+FH40/MAX(FG40+EY40+FH40, 0.1)*$Q$11))/($B$13+$C$13+$F$13)</f>
        <v>0</v>
      </c>
      <c r="DM40">
        <v>6</v>
      </c>
      <c r="DN40">
        <v>0.5</v>
      </c>
      <c r="DO40" t="s">
        <v>443</v>
      </c>
      <c r="DP40">
        <v>2</v>
      </c>
      <c r="DQ40" t="b">
        <v>1</v>
      </c>
      <c r="DR40">
        <v>1720984970.5</v>
      </c>
      <c r="DS40">
        <v>421.1548888888889</v>
      </c>
      <c r="DT40">
        <v>420.0298888888889</v>
      </c>
      <c r="DU40">
        <v>18.01463333333333</v>
      </c>
      <c r="DV40">
        <v>17.34693333333333</v>
      </c>
      <c r="DW40">
        <v>418.4217777777778</v>
      </c>
      <c r="DX40">
        <v>17.847</v>
      </c>
      <c r="DY40">
        <v>500.0114444444445</v>
      </c>
      <c r="DZ40">
        <v>90.71249999999999</v>
      </c>
      <c r="EA40">
        <v>0.09994004444444443</v>
      </c>
      <c r="EB40">
        <v>25.52907777777778</v>
      </c>
      <c r="EC40">
        <v>25.01606666666667</v>
      </c>
      <c r="ED40">
        <v>999.9000000000001</v>
      </c>
      <c r="EE40">
        <v>0</v>
      </c>
      <c r="EF40">
        <v>0</v>
      </c>
      <c r="EG40">
        <v>10002.07777777778</v>
      </c>
      <c r="EH40">
        <v>0</v>
      </c>
      <c r="EI40">
        <v>0.242856</v>
      </c>
      <c r="EJ40">
        <v>1.124948888888889</v>
      </c>
      <c r="EK40">
        <v>428.881</v>
      </c>
      <c r="EL40">
        <v>427.4447777777777</v>
      </c>
      <c r="EM40">
        <v>0.6677327777777777</v>
      </c>
      <c r="EN40">
        <v>420.0298888888889</v>
      </c>
      <c r="EO40">
        <v>17.34693333333333</v>
      </c>
      <c r="EP40">
        <v>1.634155555555556</v>
      </c>
      <c r="EQ40">
        <v>1.573582222222222</v>
      </c>
      <c r="ER40">
        <v>14.2847</v>
      </c>
      <c r="ES40">
        <v>13.70251111111111</v>
      </c>
      <c r="ET40">
        <v>0</v>
      </c>
      <c r="EU40">
        <v>0</v>
      </c>
      <c r="EV40">
        <v>0</v>
      </c>
      <c r="EW40">
        <v>0</v>
      </c>
      <c r="EX40">
        <v>-1.422222222222222</v>
      </c>
      <c r="EY40">
        <v>0</v>
      </c>
      <c r="EZ40">
        <v>-15.4</v>
      </c>
      <c r="FA40">
        <v>-0.6333333333333334</v>
      </c>
      <c r="FB40">
        <v>35.35388888888889</v>
      </c>
      <c r="FC40">
        <v>41.34711111111111</v>
      </c>
      <c r="FD40">
        <v>38.187</v>
      </c>
      <c r="FE40">
        <v>41.19411111111111</v>
      </c>
      <c r="FF40">
        <v>36.43055555555556</v>
      </c>
      <c r="FG40">
        <v>0</v>
      </c>
      <c r="FH40">
        <v>0</v>
      </c>
      <c r="FI40">
        <v>0</v>
      </c>
      <c r="FJ40">
        <v>1720984968.6</v>
      </c>
      <c r="FK40">
        <v>0</v>
      </c>
      <c r="FL40">
        <v>-0.4040000000000002</v>
      </c>
      <c r="FM40">
        <v>1.238461356402837</v>
      </c>
      <c r="FN40">
        <v>-9.115384320465047</v>
      </c>
      <c r="FO40">
        <v>-12.024</v>
      </c>
      <c r="FP40">
        <v>15</v>
      </c>
      <c r="FQ40">
        <v>1720984373.5</v>
      </c>
      <c r="FR40" t="s">
        <v>475</v>
      </c>
      <c r="FS40">
        <v>1720984368.5</v>
      </c>
      <c r="FT40">
        <v>1720984373.5</v>
      </c>
      <c r="FU40">
        <v>8</v>
      </c>
      <c r="FV40">
        <v>-0.123</v>
      </c>
      <c r="FW40">
        <v>0.019</v>
      </c>
      <c r="FX40">
        <v>2.728</v>
      </c>
      <c r="FY40">
        <v>0.184</v>
      </c>
      <c r="FZ40">
        <v>420</v>
      </c>
      <c r="GA40">
        <v>19</v>
      </c>
      <c r="GB40">
        <v>0.84</v>
      </c>
      <c r="GC40">
        <v>0.23</v>
      </c>
      <c r="GD40">
        <v>1.159943658536585</v>
      </c>
      <c r="GE40">
        <v>-0.08936592334494964</v>
      </c>
      <c r="GF40">
        <v>0.04058019129624084</v>
      </c>
      <c r="GG40">
        <v>1</v>
      </c>
      <c r="GH40">
        <v>-1.45</v>
      </c>
      <c r="GI40">
        <v>1.902215440536049</v>
      </c>
      <c r="GJ40">
        <v>5.583075791543372</v>
      </c>
      <c r="GK40">
        <v>0</v>
      </c>
      <c r="GL40">
        <v>0.6676181463414634</v>
      </c>
      <c r="GM40">
        <v>-0.006401937282229543</v>
      </c>
      <c r="GN40">
        <v>0.001491932950840514</v>
      </c>
      <c r="GO40">
        <v>1</v>
      </c>
      <c r="GP40">
        <v>2</v>
      </c>
      <c r="GQ40">
        <v>3</v>
      </c>
      <c r="GR40" t="s">
        <v>445</v>
      </c>
      <c r="GS40">
        <v>3.10134</v>
      </c>
      <c r="GT40">
        <v>2.75815</v>
      </c>
      <c r="GU40">
        <v>0.08854819999999999</v>
      </c>
      <c r="GV40">
        <v>0.0888367</v>
      </c>
      <c r="GW40">
        <v>0.0889311</v>
      </c>
      <c r="GX40">
        <v>0.0876362</v>
      </c>
      <c r="GY40">
        <v>23892.3</v>
      </c>
      <c r="GZ40">
        <v>22130.3</v>
      </c>
      <c r="HA40">
        <v>26769.6</v>
      </c>
      <c r="HB40">
        <v>24503.9</v>
      </c>
      <c r="HC40">
        <v>39050.1</v>
      </c>
      <c r="HD40">
        <v>33076.6</v>
      </c>
      <c r="HE40">
        <v>46775.8</v>
      </c>
      <c r="HF40">
        <v>38799.5</v>
      </c>
      <c r="HG40">
        <v>1.89638</v>
      </c>
      <c r="HH40">
        <v>1.91688</v>
      </c>
      <c r="HI40">
        <v>0.05541</v>
      </c>
      <c r="HJ40">
        <v>0</v>
      </c>
      <c r="HK40">
        <v>24.1103</v>
      </c>
      <c r="HL40">
        <v>999.9</v>
      </c>
      <c r="HM40">
        <v>41.9</v>
      </c>
      <c r="HN40">
        <v>30.9</v>
      </c>
      <c r="HO40">
        <v>20.7223</v>
      </c>
      <c r="HP40">
        <v>61.0877</v>
      </c>
      <c r="HQ40">
        <v>23.6859</v>
      </c>
      <c r="HR40">
        <v>1</v>
      </c>
      <c r="HS40">
        <v>-0.106905</v>
      </c>
      <c r="HT40">
        <v>-0.255809</v>
      </c>
      <c r="HU40">
        <v>20.2988</v>
      </c>
      <c r="HV40">
        <v>5.22163</v>
      </c>
      <c r="HW40">
        <v>11.98</v>
      </c>
      <c r="HX40">
        <v>4.9657</v>
      </c>
      <c r="HY40">
        <v>3.27513</v>
      </c>
      <c r="HZ40">
        <v>9999</v>
      </c>
      <c r="IA40">
        <v>9999</v>
      </c>
      <c r="IB40">
        <v>9999</v>
      </c>
      <c r="IC40">
        <v>999.9</v>
      </c>
      <c r="ID40">
        <v>1.86394</v>
      </c>
      <c r="IE40">
        <v>1.86005</v>
      </c>
      <c r="IF40">
        <v>1.85836</v>
      </c>
      <c r="IG40">
        <v>1.85974</v>
      </c>
      <c r="IH40">
        <v>1.85988</v>
      </c>
      <c r="II40">
        <v>1.85835</v>
      </c>
      <c r="IJ40">
        <v>1.85736</v>
      </c>
      <c r="IK40">
        <v>1.85238</v>
      </c>
      <c r="IL40">
        <v>0</v>
      </c>
      <c r="IM40">
        <v>0</v>
      </c>
      <c r="IN40">
        <v>0</v>
      </c>
      <c r="IO40">
        <v>0</v>
      </c>
      <c r="IP40" t="s">
        <v>446</v>
      </c>
      <c r="IQ40" t="s">
        <v>447</v>
      </c>
      <c r="IR40" t="s">
        <v>448</v>
      </c>
      <c r="IS40" t="s">
        <v>448</v>
      </c>
      <c r="IT40" t="s">
        <v>448</v>
      </c>
      <c r="IU40" t="s">
        <v>448</v>
      </c>
      <c r="IV40">
        <v>0</v>
      </c>
      <c r="IW40">
        <v>100</v>
      </c>
      <c r="IX40">
        <v>100</v>
      </c>
      <c r="IY40">
        <v>2.733</v>
      </c>
      <c r="IZ40">
        <v>0.1677</v>
      </c>
      <c r="JA40">
        <v>1.360041166122676</v>
      </c>
      <c r="JB40">
        <v>0.003205081530674009</v>
      </c>
      <c r="JC40">
        <v>2.801668427256499E-07</v>
      </c>
      <c r="JD40">
        <v>-2.335559357006475E-10</v>
      </c>
      <c r="JE40">
        <v>-0.003687405393127192</v>
      </c>
      <c r="JF40">
        <v>-0.002076669970451321</v>
      </c>
      <c r="JG40">
        <v>0.0007626758912413338</v>
      </c>
      <c r="JH40">
        <v>-6.071280622872934E-06</v>
      </c>
      <c r="JI40">
        <v>2</v>
      </c>
      <c r="JJ40">
        <v>2003</v>
      </c>
      <c r="JK40">
        <v>1</v>
      </c>
      <c r="JL40">
        <v>25</v>
      </c>
      <c r="JM40">
        <v>10.1</v>
      </c>
      <c r="JN40">
        <v>10</v>
      </c>
      <c r="JO40">
        <v>1.13281</v>
      </c>
      <c r="JP40">
        <v>2.65381</v>
      </c>
      <c r="JQ40">
        <v>1.49658</v>
      </c>
      <c r="JR40">
        <v>2.35596</v>
      </c>
      <c r="JS40">
        <v>1.54907</v>
      </c>
      <c r="JT40">
        <v>2.33154</v>
      </c>
      <c r="JU40">
        <v>34.9674</v>
      </c>
      <c r="JV40">
        <v>23.9999</v>
      </c>
      <c r="JW40">
        <v>18</v>
      </c>
      <c r="JX40">
        <v>475.509</v>
      </c>
      <c r="JY40">
        <v>503.194</v>
      </c>
      <c r="JZ40">
        <v>25.0046</v>
      </c>
      <c r="KA40">
        <v>25.967</v>
      </c>
      <c r="KB40">
        <v>30.0001</v>
      </c>
      <c r="KC40">
        <v>26.1811</v>
      </c>
      <c r="KD40">
        <v>26.1716</v>
      </c>
      <c r="KE40">
        <v>22.7809</v>
      </c>
      <c r="KF40">
        <v>16.8223</v>
      </c>
      <c r="KG40">
        <v>41.8253</v>
      </c>
      <c r="KH40">
        <v>24.9864</v>
      </c>
      <c r="KI40">
        <v>420</v>
      </c>
      <c r="KJ40">
        <v>17.337</v>
      </c>
      <c r="KK40">
        <v>102.247</v>
      </c>
      <c r="KL40">
        <v>93.5403</v>
      </c>
    </row>
    <row r="41" spans="1:298">
      <c r="A41">
        <v>23</v>
      </c>
      <c r="B41">
        <v>1720984978</v>
      </c>
      <c r="C41">
        <v>959</v>
      </c>
      <c r="D41" t="s">
        <v>495</v>
      </c>
      <c r="E41" t="s">
        <v>496</v>
      </c>
      <c r="F41">
        <v>5</v>
      </c>
      <c r="G41" t="s">
        <v>439</v>
      </c>
      <c r="H41" t="s">
        <v>474</v>
      </c>
      <c r="I41" t="s">
        <v>441</v>
      </c>
      <c r="J41">
        <v>1720984975.2</v>
      </c>
      <c r="K41">
        <f>(L41)/1000</f>
        <v>0</v>
      </c>
      <c r="L41">
        <f>IF(DQ41, AO41, AI41)</f>
        <v>0</v>
      </c>
      <c r="M41">
        <f>IF(DQ41, AJ41, AH41)</f>
        <v>0</v>
      </c>
      <c r="N41">
        <f>DS41 - IF(AV41&gt;1, M41*DM41*100.0/(AX41), 0)</f>
        <v>0</v>
      </c>
      <c r="O41">
        <f>((U41-K41/2)*N41-M41)/(U41+K41/2)</f>
        <v>0</v>
      </c>
      <c r="P41">
        <f>O41*(DZ41+EA41)/1000.0</f>
        <v>0</v>
      </c>
      <c r="Q41">
        <f>(DS41 - IF(AV41&gt;1, M41*DM41*100.0/(AX41), 0))*(DZ41+EA41)/1000.0</f>
        <v>0</v>
      </c>
      <c r="R41">
        <f>2.0/((1/T41-1/S41)+SIGN(T41)*SQRT((1/T41-1/S41)*(1/T41-1/S41) + 4*DN41/((DN41+1)*(DN41+1))*(2*1/T41*1/S41-1/S41*1/S41)))</f>
        <v>0</v>
      </c>
      <c r="S41">
        <f>IF(LEFT(DO41,1)&lt;&gt;"0",IF(LEFT(DO41,1)="1",3.0,DP41),$D$5+$E$5*(EG41*DZ41/($K$5*1000))+$F$5*(EG41*DZ41/($K$5*1000))*MAX(MIN(DM41,$J$5),$I$5)*MAX(MIN(DM41,$J$5),$I$5)+$G$5*MAX(MIN(DM41,$J$5),$I$5)*(EG41*DZ41/($K$5*1000))+$H$5*(EG41*DZ41/($K$5*1000))*(EG41*DZ41/($K$5*1000)))</f>
        <v>0</v>
      </c>
      <c r="T41">
        <f>K41*(1000-(1000*0.61365*exp(17.502*X41/(240.97+X41))/(DZ41+EA41)+DU41)/2)/(1000*0.61365*exp(17.502*X41/(240.97+X41))/(DZ41+EA41)-DU41)</f>
        <v>0</v>
      </c>
      <c r="U41">
        <f>1/((DN41+1)/(R41/1.6)+1/(S41/1.37)) + DN41/((DN41+1)/(R41/1.6) + DN41/(S41/1.37))</f>
        <v>0</v>
      </c>
      <c r="V41">
        <f>(DI41*DL41)</f>
        <v>0</v>
      </c>
      <c r="W41">
        <f>(EB41+(V41+2*0.95*5.67E-8*(((EB41+$B$9)+273)^4-(EB41+273)^4)-44100*K41)/(1.84*29.3*S41+8*0.95*5.67E-8*(EB41+273)^3))</f>
        <v>0</v>
      </c>
      <c r="X41">
        <f>($C$9*EC41+$D$9*ED41+$E$9*W41)</f>
        <v>0</v>
      </c>
      <c r="Y41">
        <f>0.61365*exp(17.502*X41/(240.97+X41))</f>
        <v>0</v>
      </c>
      <c r="Z41">
        <f>(AA41/AB41*100)</f>
        <v>0</v>
      </c>
      <c r="AA41">
        <f>DU41*(DZ41+EA41)/1000</f>
        <v>0</v>
      </c>
      <c r="AB41">
        <f>0.61365*exp(17.502*EB41/(240.97+EB41))</f>
        <v>0</v>
      </c>
      <c r="AC41">
        <f>(Y41-DU41*(DZ41+EA41)/1000)</f>
        <v>0</v>
      </c>
      <c r="AD41">
        <f>(-K41*44100)</f>
        <v>0</v>
      </c>
      <c r="AE41">
        <f>2*29.3*S41*0.92*(EB41-X41)</f>
        <v>0</v>
      </c>
      <c r="AF41">
        <f>2*0.95*5.67E-8*(((EB41+$B$9)+273)^4-(X41+273)^4)</f>
        <v>0</v>
      </c>
      <c r="AG41">
        <f>V41+AF41+AD41+AE41</f>
        <v>0</v>
      </c>
      <c r="AH41">
        <f>DY41*AV41*(DT41-DS41*(1000-AV41*DV41)/(1000-AV41*DU41))/(100*DM41)</f>
        <v>0</v>
      </c>
      <c r="AI41">
        <f>1000*DY41*AV41*(DU41-DV41)/(100*DM41*(1000-AV41*DU41))</f>
        <v>0</v>
      </c>
      <c r="AJ41">
        <f>(AK41 - AL41 - DZ41*1E3/(8.314*(EB41+273.15)) * AN41/DY41 * AM41) * DY41/(100*DM41) * (1000 - DV41)/1000</f>
        <v>0</v>
      </c>
      <c r="AK41">
        <v>427.3766785184906</v>
      </c>
      <c r="AL41">
        <v>428.896309090909</v>
      </c>
      <c r="AM41">
        <v>-0.0001087755018789876</v>
      </c>
      <c r="AN41">
        <v>66.40157380364187</v>
      </c>
      <c r="AO41">
        <f>(AQ41 - AP41 + DZ41*1E3/(8.314*(EB41+273.15)) * AS41/DY41 * AR41) * DY41/(100*DM41) * 1000/(1000 - AQ41)</f>
        <v>0</v>
      </c>
      <c r="AP41">
        <v>17.34915614211718</v>
      </c>
      <c r="AQ41">
        <v>18.01788303030302</v>
      </c>
      <c r="AR41">
        <v>8.040383910745707E-06</v>
      </c>
      <c r="AS41">
        <v>105.3899249859187</v>
      </c>
      <c r="AT41">
        <v>8</v>
      </c>
      <c r="AU41">
        <v>2</v>
      </c>
      <c r="AV41">
        <f>IF(AT41*$H$15&gt;=AX41,1.0,(AX41/(AX41-AT41*$H$15)))</f>
        <v>0</v>
      </c>
      <c r="AW41">
        <f>(AV41-1)*100</f>
        <v>0</v>
      </c>
      <c r="AX41">
        <f>MAX(0,($B$15+$C$15*EG41)/(1+$D$15*EG41)*DZ41/(EB41+273)*$E$15)</f>
        <v>0</v>
      </c>
      <c r="AY41" t="s">
        <v>442</v>
      </c>
      <c r="AZ41" t="s">
        <v>442</v>
      </c>
      <c r="BA41">
        <v>0</v>
      </c>
      <c r="BB41">
        <v>0</v>
      </c>
      <c r="BC41">
        <f>1-BA41/BB41</f>
        <v>0</v>
      </c>
      <c r="BD41">
        <v>0</v>
      </c>
      <c r="BE41" t="s">
        <v>442</v>
      </c>
      <c r="BF41" t="s">
        <v>442</v>
      </c>
      <c r="BG41">
        <v>0</v>
      </c>
      <c r="BH41">
        <v>0</v>
      </c>
      <c r="BI41">
        <f>1-BG41/BH41</f>
        <v>0</v>
      </c>
      <c r="BJ41">
        <v>0.5</v>
      </c>
      <c r="BK41">
        <f>DJ41</f>
        <v>0</v>
      </c>
      <c r="BL41">
        <f>M41</f>
        <v>0</v>
      </c>
      <c r="BM41">
        <f>BI41*BJ41*BK41</f>
        <v>0</v>
      </c>
      <c r="BN41">
        <f>(BL41-BD41)/BK41</f>
        <v>0</v>
      </c>
      <c r="BO41">
        <f>(BB41-BH41)/BH41</f>
        <v>0</v>
      </c>
      <c r="BP41">
        <f>BA41/(BC41+BA41/BH41)</f>
        <v>0</v>
      </c>
      <c r="BQ41" t="s">
        <v>442</v>
      </c>
      <c r="BR41">
        <v>0</v>
      </c>
      <c r="BS41">
        <f>IF(BR41&lt;&gt;0, BR41, BP41)</f>
        <v>0</v>
      </c>
      <c r="BT41">
        <f>1-BS41/BH41</f>
        <v>0</v>
      </c>
      <c r="BU41">
        <f>(BH41-BG41)/(BH41-BS41)</f>
        <v>0</v>
      </c>
      <c r="BV41">
        <f>(BB41-BH41)/(BB41-BS41)</f>
        <v>0</v>
      </c>
      <c r="BW41">
        <f>(BH41-BG41)/(BH41-BA41)</f>
        <v>0</v>
      </c>
      <c r="BX41">
        <f>(BB41-BH41)/(BB41-BA41)</f>
        <v>0</v>
      </c>
      <c r="BY41">
        <f>(BU41*BS41/BG41)</f>
        <v>0</v>
      </c>
      <c r="BZ41">
        <f>(1-BY41)</f>
        <v>0</v>
      </c>
      <c r="DI41">
        <f>$B$13*EH41+$C$13*EI41+$F$13*ET41*(1-EW41)</f>
        <v>0</v>
      </c>
      <c r="DJ41">
        <f>DI41*DK41</f>
        <v>0</v>
      </c>
      <c r="DK41">
        <f>($B$13*$D$11+$C$13*$D$11+$F$13*((FG41+EY41)/MAX(FG41+EY41+FH41, 0.1)*$I$11+FH41/MAX(FG41+EY41+FH41, 0.1)*$J$11))/($B$13+$C$13+$F$13)</f>
        <v>0</v>
      </c>
      <c r="DL41">
        <f>($B$13*$K$11+$C$13*$K$11+$F$13*((FG41+EY41)/MAX(FG41+EY41+FH41, 0.1)*$P$11+FH41/MAX(FG41+EY41+FH41, 0.1)*$Q$11))/($B$13+$C$13+$F$13)</f>
        <v>0</v>
      </c>
      <c r="DM41">
        <v>6</v>
      </c>
      <c r="DN41">
        <v>0.5</v>
      </c>
      <c r="DO41" t="s">
        <v>443</v>
      </c>
      <c r="DP41">
        <v>2</v>
      </c>
      <c r="DQ41" t="b">
        <v>1</v>
      </c>
      <c r="DR41">
        <v>1720984975.2</v>
      </c>
      <c r="DS41">
        <v>421.1780000000001</v>
      </c>
      <c r="DT41">
        <v>419.9861000000001</v>
      </c>
      <c r="DU41">
        <v>18.01703</v>
      </c>
      <c r="DV41">
        <v>17.34861</v>
      </c>
      <c r="DW41">
        <v>418.4449000000001</v>
      </c>
      <c r="DX41">
        <v>17.84932</v>
      </c>
      <c r="DY41">
        <v>499.9958</v>
      </c>
      <c r="DZ41">
        <v>90.71248</v>
      </c>
      <c r="EA41">
        <v>0.09992431000000002</v>
      </c>
      <c r="EB41">
        <v>25.52995</v>
      </c>
      <c r="EC41">
        <v>25.01754</v>
      </c>
      <c r="ED41">
        <v>999.9</v>
      </c>
      <c r="EE41">
        <v>0</v>
      </c>
      <c r="EF41">
        <v>0</v>
      </c>
      <c r="EG41">
        <v>10004.751</v>
      </c>
      <c r="EH41">
        <v>0</v>
      </c>
      <c r="EI41">
        <v>0.242856</v>
      </c>
      <c r="EJ41">
        <v>1.19183</v>
      </c>
      <c r="EK41">
        <v>428.9057</v>
      </c>
      <c r="EL41">
        <v>427.401</v>
      </c>
      <c r="EM41">
        <v>0.6684173999999999</v>
      </c>
      <c r="EN41">
        <v>419.9861000000001</v>
      </c>
      <c r="EO41">
        <v>17.34861</v>
      </c>
      <c r="EP41">
        <v>1.63437</v>
      </c>
      <c r="EQ41">
        <v>1.573737</v>
      </c>
      <c r="ER41">
        <v>14.28673</v>
      </c>
      <c r="ES41">
        <v>13.70401</v>
      </c>
      <c r="ET41">
        <v>0</v>
      </c>
      <c r="EU41">
        <v>0</v>
      </c>
      <c r="EV41">
        <v>0</v>
      </c>
      <c r="EW41">
        <v>0</v>
      </c>
      <c r="EX41">
        <v>-2.93</v>
      </c>
      <c r="EY41">
        <v>0</v>
      </c>
      <c r="EZ41">
        <v>-9.989999999999998</v>
      </c>
      <c r="FA41">
        <v>0.5700000000000001</v>
      </c>
      <c r="FB41">
        <v>35.29349999999999</v>
      </c>
      <c r="FC41">
        <v>41.08110000000001</v>
      </c>
      <c r="FD41">
        <v>38.0874</v>
      </c>
      <c r="FE41">
        <v>40.91840000000001</v>
      </c>
      <c r="FF41">
        <v>36.3935</v>
      </c>
      <c r="FG41">
        <v>0</v>
      </c>
      <c r="FH41">
        <v>0</v>
      </c>
      <c r="FI41">
        <v>0</v>
      </c>
      <c r="FJ41">
        <v>1720984973.4</v>
      </c>
      <c r="FK41">
        <v>0</v>
      </c>
      <c r="FL41">
        <v>-2.2</v>
      </c>
      <c r="FM41">
        <v>-11.46923082770681</v>
      </c>
      <c r="FN41">
        <v>-14.16923062443968</v>
      </c>
      <c r="FO41">
        <v>-10.612</v>
      </c>
      <c r="FP41">
        <v>15</v>
      </c>
      <c r="FQ41">
        <v>1720984373.5</v>
      </c>
      <c r="FR41" t="s">
        <v>475</v>
      </c>
      <c r="FS41">
        <v>1720984368.5</v>
      </c>
      <c r="FT41">
        <v>1720984373.5</v>
      </c>
      <c r="FU41">
        <v>8</v>
      </c>
      <c r="FV41">
        <v>-0.123</v>
      </c>
      <c r="FW41">
        <v>0.019</v>
      </c>
      <c r="FX41">
        <v>2.728</v>
      </c>
      <c r="FY41">
        <v>0.184</v>
      </c>
      <c r="FZ41">
        <v>420</v>
      </c>
      <c r="GA41">
        <v>19</v>
      </c>
      <c r="GB41">
        <v>0.84</v>
      </c>
      <c r="GC41">
        <v>0.23</v>
      </c>
      <c r="GD41">
        <v>1.17220875</v>
      </c>
      <c r="GE41">
        <v>-0.07135080675422276</v>
      </c>
      <c r="GF41">
        <v>0.04489620747833274</v>
      </c>
      <c r="GG41">
        <v>1</v>
      </c>
      <c r="GH41">
        <v>-1.705882352941176</v>
      </c>
      <c r="GI41">
        <v>-8.63559964272461</v>
      </c>
      <c r="GJ41">
        <v>6.126650614394871</v>
      </c>
      <c r="GK41">
        <v>0</v>
      </c>
      <c r="GL41">
        <v>0.667412275</v>
      </c>
      <c r="GM41">
        <v>0.006839560975608302</v>
      </c>
      <c r="GN41">
        <v>0.001280780777250738</v>
      </c>
      <c r="GO41">
        <v>1</v>
      </c>
      <c r="GP41">
        <v>2</v>
      </c>
      <c r="GQ41">
        <v>3</v>
      </c>
      <c r="GR41" t="s">
        <v>445</v>
      </c>
      <c r="GS41">
        <v>3.10141</v>
      </c>
      <c r="GT41">
        <v>2.75801</v>
      </c>
      <c r="GU41">
        <v>0.0885503</v>
      </c>
      <c r="GV41">
        <v>0.0888494</v>
      </c>
      <c r="GW41">
        <v>0.088938</v>
      </c>
      <c r="GX41">
        <v>0.0876497</v>
      </c>
      <c r="GY41">
        <v>23892.4</v>
      </c>
      <c r="GZ41">
        <v>22130</v>
      </c>
      <c r="HA41">
        <v>26769.8</v>
      </c>
      <c r="HB41">
        <v>24503.9</v>
      </c>
      <c r="HC41">
        <v>39049.9</v>
      </c>
      <c r="HD41">
        <v>33076.1</v>
      </c>
      <c r="HE41">
        <v>46775.9</v>
      </c>
      <c r="HF41">
        <v>38799.5</v>
      </c>
      <c r="HG41">
        <v>1.89667</v>
      </c>
      <c r="HH41">
        <v>1.91698</v>
      </c>
      <c r="HI41">
        <v>0.0547543</v>
      </c>
      <c r="HJ41">
        <v>0</v>
      </c>
      <c r="HK41">
        <v>24.1135</v>
      </c>
      <c r="HL41">
        <v>999.9</v>
      </c>
      <c r="HM41">
        <v>41.9</v>
      </c>
      <c r="HN41">
        <v>30.9</v>
      </c>
      <c r="HO41">
        <v>20.7198</v>
      </c>
      <c r="HP41">
        <v>60.9177</v>
      </c>
      <c r="HQ41">
        <v>23.754</v>
      </c>
      <c r="HR41">
        <v>1</v>
      </c>
      <c r="HS41">
        <v>-0.107081</v>
      </c>
      <c r="HT41">
        <v>-0.233056</v>
      </c>
      <c r="HU41">
        <v>20.2989</v>
      </c>
      <c r="HV41">
        <v>5.22238</v>
      </c>
      <c r="HW41">
        <v>11.9798</v>
      </c>
      <c r="HX41">
        <v>4.9658</v>
      </c>
      <c r="HY41">
        <v>3.2751</v>
      </c>
      <c r="HZ41">
        <v>9999</v>
      </c>
      <c r="IA41">
        <v>9999</v>
      </c>
      <c r="IB41">
        <v>9999</v>
      </c>
      <c r="IC41">
        <v>999.9</v>
      </c>
      <c r="ID41">
        <v>1.86392</v>
      </c>
      <c r="IE41">
        <v>1.86005</v>
      </c>
      <c r="IF41">
        <v>1.85834</v>
      </c>
      <c r="IG41">
        <v>1.85974</v>
      </c>
      <c r="IH41">
        <v>1.85987</v>
      </c>
      <c r="II41">
        <v>1.85836</v>
      </c>
      <c r="IJ41">
        <v>1.85733</v>
      </c>
      <c r="IK41">
        <v>1.85237</v>
      </c>
      <c r="IL41">
        <v>0</v>
      </c>
      <c r="IM41">
        <v>0</v>
      </c>
      <c r="IN41">
        <v>0</v>
      </c>
      <c r="IO41">
        <v>0</v>
      </c>
      <c r="IP41" t="s">
        <v>446</v>
      </c>
      <c r="IQ41" t="s">
        <v>447</v>
      </c>
      <c r="IR41" t="s">
        <v>448</v>
      </c>
      <c r="IS41" t="s">
        <v>448</v>
      </c>
      <c r="IT41" t="s">
        <v>448</v>
      </c>
      <c r="IU41" t="s">
        <v>448</v>
      </c>
      <c r="IV41">
        <v>0</v>
      </c>
      <c r="IW41">
        <v>100</v>
      </c>
      <c r="IX41">
        <v>100</v>
      </c>
      <c r="IY41">
        <v>2.733</v>
      </c>
      <c r="IZ41">
        <v>0.1677</v>
      </c>
      <c r="JA41">
        <v>1.360041166122676</v>
      </c>
      <c r="JB41">
        <v>0.003205081530674009</v>
      </c>
      <c r="JC41">
        <v>2.801668427256499E-07</v>
      </c>
      <c r="JD41">
        <v>-2.335559357006475E-10</v>
      </c>
      <c r="JE41">
        <v>-0.003687405393127192</v>
      </c>
      <c r="JF41">
        <v>-0.002076669970451321</v>
      </c>
      <c r="JG41">
        <v>0.0007626758912413338</v>
      </c>
      <c r="JH41">
        <v>-6.071280622872934E-06</v>
      </c>
      <c r="JI41">
        <v>2</v>
      </c>
      <c r="JJ41">
        <v>2003</v>
      </c>
      <c r="JK41">
        <v>1</v>
      </c>
      <c r="JL41">
        <v>25</v>
      </c>
      <c r="JM41">
        <v>10.2</v>
      </c>
      <c r="JN41">
        <v>10.1</v>
      </c>
      <c r="JO41">
        <v>1.13281</v>
      </c>
      <c r="JP41">
        <v>2.65747</v>
      </c>
      <c r="JQ41">
        <v>1.49658</v>
      </c>
      <c r="JR41">
        <v>2.35718</v>
      </c>
      <c r="JS41">
        <v>1.54907</v>
      </c>
      <c r="JT41">
        <v>2.3645</v>
      </c>
      <c r="JU41">
        <v>34.9674</v>
      </c>
      <c r="JV41">
        <v>23.9999</v>
      </c>
      <c r="JW41">
        <v>18</v>
      </c>
      <c r="JX41">
        <v>475.679</v>
      </c>
      <c r="JY41">
        <v>503.261</v>
      </c>
      <c r="JZ41">
        <v>24.9885</v>
      </c>
      <c r="KA41">
        <v>25.967</v>
      </c>
      <c r="KB41">
        <v>30.0001</v>
      </c>
      <c r="KC41">
        <v>26.1811</v>
      </c>
      <c r="KD41">
        <v>26.1716</v>
      </c>
      <c r="KE41">
        <v>22.7747</v>
      </c>
      <c r="KF41">
        <v>16.8223</v>
      </c>
      <c r="KG41">
        <v>41.8253</v>
      </c>
      <c r="KH41">
        <v>24.9696</v>
      </c>
      <c r="KI41">
        <v>420</v>
      </c>
      <c r="KJ41">
        <v>17.337</v>
      </c>
      <c r="KK41">
        <v>102.248</v>
      </c>
      <c r="KL41">
        <v>93.5403</v>
      </c>
    </row>
    <row r="42" spans="1:298">
      <c r="A42">
        <v>24</v>
      </c>
      <c r="B42">
        <v>1720984983</v>
      </c>
      <c r="C42">
        <v>964</v>
      </c>
      <c r="D42" t="s">
        <v>497</v>
      </c>
      <c r="E42" t="s">
        <v>498</v>
      </c>
      <c r="F42">
        <v>5</v>
      </c>
      <c r="G42" t="s">
        <v>439</v>
      </c>
      <c r="H42" t="s">
        <v>474</v>
      </c>
      <c r="I42" t="s">
        <v>441</v>
      </c>
      <c r="J42">
        <v>1720984980.5</v>
      </c>
      <c r="K42">
        <f>(L42)/1000</f>
        <v>0</v>
      </c>
      <c r="L42">
        <f>IF(DQ42, AO42, AI42)</f>
        <v>0</v>
      </c>
      <c r="M42">
        <f>IF(DQ42, AJ42, AH42)</f>
        <v>0</v>
      </c>
      <c r="N42">
        <f>DS42 - IF(AV42&gt;1, M42*DM42*100.0/(AX42), 0)</f>
        <v>0</v>
      </c>
      <c r="O42">
        <f>((U42-K42/2)*N42-M42)/(U42+K42/2)</f>
        <v>0</v>
      </c>
      <c r="P42">
        <f>O42*(DZ42+EA42)/1000.0</f>
        <v>0</v>
      </c>
      <c r="Q42">
        <f>(DS42 - IF(AV42&gt;1, M42*DM42*100.0/(AX42), 0))*(DZ42+EA42)/1000.0</f>
        <v>0</v>
      </c>
      <c r="R42">
        <f>2.0/((1/T42-1/S42)+SIGN(T42)*SQRT((1/T42-1/S42)*(1/T42-1/S42) + 4*DN42/((DN42+1)*(DN42+1))*(2*1/T42*1/S42-1/S42*1/S42)))</f>
        <v>0</v>
      </c>
      <c r="S42">
        <f>IF(LEFT(DO42,1)&lt;&gt;"0",IF(LEFT(DO42,1)="1",3.0,DP42),$D$5+$E$5*(EG42*DZ42/($K$5*1000))+$F$5*(EG42*DZ42/($K$5*1000))*MAX(MIN(DM42,$J$5),$I$5)*MAX(MIN(DM42,$J$5),$I$5)+$G$5*MAX(MIN(DM42,$J$5),$I$5)*(EG42*DZ42/($K$5*1000))+$H$5*(EG42*DZ42/($K$5*1000))*(EG42*DZ42/($K$5*1000)))</f>
        <v>0</v>
      </c>
      <c r="T42">
        <f>K42*(1000-(1000*0.61365*exp(17.502*X42/(240.97+X42))/(DZ42+EA42)+DU42)/2)/(1000*0.61365*exp(17.502*X42/(240.97+X42))/(DZ42+EA42)-DU42)</f>
        <v>0</v>
      </c>
      <c r="U42">
        <f>1/((DN42+1)/(R42/1.6)+1/(S42/1.37)) + DN42/((DN42+1)/(R42/1.6) + DN42/(S42/1.37))</f>
        <v>0</v>
      </c>
      <c r="V42">
        <f>(DI42*DL42)</f>
        <v>0</v>
      </c>
      <c r="W42">
        <f>(EB42+(V42+2*0.95*5.67E-8*(((EB42+$B$9)+273)^4-(EB42+273)^4)-44100*K42)/(1.84*29.3*S42+8*0.95*5.67E-8*(EB42+273)^3))</f>
        <v>0</v>
      </c>
      <c r="X42">
        <f>($C$9*EC42+$D$9*ED42+$E$9*W42)</f>
        <v>0</v>
      </c>
      <c r="Y42">
        <f>0.61365*exp(17.502*X42/(240.97+X42))</f>
        <v>0</v>
      </c>
      <c r="Z42">
        <f>(AA42/AB42*100)</f>
        <v>0</v>
      </c>
      <c r="AA42">
        <f>DU42*(DZ42+EA42)/1000</f>
        <v>0</v>
      </c>
      <c r="AB42">
        <f>0.61365*exp(17.502*EB42/(240.97+EB42))</f>
        <v>0</v>
      </c>
      <c r="AC42">
        <f>(Y42-DU42*(DZ42+EA42)/1000)</f>
        <v>0</v>
      </c>
      <c r="AD42">
        <f>(-K42*44100)</f>
        <v>0</v>
      </c>
      <c r="AE42">
        <f>2*29.3*S42*0.92*(EB42-X42)</f>
        <v>0</v>
      </c>
      <c r="AF42">
        <f>2*0.95*5.67E-8*(((EB42+$B$9)+273)^4-(X42+273)^4)</f>
        <v>0</v>
      </c>
      <c r="AG42">
        <f>V42+AF42+AD42+AE42</f>
        <v>0</v>
      </c>
      <c r="AH42">
        <f>DY42*AV42*(DT42-DS42*(1000-AV42*DV42)/(1000-AV42*DU42))/(100*DM42)</f>
        <v>0</v>
      </c>
      <c r="AI42">
        <f>1000*DY42*AV42*(DU42-DV42)/(100*DM42*(1000-AV42*DU42))</f>
        <v>0</v>
      </c>
      <c r="AJ42">
        <f>(AK42 - AL42 - DZ42*1E3/(8.314*(EB42+273.15)) * AN42/DY42 * AM42) * DY42/(100*DM42) * (1000 - DV42)/1000</f>
        <v>0</v>
      </c>
      <c r="AK42">
        <v>427.4627139673646</v>
      </c>
      <c r="AL42">
        <v>428.9521393939392</v>
      </c>
      <c r="AM42">
        <v>0.0003935963768420487</v>
      </c>
      <c r="AN42">
        <v>66.40157380364187</v>
      </c>
      <c r="AO42">
        <f>(AQ42 - AP42 + DZ42*1E3/(8.314*(EB42+273.15)) * AS42/DY42 * AR42) * DY42/(100*DM42) * 1000/(1000 - AQ42)</f>
        <v>0</v>
      </c>
      <c r="AP42">
        <v>17.35090814831712</v>
      </c>
      <c r="AQ42">
        <v>18.01928363636363</v>
      </c>
      <c r="AR42">
        <v>4.710253445093672E-06</v>
      </c>
      <c r="AS42">
        <v>105.3899249859187</v>
      </c>
      <c r="AT42">
        <v>9</v>
      </c>
      <c r="AU42">
        <v>2</v>
      </c>
      <c r="AV42">
        <f>IF(AT42*$H$15&gt;=AX42,1.0,(AX42/(AX42-AT42*$H$15)))</f>
        <v>0</v>
      </c>
      <c r="AW42">
        <f>(AV42-1)*100</f>
        <v>0</v>
      </c>
      <c r="AX42">
        <f>MAX(0,($B$15+$C$15*EG42)/(1+$D$15*EG42)*DZ42/(EB42+273)*$E$15)</f>
        <v>0</v>
      </c>
      <c r="AY42" t="s">
        <v>442</v>
      </c>
      <c r="AZ42" t="s">
        <v>442</v>
      </c>
      <c r="BA42">
        <v>0</v>
      </c>
      <c r="BB42">
        <v>0</v>
      </c>
      <c r="BC42">
        <f>1-BA42/BB42</f>
        <v>0</v>
      </c>
      <c r="BD42">
        <v>0</v>
      </c>
      <c r="BE42" t="s">
        <v>442</v>
      </c>
      <c r="BF42" t="s">
        <v>442</v>
      </c>
      <c r="BG42">
        <v>0</v>
      </c>
      <c r="BH42">
        <v>0</v>
      </c>
      <c r="BI42">
        <f>1-BG42/BH42</f>
        <v>0</v>
      </c>
      <c r="BJ42">
        <v>0.5</v>
      </c>
      <c r="BK42">
        <f>DJ42</f>
        <v>0</v>
      </c>
      <c r="BL42">
        <f>M42</f>
        <v>0</v>
      </c>
      <c r="BM42">
        <f>BI42*BJ42*BK42</f>
        <v>0</v>
      </c>
      <c r="BN42">
        <f>(BL42-BD42)/BK42</f>
        <v>0</v>
      </c>
      <c r="BO42">
        <f>(BB42-BH42)/BH42</f>
        <v>0</v>
      </c>
      <c r="BP42">
        <f>BA42/(BC42+BA42/BH42)</f>
        <v>0</v>
      </c>
      <c r="BQ42" t="s">
        <v>442</v>
      </c>
      <c r="BR42">
        <v>0</v>
      </c>
      <c r="BS42">
        <f>IF(BR42&lt;&gt;0, BR42, BP42)</f>
        <v>0</v>
      </c>
      <c r="BT42">
        <f>1-BS42/BH42</f>
        <v>0</v>
      </c>
      <c r="BU42">
        <f>(BH42-BG42)/(BH42-BS42)</f>
        <v>0</v>
      </c>
      <c r="BV42">
        <f>(BB42-BH42)/(BB42-BS42)</f>
        <v>0</v>
      </c>
      <c r="BW42">
        <f>(BH42-BG42)/(BH42-BA42)</f>
        <v>0</v>
      </c>
      <c r="BX42">
        <f>(BB42-BH42)/(BB42-BA42)</f>
        <v>0</v>
      </c>
      <c r="BY42">
        <f>(BU42*BS42/BG42)</f>
        <v>0</v>
      </c>
      <c r="BZ42">
        <f>(1-BY42)</f>
        <v>0</v>
      </c>
      <c r="DI42">
        <f>$B$13*EH42+$C$13*EI42+$F$13*ET42*(1-EW42)</f>
        <v>0</v>
      </c>
      <c r="DJ42">
        <f>DI42*DK42</f>
        <v>0</v>
      </c>
      <c r="DK42">
        <f>($B$13*$D$11+$C$13*$D$11+$F$13*((FG42+EY42)/MAX(FG42+EY42+FH42, 0.1)*$I$11+FH42/MAX(FG42+EY42+FH42, 0.1)*$J$11))/($B$13+$C$13+$F$13)</f>
        <v>0</v>
      </c>
      <c r="DL42">
        <f>($B$13*$K$11+$C$13*$K$11+$F$13*((FG42+EY42)/MAX(FG42+EY42+FH42, 0.1)*$P$11+FH42/MAX(FG42+EY42+FH42, 0.1)*$Q$11))/($B$13+$C$13+$F$13)</f>
        <v>0</v>
      </c>
      <c r="DM42">
        <v>6</v>
      </c>
      <c r="DN42">
        <v>0.5</v>
      </c>
      <c r="DO42" t="s">
        <v>443</v>
      </c>
      <c r="DP42">
        <v>2</v>
      </c>
      <c r="DQ42" t="b">
        <v>1</v>
      </c>
      <c r="DR42">
        <v>1720984980.5</v>
      </c>
      <c r="DS42">
        <v>421.2135555555555</v>
      </c>
      <c r="DT42">
        <v>420.0511111111111</v>
      </c>
      <c r="DU42">
        <v>18.01855555555556</v>
      </c>
      <c r="DV42">
        <v>17.35073333333333</v>
      </c>
      <c r="DW42">
        <v>418.4802222222222</v>
      </c>
      <c r="DX42">
        <v>17.85082222222222</v>
      </c>
      <c r="DY42">
        <v>499.9401111111112</v>
      </c>
      <c r="DZ42">
        <v>90.7117111111111</v>
      </c>
      <c r="EA42">
        <v>0.09979492222222223</v>
      </c>
      <c r="EB42">
        <v>25.52891111111111</v>
      </c>
      <c r="EC42">
        <v>25.01742222222222</v>
      </c>
      <c r="ED42">
        <v>999.9000000000001</v>
      </c>
      <c r="EE42">
        <v>0</v>
      </c>
      <c r="EF42">
        <v>0</v>
      </c>
      <c r="EG42">
        <v>10010.41111111111</v>
      </c>
      <c r="EH42">
        <v>0</v>
      </c>
      <c r="EI42">
        <v>0.242856</v>
      </c>
      <c r="EJ42">
        <v>1.162478888888889</v>
      </c>
      <c r="EK42">
        <v>428.9423333333333</v>
      </c>
      <c r="EL42">
        <v>427.468</v>
      </c>
      <c r="EM42">
        <v>0.6678278888888889</v>
      </c>
      <c r="EN42">
        <v>420.0511111111111</v>
      </c>
      <c r="EO42">
        <v>17.35073333333333</v>
      </c>
      <c r="EP42">
        <v>1.634493333333333</v>
      </c>
      <c r="EQ42">
        <v>1.573915555555556</v>
      </c>
      <c r="ER42">
        <v>14.2879</v>
      </c>
      <c r="ES42">
        <v>13.70575555555556</v>
      </c>
      <c r="ET42">
        <v>0</v>
      </c>
      <c r="EU42">
        <v>0</v>
      </c>
      <c r="EV42">
        <v>0</v>
      </c>
      <c r="EW42">
        <v>0</v>
      </c>
      <c r="EX42">
        <v>-0.06666666666666682</v>
      </c>
      <c r="EY42">
        <v>0</v>
      </c>
      <c r="EZ42">
        <v>-13.88888888888889</v>
      </c>
      <c r="FA42">
        <v>-0.04444444444444438</v>
      </c>
      <c r="FB42">
        <v>35.15277777777778</v>
      </c>
      <c r="FC42">
        <v>40.85400000000001</v>
      </c>
      <c r="FD42">
        <v>37.861</v>
      </c>
      <c r="FE42">
        <v>40.58322222222223</v>
      </c>
      <c r="FF42">
        <v>36.36077777777777</v>
      </c>
      <c r="FG42">
        <v>0</v>
      </c>
      <c r="FH42">
        <v>0</v>
      </c>
      <c r="FI42">
        <v>0</v>
      </c>
      <c r="FJ42">
        <v>1720984978.2</v>
      </c>
      <c r="FK42">
        <v>0</v>
      </c>
      <c r="FL42">
        <v>-1.82</v>
      </c>
      <c r="FM42">
        <v>2.253845988175799</v>
      </c>
      <c r="FN42">
        <v>4.738461583088641</v>
      </c>
      <c r="FO42">
        <v>-12.556</v>
      </c>
      <c r="FP42">
        <v>15</v>
      </c>
      <c r="FQ42">
        <v>1720984373.5</v>
      </c>
      <c r="FR42" t="s">
        <v>475</v>
      </c>
      <c r="FS42">
        <v>1720984368.5</v>
      </c>
      <c r="FT42">
        <v>1720984373.5</v>
      </c>
      <c r="FU42">
        <v>8</v>
      </c>
      <c r="FV42">
        <v>-0.123</v>
      </c>
      <c r="FW42">
        <v>0.019</v>
      </c>
      <c r="FX42">
        <v>2.728</v>
      </c>
      <c r="FY42">
        <v>0.184</v>
      </c>
      <c r="FZ42">
        <v>420</v>
      </c>
      <c r="GA42">
        <v>19</v>
      </c>
      <c r="GB42">
        <v>0.84</v>
      </c>
      <c r="GC42">
        <v>0.23</v>
      </c>
      <c r="GD42">
        <v>1.164307073170732</v>
      </c>
      <c r="GE42">
        <v>-0.004835749128918288</v>
      </c>
      <c r="GF42">
        <v>0.04152167305031296</v>
      </c>
      <c r="GG42">
        <v>1</v>
      </c>
      <c r="GH42">
        <v>-1.452941176470588</v>
      </c>
      <c r="GI42">
        <v>3.963330726473514</v>
      </c>
      <c r="GJ42">
        <v>6.071981714211289</v>
      </c>
      <c r="GK42">
        <v>0</v>
      </c>
      <c r="GL42">
        <v>0.6675609268292684</v>
      </c>
      <c r="GM42">
        <v>0.006172954703834179</v>
      </c>
      <c r="GN42">
        <v>0.00115806363594146</v>
      </c>
      <c r="GO42">
        <v>1</v>
      </c>
      <c r="GP42">
        <v>2</v>
      </c>
      <c r="GQ42">
        <v>3</v>
      </c>
      <c r="GR42" t="s">
        <v>445</v>
      </c>
      <c r="GS42">
        <v>3.10124</v>
      </c>
      <c r="GT42">
        <v>2.75802</v>
      </c>
      <c r="GU42">
        <v>0.0885563</v>
      </c>
      <c r="GV42">
        <v>0.088851</v>
      </c>
      <c r="GW42">
        <v>0.0889433</v>
      </c>
      <c r="GX42">
        <v>0.08765340000000001</v>
      </c>
      <c r="GY42">
        <v>23892.3</v>
      </c>
      <c r="GZ42">
        <v>22130</v>
      </c>
      <c r="HA42">
        <v>26769.8</v>
      </c>
      <c r="HB42">
        <v>24504</v>
      </c>
      <c r="HC42">
        <v>39049.6</v>
      </c>
      <c r="HD42">
        <v>33075.8</v>
      </c>
      <c r="HE42">
        <v>46775.8</v>
      </c>
      <c r="HF42">
        <v>38799.4</v>
      </c>
      <c r="HG42">
        <v>1.89613</v>
      </c>
      <c r="HH42">
        <v>1.91702</v>
      </c>
      <c r="HI42">
        <v>0.0546649</v>
      </c>
      <c r="HJ42">
        <v>0</v>
      </c>
      <c r="HK42">
        <v>24.117</v>
      </c>
      <c r="HL42">
        <v>999.9</v>
      </c>
      <c r="HM42">
        <v>41.9</v>
      </c>
      <c r="HN42">
        <v>30.9</v>
      </c>
      <c r="HO42">
        <v>20.7192</v>
      </c>
      <c r="HP42">
        <v>60.6877</v>
      </c>
      <c r="HQ42">
        <v>23.9062</v>
      </c>
      <c r="HR42">
        <v>1</v>
      </c>
      <c r="HS42">
        <v>-0.106944</v>
      </c>
      <c r="HT42">
        <v>-0.217116</v>
      </c>
      <c r="HU42">
        <v>20.2982</v>
      </c>
      <c r="HV42">
        <v>5.21969</v>
      </c>
      <c r="HW42">
        <v>11.9797</v>
      </c>
      <c r="HX42">
        <v>4.9652</v>
      </c>
      <c r="HY42">
        <v>3.2747</v>
      </c>
      <c r="HZ42">
        <v>9999</v>
      </c>
      <c r="IA42">
        <v>9999</v>
      </c>
      <c r="IB42">
        <v>9999</v>
      </c>
      <c r="IC42">
        <v>999.9</v>
      </c>
      <c r="ID42">
        <v>1.86395</v>
      </c>
      <c r="IE42">
        <v>1.86005</v>
      </c>
      <c r="IF42">
        <v>1.85834</v>
      </c>
      <c r="IG42">
        <v>1.85974</v>
      </c>
      <c r="IH42">
        <v>1.85987</v>
      </c>
      <c r="II42">
        <v>1.85835</v>
      </c>
      <c r="IJ42">
        <v>1.85736</v>
      </c>
      <c r="IK42">
        <v>1.85236</v>
      </c>
      <c r="IL42">
        <v>0</v>
      </c>
      <c r="IM42">
        <v>0</v>
      </c>
      <c r="IN42">
        <v>0</v>
      </c>
      <c r="IO42">
        <v>0</v>
      </c>
      <c r="IP42" t="s">
        <v>446</v>
      </c>
      <c r="IQ42" t="s">
        <v>447</v>
      </c>
      <c r="IR42" t="s">
        <v>448</v>
      </c>
      <c r="IS42" t="s">
        <v>448</v>
      </c>
      <c r="IT42" t="s">
        <v>448</v>
      </c>
      <c r="IU42" t="s">
        <v>448</v>
      </c>
      <c r="IV42">
        <v>0</v>
      </c>
      <c r="IW42">
        <v>100</v>
      </c>
      <c r="IX42">
        <v>100</v>
      </c>
      <c r="IY42">
        <v>2.733</v>
      </c>
      <c r="IZ42">
        <v>0.1677</v>
      </c>
      <c r="JA42">
        <v>1.360041166122676</v>
      </c>
      <c r="JB42">
        <v>0.003205081530674009</v>
      </c>
      <c r="JC42">
        <v>2.801668427256499E-07</v>
      </c>
      <c r="JD42">
        <v>-2.335559357006475E-10</v>
      </c>
      <c r="JE42">
        <v>-0.003687405393127192</v>
      </c>
      <c r="JF42">
        <v>-0.002076669970451321</v>
      </c>
      <c r="JG42">
        <v>0.0007626758912413338</v>
      </c>
      <c r="JH42">
        <v>-6.071280622872934E-06</v>
      </c>
      <c r="JI42">
        <v>2</v>
      </c>
      <c r="JJ42">
        <v>2003</v>
      </c>
      <c r="JK42">
        <v>1</v>
      </c>
      <c r="JL42">
        <v>25</v>
      </c>
      <c r="JM42">
        <v>10.2</v>
      </c>
      <c r="JN42">
        <v>10.2</v>
      </c>
      <c r="JO42">
        <v>1.13281</v>
      </c>
      <c r="JP42">
        <v>2.65503</v>
      </c>
      <c r="JQ42">
        <v>1.49658</v>
      </c>
      <c r="JR42">
        <v>2.35718</v>
      </c>
      <c r="JS42">
        <v>1.54907</v>
      </c>
      <c r="JT42">
        <v>2.33276</v>
      </c>
      <c r="JU42">
        <v>34.9674</v>
      </c>
      <c r="JV42">
        <v>23.9999</v>
      </c>
      <c r="JW42">
        <v>18</v>
      </c>
      <c r="JX42">
        <v>475.368</v>
      </c>
      <c r="JY42">
        <v>503.294</v>
      </c>
      <c r="JZ42">
        <v>24.9709</v>
      </c>
      <c r="KA42">
        <v>25.967</v>
      </c>
      <c r="KB42">
        <v>30.0001</v>
      </c>
      <c r="KC42">
        <v>26.1811</v>
      </c>
      <c r="KD42">
        <v>26.1716</v>
      </c>
      <c r="KE42">
        <v>22.7734</v>
      </c>
      <c r="KF42">
        <v>16.8223</v>
      </c>
      <c r="KG42">
        <v>41.8253</v>
      </c>
      <c r="KH42">
        <v>24.9524</v>
      </c>
      <c r="KI42">
        <v>420</v>
      </c>
      <c r="KJ42">
        <v>17.337</v>
      </c>
      <c r="KK42">
        <v>102.248</v>
      </c>
      <c r="KL42">
        <v>93.5402</v>
      </c>
    </row>
    <row r="43" spans="1:298">
      <c r="A43">
        <v>25</v>
      </c>
      <c r="B43">
        <v>1720985963.1</v>
      </c>
      <c r="C43">
        <v>1944.099999904633</v>
      </c>
      <c r="D43" t="s">
        <v>499</v>
      </c>
      <c r="E43" t="s">
        <v>500</v>
      </c>
      <c r="F43">
        <v>5</v>
      </c>
      <c r="G43" t="s">
        <v>439</v>
      </c>
      <c r="H43" t="s">
        <v>501</v>
      </c>
      <c r="I43" t="s">
        <v>441</v>
      </c>
      <c r="J43">
        <v>1720985960.1</v>
      </c>
      <c r="K43">
        <f>(L43)/1000</f>
        <v>0</v>
      </c>
      <c r="L43">
        <f>IF(DQ43, AO43, AI43)</f>
        <v>0</v>
      </c>
      <c r="M43">
        <f>IF(DQ43, AJ43, AH43)</f>
        <v>0</v>
      </c>
      <c r="N43">
        <f>DS43 - IF(AV43&gt;1, M43*DM43*100.0/(AX43), 0)</f>
        <v>0</v>
      </c>
      <c r="O43">
        <f>((U43-K43/2)*N43-M43)/(U43+K43/2)</f>
        <v>0</v>
      </c>
      <c r="P43">
        <f>O43*(DZ43+EA43)/1000.0</f>
        <v>0</v>
      </c>
      <c r="Q43">
        <f>(DS43 - IF(AV43&gt;1, M43*DM43*100.0/(AX43), 0))*(DZ43+EA43)/1000.0</f>
        <v>0</v>
      </c>
      <c r="R43">
        <f>2.0/((1/T43-1/S43)+SIGN(T43)*SQRT((1/T43-1/S43)*(1/T43-1/S43) + 4*DN43/((DN43+1)*(DN43+1))*(2*1/T43*1/S43-1/S43*1/S43)))</f>
        <v>0</v>
      </c>
      <c r="S43">
        <f>IF(LEFT(DO43,1)&lt;&gt;"0",IF(LEFT(DO43,1)="1",3.0,DP43),$D$5+$E$5*(EG43*DZ43/($K$5*1000))+$F$5*(EG43*DZ43/($K$5*1000))*MAX(MIN(DM43,$J$5),$I$5)*MAX(MIN(DM43,$J$5),$I$5)+$G$5*MAX(MIN(DM43,$J$5),$I$5)*(EG43*DZ43/($K$5*1000))+$H$5*(EG43*DZ43/($K$5*1000))*(EG43*DZ43/($K$5*1000)))</f>
        <v>0</v>
      </c>
      <c r="T43">
        <f>K43*(1000-(1000*0.61365*exp(17.502*X43/(240.97+X43))/(DZ43+EA43)+DU43)/2)/(1000*0.61365*exp(17.502*X43/(240.97+X43))/(DZ43+EA43)-DU43)</f>
        <v>0</v>
      </c>
      <c r="U43">
        <f>1/((DN43+1)/(R43/1.6)+1/(S43/1.37)) + DN43/((DN43+1)/(R43/1.6) + DN43/(S43/1.37))</f>
        <v>0</v>
      </c>
      <c r="V43">
        <f>(DI43*DL43)</f>
        <v>0</v>
      </c>
      <c r="W43">
        <f>(EB43+(V43+2*0.95*5.67E-8*(((EB43+$B$9)+273)^4-(EB43+273)^4)-44100*K43)/(1.84*29.3*S43+8*0.95*5.67E-8*(EB43+273)^3))</f>
        <v>0</v>
      </c>
      <c r="X43">
        <f>($C$9*EC43+$D$9*ED43+$E$9*W43)</f>
        <v>0</v>
      </c>
      <c r="Y43">
        <f>0.61365*exp(17.502*X43/(240.97+X43))</f>
        <v>0</v>
      </c>
      <c r="Z43">
        <f>(AA43/AB43*100)</f>
        <v>0</v>
      </c>
      <c r="AA43">
        <f>DU43*(DZ43+EA43)/1000</f>
        <v>0</v>
      </c>
      <c r="AB43">
        <f>0.61365*exp(17.502*EB43/(240.97+EB43))</f>
        <v>0</v>
      </c>
      <c r="AC43">
        <f>(Y43-DU43*(DZ43+EA43)/1000)</f>
        <v>0</v>
      </c>
      <c r="AD43">
        <f>(-K43*44100)</f>
        <v>0</v>
      </c>
      <c r="AE43">
        <f>2*29.3*S43*0.92*(EB43-X43)</f>
        <v>0</v>
      </c>
      <c r="AF43">
        <f>2*0.95*5.67E-8*(((EB43+$B$9)+273)^4-(X43+273)^4)</f>
        <v>0</v>
      </c>
      <c r="AG43">
        <f>V43+AF43+AD43+AE43</f>
        <v>0</v>
      </c>
      <c r="AH43">
        <f>DY43*AV43*(DT43-DS43*(1000-AV43*DV43)/(1000-AV43*DU43))/(100*DM43)</f>
        <v>0</v>
      </c>
      <c r="AI43">
        <f>1000*DY43*AV43*(DU43-DV43)/(100*DM43*(1000-AV43*DU43))</f>
        <v>0</v>
      </c>
      <c r="AJ43">
        <f>(AK43 - AL43 - DZ43*1E3/(8.314*(EB43+273.15)) * AN43/DY43 * AM43) * DY43/(100*DM43) * (1000 - DV43)/1000</f>
        <v>0</v>
      </c>
      <c r="AK43">
        <v>430.6001088401129</v>
      </c>
      <c r="AL43">
        <v>432.818115151515</v>
      </c>
      <c r="AM43">
        <v>0.0002743527620240813</v>
      </c>
      <c r="AN43">
        <v>66.4442441544027</v>
      </c>
      <c r="AO43">
        <f>(AQ43 - AP43 + DZ43*1E3/(8.314*(EB43+273.15)) * AS43/DY43 * AR43) * DY43/(100*DM43) * 1000/(1000 - AQ43)</f>
        <v>0</v>
      </c>
      <c r="AP43">
        <v>24.67360380909482</v>
      </c>
      <c r="AQ43">
        <v>25.99577575757576</v>
      </c>
      <c r="AR43">
        <v>5.091023243797547E-06</v>
      </c>
      <c r="AS43">
        <v>106.397671209316</v>
      </c>
      <c r="AT43">
        <v>6</v>
      </c>
      <c r="AU43">
        <v>1</v>
      </c>
      <c r="AV43">
        <f>IF(AT43*$H$15&gt;=AX43,1.0,(AX43/(AX43-AT43*$H$15)))</f>
        <v>0</v>
      </c>
      <c r="AW43">
        <f>(AV43-1)*100</f>
        <v>0</v>
      </c>
      <c r="AX43">
        <f>MAX(0,($B$15+$C$15*EG43)/(1+$D$15*EG43)*DZ43/(EB43+273)*$E$15)</f>
        <v>0</v>
      </c>
      <c r="AY43" t="s">
        <v>442</v>
      </c>
      <c r="AZ43" t="s">
        <v>442</v>
      </c>
      <c r="BA43">
        <v>0</v>
      </c>
      <c r="BB43">
        <v>0</v>
      </c>
      <c r="BC43">
        <f>1-BA43/BB43</f>
        <v>0</v>
      </c>
      <c r="BD43">
        <v>0</v>
      </c>
      <c r="BE43" t="s">
        <v>442</v>
      </c>
      <c r="BF43" t="s">
        <v>442</v>
      </c>
      <c r="BG43">
        <v>0</v>
      </c>
      <c r="BH43">
        <v>0</v>
      </c>
      <c r="BI43">
        <f>1-BG43/BH43</f>
        <v>0</v>
      </c>
      <c r="BJ43">
        <v>0.5</v>
      </c>
      <c r="BK43">
        <f>DJ43</f>
        <v>0</v>
      </c>
      <c r="BL43">
        <f>M43</f>
        <v>0</v>
      </c>
      <c r="BM43">
        <f>BI43*BJ43*BK43</f>
        <v>0</v>
      </c>
      <c r="BN43">
        <f>(BL43-BD43)/BK43</f>
        <v>0</v>
      </c>
      <c r="BO43">
        <f>(BB43-BH43)/BH43</f>
        <v>0</v>
      </c>
      <c r="BP43">
        <f>BA43/(BC43+BA43/BH43)</f>
        <v>0</v>
      </c>
      <c r="BQ43" t="s">
        <v>442</v>
      </c>
      <c r="BR43">
        <v>0</v>
      </c>
      <c r="BS43">
        <f>IF(BR43&lt;&gt;0, BR43, BP43)</f>
        <v>0</v>
      </c>
      <c r="BT43">
        <f>1-BS43/BH43</f>
        <v>0</v>
      </c>
      <c r="BU43">
        <f>(BH43-BG43)/(BH43-BS43)</f>
        <v>0</v>
      </c>
      <c r="BV43">
        <f>(BB43-BH43)/(BB43-BS43)</f>
        <v>0</v>
      </c>
      <c r="BW43">
        <f>(BH43-BG43)/(BH43-BA43)</f>
        <v>0</v>
      </c>
      <c r="BX43">
        <f>(BB43-BH43)/(BB43-BA43)</f>
        <v>0</v>
      </c>
      <c r="BY43">
        <f>(BU43*BS43/BG43)</f>
        <v>0</v>
      </c>
      <c r="BZ43">
        <f>(1-BY43)</f>
        <v>0</v>
      </c>
      <c r="DI43">
        <f>$B$13*EH43+$C$13*EI43+$F$13*ET43*(1-EW43)</f>
        <v>0</v>
      </c>
      <c r="DJ43">
        <f>DI43*DK43</f>
        <v>0</v>
      </c>
      <c r="DK43">
        <f>($B$13*$D$11+$C$13*$D$11+$F$13*((FG43+EY43)/MAX(FG43+EY43+FH43, 0.1)*$I$11+FH43/MAX(FG43+EY43+FH43, 0.1)*$J$11))/($B$13+$C$13+$F$13)</f>
        <v>0</v>
      </c>
      <c r="DL43">
        <f>($B$13*$K$11+$C$13*$K$11+$F$13*((FG43+EY43)/MAX(FG43+EY43+FH43, 0.1)*$P$11+FH43/MAX(FG43+EY43+FH43, 0.1)*$Q$11))/($B$13+$C$13+$F$13)</f>
        <v>0</v>
      </c>
      <c r="DM43">
        <v>6</v>
      </c>
      <c r="DN43">
        <v>0.5</v>
      </c>
      <c r="DO43" t="s">
        <v>443</v>
      </c>
      <c r="DP43">
        <v>2</v>
      </c>
      <c r="DQ43" t="b">
        <v>1</v>
      </c>
      <c r="DR43">
        <v>1720985960.1</v>
      </c>
      <c r="DS43">
        <v>421.5563636363636</v>
      </c>
      <c r="DT43">
        <v>419.9706363636363</v>
      </c>
      <c r="DU43">
        <v>25.9943</v>
      </c>
      <c r="DV43">
        <v>24.67389090909091</v>
      </c>
      <c r="DW43">
        <v>419.3487272727272</v>
      </c>
      <c r="DX43">
        <v>25.69464545454546</v>
      </c>
      <c r="DY43">
        <v>500.0125454545455</v>
      </c>
      <c r="DZ43">
        <v>90.6926</v>
      </c>
      <c r="EA43">
        <v>0.09995233636363636</v>
      </c>
      <c r="EB43">
        <v>31.75720909090909</v>
      </c>
      <c r="EC43">
        <v>30.96922727272727</v>
      </c>
      <c r="ED43">
        <v>999.9</v>
      </c>
      <c r="EE43">
        <v>0</v>
      </c>
      <c r="EF43">
        <v>0</v>
      </c>
      <c r="EG43">
        <v>10010.24090909091</v>
      </c>
      <c r="EH43">
        <v>0</v>
      </c>
      <c r="EI43">
        <v>0.242856</v>
      </c>
      <c r="EJ43">
        <v>1.5858</v>
      </c>
      <c r="EK43">
        <v>432.8068181818182</v>
      </c>
      <c r="EL43">
        <v>430.5950000000001</v>
      </c>
      <c r="EM43">
        <v>1.320412727272728</v>
      </c>
      <c r="EN43">
        <v>419.9706363636363</v>
      </c>
      <c r="EO43">
        <v>24.67389090909091</v>
      </c>
      <c r="EP43">
        <v>2.357489090909091</v>
      </c>
      <c r="EQ43">
        <v>2.237737272727272</v>
      </c>
      <c r="ER43">
        <v>20.0747</v>
      </c>
      <c r="ES43">
        <v>19.23507272727273</v>
      </c>
      <c r="ET43">
        <v>0</v>
      </c>
      <c r="EU43">
        <v>0</v>
      </c>
      <c r="EV43">
        <v>0</v>
      </c>
      <c r="EW43">
        <v>0</v>
      </c>
      <c r="EX43">
        <v>0.3363636363636365</v>
      </c>
      <c r="EY43">
        <v>0</v>
      </c>
      <c r="EZ43">
        <v>-18.69090909090909</v>
      </c>
      <c r="FA43">
        <v>-0.9545454545454546</v>
      </c>
      <c r="FB43">
        <v>35.07936363636364</v>
      </c>
      <c r="FC43">
        <v>38.59618181818182</v>
      </c>
      <c r="FD43">
        <v>36.57354545454545</v>
      </c>
      <c r="FE43">
        <v>38.18172727272727</v>
      </c>
      <c r="FF43">
        <v>36.24427272727273</v>
      </c>
      <c r="FG43">
        <v>0</v>
      </c>
      <c r="FH43">
        <v>0</v>
      </c>
      <c r="FI43">
        <v>0</v>
      </c>
      <c r="FJ43">
        <v>1720985958.6</v>
      </c>
      <c r="FK43">
        <v>0</v>
      </c>
      <c r="FL43">
        <v>-1.968</v>
      </c>
      <c r="FM43">
        <v>8.653846116719622</v>
      </c>
      <c r="FN43">
        <v>-12.1846155325101</v>
      </c>
      <c r="FO43">
        <v>-18.228</v>
      </c>
      <c r="FP43">
        <v>15</v>
      </c>
      <c r="FQ43">
        <v>1720985460.6</v>
      </c>
      <c r="FR43" t="s">
        <v>502</v>
      </c>
      <c r="FS43">
        <v>1720985452.1</v>
      </c>
      <c r="FT43">
        <v>1720985460.6</v>
      </c>
      <c r="FU43">
        <v>9</v>
      </c>
      <c r="FV43">
        <v>-0.529</v>
      </c>
      <c r="FW43">
        <v>-0.051</v>
      </c>
      <c r="FX43">
        <v>2.202</v>
      </c>
      <c r="FY43">
        <v>0.271</v>
      </c>
      <c r="FZ43">
        <v>420</v>
      </c>
      <c r="GA43">
        <v>25</v>
      </c>
      <c r="GB43">
        <v>0.68</v>
      </c>
      <c r="GC43">
        <v>0.16</v>
      </c>
      <c r="GD43">
        <v>1.56522875</v>
      </c>
      <c r="GE43">
        <v>0.06306247654783857</v>
      </c>
      <c r="GF43">
        <v>0.05949333249144395</v>
      </c>
      <c r="GG43">
        <v>1</v>
      </c>
      <c r="GH43">
        <v>-1.95</v>
      </c>
      <c r="GI43">
        <v>-5.859434668146322</v>
      </c>
      <c r="GJ43">
        <v>6.109166208633211</v>
      </c>
      <c r="GK43">
        <v>0</v>
      </c>
      <c r="GL43">
        <v>1.31078575</v>
      </c>
      <c r="GM43">
        <v>0.07875883677298029</v>
      </c>
      <c r="GN43">
        <v>0.007719052690421283</v>
      </c>
      <c r="GO43">
        <v>1</v>
      </c>
      <c r="GP43">
        <v>2</v>
      </c>
      <c r="GQ43">
        <v>3</v>
      </c>
      <c r="GR43" t="s">
        <v>445</v>
      </c>
      <c r="GS43">
        <v>3.10329</v>
      </c>
      <c r="GT43">
        <v>2.75789</v>
      </c>
      <c r="GU43">
        <v>0.08862349999999999</v>
      </c>
      <c r="GV43">
        <v>0.0887621</v>
      </c>
      <c r="GW43">
        <v>0.114988</v>
      </c>
      <c r="GX43">
        <v>0.112209</v>
      </c>
      <c r="GY43">
        <v>23865.8</v>
      </c>
      <c r="GZ43">
        <v>22096.8</v>
      </c>
      <c r="HA43">
        <v>26743.6</v>
      </c>
      <c r="HB43">
        <v>24466.9</v>
      </c>
      <c r="HC43">
        <v>37880.8</v>
      </c>
      <c r="HD43">
        <v>32118.7</v>
      </c>
      <c r="HE43">
        <v>46730</v>
      </c>
      <c r="HF43">
        <v>38727.4</v>
      </c>
      <c r="HG43">
        <v>1.89377</v>
      </c>
      <c r="HH43">
        <v>1.92245</v>
      </c>
      <c r="HI43">
        <v>0.125587</v>
      </c>
      <c r="HJ43">
        <v>0</v>
      </c>
      <c r="HK43">
        <v>28.9268</v>
      </c>
      <c r="HL43">
        <v>999.9</v>
      </c>
      <c r="HM43">
        <v>56.1</v>
      </c>
      <c r="HN43">
        <v>30.5</v>
      </c>
      <c r="HO43">
        <v>27.121</v>
      </c>
      <c r="HP43">
        <v>60.9705</v>
      </c>
      <c r="HQ43">
        <v>23.3013</v>
      </c>
      <c r="HR43">
        <v>1</v>
      </c>
      <c r="HS43">
        <v>-0.0528709</v>
      </c>
      <c r="HT43">
        <v>-2.84301</v>
      </c>
      <c r="HU43">
        <v>20.276</v>
      </c>
      <c r="HV43">
        <v>5.22163</v>
      </c>
      <c r="HW43">
        <v>11.98</v>
      </c>
      <c r="HX43">
        <v>4.9657</v>
      </c>
      <c r="HY43">
        <v>3.27558</v>
      </c>
      <c r="HZ43">
        <v>9999</v>
      </c>
      <c r="IA43">
        <v>9999</v>
      </c>
      <c r="IB43">
        <v>9999</v>
      </c>
      <c r="IC43">
        <v>999.9</v>
      </c>
      <c r="ID43">
        <v>1.86392</v>
      </c>
      <c r="IE43">
        <v>1.86005</v>
      </c>
      <c r="IF43">
        <v>1.85836</v>
      </c>
      <c r="IG43">
        <v>1.85974</v>
      </c>
      <c r="IH43">
        <v>1.85988</v>
      </c>
      <c r="II43">
        <v>1.85836</v>
      </c>
      <c r="IJ43">
        <v>1.85741</v>
      </c>
      <c r="IK43">
        <v>1.8524</v>
      </c>
      <c r="IL43">
        <v>0</v>
      </c>
      <c r="IM43">
        <v>0</v>
      </c>
      <c r="IN43">
        <v>0</v>
      </c>
      <c r="IO43">
        <v>0</v>
      </c>
      <c r="IP43" t="s">
        <v>446</v>
      </c>
      <c r="IQ43" t="s">
        <v>447</v>
      </c>
      <c r="IR43" t="s">
        <v>448</v>
      </c>
      <c r="IS43" t="s">
        <v>448</v>
      </c>
      <c r="IT43" t="s">
        <v>448</v>
      </c>
      <c r="IU43" t="s">
        <v>448</v>
      </c>
      <c r="IV43">
        <v>0</v>
      </c>
      <c r="IW43">
        <v>100</v>
      </c>
      <c r="IX43">
        <v>100</v>
      </c>
      <c r="IY43">
        <v>2.208</v>
      </c>
      <c r="IZ43">
        <v>0.2997</v>
      </c>
      <c r="JA43">
        <v>0.831377882848944</v>
      </c>
      <c r="JB43">
        <v>0.003205081530674009</v>
      </c>
      <c r="JC43">
        <v>2.801668427256499E-07</v>
      </c>
      <c r="JD43">
        <v>-2.335559357006475E-10</v>
      </c>
      <c r="JE43">
        <v>-0.047540967430055</v>
      </c>
      <c r="JF43">
        <v>-0.002076669970451321</v>
      </c>
      <c r="JG43">
        <v>0.0007626758912413338</v>
      </c>
      <c r="JH43">
        <v>-6.071280622872934E-06</v>
      </c>
      <c r="JI43">
        <v>2</v>
      </c>
      <c r="JJ43">
        <v>2003</v>
      </c>
      <c r="JK43">
        <v>1</v>
      </c>
      <c r="JL43">
        <v>25</v>
      </c>
      <c r="JM43">
        <v>8.5</v>
      </c>
      <c r="JN43">
        <v>8.4</v>
      </c>
      <c r="JO43">
        <v>1.14136</v>
      </c>
      <c r="JP43">
        <v>2.6416</v>
      </c>
      <c r="JQ43">
        <v>1.49658</v>
      </c>
      <c r="JR43">
        <v>2.36084</v>
      </c>
      <c r="JS43">
        <v>1.54907</v>
      </c>
      <c r="JT43">
        <v>2.44873</v>
      </c>
      <c r="JU43">
        <v>35.0364</v>
      </c>
      <c r="JV43">
        <v>23.9912</v>
      </c>
      <c r="JW43">
        <v>18</v>
      </c>
      <c r="JX43">
        <v>478.431</v>
      </c>
      <c r="JY43">
        <v>511.714</v>
      </c>
      <c r="JZ43">
        <v>33.1752</v>
      </c>
      <c r="KA43">
        <v>26.657</v>
      </c>
      <c r="KB43">
        <v>30.0001</v>
      </c>
      <c r="KC43">
        <v>26.746</v>
      </c>
      <c r="KD43">
        <v>26.703</v>
      </c>
      <c r="KE43">
        <v>22.9378</v>
      </c>
      <c r="KF43">
        <v>11.7957</v>
      </c>
      <c r="KG43">
        <v>100</v>
      </c>
      <c r="KH43">
        <v>33.1965</v>
      </c>
      <c r="KI43">
        <v>420</v>
      </c>
      <c r="KJ43">
        <v>24.6888</v>
      </c>
      <c r="KK43">
        <v>102.148</v>
      </c>
      <c r="KL43">
        <v>93.37909999999999</v>
      </c>
    </row>
    <row r="44" spans="1:298">
      <c r="A44">
        <v>26</v>
      </c>
      <c r="B44">
        <v>1720985968.1</v>
      </c>
      <c r="C44">
        <v>1949.099999904633</v>
      </c>
      <c r="D44" t="s">
        <v>503</v>
      </c>
      <c r="E44" t="s">
        <v>504</v>
      </c>
      <c r="F44">
        <v>5</v>
      </c>
      <c r="G44" t="s">
        <v>439</v>
      </c>
      <c r="H44" t="s">
        <v>501</v>
      </c>
      <c r="I44" t="s">
        <v>441</v>
      </c>
      <c r="J44">
        <v>1720985965.6</v>
      </c>
      <c r="K44">
        <f>(L44)/1000</f>
        <v>0</v>
      </c>
      <c r="L44">
        <f>IF(DQ44, AO44, AI44)</f>
        <v>0</v>
      </c>
      <c r="M44">
        <f>IF(DQ44, AJ44, AH44)</f>
        <v>0</v>
      </c>
      <c r="N44">
        <f>DS44 - IF(AV44&gt;1, M44*DM44*100.0/(AX44), 0)</f>
        <v>0</v>
      </c>
      <c r="O44">
        <f>((U44-K44/2)*N44-M44)/(U44+K44/2)</f>
        <v>0</v>
      </c>
      <c r="P44">
        <f>O44*(DZ44+EA44)/1000.0</f>
        <v>0</v>
      </c>
      <c r="Q44">
        <f>(DS44 - IF(AV44&gt;1, M44*DM44*100.0/(AX44), 0))*(DZ44+EA44)/1000.0</f>
        <v>0</v>
      </c>
      <c r="R44">
        <f>2.0/((1/T44-1/S44)+SIGN(T44)*SQRT((1/T44-1/S44)*(1/T44-1/S44) + 4*DN44/((DN44+1)*(DN44+1))*(2*1/T44*1/S44-1/S44*1/S44)))</f>
        <v>0</v>
      </c>
      <c r="S44">
        <f>IF(LEFT(DO44,1)&lt;&gt;"0",IF(LEFT(DO44,1)="1",3.0,DP44),$D$5+$E$5*(EG44*DZ44/($K$5*1000))+$F$5*(EG44*DZ44/($K$5*1000))*MAX(MIN(DM44,$J$5),$I$5)*MAX(MIN(DM44,$J$5),$I$5)+$G$5*MAX(MIN(DM44,$J$5),$I$5)*(EG44*DZ44/($K$5*1000))+$H$5*(EG44*DZ44/($K$5*1000))*(EG44*DZ44/($K$5*1000)))</f>
        <v>0</v>
      </c>
      <c r="T44">
        <f>K44*(1000-(1000*0.61365*exp(17.502*X44/(240.97+X44))/(DZ44+EA44)+DU44)/2)/(1000*0.61365*exp(17.502*X44/(240.97+X44))/(DZ44+EA44)-DU44)</f>
        <v>0</v>
      </c>
      <c r="U44">
        <f>1/((DN44+1)/(R44/1.6)+1/(S44/1.37)) + DN44/((DN44+1)/(R44/1.6) + DN44/(S44/1.37))</f>
        <v>0</v>
      </c>
      <c r="V44">
        <f>(DI44*DL44)</f>
        <v>0</v>
      </c>
      <c r="W44">
        <f>(EB44+(V44+2*0.95*5.67E-8*(((EB44+$B$9)+273)^4-(EB44+273)^4)-44100*K44)/(1.84*29.3*S44+8*0.95*5.67E-8*(EB44+273)^3))</f>
        <v>0</v>
      </c>
      <c r="X44">
        <f>($C$9*EC44+$D$9*ED44+$E$9*W44)</f>
        <v>0</v>
      </c>
      <c r="Y44">
        <f>0.61365*exp(17.502*X44/(240.97+X44))</f>
        <v>0</v>
      </c>
      <c r="Z44">
        <f>(AA44/AB44*100)</f>
        <v>0</v>
      </c>
      <c r="AA44">
        <f>DU44*(DZ44+EA44)/1000</f>
        <v>0</v>
      </c>
      <c r="AB44">
        <f>0.61365*exp(17.502*EB44/(240.97+EB44))</f>
        <v>0</v>
      </c>
      <c r="AC44">
        <f>(Y44-DU44*(DZ44+EA44)/1000)</f>
        <v>0</v>
      </c>
      <c r="AD44">
        <f>(-K44*44100)</f>
        <v>0</v>
      </c>
      <c r="AE44">
        <f>2*29.3*S44*0.92*(EB44-X44)</f>
        <v>0</v>
      </c>
      <c r="AF44">
        <f>2*0.95*5.67E-8*(((EB44+$B$9)+273)^4-(X44+273)^4)</f>
        <v>0</v>
      </c>
      <c r="AG44">
        <f>V44+AF44+AD44+AE44</f>
        <v>0</v>
      </c>
      <c r="AH44">
        <f>DY44*AV44*(DT44-DS44*(1000-AV44*DV44)/(1000-AV44*DU44))/(100*DM44)</f>
        <v>0</v>
      </c>
      <c r="AI44">
        <f>1000*DY44*AV44*(DU44-DV44)/(100*DM44*(1000-AV44*DU44))</f>
        <v>0</v>
      </c>
      <c r="AJ44">
        <f>(AK44 - AL44 - DZ44*1E3/(8.314*(EB44+273.15)) * AN44/DY44 * AM44) * DY44/(100*DM44) * (1000 - DV44)/1000</f>
        <v>0</v>
      </c>
      <c r="AK44">
        <v>430.5355379370408</v>
      </c>
      <c r="AL44">
        <v>432.8195696969698</v>
      </c>
      <c r="AM44">
        <v>-1.785860260283748E-05</v>
      </c>
      <c r="AN44">
        <v>66.4442441544027</v>
      </c>
      <c r="AO44">
        <f>(AQ44 - AP44 + DZ44*1E3/(8.314*(EB44+273.15)) * AS44/DY44 * AR44) * DY44/(100*DM44) * 1000/(1000 - AQ44)</f>
        <v>0</v>
      </c>
      <c r="AP44">
        <v>24.67534799657969</v>
      </c>
      <c r="AQ44">
        <v>26.00262181818181</v>
      </c>
      <c r="AR44">
        <v>1.190494272535211E-05</v>
      </c>
      <c r="AS44">
        <v>106.397671209316</v>
      </c>
      <c r="AT44">
        <v>6</v>
      </c>
      <c r="AU44">
        <v>1</v>
      </c>
      <c r="AV44">
        <f>IF(AT44*$H$15&gt;=AX44,1.0,(AX44/(AX44-AT44*$H$15)))</f>
        <v>0</v>
      </c>
      <c r="AW44">
        <f>(AV44-1)*100</f>
        <v>0</v>
      </c>
      <c r="AX44">
        <f>MAX(0,($B$15+$C$15*EG44)/(1+$D$15*EG44)*DZ44/(EB44+273)*$E$15)</f>
        <v>0</v>
      </c>
      <c r="AY44" t="s">
        <v>442</v>
      </c>
      <c r="AZ44" t="s">
        <v>442</v>
      </c>
      <c r="BA44">
        <v>0</v>
      </c>
      <c r="BB44">
        <v>0</v>
      </c>
      <c r="BC44">
        <f>1-BA44/BB44</f>
        <v>0</v>
      </c>
      <c r="BD44">
        <v>0</v>
      </c>
      <c r="BE44" t="s">
        <v>442</v>
      </c>
      <c r="BF44" t="s">
        <v>442</v>
      </c>
      <c r="BG44">
        <v>0</v>
      </c>
      <c r="BH44">
        <v>0</v>
      </c>
      <c r="BI44">
        <f>1-BG44/BH44</f>
        <v>0</v>
      </c>
      <c r="BJ44">
        <v>0.5</v>
      </c>
      <c r="BK44">
        <f>DJ44</f>
        <v>0</v>
      </c>
      <c r="BL44">
        <f>M44</f>
        <v>0</v>
      </c>
      <c r="BM44">
        <f>BI44*BJ44*BK44</f>
        <v>0</v>
      </c>
      <c r="BN44">
        <f>(BL44-BD44)/BK44</f>
        <v>0</v>
      </c>
      <c r="BO44">
        <f>(BB44-BH44)/BH44</f>
        <v>0</v>
      </c>
      <c r="BP44">
        <f>BA44/(BC44+BA44/BH44)</f>
        <v>0</v>
      </c>
      <c r="BQ44" t="s">
        <v>442</v>
      </c>
      <c r="BR44">
        <v>0</v>
      </c>
      <c r="BS44">
        <f>IF(BR44&lt;&gt;0, BR44, BP44)</f>
        <v>0</v>
      </c>
      <c r="BT44">
        <f>1-BS44/BH44</f>
        <v>0</v>
      </c>
      <c r="BU44">
        <f>(BH44-BG44)/(BH44-BS44)</f>
        <v>0</v>
      </c>
      <c r="BV44">
        <f>(BB44-BH44)/(BB44-BS44)</f>
        <v>0</v>
      </c>
      <c r="BW44">
        <f>(BH44-BG44)/(BH44-BA44)</f>
        <v>0</v>
      </c>
      <c r="BX44">
        <f>(BB44-BH44)/(BB44-BA44)</f>
        <v>0</v>
      </c>
      <c r="BY44">
        <f>(BU44*BS44/BG44)</f>
        <v>0</v>
      </c>
      <c r="BZ44">
        <f>(1-BY44)</f>
        <v>0</v>
      </c>
      <c r="DI44">
        <f>$B$13*EH44+$C$13*EI44+$F$13*ET44*(1-EW44)</f>
        <v>0</v>
      </c>
      <c r="DJ44">
        <f>DI44*DK44</f>
        <v>0</v>
      </c>
      <c r="DK44">
        <f>($B$13*$D$11+$C$13*$D$11+$F$13*((FG44+EY44)/MAX(FG44+EY44+FH44, 0.1)*$I$11+FH44/MAX(FG44+EY44+FH44, 0.1)*$J$11))/($B$13+$C$13+$F$13)</f>
        <v>0</v>
      </c>
      <c r="DL44">
        <f>($B$13*$K$11+$C$13*$K$11+$F$13*((FG44+EY44)/MAX(FG44+EY44+FH44, 0.1)*$P$11+FH44/MAX(FG44+EY44+FH44, 0.1)*$Q$11))/($B$13+$C$13+$F$13)</f>
        <v>0</v>
      </c>
      <c r="DM44">
        <v>6</v>
      </c>
      <c r="DN44">
        <v>0.5</v>
      </c>
      <c r="DO44" t="s">
        <v>443</v>
      </c>
      <c r="DP44">
        <v>2</v>
      </c>
      <c r="DQ44" t="b">
        <v>1</v>
      </c>
      <c r="DR44">
        <v>1720985965.6</v>
      </c>
      <c r="DS44">
        <v>421.5604444444444</v>
      </c>
      <c r="DT44">
        <v>419.926</v>
      </c>
      <c r="DU44">
        <v>25.99984444444444</v>
      </c>
      <c r="DV44">
        <v>24.67494444444445</v>
      </c>
      <c r="DW44">
        <v>419.3531111111112</v>
      </c>
      <c r="DX44">
        <v>25.70007777777778</v>
      </c>
      <c r="DY44">
        <v>499.9257777777778</v>
      </c>
      <c r="DZ44">
        <v>90.69363333333334</v>
      </c>
      <c r="EA44">
        <v>0.1001518777777778</v>
      </c>
      <c r="EB44">
        <v>31.76041111111111</v>
      </c>
      <c r="EC44">
        <v>30.96874444444445</v>
      </c>
      <c r="ED44">
        <v>999.9000000000001</v>
      </c>
      <c r="EE44">
        <v>0</v>
      </c>
      <c r="EF44">
        <v>0</v>
      </c>
      <c r="EG44">
        <v>9977.922222222223</v>
      </c>
      <c r="EH44">
        <v>0</v>
      </c>
      <c r="EI44">
        <v>0.242856</v>
      </c>
      <c r="EJ44">
        <v>1.634644444444444</v>
      </c>
      <c r="EK44">
        <v>432.8136666666667</v>
      </c>
      <c r="EL44">
        <v>430.5495555555556</v>
      </c>
      <c r="EM44">
        <v>1.3249</v>
      </c>
      <c r="EN44">
        <v>419.926</v>
      </c>
      <c r="EO44">
        <v>24.67494444444445</v>
      </c>
      <c r="EP44">
        <v>2.35802</v>
      </c>
      <c r="EQ44">
        <v>2.237861111111111</v>
      </c>
      <c r="ER44">
        <v>20.07833333333333</v>
      </c>
      <c r="ES44">
        <v>19.23594444444445</v>
      </c>
      <c r="ET44">
        <v>0</v>
      </c>
      <c r="EU44">
        <v>0</v>
      </c>
      <c r="EV44">
        <v>0</v>
      </c>
      <c r="EW44">
        <v>0</v>
      </c>
      <c r="EX44">
        <v>-5.344444444444445</v>
      </c>
      <c r="EY44">
        <v>0</v>
      </c>
      <c r="EZ44">
        <v>-10.86666666666667</v>
      </c>
      <c r="FA44">
        <v>-0.6666666666666667</v>
      </c>
      <c r="FB44">
        <v>35.01388888888889</v>
      </c>
      <c r="FC44">
        <v>38.52077777777778</v>
      </c>
      <c r="FD44">
        <v>36.56933333333333</v>
      </c>
      <c r="FE44">
        <v>38.06933333333333</v>
      </c>
      <c r="FF44">
        <v>36.32611111111111</v>
      </c>
      <c r="FG44">
        <v>0</v>
      </c>
      <c r="FH44">
        <v>0</v>
      </c>
      <c r="FI44">
        <v>0</v>
      </c>
      <c r="FJ44">
        <v>1720985963.4</v>
      </c>
      <c r="FK44">
        <v>0</v>
      </c>
      <c r="FL44">
        <v>-2.348</v>
      </c>
      <c r="FM44">
        <v>3.299999999083009</v>
      </c>
      <c r="FN44">
        <v>19.65384593238018</v>
      </c>
      <c r="FO44">
        <v>-16.816</v>
      </c>
      <c r="FP44">
        <v>15</v>
      </c>
      <c r="FQ44">
        <v>1720985460.6</v>
      </c>
      <c r="FR44" t="s">
        <v>502</v>
      </c>
      <c r="FS44">
        <v>1720985452.1</v>
      </c>
      <c r="FT44">
        <v>1720985460.6</v>
      </c>
      <c r="FU44">
        <v>9</v>
      </c>
      <c r="FV44">
        <v>-0.529</v>
      </c>
      <c r="FW44">
        <v>-0.051</v>
      </c>
      <c r="FX44">
        <v>2.202</v>
      </c>
      <c r="FY44">
        <v>0.271</v>
      </c>
      <c r="FZ44">
        <v>420</v>
      </c>
      <c r="GA44">
        <v>25</v>
      </c>
      <c r="GB44">
        <v>0.68</v>
      </c>
      <c r="GC44">
        <v>0.16</v>
      </c>
      <c r="GD44">
        <v>1.588100487804878</v>
      </c>
      <c r="GE44">
        <v>0.1310448083623705</v>
      </c>
      <c r="GF44">
        <v>0.05366067938404403</v>
      </c>
      <c r="GG44">
        <v>1</v>
      </c>
      <c r="GH44">
        <v>-2.629411764705882</v>
      </c>
      <c r="GI44">
        <v>-2.576012161044149</v>
      </c>
      <c r="GJ44">
        <v>6.141446917642009</v>
      </c>
      <c r="GK44">
        <v>0</v>
      </c>
      <c r="GL44">
        <v>1.316657804878049</v>
      </c>
      <c r="GM44">
        <v>0.07042494773519202</v>
      </c>
      <c r="GN44">
        <v>0.007168182241325496</v>
      </c>
      <c r="GO44">
        <v>1</v>
      </c>
      <c r="GP44">
        <v>2</v>
      </c>
      <c r="GQ44">
        <v>3</v>
      </c>
      <c r="GR44" t="s">
        <v>445</v>
      </c>
      <c r="GS44">
        <v>3.10322</v>
      </c>
      <c r="GT44">
        <v>2.75818</v>
      </c>
      <c r="GU44">
        <v>0.0886185</v>
      </c>
      <c r="GV44">
        <v>0.0887679</v>
      </c>
      <c r="GW44">
        <v>0.115006</v>
      </c>
      <c r="GX44">
        <v>0.112209</v>
      </c>
      <c r="GY44">
        <v>23865.9</v>
      </c>
      <c r="GZ44">
        <v>22096.6</v>
      </c>
      <c r="HA44">
        <v>26743.6</v>
      </c>
      <c r="HB44">
        <v>24466.7</v>
      </c>
      <c r="HC44">
        <v>37880.1</v>
      </c>
      <c r="HD44">
        <v>32118.6</v>
      </c>
      <c r="HE44">
        <v>46730.1</v>
      </c>
      <c r="HF44">
        <v>38727.4</v>
      </c>
      <c r="HG44">
        <v>1.89352</v>
      </c>
      <c r="HH44">
        <v>1.9225</v>
      </c>
      <c r="HI44">
        <v>0.125282</v>
      </c>
      <c r="HJ44">
        <v>0</v>
      </c>
      <c r="HK44">
        <v>28.9274</v>
      </c>
      <c r="HL44">
        <v>999.9</v>
      </c>
      <c r="HM44">
        <v>56.2</v>
      </c>
      <c r="HN44">
        <v>30.5</v>
      </c>
      <c r="HO44">
        <v>27.1677</v>
      </c>
      <c r="HP44">
        <v>60.7705</v>
      </c>
      <c r="HQ44">
        <v>23.0489</v>
      </c>
      <c r="HR44">
        <v>1</v>
      </c>
      <c r="HS44">
        <v>-0.0527744</v>
      </c>
      <c r="HT44">
        <v>-2.85028</v>
      </c>
      <c r="HU44">
        <v>20.276</v>
      </c>
      <c r="HV44">
        <v>5.22178</v>
      </c>
      <c r="HW44">
        <v>11.98</v>
      </c>
      <c r="HX44">
        <v>4.96565</v>
      </c>
      <c r="HY44">
        <v>3.27558</v>
      </c>
      <c r="HZ44">
        <v>9999</v>
      </c>
      <c r="IA44">
        <v>9999</v>
      </c>
      <c r="IB44">
        <v>9999</v>
      </c>
      <c r="IC44">
        <v>999.9</v>
      </c>
      <c r="ID44">
        <v>1.86391</v>
      </c>
      <c r="IE44">
        <v>1.86005</v>
      </c>
      <c r="IF44">
        <v>1.85835</v>
      </c>
      <c r="IG44">
        <v>1.85974</v>
      </c>
      <c r="IH44">
        <v>1.85987</v>
      </c>
      <c r="II44">
        <v>1.85834</v>
      </c>
      <c r="IJ44">
        <v>1.85739</v>
      </c>
      <c r="IK44">
        <v>1.85237</v>
      </c>
      <c r="IL44">
        <v>0</v>
      </c>
      <c r="IM44">
        <v>0</v>
      </c>
      <c r="IN44">
        <v>0</v>
      </c>
      <c r="IO44">
        <v>0</v>
      </c>
      <c r="IP44" t="s">
        <v>446</v>
      </c>
      <c r="IQ44" t="s">
        <v>447</v>
      </c>
      <c r="IR44" t="s">
        <v>448</v>
      </c>
      <c r="IS44" t="s">
        <v>448</v>
      </c>
      <c r="IT44" t="s">
        <v>448</v>
      </c>
      <c r="IU44" t="s">
        <v>448</v>
      </c>
      <c r="IV44">
        <v>0</v>
      </c>
      <c r="IW44">
        <v>100</v>
      </c>
      <c r="IX44">
        <v>100</v>
      </c>
      <c r="IY44">
        <v>2.207</v>
      </c>
      <c r="IZ44">
        <v>0.2998</v>
      </c>
      <c r="JA44">
        <v>0.831377882848944</v>
      </c>
      <c r="JB44">
        <v>0.003205081530674009</v>
      </c>
      <c r="JC44">
        <v>2.801668427256499E-07</v>
      </c>
      <c r="JD44">
        <v>-2.335559357006475E-10</v>
      </c>
      <c r="JE44">
        <v>-0.047540967430055</v>
      </c>
      <c r="JF44">
        <v>-0.002076669970451321</v>
      </c>
      <c r="JG44">
        <v>0.0007626758912413338</v>
      </c>
      <c r="JH44">
        <v>-6.071280622872934E-06</v>
      </c>
      <c r="JI44">
        <v>2</v>
      </c>
      <c r="JJ44">
        <v>2003</v>
      </c>
      <c r="JK44">
        <v>1</v>
      </c>
      <c r="JL44">
        <v>25</v>
      </c>
      <c r="JM44">
        <v>8.6</v>
      </c>
      <c r="JN44">
        <v>8.5</v>
      </c>
      <c r="JO44">
        <v>1.14136</v>
      </c>
      <c r="JP44">
        <v>2.65381</v>
      </c>
      <c r="JQ44">
        <v>1.49658</v>
      </c>
      <c r="JR44">
        <v>2.35962</v>
      </c>
      <c r="JS44">
        <v>1.54907</v>
      </c>
      <c r="JT44">
        <v>2.40479</v>
      </c>
      <c r="JU44">
        <v>35.0364</v>
      </c>
      <c r="JV44">
        <v>23.9737</v>
      </c>
      <c r="JW44">
        <v>18</v>
      </c>
      <c r="JX44">
        <v>478.302</v>
      </c>
      <c r="JY44">
        <v>511.768</v>
      </c>
      <c r="JZ44">
        <v>33.1967</v>
      </c>
      <c r="KA44">
        <v>26.6576</v>
      </c>
      <c r="KB44">
        <v>30.0002</v>
      </c>
      <c r="KC44">
        <v>26.7477</v>
      </c>
      <c r="KD44">
        <v>26.7052</v>
      </c>
      <c r="KE44">
        <v>22.9382</v>
      </c>
      <c r="KF44">
        <v>11.7957</v>
      </c>
      <c r="KG44">
        <v>100</v>
      </c>
      <c r="KH44">
        <v>33.2185</v>
      </c>
      <c r="KI44">
        <v>420</v>
      </c>
      <c r="KJ44">
        <v>24.6768</v>
      </c>
      <c r="KK44">
        <v>102.148</v>
      </c>
      <c r="KL44">
        <v>93.3788</v>
      </c>
    </row>
    <row r="45" spans="1:298">
      <c r="A45">
        <v>27</v>
      </c>
      <c r="B45">
        <v>1720985973.1</v>
      </c>
      <c r="C45">
        <v>1954.099999904633</v>
      </c>
      <c r="D45" t="s">
        <v>505</v>
      </c>
      <c r="E45" t="s">
        <v>506</v>
      </c>
      <c r="F45">
        <v>5</v>
      </c>
      <c r="G45" t="s">
        <v>439</v>
      </c>
      <c r="H45" t="s">
        <v>501</v>
      </c>
      <c r="I45" t="s">
        <v>441</v>
      </c>
      <c r="J45">
        <v>1720985970.3</v>
      </c>
      <c r="K45">
        <f>(L45)/1000</f>
        <v>0</v>
      </c>
      <c r="L45">
        <f>IF(DQ45, AO45, AI45)</f>
        <v>0</v>
      </c>
      <c r="M45">
        <f>IF(DQ45, AJ45, AH45)</f>
        <v>0</v>
      </c>
      <c r="N45">
        <f>DS45 - IF(AV45&gt;1, M45*DM45*100.0/(AX45), 0)</f>
        <v>0</v>
      </c>
      <c r="O45">
        <f>((U45-K45/2)*N45-M45)/(U45+K45/2)</f>
        <v>0</v>
      </c>
      <c r="P45">
        <f>O45*(DZ45+EA45)/1000.0</f>
        <v>0</v>
      </c>
      <c r="Q45">
        <f>(DS45 - IF(AV45&gt;1, M45*DM45*100.0/(AX45), 0))*(DZ45+EA45)/1000.0</f>
        <v>0</v>
      </c>
      <c r="R45">
        <f>2.0/((1/T45-1/S45)+SIGN(T45)*SQRT((1/T45-1/S45)*(1/T45-1/S45) + 4*DN45/((DN45+1)*(DN45+1))*(2*1/T45*1/S45-1/S45*1/S45)))</f>
        <v>0</v>
      </c>
      <c r="S45">
        <f>IF(LEFT(DO45,1)&lt;&gt;"0",IF(LEFT(DO45,1)="1",3.0,DP45),$D$5+$E$5*(EG45*DZ45/($K$5*1000))+$F$5*(EG45*DZ45/($K$5*1000))*MAX(MIN(DM45,$J$5),$I$5)*MAX(MIN(DM45,$J$5),$I$5)+$G$5*MAX(MIN(DM45,$J$5),$I$5)*(EG45*DZ45/($K$5*1000))+$H$5*(EG45*DZ45/($K$5*1000))*(EG45*DZ45/($K$5*1000)))</f>
        <v>0</v>
      </c>
      <c r="T45">
        <f>K45*(1000-(1000*0.61365*exp(17.502*X45/(240.97+X45))/(DZ45+EA45)+DU45)/2)/(1000*0.61365*exp(17.502*X45/(240.97+X45))/(DZ45+EA45)-DU45)</f>
        <v>0</v>
      </c>
      <c r="U45">
        <f>1/((DN45+1)/(R45/1.6)+1/(S45/1.37)) + DN45/((DN45+1)/(R45/1.6) + DN45/(S45/1.37))</f>
        <v>0</v>
      </c>
      <c r="V45">
        <f>(DI45*DL45)</f>
        <v>0</v>
      </c>
      <c r="W45">
        <f>(EB45+(V45+2*0.95*5.67E-8*(((EB45+$B$9)+273)^4-(EB45+273)^4)-44100*K45)/(1.84*29.3*S45+8*0.95*5.67E-8*(EB45+273)^3))</f>
        <v>0</v>
      </c>
      <c r="X45">
        <f>($C$9*EC45+$D$9*ED45+$E$9*W45)</f>
        <v>0</v>
      </c>
      <c r="Y45">
        <f>0.61365*exp(17.502*X45/(240.97+X45))</f>
        <v>0</v>
      </c>
      <c r="Z45">
        <f>(AA45/AB45*100)</f>
        <v>0</v>
      </c>
      <c r="AA45">
        <f>DU45*(DZ45+EA45)/1000</f>
        <v>0</v>
      </c>
      <c r="AB45">
        <f>0.61365*exp(17.502*EB45/(240.97+EB45))</f>
        <v>0</v>
      </c>
      <c r="AC45">
        <f>(Y45-DU45*(DZ45+EA45)/1000)</f>
        <v>0</v>
      </c>
      <c r="AD45">
        <f>(-K45*44100)</f>
        <v>0</v>
      </c>
      <c r="AE45">
        <f>2*29.3*S45*0.92*(EB45-X45)</f>
        <v>0</v>
      </c>
      <c r="AF45">
        <f>2*0.95*5.67E-8*(((EB45+$B$9)+273)^4-(X45+273)^4)</f>
        <v>0</v>
      </c>
      <c r="AG45">
        <f>V45+AF45+AD45+AE45</f>
        <v>0</v>
      </c>
      <c r="AH45">
        <f>DY45*AV45*(DT45-DS45*(1000-AV45*DV45)/(1000-AV45*DU45))/(100*DM45)</f>
        <v>0</v>
      </c>
      <c r="AI45">
        <f>1000*DY45*AV45*(DU45-DV45)/(100*DM45*(1000-AV45*DU45))</f>
        <v>0</v>
      </c>
      <c r="AJ45">
        <f>(AK45 - AL45 - DZ45*1E3/(8.314*(EB45+273.15)) * AN45/DY45 * AM45) * DY45/(100*DM45) * (1000 - DV45)/1000</f>
        <v>0</v>
      </c>
      <c r="AK45">
        <v>430.6714066978536</v>
      </c>
      <c r="AL45">
        <v>432.8296181818178</v>
      </c>
      <c r="AM45">
        <v>0.0008626214546199122</v>
      </c>
      <c r="AN45">
        <v>66.4442441544027</v>
      </c>
      <c r="AO45">
        <f>(AQ45 - AP45 + DZ45*1E3/(8.314*(EB45+273.15)) * AS45/DY45 * AR45) * DY45/(100*DM45) * 1000/(1000 - AQ45)</f>
        <v>0</v>
      </c>
      <c r="AP45">
        <v>24.66702793752749</v>
      </c>
      <c r="AQ45">
        <v>26.00653272727274</v>
      </c>
      <c r="AR45">
        <v>7.991649502287248E-06</v>
      </c>
      <c r="AS45">
        <v>106.397671209316</v>
      </c>
      <c r="AT45">
        <v>6</v>
      </c>
      <c r="AU45">
        <v>1</v>
      </c>
      <c r="AV45">
        <f>IF(AT45*$H$15&gt;=AX45,1.0,(AX45/(AX45-AT45*$H$15)))</f>
        <v>0</v>
      </c>
      <c r="AW45">
        <f>(AV45-1)*100</f>
        <v>0</v>
      </c>
      <c r="AX45">
        <f>MAX(0,($B$15+$C$15*EG45)/(1+$D$15*EG45)*DZ45/(EB45+273)*$E$15)</f>
        <v>0</v>
      </c>
      <c r="AY45" t="s">
        <v>442</v>
      </c>
      <c r="AZ45" t="s">
        <v>442</v>
      </c>
      <c r="BA45">
        <v>0</v>
      </c>
      <c r="BB45">
        <v>0</v>
      </c>
      <c r="BC45">
        <f>1-BA45/BB45</f>
        <v>0</v>
      </c>
      <c r="BD45">
        <v>0</v>
      </c>
      <c r="BE45" t="s">
        <v>442</v>
      </c>
      <c r="BF45" t="s">
        <v>442</v>
      </c>
      <c r="BG45">
        <v>0</v>
      </c>
      <c r="BH45">
        <v>0</v>
      </c>
      <c r="BI45">
        <f>1-BG45/BH45</f>
        <v>0</v>
      </c>
      <c r="BJ45">
        <v>0.5</v>
      </c>
      <c r="BK45">
        <f>DJ45</f>
        <v>0</v>
      </c>
      <c r="BL45">
        <f>M45</f>
        <v>0</v>
      </c>
      <c r="BM45">
        <f>BI45*BJ45*BK45</f>
        <v>0</v>
      </c>
      <c r="BN45">
        <f>(BL45-BD45)/BK45</f>
        <v>0</v>
      </c>
      <c r="BO45">
        <f>(BB45-BH45)/BH45</f>
        <v>0</v>
      </c>
      <c r="BP45">
        <f>BA45/(BC45+BA45/BH45)</f>
        <v>0</v>
      </c>
      <c r="BQ45" t="s">
        <v>442</v>
      </c>
      <c r="BR45">
        <v>0</v>
      </c>
      <c r="BS45">
        <f>IF(BR45&lt;&gt;0, BR45, BP45)</f>
        <v>0</v>
      </c>
      <c r="BT45">
        <f>1-BS45/BH45</f>
        <v>0</v>
      </c>
      <c r="BU45">
        <f>(BH45-BG45)/(BH45-BS45)</f>
        <v>0</v>
      </c>
      <c r="BV45">
        <f>(BB45-BH45)/(BB45-BS45)</f>
        <v>0</v>
      </c>
      <c r="BW45">
        <f>(BH45-BG45)/(BH45-BA45)</f>
        <v>0</v>
      </c>
      <c r="BX45">
        <f>(BB45-BH45)/(BB45-BA45)</f>
        <v>0</v>
      </c>
      <c r="BY45">
        <f>(BU45*BS45/BG45)</f>
        <v>0</v>
      </c>
      <c r="BZ45">
        <f>(1-BY45)</f>
        <v>0</v>
      </c>
      <c r="DI45">
        <f>$B$13*EH45+$C$13*EI45+$F$13*ET45*(1-EW45)</f>
        <v>0</v>
      </c>
      <c r="DJ45">
        <f>DI45*DK45</f>
        <v>0</v>
      </c>
      <c r="DK45">
        <f>($B$13*$D$11+$C$13*$D$11+$F$13*((FG45+EY45)/MAX(FG45+EY45+FH45, 0.1)*$I$11+FH45/MAX(FG45+EY45+FH45, 0.1)*$J$11))/($B$13+$C$13+$F$13)</f>
        <v>0</v>
      </c>
      <c r="DL45">
        <f>($B$13*$K$11+$C$13*$K$11+$F$13*((FG45+EY45)/MAX(FG45+EY45+FH45, 0.1)*$P$11+FH45/MAX(FG45+EY45+FH45, 0.1)*$Q$11))/($B$13+$C$13+$F$13)</f>
        <v>0</v>
      </c>
      <c r="DM45">
        <v>6</v>
      </c>
      <c r="DN45">
        <v>0.5</v>
      </c>
      <c r="DO45" t="s">
        <v>443</v>
      </c>
      <c r="DP45">
        <v>2</v>
      </c>
      <c r="DQ45" t="b">
        <v>1</v>
      </c>
      <c r="DR45">
        <v>1720985970.3</v>
      </c>
      <c r="DS45">
        <v>421.532</v>
      </c>
      <c r="DT45">
        <v>420.0375</v>
      </c>
      <c r="DU45">
        <v>26.0044</v>
      </c>
      <c r="DV45">
        <v>24.6689</v>
      </c>
      <c r="DW45">
        <v>419.3246</v>
      </c>
      <c r="DX45">
        <v>25.7045</v>
      </c>
      <c r="DY45">
        <v>500.0273</v>
      </c>
      <c r="DZ45">
        <v>90.69395999999999</v>
      </c>
      <c r="EA45">
        <v>0.09995538</v>
      </c>
      <c r="EB45">
        <v>31.76337</v>
      </c>
      <c r="EC45">
        <v>30.96662</v>
      </c>
      <c r="ED45">
        <v>999.9</v>
      </c>
      <c r="EE45">
        <v>0</v>
      </c>
      <c r="EF45">
        <v>0</v>
      </c>
      <c r="EG45">
        <v>10006.11</v>
      </c>
      <c r="EH45">
        <v>0</v>
      </c>
      <c r="EI45">
        <v>0.242856</v>
      </c>
      <c r="EJ45">
        <v>1.494546</v>
      </c>
      <c r="EK45">
        <v>432.7865</v>
      </c>
      <c r="EL45">
        <v>430.6615</v>
      </c>
      <c r="EM45">
        <v>1.335483</v>
      </c>
      <c r="EN45">
        <v>420.0375</v>
      </c>
      <c r="EO45">
        <v>24.6689</v>
      </c>
      <c r="EP45">
        <v>2.358439</v>
      </c>
      <c r="EQ45">
        <v>2.237322</v>
      </c>
      <c r="ER45">
        <v>20.0812</v>
      </c>
      <c r="ES45">
        <v>19.23208</v>
      </c>
      <c r="ET45">
        <v>0</v>
      </c>
      <c r="EU45">
        <v>0</v>
      </c>
      <c r="EV45">
        <v>0</v>
      </c>
      <c r="EW45">
        <v>0</v>
      </c>
      <c r="EX45">
        <v>-4.39</v>
      </c>
      <c r="EY45">
        <v>0</v>
      </c>
      <c r="EZ45">
        <v>-18.97</v>
      </c>
      <c r="FA45">
        <v>-1.51</v>
      </c>
      <c r="FB45">
        <v>34.9747</v>
      </c>
      <c r="FC45">
        <v>38.431</v>
      </c>
      <c r="FD45">
        <v>36.8248</v>
      </c>
      <c r="FE45">
        <v>37.9497</v>
      </c>
      <c r="FF45">
        <v>36.1246</v>
      </c>
      <c r="FG45">
        <v>0</v>
      </c>
      <c r="FH45">
        <v>0</v>
      </c>
      <c r="FI45">
        <v>0</v>
      </c>
      <c r="FJ45">
        <v>1720985968.8</v>
      </c>
      <c r="FK45">
        <v>0</v>
      </c>
      <c r="FL45">
        <v>-2.992307692307691</v>
      </c>
      <c r="FM45">
        <v>-43.87008532858208</v>
      </c>
      <c r="FN45">
        <v>-7.182906130793188</v>
      </c>
      <c r="FO45">
        <v>-17.01923076923077</v>
      </c>
      <c r="FP45">
        <v>15</v>
      </c>
      <c r="FQ45">
        <v>1720985460.6</v>
      </c>
      <c r="FR45" t="s">
        <v>502</v>
      </c>
      <c r="FS45">
        <v>1720985452.1</v>
      </c>
      <c r="FT45">
        <v>1720985460.6</v>
      </c>
      <c r="FU45">
        <v>9</v>
      </c>
      <c r="FV45">
        <v>-0.529</v>
      </c>
      <c r="FW45">
        <v>-0.051</v>
      </c>
      <c r="FX45">
        <v>2.202</v>
      </c>
      <c r="FY45">
        <v>0.271</v>
      </c>
      <c r="FZ45">
        <v>420</v>
      </c>
      <c r="GA45">
        <v>25</v>
      </c>
      <c r="GB45">
        <v>0.68</v>
      </c>
      <c r="GC45">
        <v>0.16</v>
      </c>
      <c r="GD45">
        <v>1.556573170731707</v>
      </c>
      <c r="GE45">
        <v>-0.01183337979094338</v>
      </c>
      <c r="GF45">
        <v>0.06294880228772153</v>
      </c>
      <c r="GG45">
        <v>1</v>
      </c>
      <c r="GH45">
        <v>-2.923529411764706</v>
      </c>
      <c r="GI45">
        <v>-10.13598158725398</v>
      </c>
      <c r="GJ45">
        <v>6.455460926885602</v>
      </c>
      <c r="GK45">
        <v>0</v>
      </c>
      <c r="GL45">
        <v>1.323846097560976</v>
      </c>
      <c r="GM45">
        <v>0.07715435540069746</v>
      </c>
      <c r="GN45">
        <v>0.008014124993105352</v>
      </c>
      <c r="GO45">
        <v>1</v>
      </c>
      <c r="GP45">
        <v>2</v>
      </c>
      <c r="GQ45">
        <v>3</v>
      </c>
      <c r="GR45" t="s">
        <v>445</v>
      </c>
      <c r="GS45">
        <v>3.10317</v>
      </c>
      <c r="GT45">
        <v>2.75818</v>
      </c>
      <c r="GU45">
        <v>0.0886274</v>
      </c>
      <c r="GV45">
        <v>0.088782</v>
      </c>
      <c r="GW45">
        <v>0.115021</v>
      </c>
      <c r="GX45">
        <v>0.112182</v>
      </c>
      <c r="GY45">
        <v>23865.6</v>
      </c>
      <c r="GZ45">
        <v>22096.1</v>
      </c>
      <c r="HA45">
        <v>26743.6</v>
      </c>
      <c r="HB45">
        <v>24466.6</v>
      </c>
      <c r="HC45">
        <v>37879.2</v>
      </c>
      <c r="HD45">
        <v>32119.3</v>
      </c>
      <c r="HE45">
        <v>46729.8</v>
      </c>
      <c r="HF45">
        <v>38727</v>
      </c>
      <c r="HG45">
        <v>1.8933</v>
      </c>
      <c r="HH45">
        <v>1.92222</v>
      </c>
      <c r="HI45">
        <v>0.125244</v>
      </c>
      <c r="HJ45">
        <v>0</v>
      </c>
      <c r="HK45">
        <v>28.9286</v>
      </c>
      <c r="HL45">
        <v>999.9</v>
      </c>
      <c r="HM45">
        <v>56.2</v>
      </c>
      <c r="HN45">
        <v>30.5</v>
      </c>
      <c r="HO45">
        <v>27.1687</v>
      </c>
      <c r="HP45">
        <v>61.0205</v>
      </c>
      <c r="HQ45">
        <v>23.2853</v>
      </c>
      <c r="HR45">
        <v>1</v>
      </c>
      <c r="HS45">
        <v>-0.0527312</v>
      </c>
      <c r="HT45">
        <v>-2.85979</v>
      </c>
      <c r="HU45">
        <v>20.2757</v>
      </c>
      <c r="HV45">
        <v>5.22148</v>
      </c>
      <c r="HW45">
        <v>11.98</v>
      </c>
      <c r="HX45">
        <v>4.9656</v>
      </c>
      <c r="HY45">
        <v>3.27553</v>
      </c>
      <c r="HZ45">
        <v>9999</v>
      </c>
      <c r="IA45">
        <v>9999</v>
      </c>
      <c r="IB45">
        <v>9999</v>
      </c>
      <c r="IC45">
        <v>999.9</v>
      </c>
      <c r="ID45">
        <v>1.86392</v>
      </c>
      <c r="IE45">
        <v>1.86005</v>
      </c>
      <c r="IF45">
        <v>1.85835</v>
      </c>
      <c r="IG45">
        <v>1.85974</v>
      </c>
      <c r="IH45">
        <v>1.85986</v>
      </c>
      <c r="II45">
        <v>1.85835</v>
      </c>
      <c r="IJ45">
        <v>1.85737</v>
      </c>
      <c r="IK45">
        <v>1.85239</v>
      </c>
      <c r="IL45">
        <v>0</v>
      </c>
      <c r="IM45">
        <v>0</v>
      </c>
      <c r="IN45">
        <v>0</v>
      </c>
      <c r="IO45">
        <v>0</v>
      </c>
      <c r="IP45" t="s">
        <v>446</v>
      </c>
      <c r="IQ45" t="s">
        <v>447</v>
      </c>
      <c r="IR45" t="s">
        <v>448</v>
      </c>
      <c r="IS45" t="s">
        <v>448</v>
      </c>
      <c r="IT45" t="s">
        <v>448</v>
      </c>
      <c r="IU45" t="s">
        <v>448</v>
      </c>
      <c r="IV45">
        <v>0</v>
      </c>
      <c r="IW45">
        <v>100</v>
      </c>
      <c r="IX45">
        <v>100</v>
      </c>
      <c r="IY45">
        <v>2.207</v>
      </c>
      <c r="IZ45">
        <v>0.3</v>
      </c>
      <c r="JA45">
        <v>0.831377882848944</v>
      </c>
      <c r="JB45">
        <v>0.003205081530674009</v>
      </c>
      <c r="JC45">
        <v>2.801668427256499E-07</v>
      </c>
      <c r="JD45">
        <v>-2.335559357006475E-10</v>
      </c>
      <c r="JE45">
        <v>-0.047540967430055</v>
      </c>
      <c r="JF45">
        <v>-0.002076669970451321</v>
      </c>
      <c r="JG45">
        <v>0.0007626758912413338</v>
      </c>
      <c r="JH45">
        <v>-6.071280622872934E-06</v>
      </c>
      <c r="JI45">
        <v>2</v>
      </c>
      <c r="JJ45">
        <v>2003</v>
      </c>
      <c r="JK45">
        <v>1</v>
      </c>
      <c r="JL45">
        <v>25</v>
      </c>
      <c r="JM45">
        <v>8.699999999999999</v>
      </c>
      <c r="JN45">
        <v>8.5</v>
      </c>
      <c r="JO45">
        <v>1.14136</v>
      </c>
      <c r="JP45">
        <v>2.6416</v>
      </c>
      <c r="JQ45">
        <v>1.49658</v>
      </c>
      <c r="JR45">
        <v>2.35962</v>
      </c>
      <c r="JS45">
        <v>1.54907</v>
      </c>
      <c r="JT45">
        <v>2.43042</v>
      </c>
      <c r="JU45">
        <v>35.0364</v>
      </c>
      <c r="JV45">
        <v>23.9824</v>
      </c>
      <c r="JW45">
        <v>18</v>
      </c>
      <c r="JX45">
        <v>478.187</v>
      </c>
      <c r="JY45">
        <v>511.599</v>
      </c>
      <c r="JZ45">
        <v>33.2191</v>
      </c>
      <c r="KA45">
        <v>26.6597</v>
      </c>
      <c r="KB45">
        <v>30.0003</v>
      </c>
      <c r="KC45">
        <v>26.7494</v>
      </c>
      <c r="KD45">
        <v>26.7069</v>
      </c>
      <c r="KE45">
        <v>22.9364</v>
      </c>
      <c r="KF45">
        <v>11.7957</v>
      </c>
      <c r="KG45">
        <v>100</v>
      </c>
      <c r="KH45">
        <v>33.2419</v>
      </c>
      <c r="KI45">
        <v>420</v>
      </c>
      <c r="KJ45">
        <v>24.6638</v>
      </c>
      <c r="KK45">
        <v>102.147</v>
      </c>
      <c r="KL45">
        <v>93.37820000000001</v>
      </c>
    </row>
    <row r="46" spans="1:298">
      <c r="A46">
        <v>28</v>
      </c>
      <c r="B46">
        <v>1720985978.1</v>
      </c>
      <c r="C46">
        <v>1959.099999904633</v>
      </c>
      <c r="D46" t="s">
        <v>507</v>
      </c>
      <c r="E46" t="s">
        <v>508</v>
      </c>
      <c r="F46">
        <v>5</v>
      </c>
      <c r="G46" t="s">
        <v>439</v>
      </c>
      <c r="H46" t="s">
        <v>501</v>
      </c>
      <c r="I46" t="s">
        <v>441</v>
      </c>
      <c r="J46">
        <v>1720985975.6</v>
      </c>
      <c r="K46">
        <f>(L46)/1000</f>
        <v>0</v>
      </c>
      <c r="L46">
        <f>IF(DQ46, AO46, AI46)</f>
        <v>0</v>
      </c>
      <c r="M46">
        <f>IF(DQ46, AJ46, AH46)</f>
        <v>0</v>
      </c>
      <c r="N46">
        <f>DS46 - IF(AV46&gt;1, M46*DM46*100.0/(AX46), 0)</f>
        <v>0</v>
      </c>
      <c r="O46">
        <f>((U46-K46/2)*N46-M46)/(U46+K46/2)</f>
        <v>0</v>
      </c>
      <c r="P46">
        <f>O46*(DZ46+EA46)/1000.0</f>
        <v>0</v>
      </c>
      <c r="Q46">
        <f>(DS46 - IF(AV46&gt;1, M46*DM46*100.0/(AX46), 0))*(DZ46+EA46)/1000.0</f>
        <v>0</v>
      </c>
      <c r="R46">
        <f>2.0/((1/T46-1/S46)+SIGN(T46)*SQRT((1/T46-1/S46)*(1/T46-1/S46) + 4*DN46/((DN46+1)*(DN46+1))*(2*1/T46*1/S46-1/S46*1/S46)))</f>
        <v>0</v>
      </c>
      <c r="S46">
        <f>IF(LEFT(DO46,1)&lt;&gt;"0",IF(LEFT(DO46,1)="1",3.0,DP46),$D$5+$E$5*(EG46*DZ46/($K$5*1000))+$F$5*(EG46*DZ46/($K$5*1000))*MAX(MIN(DM46,$J$5),$I$5)*MAX(MIN(DM46,$J$5),$I$5)+$G$5*MAX(MIN(DM46,$J$5),$I$5)*(EG46*DZ46/($K$5*1000))+$H$5*(EG46*DZ46/($K$5*1000))*(EG46*DZ46/($K$5*1000)))</f>
        <v>0</v>
      </c>
      <c r="T46">
        <f>K46*(1000-(1000*0.61365*exp(17.502*X46/(240.97+X46))/(DZ46+EA46)+DU46)/2)/(1000*0.61365*exp(17.502*X46/(240.97+X46))/(DZ46+EA46)-DU46)</f>
        <v>0</v>
      </c>
      <c r="U46">
        <f>1/((DN46+1)/(R46/1.6)+1/(S46/1.37)) + DN46/((DN46+1)/(R46/1.6) + DN46/(S46/1.37))</f>
        <v>0</v>
      </c>
      <c r="V46">
        <f>(DI46*DL46)</f>
        <v>0</v>
      </c>
      <c r="W46">
        <f>(EB46+(V46+2*0.95*5.67E-8*(((EB46+$B$9)+273)^4-(EB46+273)^4)-44100*K46)/(1.84*29.3*S46+8*0.95*5.67E-8*(EB46+273)^3))</f>
        <v>0</v>
      </c>
      <c r="X46">
        <f>($C$9*EC46+$D$9*ED46+$E$9*W46)</f>
        <v>0</v>
      </c>
      <c r="Y46">
        <f>0.61365*exp(17.502*X46/(240.97+X46))</f>
        <v>0</v>
      </c>
      <c r="Z46">
        <f>(AA46/AB46*100)</f>
        <v>0</v>
      </c>
      <c r="AA46">
        <f>DU46*(DZ46+EA46)/1000</f>
        <v>0</v>
      </c>
      <c r="AB46">
        <f>0.61365*exp(17.502*EB46/(240.97+EB46))</f>
        <v>0</v>
      </c>
      <c r="AC46">
        <f>(Y46-DU46*(DZ46+EA46)/1000)</f>
        <v>0</v>
      </c>
      <c r="AD46">
        <f>(-K46*44100)</f>
        <v>0</v>
      </c>
      <c r="AE46">
        <f>2*29.3*S46*0.92*(EB46-X46)</f>
        <v>0</v>
      </c>
      <c r="AF46">
        <f>2*0.95*5.67E-8*(((EB46+$B$9)+273)^4-(X46+273)^4)</f>
        <v>0</v>
      </c>
      <c r="AG46">
        <f>V46+AF46+AD46+AE46</f>
        <v>0</v>
      </c>
      <c r="AH46">
        <f>DY46*AV46*(DT46-DS46*(1000-AV46*DV46)/(1000-AV46*DU46))/(100*DM46)</f>
        <v>0</v>
      </c>
      <c r="AI46">
        <f>1000*DY46*AV46*(DU46-DV46)/(100*DM46*(1000-AV46*DU46))</f>
        <v>0</v>
      </c>
      <c r="AJ46">
        <f>(AK46 - AL46 - DZ46*1E3/(8.314*(EB46+273.15)) * AN46/DY46 * AM46) * DY46/(100*DM46) * (1000 - DV46)/1000</f>
        <v>0</v>
      </c>
      <c r="AK46">
        <v>430.6969667590206</v>
      </c>
      <c r="AL46">
        <v>432.8584969696967</v>
      </c>
      <c r="AM46">
        <v>0.001549380419735733</v>
      </c>
      <c r="AN46">
        <v>66.4442441544027</v>
      </c>
      <c r="AO46">
        <f>(AQ46 - AP46 + DZ46*1E3/(8.314*(EB46+273.15)) * AS46/DY46 * AR46) * DY46/(100*DM46) * 1000/(1000 - AQ46)</f>
        <v>0</v>
      </c>
      <c r="AP46">
        <v>24.66586677285033</v>
      </c>
      <c r="AQ46">
        <v>26.01191272727272</v>
      </c>
      <c r="AR46">
        <v>1.042458937245138E-05</v>
      </c>
      <c r="AS46">
        <v>106.397671209316</v>
      </c>
      <c r="AT46">
        <v>6</v>
      </c>
      <c r="AU46">
        <v>1</v>
      </c>
      <c r="AV46">
        <f>IF(AT46*$H$15&gt;=AX46,1.0,(AX46/(AX46-AT46*$H$15)))</f>
        <v>0</v>
      </c>
      <c r="AW46">
        <f>(AV46-1)*100</f>
        <v>0</v>
      </c>
      <c r="AX46">
        <f>MAX(0,($B$15+$C$15*EG46)/(1+$D$15*EG46)*DZ46/(EB46+273)*$E$15)</f>
        <v>0</v>
      </c>
      <c r="AY46" t="s">
        <v>442</v>
      </c>
      <c r="AZ46" t="s">
        <v>442</v>
      </c>
      <c r="BA46">
        <v>0</v>
      </c>
      <c r="BB46">
        <v>0</v>
      </c>
      <c r="BC46">
        <f>1-BA46/BB46</f>
        <v>0</v>
      </c>
      <c r="BD46">
        <v>0</v>
      </c>
      <c r="BE46" t="s">
        <v>442</v>
      </c>
      <c r="BF46" t="s">
        <v>442</v>
      </c>
      <c r="BG46">
        <v>0</v>
      </c>
      <c r="BH46">
        <v>0</v>
      </c>
      <c r="BI46">
        <f>1-BG46/BH46</f>
        <v>0</v>
      </c>
      <c r="BJ46">
        <v>0.5</v>
      </c>
      <c r="BK46">
        <f>DJ46</f>
        <v>0</v>
      </c>
      <c r="BL46">
        <f>M46</f>
        <v>0</v>
      </c>
      <c r="BM46">
        <f>BI46*BJ46*BK46</f>
        <v>0</v>
      </c>
      <c r="BN46">
        <f>(BL46-BD46)/BK46</f>
        <v>0</v>
      </c>
      <c r="BO46">
        <f>(BB46-BH46)/BH46</f>
        <v>0</v>
      </c>
      <c r="BP46">
        <f>BA46/(BC46+BA46/BH46)</f>
        <v>0</v>
      </c>
      <c r="BQ46" t="s">
        <v>442</v>
      </c>
      <c r="BR46">
        <v>0</v>
      </c>
      <c r="BS46">
        <f>IF(BR46&lt;&gt;0, BR46, BP46)</f>
        <v>0</v>
      </c>
      <c r="BT46">
        <f>1-BS46/BH46</f>
        <v>0</v>
      </c>
      <c r="BU46">
        <f>(BH46-BG46)/(BH46-BS46)</f>
        <v>0</v>
      </c>
      <c r="BV46">
        <f>(BB46-BH46)/(BB46-BS46)</f>
        <v>0</v>
      </c>
      <c r="BW46">
        <f>(BH46-BG46)/(BH46-BA46)</f>
        <v>0</v>
      </c>
      <c r="BX46">
        <f>(BB46-BH46)/(BB46-BA46)</f>
        <v>0</v>
      </c>
      <c r="BY46">
        <f>(BU46*BS46/BG46)</f>
        <v>0</v>
      </c>
      <c r="BZ46">
        <f>(1-BY46)</f>
        <v>0</v>
      </c>
      <c r="DI46">
        <f>$B$13*EH46+$C$13*EI46+$F$13*ET46*(1-EW46)</f>
        <v>0</v>
      </c>
      <c r="DJ46">
        <f>DI46*DK46</f>
        <v>0</v>
      </c>
      <c r="DK46">
        <f>($B$13*$D$11+$C$13*$D$11+$F$13*((FG46+EY46)/MAX(FG46+EY46+FH46, 0.1)*$I$11+FH46/MAX(FG46+EY46+FH46, 0.1)*$J$11))/($B$13+$C$13+$F$13)</f>
        <v>0</v>
      </c>
      <c r="DL46">
        <f>($B$13*$K$11+$C$13*$K$11+$F$13*((FG46+EY46)/MAX(FG46+EY46+FH46, 0.1)*$P$11+FH46/MAX(FG46+EY46+FH46, 0.1)*$Q$11))/($B$13+$C$13+$F$13)</f>
        <v>0</v>
      </c>
      <c r="DM46">
        <v>6</v>
      </c>
      <c r="DN46">
        <v>0.5</v>
      </c>
      <c r="DO46" t="s">
        <v>443</v>
      </c>
      <c r="DP46">
        <v>2</v>
      </c>
      <c r="DQ46" t="b">
        <v>1</v>
      </c>
      <c r="DR46">
        <v>1720985975.6</v>
      </c>
      <c r="DS46">
        <v>421.5878888888889</v>
      </c>
      <c r="DT46">
        <v>420.0572222222223</v>
      </c>
      <c r="DU46">
        <v>26.00893333333333</v>
      </c>
      <c r="DV46">
        <v>24.66555555555556</v>
      </c>
      <c r="DW46">
        <v>419.38</v>
      </c>
      <c r="DX46">
        <v>25.70895555555556</v>
      </c>
      <c r="DY46">
        <v>500.010111111111</v>
      </c>
      <c r="DZ46">
        <v>90.69318888888888</v>
      </c>
      <c r="EA46">
        <v>0.09981386666666665</v>
      </c>
      <c r="EB46">
        <v>31.76931111111111</v>
      </c>
      <c r="EC46">
        <v>30.97185555555555</v>
      </c>
      <c r="ED46">
        <v>999.9000000000001</v>
      </c>
      <c r="EE46">
        <v>0</v>
      </c>
      <c r="EF46">
        <v>0</v>
      </c>
      <c r="EG46">
        <v>10017.63333333333</v>
      </c>
      <c r="EH46">
        <v>0</v>
      </c>
      <c r="EI46">
        <v>0.242856</v>
      </c>
      <c r="EJ46">
        <v>1.530556666666667</v>
      </c>
      <c r="EK46">
        <v>432.8455555555556</v>
      </c>
      <c r="EL46">
        <v>430.6801111111111</v>
      </c>
      <c r="EM46">
        <v>1.343371111111111</v>
      </c>
      <c r="EN46">
        <v>420.0572222222223</v>
      </c>
      <c r="EO46">
        <v>24.66555555555556</v>
      </c>
      <c r="EP46">
        <v>2.358834444444445</v>
      </c>
      <c r="EQ46">
        <v>2.237</v>
      </c>
      <c r="ER46">
        <v>20.08391111111111</v>
      </c>
      <c r="ES46">
        <v>19.22977777777778</v>
      </c>
      <c r="ET46">
        <v>0</v>
      </c>
      <c r="EU46">
        <v>0</v>
      </c>
      <c r="EV46">
        <v>0</v>
      </c>
      <c r="EW46">
        <v>0</v>
      </c>
      <c r="EX46">
        <v>-6.277777777777777</v>
      </c>
      <c r="EY46">
        <v>0</v>
      </c>
      <c r="EZ46">
        <v>-18.28888888888889</v>
      </c>
      <c r="FA46">
        <v>-1.077777777777778</v>
      </c>
      <c r="FB46">
        <v>34.86088888888889</v>
      </c>
      <c r="FC46">
        <v>38.368</v>
      </c>
      <c r="FD46">
        <v>36.48577777777777</v>
      </c>
      <c r="FE46">
        <v>37.82633333333334</v>
      </c>
      <c r="FF46">
        <v>36.03444444444445</v>
      </c>
      <c r="FG46">
        <v>0</v>
      </c>
      <c r="FH46">
        <v>0</v>
      </c>
      <c r="FI46">
        <v>0</v>
      </c>
      <c r="FJ46">
        <v>1720985973.6</v>
      </c>
      <c r="FK46">
        <v>0</v>
      </c>
      <c r="FL46">
        <v>-4.746153846153846</v>
      </c>
      <c r="FM46">
        <v>-10.66666608898623</v>
      </c>
      <c r="FN46">
        <v>-26.11623968629753</v>
      </c>
      <c r="FO46">
        <v>-17.15</v>
      </c>
      <c r="FP46">
        <v>15</v>
      </c>
      <c r="FQ46">
        <v>1720985460.6</v>
      </c>
      <c r="FR46" t="s">
        <v>502</v>
      </c>
      <c r="FS46">
        <v>1720985452.1</v>
      </c>
      <c r="FT46">
        <v>1720985460.6</v>
      </c>
      <c r="FU46">
        <v>9</v>
      </c>
      <c r="FV46">
        <v>-0.529</v>
      </c>
      <c r="FW46">
        <v>-0.051</v>
      </c>
      <c r="FX46">
        <v>2.202</v>
      </c>
      <c r="FY46">
        <v>0.271</v>
      </c>
      <c r="FZ46">
        <v>420</v>
      </c>
      <c r="GA46">
        <v>25</v>
      </c>
      <c r="GB46">
        <v>0.68</v>
      </c>
      <c r="GC46">
        <v>0.16</v>
      </c>
      <c r="GD46">
        <v>1.55961</v>
      </c>
      <c r="GE46">
        <v>-0.3512242401500952</v>
      </c>
      <c r="GF46">
        <v>0.06162403804523036</v>
      </c>
      <c r="GG46">
        <v>1</v>
      </c>
      <c r="GH46">
        <v>-3.3</v>
      </c>
      <c r="GI46">
        <v>-12.88311670166332</v>
      </c>
      <c r="GJ46">
        <v>6.798356202702498</v>
      </c>
      <c r="GK46">
        <v>0</v>
      </c>
      <c r="GL46">
        <v>1.33025225</v>
      </c>
      <c r="GM46">
        <v>0.09219838649155526</v>
      </c>
      <c r="GN46">
        <v>0.009143976019079441</v>
      </c>
      <c r="GO46">
        <v>1</v>
      </c>
      <c r="GP46">
        <v>2</v>
      </c>
      <c r="GQ46">
        <v>3</v>
      </c>
      <c r="GR46" t="s">
        <v>445</v>
      </c>
      <c r="GS46">
        <v>3.10312</v>
      </c>
      <c r="GT46">
        <v>2.75824</v>
      </c>
      <c r="GU46">
        <v>0.08862979999999999</v>
      </c>
      <c r="GV46">
        <v>0.088766</v>
      </c>
      <c r="GW46">
        <v>0.115033</v>
      </c>
      <c r="GX46">
        <v>0.112176</v>
      </c>
      <c r="GY46">
        <v>23865.6</v>
      </c>
      <c r="GZ46">
        <v>22096.5</v>
      </c>
      <c r="HA46">
        <v>26743.6</v>
      </c>
      <c r="HB46">
        <v>24466.6</v>
      </c>
      <c r="HC46">
        <v>37878.7</v>
      </c>
      <c r="HD46">
        <v>32119.8</v>
      </c>
      <c r="HE46">
        <v>46729.8</v>
      </c>
      <c r="HF46">
        <v>38727.3</v>
      </c>
      <c r="HG46">
        <v>1.89347</v>
      </c>
      <c r="HH46">
        <v>1.92245</v>
      </c>
      <c r="HI46">
        <v>0.12517</v>
      </c>
      <c r="HJ46">
        <v>0</v>
      </c>
      <c r="HK46">
        <v>28.9298</v>
      </c>
      <c r="HL46">
        <v>999.9</v>
      </c>
      <c r="HM46">
        <v>56.2</v>
      </c>
      <c r="HN46">
        <v>30.5</v>
      </c>
      <c r="HO46">
        <v>27.1678</v>
      </c>
      <c r="HP46">
        <v>61.1505</v>
      </c>
      <c r="HQ46">
        <v>23.1611</v>
      </c>
      <c r="HR46">
        <v>1</v>
      </c>
      <c r="HS46">
        <v>-0.052622</v>
      </c>
      <c r="HT46">
        <v>-2.87825</v>
      </c>
      <c r="HU46">
        <v>20.2756</v>
      </c>
      <c r="HV46">
        <v>5.22178</v>
      </c>
      <c r="HW46">
        <v>11.98</v>
      </c>
      <c r="HX46">
        <v>4.96545</v>
      </c>
      <c r="HY46">
        <v>3.2756</v>
      </c>
      <c r="HZ46">
        <v>9999</v>
      </c>
      <c r="IA46">
        <v>9999</v>
      </c>
      <c r="IB46">
        <v>9999</v>
      </c>
      <c r="IC46">
        <v>999.9</v>
      </c>
      <c r="ID46">
        <v>1.86392</v>
      </c>
      <c r="IE46">
        <v>1.86005</v>
      </c>
      <c r="IF46">
        <v>1.85835</v>
      </c>
      <c r="IG46">
        <v>1.85974</v>
      </c>
      <c r="IH46">
        <v>1.85989</v>
      </c>
      <c r="II46">
        <v>1.85835</v>
      </c>
      <c r="IJ46">
        <v>1.85736</v>
      </c>
      <c r="IK46">
        <v>1.85241</v>
      </c>
      <c r="IL46">
        <v>0</v>
      </c>
      <c r="IM46">
        <v>0</v>
      </c>
      <c r="IN46">
        <v>0</v>
      </c>
      <c r="IO46">
        <v>0</v>
      </c>
      <c r="IP46" t="s">
        <v>446</v>
      </c>
      <c r="IQ46" t="s">
        <v>447</v>
      </c>
      <c r="IR46" t="s">
        <v>448</v>
      </c>
      <c r="IS46" t="s">
        <v>448</v>
      </c>
      <c r="IT46" t="s">
        <v>448</v>
      </c>
      <c r="IU46" t="s">
        <v>448</v>
      </c>
      <c r="IV46">
        <v>0</v>
      </c>
      <c r="IW46">
        <v>100</v>
      </c>
      <c r="IX46">
        <v>100</v>
      </c>
      <c r="IY46">
        <v>2.208</v>
      </c>
      <c r="IZ46">
        <v>0.3</v>
      </c>
      <c r="JA46">
        <v>0.831377882848944</v>
      </c>
      <c r="JB46">
        <v>0.003205081530674009</v>
      </c>
      <c r="JC46">
        <v>2.801668427256499E-07</v>
      </c>
      <c r="JD46">
        <v>-2.335559357006475E-10</v>
      </c>
      <c r="JE46">
        <v>-0.047540967430055</v>
      </c>
      <c r="JF46">
        <v>-0.002076669970451321</v>
      </c>
      <c r="JG46">
        <v>0.0007626758912413338</v>
      </c>
      <c r="JH46">
        <v>-6.071280622872934E-06</v>
      </c>
      <c r="JI46">
        <v>2</v>
      </c>
      <c r="JJ46">
        <v>2003</v>
      </c>
      <c r="JK46">
        <v>1</v>
      </c>
      <c r="JL46">
        <v>25</v>
      </c>
      <c r="JM46">
        <v>8.800000000000001</v>
      </c>
      <c r="JN46">
        <v>8.6</v>
      </c>
      <c r="JO46">
        <v>1.14136</v>
      </c>
      <c r="JP46">
        <v>2.65381</v>
      </c>
      <c r="JQ46">
        <v>1.49658</v>
      </c>
      <c r="JR46">
        <v>2.35962</v>
      </c>
      <c r="JS46">
        <v>1.54907</v>
      </c>
      <c r="JT46">
        <v>2.42554</v>
      </c>
      <c r="JU46">
        <v>35.0364</v>
      </c>
      <c r="JV46">
        <v>23.9824</v>
      </c>
      <c r="JW46">
        <v>18</v>
      </c>
      <c r="JX46">
        <v>478.304</v>
      </c>
      <c r="JY46">
        <v>511.77</v>
      </c>
      <c r="JZ46">
        <v>33.2411</v>
      </c>
      <c r="KA46">
        <v>26.6598</v>
      </c>
      <c r="KB46">
        <v>30.0002</v>
      </c>
      <c r="KC46">
        <v>26.7517</v>
      </c>
      <c r="KD46">
        <v>26.7091</v>
      </c>
      <c r="KE46">
        <v>22.9347</v>
      </c>
      <c r="KF46">
        <v>11.7957</v>
      </c>
      <c r="KG46">
        <v>100</v>
      </c>
      <c r="KH46">
        <v>33.2619</v>
      </c>
      <c r="KI46">
        <v>420</v>
      </c>
      <c r="KJ46">
        <v>24.6494</v>
      </c>
      <c r="KK46">
        <v>102.148</v>
      </c>
      <c r="KL46">
        <v>93.37860000000001</v>
      </c>
    </row>
    <row r="47" spans="1:298">
      <c r="A47">
        <v>29</v>
      </c>
      <c r="B47">
        <v>1720985983.1</v>
      </c>
      <c r="C47">
        <v>1964.099999904633</v>
      </c>
      <c r="D47" t="s">
        <v>509</v>
      </c>
      <c r="E47" t="s">
        <v>510</v>
      </c>
      <c r="F47">
        <v>5</v>
      </c>
      <c r="G47" t="s">
        <v>439</v>
      </c>
      <c r="H47" t="s">
        <v>501</v>
      </c>
      <c r="I47" t="s">
        <v>441</v>
      </c>
      <c r="J47">
        <v>1720985980.3</v>
      </c>
      <c r="K47">
        <f>(L47)/1000</f>
        <v>0</v>
      </c>
      <c r="L47">
        <f>IF(DQ47, AO47, AI47)</f>
        <v>0</v>
      </c>
      <c r="M47">
        <f>IF(DQ47, AJ47, AH47)</f>
        <v>0</v>
      </c>
      <c r="N47">
        <f>DS47 - IF(AV47&gt;1, M47*DM47*100.0/(AX47), 0)</f>
        <v>0</v>
      </c>
      <c r="O47">
        <f>((U47-K47/2)*N47-M47)/(U47+K47/2)</f>
        <v>0</v>
      </c>
      <c r="P47">
        <f>O47*(DZ47+EA47)/1000.0</f>
        <v>0</v>
      </c>
      <c r="Q47">
        <f>(DS47 - IF(AV47&gt;1, M47*DM47*100.0/(AX47), 0))*(DZ47+EA47)/1000.0</f>
        <v>0</v>
      </c>
      <c r="R47">
        <f>2.0/((1/T47-1/S47)+SIGN(T47)*SQRT((1/T47-1/S47)*(1/T47-1/S47) + 4*DN47/((DN47+1)*(DN47+1))*(2*1/T47*1/S47-1/S47*1/S47)))</f>
        <v>0</v>
      </c>
      <c r="S47">
        <f>IF(LEFT(DO47,1)&lt;&gt;"0",IF(LEFT(DO47,1)="1",3.0,DP47),$D$5+$E$5*(EG47*DZ47/($K$5*1000))+$F$5*(EG47*DZ47/($K$5*1000))*MAX(MIN(DM47,$J$5),$I$5)*MAX(MIN(DM47,$J$5),$I$5)+$G$5*MAX(MIN(DM47,$J$5),$I$5)*(EG47*DZ47/($K$5*1000))+$H$5*(EG47*DZ47/($K$5*1000))*(EG47*DZ47/($K$5*1000)))</f>
        <v>0</v>
      </c>
      <c r="T47">
        <f>K47*(1000-(1000*0.61365*exp(17.502*X47/(240.97+X47))/(DZ47+EA47)+DU47)/2)/(1000*0.61365*exp(17.502*X47/(240.97+X47))/(DZ47+EA47)-DU47)</f>
        <v>0</v>
      </c>
      <c r="U47">
        <f>1/((DN47+1)/(R47/1.6)+1/(S47/1.37)) + DN47/((DN47+1)/(R47/1.6) + DN47/(S47/1.37))</f>
        <v>0</v>
      </c>
      <c r="V47">
        <f>(DI47*DL47)</f>
        <v>0</v>
      </c>
      <c r="W47">
        <f>(EB47+(V47+2*0.95*5.67E-8*(((EB47+$B$9)+273)^4-(EB47+273)^4)-44100*K47)/(1.84*29.3*S47+8*0.95*5.67E-8*(EB47+273)^3))</f>
        <v>0</v>
      </c>
      <c r="X47">
        <f>($C$9*EC47+$D$9*ED47+$E$9*W47)</f>
        <v>0</v>
      </c>
      <c r="Y47">
        <f>0.61365*exp(17.502*X47/(240.97+X47))</f>
        <v>0</v>
      </c>
      <c r="Z47">
        <f>(AA47/AB47*100)</f>
        <v>0</v>
      </c>
      <c r="AA47">
        <f>DU47*(DZ47+EA47)/1000</f>
        <v>0</v>
      </c>
      <c r="AB47">
        <f>0.61365*exp(17.502*EB47/(240.97+EB47))</f>
        <v>0</v>
      </c>
      <c r="AC47">
        <f>(Y47-DU47*(DZ47+EA47)/1000)</f>
        <v>0</v>
      </c>
      <c r="AD47">
        <f>(-K47*44100)</f>
        <v>0</v>
      </c>
      <c r="AE47">
        <f>2*29.3*S47*0.92*(EB47-X47)</f>
        <v>0</v>
      </c>
      <c r="AF47">
        <f>2*0.95*5.67E-8*(((EB47+$B$9)+273)^4-(X47+273)^4)</f>
        <v>0</v>
      </c>
      <c r="AG47">
        <f>V47+AF47+AD47+AE47</f>
        <v>0</v>
      </c>
      <c r="AH47">
        <f>DY47*AV47*(DT47-DS47*(1000-AV47*DV47)/(1000-AV47*DU47))/(100*DM47)</f>
        <v>0</v>
      </c>
      <c r="AI47">
        <f>1000*DY47*AV47*(DU47-DV47)/(100*DM47*(1000-AV47*DU47))</f>
        <v>0</v>
      </c>
      <c r="AJ47">
        <f>(AK47 - AL47 - DZ47*1E3/(8.314*(EB47+273.15)) * AN47/DY47 * AM47) * DY47/(100*DM47) * (1000 - DV47)/1000</f>
        <v>0</v>
      </c>
      <c r="AK47">
        <v>430.6309167483622</v>
      </c>
      <c r="AL47">
        <v>432.8454545454546</v>
      </c>
      <c r="AM47">
        <v>-0.0007008280704485932</v>
      </c>
      <c r="AN47">
        <v>66.4442441544027</v>
      </c>
      <c r="AO47">
        <f>(AQ47 - AP47 + DZ47*1E3/(8.314*(EB47+273.15)) * AS47/DY47 * AR47) * DY47/(100*DM47) * 1000/(1000 - AQ47)</f>
        <v>0</v>
      </c>
      <c r="AP47">
        <v>24.66359369558964</v>
      </c>
      <c r="AQ47">
        <v>26.01229696969696</v>
      </c>
      <c r="AR47">
        <v>-2.168699587015729E-06</v>
      </c>
      <c r="AS47">
        <v>106.397671209316</v>
      </c>
      <c r="AT47">
        <v>6</v>
      </c>
      <c r="AU47">
        <v>1</v>
      </c>
      <c r="AV47">
        <f>IF(AT47*$H$15&gt;=AX47,1.0,(AX47/(AX47-AT47*$H$15)))</f>
        <v>0</v>
      </c>
      <c r="AW47">
        <f>(AV47-1)*100</f>
        <v>0</v>
      </c>
      <c r="AX47">
        <f>MAX(0,($B$15+$C$15*EG47)/(1+$D$15*EG47)*DZ47/(EB47+273)*$E$15)</f>
        <v>0</v>
      </c>
      <c r="AY47" t="s">
        <v>442</v>
      </c>
      <c r="AZ47" t="s">
        <v>442</v>
      </c>
      <c r="BA47">
        <v>0</v>
      </c>
      <c r="BB47">
        <v>0</v>
      </c>
      <c r="BC47">
        <f>1-BA47/BB47</f>
        <v>0</v>
      </c>
      <c r="BD47">
        <v>0</v>
      </c>
      <c r="BE47" t="s">
        <v>442</v>
      </c>
      <c r="BF47" t="s">
        <v>442</v>
      </c>
      <c r="BG47">
        <v>0</v>
      </c>
      <c r="BH47">
        <v>0</v>
      </c>
      <c r="BI47">
        <f>1-BG47/BH47</f>
        <v>0</v>
      </c>
      <c r="BJ47">
        <v>0.5</v>
      </c>
      <c r="BK47">
        <f>DJ47</f>
        <v>0</v>
      </c>
      <c r="BL47">
        <f>M47</f>
        <v>0</v>
      </c>
      <c r="BM47">
        <f>BI47*BJ47*BK47</f>
        <v>0</v>
      </c>
      <c r="BN47">
        <f>(BL47-BD47)/BK47</f>
        <v>0</v>
      </c>
      <c r="BO47">
        <f>(BB47-BH47)/BH47</f>
        <v>0</v>
      </c>
      <c r="BP47">
        <f>BA47/(BC47+BA47/BH47)</f>
        <v>0</v>
      </c>
      <c r="BQ47" t="s">
        <v>442</v>
      </c>
      <c r="BR47">
        <v>0</v>
      </c>
      <c r="BS47">
        <f>IF(BR47&lt;&gt;0, BR47, BP47)</f>
        <v>0</v>
      </c>
      <c r="BT47">
        <f>1-BS47/BH47</f>
        <v>0</v>
      </c>
      <c r="BU47">
        <f>(BH47-BG47)/(BH47-BS47)</f>
        <v>0</v>
      </c>
      <c r="BV47">
        <f>(BB47-BH47)/(BB47-BS47)</f>
        <v>0</v>
      </c>
      <c r="BW47">
        <f>(BH47-BG47)/(BH47-BA47)</f>
        <v>0</v>
      </c>
      <c r="BX47">
        <f>(BB47-BH47)/(BB47-BA47)</f>
        <v>0</v>
      </c>
      <c r="BY47">
        <f>(BU47*BS47/BG47)</f>
        <v>0</v>
      </c>
      <c r="BZ47">
        <f>(1-BY47)</f>
        <v>0</v>
      </c>
      <c r="DI47">
        <f>$B$13*EH47+$C$13*EI47+$F$13*ET47*(1-EW47)</f>
        <v>0</v>
      </c>
      <c r="DJ47">
        <f>DI47*DK47</f>
        <v>0</v>
      </c>
      <c r="DK47">
        <f>($B$13*$D$11+$C$13*$D$11+$F$13*((FG47+EY47)/MAX(FG47+EY47+FH47, 0.1)*$I$11+FH47/MAX(FG47+EY47+FH47, 0.1)*$J$11))/($B$13+$C$13+$F$13)</f>
        <v>0</v>
      </c>
      <c r="DL47">
        <f>($B$13*$K$11+$C$13*$K$11+$F$13*((FG47+EY47)/MAX(FG47+EY47+FH47, 0.1)*$P$11+FH47/MAX(FG47+EY47+FH47, 0.1)*$Q$11))/($B$13+$C$13+$F$13)</f>
        <v>0</v>
      </c>
      <c r="DM47">
        <v>6</v>
      </c>
      <c r="DN47">
        <v>0.5</v>
      </c>
      <c r="DO47" t="s">
        <v>443</v>
      </c>
      <c r="DP47">
        <v>2</v>
      </c>
      <c r="DQ47" t="b">
        <v>1</v>
      </c>
      <c r="DR47">
        <v>1720985980.3</v>
      </c>
      <c r="DS47">
        <v>421.5886</v>
      </c>
      <c r="DT47">
        <v>420.0058</v>
      </c>
      <c r="DU47">
        <v>26.01234</v>
      </c>
      <c r="DV47">
        <v>24.66402</v>
      </c>
      <c r="DW47">
        <v>419.381</v>
      </c>
      <c r="DX47">
        <v>25.71224999999999</v>
      </c>
      <c r="DY47">
        <v>500.0490999999999</v>
      </c>
      <c r="DZ47">
        <v>90.69119999999999</v>
      </c>
      <c r="EA47">
        <v>0.1002215</v>
      </c>
      <c r="EB47">
        <v>31.77301</v>
      </c>
      <c r="EC47">
        <v>30.96807</v>
      </c>
      <c r="ED47">
        <v>999.9</v>
      </c>
      <c r="EE47">
        <v>0</v>
      </c>
      <c r="EF47">
        <v>0</v>
      </c>
      <c r="EG47">
        <v>9985.310000000001</v>
      </c>
      <c r="EH47">
        <v>0</v>
      </c>
      <c r="EI47">
        <v>0.242856</v>
      </c>
      <c r="EJ47">
        <v>1.582541</v>
      </c>
      <c r="EK47">
        <v>432.8479</v>
      </c>
      <c r="EL47">
        <v>430.6271</v>
      </c>
      <c r="EM47">
        <v>1.348329</v>
      </c>
      <c r="EN47">
        <v>420.0058</v>
      </c>
      <c r="EO47">
        <v>24.66402</v>
      </c>
      <c r="EP47">
        <v>2.359093</v>
      </c>
      <c r="EQ47">
        <v>2.236811</v>
      </c>
      <c r="ER47">
        <v>20.08566</v>
      </c>
      <c r="ES47">
        <v>19.22842</v>
      </c>
      <c r="ET47">
        <v>0</v>
      </c>
      <c r="EU47">
        <v>0</v>
      </c>
      <c r="EV47">
        <v>0</v>
      </c>
      <c r="EW47">
        <v>0</v>
      </c>
      <c r="EX47">
        <v>-0.93</v>
      </c>
      <c r="EY47">
        <v>0</v>
      </c>
      <c r="EZ47">
        <v>-23.13</v>
      </c>
      <c r="FA47">
        <v>-1.63</v>
      </c>
      <c r="FB47">
        <v>34.84990000000001</v>
      </c>
      <c r="FC47">
        <v>38.2686</v>
      </c>
      <c r="FD47">
        <v>36.3998</v>
      </c>
      <c r="FE47">
        <v>37.7561</v>
      </c>
      <c r="FF47">
        <v>36.2933</v>
      </c>
      <c r="FG47">
        <v>0</v>
      </c>
      <c r="FH47">
        <v>0</v>
      </c>
      <c r="FI47">
        <v>0</v>
      </c>
      <c r="FJ47">
        <v>1720985978.4</v>
      </c>
      <c r="FK47">
        <v>0</v>
      </c>
      <c r="FL47">
        <v>-3.488461538461539</v>
      </c>
      <c r="FM47">
        <v>12.28376116346116</v>
      </c>
      <c r="FN47">
        <v>-22.34529950047647</v>
      </c>
      <c r="FO47">
        <v>-20.66923076923077</v>
      </c>
      <c r="FP47">
        <v>15</v>
      </c>
      <c r="FQ47">
        <v>1720985460.6</v>
      </c>
      <c r="FR47" t="s">
        <v>502</v>
      </c>
      <c r="FS47">
        <v>1720985452.1</v>
      </c>
      <c r="FT47">
        <v>1720985460.6</v>
      </c>
      <c r="FU47">
        <v>9</v>
      </c>
      <c r="FV47">
        <v>-0.529</v>
      </c>
      <c r="FW47">
        <v>-0.051</v>
      </c>
      <c r="FX47">
        <v>2.202</v>
      </c>
      <c r="FY47">
        <v>0.271</v>
      </c>
      <c r="FZ47">
        <v>420</v>
      </c>
      <c r="GA47">
        <v>25</v>
      </c>
      <c r="GB47">
        <v>0.68</v>
      </c>
      <c r="GC47">
        <v>0.16</v>
      </c>
      <c r="GD47">
        <v>1.5600315</v>
      </c>
      <c r="GE47">
        <v>-0.1646021763602232</v>
      </c>
      <c r="GF47">
        <v>0.06080422857622651</v>
      </c>
      <c r="GG47">
        <v>1</v>
      </c>
      <c r="GH47">
        <v>-3.476470588235294</v>
      </c>
      <c r="GI47">
        <v>2.230710718926332</v>
      </c>
      <c r="GJ47">
        <v>6.004266072773953</v>
      </c>
      <c r="GK47">
        <v>0</v>
      </c>
      <c r="GL47">
        <v>1.33724825</v>
      </c>
      <c r="GM47">
        <v>0.09680971857410459</v>
      </c>
      <c r="GN47">
        <v>0.009559054055579976</v>
      </c>
      <c r="GO47">
        <v>1</v>
      </c>
      <c r="GP47">
        <v>2</v>
      </c>
      <c r="GQ47">
        <v>3</v>
      </c>
      <c r="GR47" t="s">
        <v>445</v>
      </c>
      <c r="GS47">
        <v>3.10317</v>
      </c>
      <c r="GT47">
        <v>2.75806</v>
      </c>
      <c r="GU47">
        <v>0.08862250000000001</v>
      </c>
      <c r="GV47">
        <v>0.0887638</v>
      </c>
      <c r="GW47">
        <v>0.115034</v>
      </c>
      <c r="GX47">
        <v>0.112177</v>
      </c>
      <c r="GY47">
        <v>23865.6</v>
      </c>
      <c r="GZ47">
        <v>22096.3</v>
      </c>
      <c r="HA47">
        <v>26743.4</v>
      </c>
      <c r="HB47">
        <v>24466.4</v>
      </c>
      <c r="HC47">
        <v>37878.6</v>
      </c>
      <c r="HD47">
        <v>32119.5</v>
      </c>
      <c r="HE47">
        <v>46729.7</v>
      </c>
      <c r="HF47">
        <v>38727</v>
      </c>
      <c r="HG47">
        <v>1.89345</v>
      </c>
      <c r="HH47">
        <v>1.92235</v>
      </c>
      <c r="HI47">
        <v>0.125185</v>
      </c>
      <c r="HJ47">
        <v>0</v>
      </c>
      <c r="HK47">
        <v>28.9311</v>
      </c>
      <c r="HL47">
        <v>999.9</v>
      </c>
      <c r="HM47">
        <v>56.2</v>
      </c>
      <c r="HN47">
        <v>30.5</v>
      </c>
      <c r="HO47">
        <v>27.1703</v>
      </c>
      <c r="HP47">
        <v>61.1305</v>
      </c>
      <c r="HQ47">
        <v>23.1771</v>
      </c>
      <c r="HR47">
        <v>1</v>
      </c>
      <c r="HS47">
        <v>-0.0522104</v>
      </c>
      <c r="HT47">
        <v>-2.8803</v>
      </c>
      <c r="HU47">
        <v>20.2756</v>
      </c>
      <c r="HV47">
        <v>5.22193</v>
      </c>
      <c r="HW47">
        <v>11.98</v>
      </c>
      <c r="HX47">
        <v>4.9657</v>
      </c>
      <c r="HY47">
        <v>3.27558</v>
      </c>
      <c r="HZ47">
        <v>9999</v>
      </c>
      <c r="IA47">
        <v>9999</v>
      </c>
      <c r="IB47">
        <v>9999</v>
      </c>
      <c r="IC47">
        <v>999.9</v>
      </c>
      <c r="ID47">
        <v>1.86392</v>
      </c>
      <c r="IE47">
        <v>1.86005</v>
      </c>
      <c r="IF47">
        <v>1.85834</v>
      </c>
      <c r="IG47">
        <v>1.85974</v>
      </c>
      <c r="IH47">
        <v>1.85988</v>
      </c>
      <c r="II47">
        <v>1.85835</v>
      </c>
      <c r="IJ47">
        <v>1.85736</v>
      </c>
      <c r="IK47">
        <v>1.8524</v>
      </c>
      <c r="IL47">
        <v>0</v>
      </c>
      <c r="IM47">
        <v>0</v>
      </c>
      <c r="IN47">
        <v>0</v>
      </c>
      <c r="IO47">
        <v>0</v>
      </c>
      <c r="IP47" t="s">
        <v>446</v>
      </c>
      <c r="IQ47" t="s">
        <v>447</v>
      </c>
      <c r="IR47" t="s">
        <v>448</v>
      </c>
      <c r="IS47" t="s">
        <v>448</v>
      </c>
      <c r="IT47" t="s">
        <v>448</v>
      </c>
      <c r="IU47" t="s">
        <v>448</v>
      </c>
      <c r="IV47">
        <v>0</v>
      </c>
      <c r="IW47">
        <v>100</v>
      </c>
      <c r="IX47">
        <v>100</v>
      </c>
      <c r="IY47">
        <v>2.208</v>
      </c>
      <c r="IZ47">
        <v>0.3001</v>
      </c>
      <c r="JA47">
        <v>0.831377882848944</v>
      </c>
      <c r="JB47">
        <v>0.003205081530674009</v>
      </c>
      <c r="JC47">
        <v>2.801668427256499E-07</v>
      </c>
      <c r="JD47">
        <v>-2.335559357006475E-10</v>
      </c>
      <c r="JE47">
        <v>-0.047540967430055</v>
      </c>
      <c r="JF47">
        <v>-0.002076669970451321</v>
      </c>
      <c r="JG47">
        <v>0.0007626758912413338</v>
      </c>
      <c r="JH47">
        <v>-6.071280622872934E-06</v>
      </c>
      <c r="JI47">
        <v>2</v>
      </c>
      <c r="JJ47">
        <v>2003</v>
      </c>
      <c r="JK47">
        <v>1</v>
      </c>
      <c r="JL47">
        <v>25</v>
      </c>
      <c r="JM47">
        <v>8.800000000000001</v>
      </c>
      <c r="JN47">
        <v>8.699999999999999</v>
      </c>
      <c r="JO47">
        <v>1.14014</v>
      </c>
      <c r="JP47">
        <v>2.64648</v>
      </c>
      <c r="JQ47">
        <v>1.49658</v>
      </c>
      <c r="JR47">
        <v>2.35962</v>
      </c>
      <c r="JS47">
        <v>1.54907</v>
      </c>
      <c r="JT47">
        <v>2.39136</v>
      </c>
      <c r="JU47">
        <v>35.0364</v>
      </c>
      <c r="JV47">
        <v>23.9824</v>
      </c>
      <c r="JW47">
        <v>18</v>
      </c>
      <c r="JX47">
        <v>478.298</v>
      </c>
      <c r="JY47">
        <v>511.723</v>
      </c>
      <c r="JZ47">
        <v>33.2632</v>
      </c>
      <c r="KA47">
        <v>26.662</v>
      </c>
      <c r="KB47">
        <v>30.0002</v>
      </c>
      <c r="KC47">
        <v>26.7528</v>
      </c>
      <c r="KD47">
        <v>26.7113</v>
      </c>
      <c r="KE47">
        <v>22.9366</v>
      </c>
      <c r="KF47">
        <v>11.7957</v>
      </c>
      <c r="KG47">
        <v>100</v>
      </c>
      <c r="KH47">
        <v>33.2842</v>
      </c>
      <c r="KI47">
        <v>420</v>
      </c>
      <c r="KJ47">
        <v>24.6378</v>
      </c>
      <c r="KK47">
        <v>102.147</v>
      </c>
      <c r="KL47">
        <v>93.3777</v>
      </c>
    </row>
    <row r="48" spans="1:298">
      <c r="A48">
        <v>30</v>
      </c>
      <c r="B48">
        <v>1720985988.1</v>
      </c>
      <c r="C48">
        <v>1969.099999904633</v>
      </c>
      <c r="D48" t="s">
        <v>511</v>
      </c>
      <c r="E48" t="s">
        <v>512</v>
      </c>
      <c r="F48">
        <v>5</v>
      </c>
      <c r="G48" t="s">
        <v>439</v>
      </c>
      <c r="H48" t="s">
        <v>501</v>
      </c>
      <c r="I48" t="s">
        <v>441</v>
      </c>
      <c r="J48">
        <v>1720985985.6</v>
      </c>
      <c r="K48">
        <f>(L48)/1000</f>
        <v>0</v>
      </c>
      <c r="L48">
        <f>IF(DQ48, AO48, AI48)</f>
        <v>0</v>
      </c>
      <c r="M48">
        <f>IF(DQ48, AJ48, AH48)</f>
        <v>0</v>
      </c>
      <c r="N48">
        <f>DS48 - IF(AV48&gt;1, M48*DM48*100.0/(AX48), 0)</f>
        <v>0</v>
      </c>
      <c r="O48">
        <f>((U48-K48/2)*N48-M48)/(U48+K48/2)</f>
        <v>0</v>
      </c>
      <c r="P48">
        <f>O48*(DZ48+EA48)/1000.0</f>
        <v>0</v>
      </c>
      <c r="Q48">
        <f>(DS48 - IF(AV48&gt;1, M48*DM48*100.0/(AX48), 0))*(DZ48+EA48)/1000.0</f>
        <v>0</v>
      </c>
      <c r="R48">
        <f>2.0/((1/T48-1/S48)+SIGN(T48)*SQRT((1/T48-1/S48)*(1/T48-1/S48) + 4*DN48/((DN48+1)*(DN48+1))*(2*1/T48*1/S48-1/S48*1/S48)))</f>
        <v>0</v>
      </c>
      <c r="S48">
        <f>IF(LEFT(DO48,1)&lt;&gt;"0",IF(LEFT(DO48,1)="1",3.0,DP48),$D$5+$E$5*(EG48*DZ48/($K$5*1000))+$F$5*(EG48*DZ48/($K$5*1000))*MAX(MIN(DM48,$J$5),$I$5)*MAX(MIN(DM48,$J$5),$I$5)+$G$5*MAX(MIN(DM48,$J$5),$I$5)*(EG48*DZ48/($K$5*1000))+$H$5*(EG48*DZ48/($K$5*1000))*(EG48*DZ48/($K$5*1000)))</f>
        <v>0</v>
      </c>
      <c r="T48">
        <f>K48*(1000-(1000*0.61365*exp(17.502*X48/(240.97+X48))/(DZ48+EA48)+DU48)/2)/(1000*0.61365*exp(17.502*X48/(240.97+X48))/(DZ48+EA48)-DU48)</f>
        <v>0</v>
      </c>
      <c r="U48">
        <f>1/((DN48+1)/(R48/1.6)+1/(S48/1.37)) + DN48/((DN48+1)/(R48/1.6) + DN48/(S48/1.37))</f>
        <v>0</v>
      </c>
      <c r="V48">
        <f>(DI48*DL48)</f>
        <v>0</v>
      </c>
      <c r="W48">
        <f>(EB48+(V48+2*0.95*5.67E-8*(((EB48+$B$9)+273)^4-(EB48+273)^4)-44100*K48)/(1.84*29.3*S48+8*0.95*5.67E-8*(EB48+273)^3))</f>
        <v>0</v>
      </c>
      <c r="X48">
        <f>($C$9*EC48+$D$9*ED48+$E$9*W48)</f>
        <v>0</v>
      </c>
      <c r="Y48">
        <f>0.61365*exp(17.502*X48/(240.97+X48))</f>
        <v>0</v>
      </c>
      <c r="Z48">
        <f>(AA48/AB48*100)</f>
        <v>0</v>
      </c>
      <c r="AA48">
        <f>DU48*(DZ48+EA48)/1000</f>
        <v>0</v>
      </c>
      <c r="AB48">
        <f>0.61365*exp(17.502*EB48/(240.97+EB48))</f>
        <v>0</v>
      </c>
      <c r="AC48">
        <f>(Y48-DU48*(DZ48+EA48)/1000)</f>
        <v>0</v>
      </c>
      <c r="AD48">
        <f>(-K48*44100)</f>
        <v>0</v>
      </c>
      <c r="AE48">
        <f>2*29.3*S48*0.92*(EB48-X48)</f>
        <v>0</v>
      </c>
      <c r="AF48">
        <f>2*0.95*5.67E-8*(((EB48+$B$9)+273)^4-(X48+273)^4)</f>
        <v>0</v>
      </c>
      <c r="AG48">
        <f>V48+AF48+AD48+AE48</f>
        <v>0</v>
      </c>
      <c r="AH48">
        <f>DY48*AV48*(DT48-DS48*(1000-AV48*DV48)/(1000-AV48*DU48))/(100*DM48)</f>
        <v>0</v>
      </c>
      <c r="AI48">
        <f>1000*DY48*AV48*(DU48-DV48)/(100*DM48*(1000-AV48*DU48))</f>
        <v>0</v>
      </c>
      <c r="AJ48">
        <f>(AK48 - AL48 - DZ48*1E3/(8.314*(EB48+273.15)) * AN48/DY48 * AM48) * DY48/(100*DM48) * (1000 - DV48)/1000</f>
        <v>0</v>
      </c>
      <c r="AK48">
        <v>430.6293536731488</v>
      </c>
      <c r="AL48">
        <v>432.8531878787876</v>
      </c>
      <c r="AM48">
        <v>0.0007179813429430425</v>
      </c>
      <c r="AN48">
        <v>66.4442441544027</v>
      </c>
      <c r="AO48">
        <f>(AQ48 - AP48 + DZ48*1E3/(8.314*(EB48+273.15)) * AS48/DY48 * AR48) * DY48/(100*DM48) * 1000/(1000 - AQ48)</f>
        <v>0</v>
      </c>
      <c r="AP48">
        <v>24.66441125232933</v>
      </c>
      <c r="AQ48">
        <v>26.01424181818181</v>
      </c>
      <c r="AR48">
        <v>4.084847967736683E-06</v>
      </c>
      <c r="AS48">
        <v>106.397671209316</v>
      </c>
      <c r="AT48">
        <v>6</v>
      </c>
      <c r="AU48">
        <v>1</v>
      </c>
      <c r="AV48">
        <f>IF(AT48*$H$15&gt;=AX48,1.0,(AX48/(AX48-AT48*$H$15)))</f>
        <v>0</v>
      </c>
      <c r="AW48">
        <f>(AV48-1)*100</f>
        <v>0</v>
      </c>
      <c r="AX48">
        <f>MAX(0,($B$15+$C$15*EG48)/(1+$D$15*EG48)*DZ48/(EB48+273)*$E$15)</f>
        <v>0</v>
      </c>
      <c r="AY48" t="s">
        <v>442</v>
      </c>
      <c r="AZ48" t="s">
        <v>442</v>
      </c>
      <c r="BA48">
        <v>0</v>
      </c>
      <c r="BB48">
        <v>0</v>
      </c>
      <c r="BC48">
        <f>1-BA48/BB48</f>
        <v>0</v>
      </c>
      <c r="BD48">
        <v>0</v>
      </c>
      <c r="BE48" t="s">
        <v>442</v>
      </c>
      <c r="BF48" t="s">
        <v>442</v>
      </c>
      <c r="BG48">
        <v>0</v>
      </c>
      <c r="BH48">
        <v>0</v>
      </c>
      <c r="BI48">
        <f>1-BG48/BH48</f>
        <v>0</v>
      </c>
      <c r="BJ48">
        <v>0.5</v>
      </c>
      <c r="BK48">
        <f>DJ48</f>
        <v>0</v>
      </c>
      <c r="BL48">
        <f>M48</f>
        <v>0</v>
      </c>
      <c r="BM48">
        <f>BI48*BJ48*BK48</f>
        <v>0</v>
      </c>
      <c r="BN48">
        <f>(BL48-BD48)/BK48</f>
        <v>0</v>
      </c>
      <c r="BO48">
        <f>(BB48-BH48)/BH48</f>
        <v>0</v>
      </c>
      <c r="BP48">
        <f>BA48/(BC48+BA48/BH48)</f>
        <v>0</v>
      </c>
      <c r="BQ48" t="s">
        <v>442</v>
      </c>
      <c r="BR48">
        <v>0</v>
      </c>
      <c r="BS48">
        <f>IF(BR48&lt;&gt;0, BR48, BP48)</f>
        <v>0</v>
      </c>
      <c r="BT48">
        <f>1-BS48/BH48</f>
        <v>0</v>
      </c>
      <c r="BU48">
        <f>(BH48-BG48)/(BH48-BS48)</f>
        <v>0</v>
      </c>
      <c r="BV48">
        <f>(BB48-BH48)/(BB48-BS48)</f>
        <v>0</v>
      </c>
      <c r="BW48">
        <f>(BH48-BG48)/(BH48-BA48)</f>
        <v>0</v>
      </c>
      <c r="BX48">
        <f>(BB48-BH48)/(BB48-BA48)</f>
        <v>0</v>
      </c>
      <c r="BY48">
        <f>(BU48*BS48/BG48)</f>
        <v>0</v>
      </c>
      <c r="BZ48">
        <f>(1-BY48)</f>
        <v>0</v>
      </c>
      <c r="DI48">
        <f>$B$13*EH48+$C$13*EI48+$F$13*ET48*(1-EW48)</f>
        <v>0</v>
      </c>
      <c r="DJ48">
        <f>DI48*DK48</f>
        <v>0</v>
      </c>
      <c r="DK48">
        <f>($B$13*$D$11+$C$13*$D$11+$F$13*((FG48+EY48)/MAX(FG48+EY48+FH48, 0.1)*$I$11+FH48/MAX(FG48+EY48+FH48, 0.1)*$J$11))/($B$13+$C$13+$F$13)</f>
        <v>0</v>
      </c>
      <c r="DL48">
        <f>($B$13*$K$11+$C$13*$K$11+$F$13*((FG48+EY48)/MAX(FG48+EY48+FH48, 0.1)*$P$11+FH48/MAX(FG48+EY48+FH48, 0.1)*$Q$11))/($B$13+$C$13+$F$13)</f>
        <v>0</v>
      </c>
      <c r="DM48">
        <v>6</v>
      </c>
      <c r="DN48">
        <v>0.5</v>
      </c>
      <c r="DO48" t="s">
        <v>443</v>
      </c>
      <c r="DP48">
        <v>2</v>
      </c>
      <c r="DQ48" t="b">
        <v>1</v>
      </c>
      <c r="DR48">
        <v>1720985985.6</v>
      </c>
      <c r="DS48">
        <v>421.5686666666667</v>
      </c>
      <c r="DT48">
        <v>420.029</v>
      </c>
      <c r="DU48">
        <v>26.01403333333333</v>
      </c>
      <c r="DV48">
        <v>24.66402222222222</v>
      </c>
      <c r="DW48">
        <v>419.3612222222222</v>
      </c>
      <c r="DX48">
        <v>25.71393333333333</v>
      </c>
      <c r="DY48">
        <v>499.9737777777778</v>
      </c>
      <c r="DZ48">
        <v>90.6908</v>
      </c>
      <c r="EA48">
        <v>0.09984742222222222</v>
      </c>
      <c r="EB48">
        <v>31.77448888888889</v>
      </c>
      <c r="EC48">
        <v>30.97052222222223</v>
      </c>
      <c r="ED48">
        <v>999.9000000000001</v>
      </c>
      <c r="EE48">
        <v>0</v>
      </c>
      <c r="EF48">
        <v>0</v>
      </c>
      <c r="EG48">
        <v>10001.88222222222</v>
      </c>
      <c r="EH48">
        <v>0</v>
      </c>
      <c r="EI48">
        <v>0.242856</v>
      </c>
      <c r="EJ48">
        <v>1.539617777777778</v>
      </c>
      <c r="EK48">
        <v>432.828</v>
      </c>
      <c r="EL48">
        <v>430.6505555555555</v>
      </c>
      <c r="EM48">
        <v>1.350021111111111</v>
      </c>
      <c r="EN48">
        <v>420.029</v>
      </c>
      <c r="EO48">
        <v>24.66402222222222</v>
      </c>
      <c r="EP48">
        <v>2.359234444444445</v>
      </c>
      <c r="EQ48">
        <v>2.236797777777778</v>
      </c>
      <c r="ER48">
        <v>20.08664444444445</v>
      </c>
      <c r="ES48">
        <v>19.22834444444445</v>
      </c>
      <c r="ET48">
        <v>0</v>
      </c>
      <c r="EU48">
        <v>0</v>
      </c>
      <c r="EV48">
        <v>0</v>
      </c>
      <c r="EW48">
        <v>0</v>
      </c>
      <c r="EX48">
        <v>5.211111111111111</v>
      </c>
      <c r="EY48">
        <v>0</v>
      </c>
      <c r="EZ48">
        <v>-24.9</v>
      </c>
      <c r="FA48">
        <v>-2.111111111111111</v>
      </c>
      <c r="FB48">
        <v>34.76366666666667</v>
      </c>
      <c r="FC48">
        <v>38.22211111111111</v>
      </c>
      <c r="FD48">
        <v>36.27744444444444</v>
      </c>
      <c r="FE48">
        <v>37.71511111111111</v>
      </c>
      <c r="FF48">
        <v>36.20822222222223</v>
      </c>
      <c r="FG48">
        <v>0</v>
      </c>
      <c r="FH48">
        <v>0</v>
      </c>
      <c r="FI48">
        <v>0</v>
      </c>
      <c r="FJ48">
        <v>1720985983.8</v>
      </c>
      <c r="FK48">
        <v>0</v>
      </c>
      <c r="FL48">
        <v>0.356</v>
      </c>
      <c r="FM48">
        <v>46.22307689869427</v>
      </c>
      <c r="FN48">
        <v>-32.55384627474835</v>
      </c>
      <c r="FO48">
        <v>-23.192</v>
      </c>
      <c r="FP48">
        <v>15</v>
      </c>
      <c r="FQ48">
        <v>1720985460.6</v>
      </c>
      <c r="FR48" t="s">
        <v>502</v>
      </c>
      <c r="FS48">
        <v>1720985452.1</v>
      </c>
      <c r="FT48">
        <v>1720985460.6</v>
      </c>
      <c r="FU48">
        <v>9</v>
      </c>
      <c r="FV48">
        <v>-0.529</v>
      </c>
      <c r="FW48">
        <v>-0.051</v>
      </c>
      <c r="FX48">
        <v>2.202</v>
      </c>
      <c r="FY48">
        <v>0.271</v>
      </c>
      <c r="FZ48">
        <v>420</v>
      </c>
      <c r="GA48">
        <v>25</v>
      </c>
      <c r="GB48">
        <v>0.68</v>
      </c>
      <c r="GC48">
        <v>0.16</v>
      </c>
      <c r="GD48">
        <v>1.539337317073171</v>
      </c>
      <c r="GE48">
        <v>0.197391219512195</v>
      </c>
      <c r="GF48">
        <v>0.04569328781493504</v>
      </c>
      <c r="GG48">
        <v>1</v>
      </c>
      <c r="GH48">
        <v>-1.541176470588235</v>
      </c>
      <c r="GI48">
        <v>30.3284951620103</v>
      </c>
      <c r="GJ48">
        <v>6.916438970140752</v>
      </c>
      <c r="GK48">
        <v>0</v>
      </c>
      <c r="GL48">
        <v>1.343753414634146</v>
      </c>
      <c r="GM48">
        <v>0.06181526132404348</v>
      </c>
      <c r="GN48">
        <v>0.006657946878201751</v>
      </c>
      <c r="GO48">
        <v>1</v>
      </c>
      <c r="GP48">
        <v>2</v>
      </c>
      <c r="GQ48">
        <v>3</v>
      </c>
      <c r="GR48" t="s">
        <v>445</v>
      </c>
      <c r="GS48">
        <v>3.10308</v>
      </c>
      <c r="GT48">
        <v>2.75808</v>
      </c>
      <c r="GU48">
        <v>0.08862299999999999</v>
      </c>
      <c r="GV48">
        <v>0.0887778</v>
      </c>
      <c r="GW48">
        <v>0.115038</v>
      </c>
      <c r="GX48">
        <v>0.112164</v>
      </c>
      <c r="GY48">
        <v>23865.6</v>
      </c>
      <c r="GZ48">
        <v>22096.2</v>
      </c>
      <c r="HA48">
        <v>26743.4</v>
      </c>
      <c r="HB48">
        <v>24466.6</v>
      </c>
      <c r="HC48">
        <v>37878.2</v>
      </c>
      <c r="HD48">
        <v>32120</v>
      </c>
      <c r="HE48">
        <v>46729.5</v>
      </c>
      <c r="HF48">
        <v>38727</v>
      </c>
      <c r="HG48">
        <v>1.89338</v>
      </c>
      <c r="HH48">
        <v>1.92222</v>
      </c>
      <c r="HI48">
        <v>0.125252</v>
      </c>
      <c r="HJ48">
        <v>0</v>
      </c>
      <c r="HK48">
        <v>28.9311</v>
      </c>
      <c r="HL48">
        <v>999.9</v>
      </c>
      <c r="HM48">
        <v>56.2</v>
      </c>
      <c r="HN48">
        <v>30.5</v>
      </c>
      <c r="HO48">
        <v>27.1709</v>
      </c>
      <c r="HP48">
        <v>61.2005</v>
      </c>
      <c r="HQ48">
        <v>23.3013</v>
      </c>
      <c r="HR48">
        <v>1</v>
      </c>
      <c r="HS48">
        <v>-0.0522409</v>
      </c>
      <c r="HT48">
        <v>-2.89493</v>
      </c>
      <c r="HU48">
        <v>20.2756</v>
      </c>
      <c r="HV48">
        <v>5.22163</v>
      </c>
      <c r="HW48">
        <v>11.98</v>
      </c>
      <c r="HX48">
        <v>4.96565</v>
      </c>
      <c r="HY48">
        <v>3.27563</v>
      </c>
      <c r="HZ48">
        <v>9999</v>
      </c>
      <c r="IA48">
        <v>9999</v>
      </c>
      <c r="IB48">
        <v>9999</v>
      </c>
      <c r="IC48">
        <v>999.9</v>
      </c>
      <c r="ID48">
        <v>1.8639</v>
      </c>
      <c r="IE48">
        <v>1.86005</v>
      </c>
      <c r="IF48">
        <v>1.85836</v>
      </c>
      <c r="IG48">
        <v>1.85974</v>
      </c>
      <c r="IH48">
        <v>1.85989</v>
      </c>
      <c r="II48">
        <v>1.85836</v>
      </c>
      <c r="IJ48">
        <v>1.85741</v>
      </c>
      <c r="IK48">
        <v>1.8524</v>
      </c>
      <c r="IL48">
        <v>0</v>
      </c>
      <c r="IM48">
        <v>0</v>
      </c>
      <c r="IN48">
        <v>0</v>
      </c>
      <c r="IO48">
        <v>0</v>
      </c>
      <c r="IP48" t="s">
        <v>446</v>
      </c>
      <c r="IQ48" t="s">
        <v>447</v>
      </c>
      <c r="IR48" t="s">
        <v>448</v>
      </c>
      <c r="IS48" t="s">
        <v>448</v>
      </c>
      <c r="IT48" t="s">
        <v>448</v>
      </c>
      <c r="IU48" t="s">
        <v>448</v>
      </c>
      <c r="IV48">
        <v>0</v>
      </c>
      <c r="IW48">
        <v>100</v>
      </c>
      <c r="IX48">
        <v>100</v>
      </c>
      <c r="IY48">
        <v>2.208</v>
      </c>
      <c r="IZ48">
        <v>0.3001</v>
      </c>
      <c r="JA48">
        <v>0.831377882848944</v>
      </c>
      <c r="JB48">
        <v>0.003205081530674009</v>
      </c>
      <c r="JC48">
        <v>2.801668427256499E-07</v>
      </c>
      <c r="JD48">
        <v>-2.335559357006475E-10</v>
      </c>
      <c r="JE48">
        <v>-0.047540967430055</v>
      </c>
      <c r="JF48">
        <v>-0.002076669970451321</v>
      </c>
      <c r="JG48">
        <v>0.0007626758912413338</v>
      </c>
      <c r="JH48">
        <v>-6.071280622872934E-06</v>
      </c>
      <c r="JI48">
        <v>2</v>
      </c>
      <c r="JJ48">
        <v>2003</v>
      </c>
      <c r="JK48">
        <v>1</v>
      </c>
      <c r="JL48">
        <v>25</v>
      </c>
      <c r="JM48">
        <v>8.9</v>
      </c>
      <c r="JN48">
        <v>8.800000000000001</v>
      </c>
      <c r="JO48">
        <v>1.14136</v>
      </c>
      <c r="JP48">
        <v>2.65015</v>
      </c>
      <c r="JQ48">
        <v>1.49658</v>
      </c>
      <c r="JR48">
        <v>2.35962</v>
      </c>
      <c r="JS48">
        <v>1.54907</v>
      </c>
      <c r="JT48">
        <v>2.47681</v>
      </c>
      <c r="JU48">
        <v>35.0364</v>
      </c>
      <c r="JV48">
        <v>23.9824</v>
      </c>
      <c r="JW48">
        <v>18</v>
      </c>
      <c r="JX48">
        <v>478.273</v>
      </c>
      <c r="JY48">
        <v>511.654</v>
      </c>
      <c r="JZ48">
        <v>33.2843</v>
      </c>
      <c r="KA48">
        <v>26.6621</v>
      </c>
      <c r="KB48">
        <v>30.0001</v>
      </c>
      <c r="KC48">
        <v>26.7549</v>
      </c>
      <c r="KD48">
        <v>26.713</v>
      </c>
      <c r="KE48">
        <v>22.9317</v>
      </c>
      <c r="KF48">
        <v>11.7957</v>
      </c>
      <c r="KG48">
        <v>100</v>
      </c>
      <c r="KH48">
        <v>33.305</v>
      </c>
      <c r="KI48">
        <v>420</v>
      </c>
      <c r="KJ48">
        <v>24.6273</v>
      </c>
      <c r="KK48">
        <v>102.147</v>
      </c>
      <c r="KL48">
        <v>93.378</v>
      </c>
    </row>
    <row r="49" spans="1:298">
      <c r="A49">
        <v>31</v>
      </c>
      <c r="B49">
        <v>1720985993.1</v>
      </c>
      <c r="C49">
        <v>1974.099999904633</v>
      </c>
      <c r="D49" t="s">
        <v>513</v>
      </c>
      <c r="E49" t="s">
        <v>514</v>
      </c>
      <c r="F49">
        <v>5</v>
      </c>
      <c r="G49" t="s">
        <v>439</v>
      </c>
      <c r="H49" t="s">
        <v>501</v>
      </c>
      <c r="I49" t="s">
        <v>441</v>
      </c>
      <c r="J49">
        <v>1720985990.3</v>
      </c>
      <c r="K49">
        <f>(L49)/1000</f>
        <v>0</v>
      </c>
      <c r="L49">
        <f>IF(DQ49, AO49, AI49)</f>
        <v>0</v>
      </c>
      <c r="M49">
        <f>IF(DQ49, AJ49, AH49)</f>
        <v>0</v>
      </c>
      <c r="N49">
        <f>DS49 - IF(AV49&gt;1, M49*DM49*100.0/(AX49), 0)</f>
        <v>0</v>
      </c>
      <c r="O49">
        <f>((U49-K49/2)*N49-M49)/(U49+K49/2)</f>
        <v>0</v>
      </c>
      <c r="P49">
        <f>O49*(DZ49+EA49)/1000.0</f>
        <v>0</v>
      </c>
      <c r="Q49">
        <f>(DS49 - IF(AV49&gt;1, M49*DM49*100.0/(AX49), 0))*(DZ49+EA49)/1000.0</f>
        <v>0</v>
      </c>
      <c r="R49">
        <f>2.0/((1/T49-1/S49)+SIGN(T49)*SQRT((1/T49-1/S49)*(1/T49-1/S49) + 4*DN49/((DN49+1)*(DN49+1))*(2*1/T49*1/S49-1/S49*1/S49)))</f>
        <v>0</v>
      </c>
      <c r="S49">
        <f>IF(LEFT(DO49,1)&lt;&gt;"0",IF(LEFT(DO49,1)="1",3.0,DP49),$D$5+$E$5*(EG49*DZ49/($K$5*1000))+$F$5*(EG49*DZ49/($K$5*1000))*MAX(MIN(DM49,$J$5),$I$5)*MAX(MIN(DM49,$J$5),$I$5)+$G$5*MAX(MIN(DM49,$J$5),$I$5)*(EG49*DZ49/($K$5*1000))+$H$5*(EG49*DZ49/($K$5*1000))*(EG49*DZ49/($K$5*1000)))</f>
        <v>0</v>
      </c>
      <c r="T49">
        <f>K49*(1000-(1000*0.61365*exp(17.502*X49/(240.97+X49))/(DZ49+EA49)+DU49)/2)/(1000*0.61365*exp(17.502*X49/(240.97+X49))/(DZ49+EA49)-DU49)</f>
        <v>0</v>
      </c>
      <c r="U49">
        <f>1/((DN49+1)/(R49/1.6)+1/(S49/1.37)) + DN49/((DN49+1)/(R49/1.6) + DN49/(S49/1.37))</f>
        <v>0</v>
      </c>
      <c r="V49">
        <f>(DI49*DL49)</f>
        <v>0</v>
      </c>
      <c r="W49">
        <f>(EB49+(V49+2*0.95*5.67E-8*(((EB49+$B$9)+273)^4-(EB49+273)^4)-44100*K49)/(1.84*29.3*S49+8*0.95*5.67E-8*(EB49+273)^3))</f>
        <v>0</v>
      </c>
      <c r="X49">
        <f>($C$9*EC49+$D$9*ED49+$E$9*W49)</f>
        <v>0</v>
      </c>
      <c r="Y49">
        <f>0.61365*exp(17.502*X49/(240.97+X49))</f>
        <v>0</v>
      </c>
      <c r="Z49">
        <f>(AA49/AB49*100)</f>
        <v>0</v>
      </c>
      <c r="AA49">
        <f>DU49*(DZ49+EA49)/1000</f>
        <v>0</v>
      </c>
      <c r="AB49">
        <f>0.61365*exp(17.502*EB49/(240.97+EB49))</f>
        <v>0</v>
      </c>
      <c r="AC49">
        <f>(Y49-DU49*(DZ49+EA49)/1000)</f>
        <v>0</v>
      </c>
      <c r="AD49">
        <f>(-K49*44100)</f>
        <v>0</v>
      </c>
      <c r="AE49">
        <f>2*29.3*S49*0.92*(EB49-X49)</f>
        <v>0</v>
      </c>
      <c r="AF49">
        <f>2*0.95*5.67E-8*(((EB49+$B$9)+273)^4-(X49+273)^4)</f>
        <v>0</v>
      </c>
      <c r="AG49">
        <f>V49+AF49+AD49+AE49</f>
        <v>0</v>
      </c>
      <c r="AH49">
        <f>DY49*AV49*(DT49-DS49*(1000-AV49*DV49)/(1000-AV49*DU49))/(100*DM49)</f>
        <v>0</v>
      </c>
      <c r="AI49">
        <f>1000*DY49*AV49*(DU49-DV49)/(100*DM49*(1000-AV49*DU49))</f>
        <v>0</v>
      </c>
      <c r="AJ49">
        <f>(AK49 - AL49 - DZ49*1E3/(8.314*(EB49+273.15)) * AN49/DY49 * AM49) * DY49/(100*DM49) * (1000 - DV49)/1000</f>
        <v>0</v>
      </c>
      <c r="AK49">
        <v>430.6328459985428</v>
      </c>
      <c r="AL49">
        <v>432.7985939393938</v>
      </c>
      <c r="AM49">
        <v>-0.001640853660894475</v>
      </c>
      <c r="AN49">
        <v>66.4442441544027</v>
      </c>
      <c r="AO49">
        <f>(AQ49 - AP49 + DZ49*1E3/(8.314*(EB49+273.15)) * AS49/DY49 * AR49) * DY49/(100*DM49) * 1000/(1000 - AQ49)</f>
        <v>0</v>
      </c>
      <c r="AP49">
        <v>24.66030738294992</v>
      </c>
      <c r="AQ49">
        <v>26.01474181818182</v>
      </c>
      <c r="AR49">
        <v>4.137039826360932E-07</v>
      </c>
      <c r="AS49">
        <v>106.397671209316</v>
      </c>
      <c r="AT49">
        <v>6</v>
      </c>
      <c r="AU49">
        <v>1</v>
      </c>
      <c r="AV49">
        <f>IF(AT49*$H$15&gt;=AX49,1.0,(AX49/(AX49-AT49*$H$15)))</f>
        <v>0</v>
      </c>
      <c r="AW49">
        <f>(AV49-1)*100</f>
        <v>0</v>
      </c>
      <c r="AX49">
        <f>MAX(0,($B$15+$C$15*EG49)/(1+$D$15*EG49)*DZ49/(EB49+273)*$E$15)</f>
        <v>0</v>
      </c>
      <c r="AY49" t="s">
        <v>442</v>
      </c>
      <c r="AZ49" t="s">
        <v>442</v>
      </c>
      <c r="BA49">
        <v>0</v>
      </c>
      <c r="BB49">
        <v>0</v>
      </c>
      <c r="BC49">
        <f>1-BA49/BB49</f>
        <v>0</v>
      </c>
      <c r="BD49">
        <v>0</v>
      </c>
      <c r="BE49" t="s">
        <v>442</v>
      </c>
      <c r="BF49" t="s">
        <v>442</v>
      </c>
      <c r="BG49">
        <v>0</v>
      </c>
      <c r="BH49">
        <v>0</v>
      </c>
      <c r="BI49">
        <f>1-BG49/BH49</f>
        <v>0</v>
      </c>
      <c r="BJ49">
        <v>0.5</v>
      </c>
      <c r="BK49">
        <f>DJ49</f>
        <v>0</v>
      </c>
      <c r="BL49">
        <f>M49</f>
        <v>0</v>
      </c>
      <c r="BM49">
        <f>BI49*BJ49*BK49</f>
        <v>0</v>
      </c>
      <c r="BN49">
        <f>(BL49-BD49)/BK49</f>
        <v>0</v>
      </c>
      <c r="BO49">
        <f>(BB49-BH49)/BH49</f>
        <v>0</v>
      </c>
      <c r="BP49">
        <f>BA49/(BC49+BA49/BH49)</f>
        <v>0</v>
      </c>
      <c r="BQ49" t="s">
        <v>442</v>
      </c>
      <c r="BR49">
        <v>0</v>
      </c>
      <c r="BS49">
        <f>IF(BR49&lt;&gt;0, BR49, BP49)</f>
        <v>0</v>
      </c>
      <c r="BT49">
        <f>1-BS49/BH49</f>
        <v>0</v>
      </c>
      <c r="BU49">
        <f>(BH49-BG49)/(BH49-BS49)</f>
        <v>0</v>
      </c>
      <c r="BV49">
        <f>(BB49-BH49)/(BB49-BS49)</f>
        <v>0</v>
      </c>
      <c r="BW49">
        <f>(BH49-BG49)/(BH49-BA49)</f>
        <v>0</v>
      </c>
      <c r="BX49">
        <f>(BB49-BH49)/(BB49-BA49)</f>
        <v>0</v>
      </c>
      <c r="BY49">
        <f>(BU49*BS49/BG49)</f>
        <v>0</v>
      </c>
      <c r="BZ49">
        <f>(1-BY49)</f>
        <v>0</v>
      </c>
      <c r="DI49">
        <f>$B$13*EH49+$C$13*EI49+$F$13*ET49*(1-EW49)</f>
        <v>0</v>
      </c>
      <c r="DJ49">
        <f>DI49*DK49</f>
        <v>0</v>
      </c>
      <c r="DK49">
        <f>($B$13*$D$11+$C$13*$D$11+$F$13*((FG49+EY49)/MAX(FG49+EY49+FH49, 0.1)*$I$11+FH49/MAX(FG49+EY49+FH49, 0.1)*$J$11))/($B$13+$C$13+$F$13)</f>
        <v>0</v>
      </c>
      <c r="DL49">
        <f>($B$13*$K$11+$C$13*$K$11+$F$13*((FG49+EY49)/MAX(FG49+EY49+FH49, 0.1)*$P$11+FH49/MAX(FG49+EY49+FH49, 0.1)*$Q$11))/($B$13+$C$13+$F$13)</f>
        <v>0</v>
      </c>
      <c r="DM49">
        <v>6</v>
      </c>
      <c r="DN49">
        <v>0.5</v>
      </c>
      <c r="DO49" t="s">
        <v>443</v>
      </c>
      <c r="DP49">
        <v>2</v>
      </c>
      <c r="DQ49" t="b">
        <v>1</v>
      </c>
      <c r="DR49">
        <v>1720985990.3</v>
      </c>
      <c r="DS49">
        <v>421.5739</v>
      </c>
      <c r="DT49">
        <v>420.006</v>
      </c>
      <c r="DU49">
        <v>26.01402</v>
      </c>
      <c r="DV49">
        <v>24.66061</v>
      </c>
      <c r="DW49">
        <v>419.3662</v>
      </c>
      <c r="DX49">
        <v>25.71391</v>
      </c>
      <c r="DY49">
        <v>500.0053</v>
      </c>
      <c r="DZ49">
        <v>90.69186000000001</v>
      </c>
      <c r="EA49">
        <v>0.09992986000000001</v>
      </c>
      <c r="EB49">
        <v>31.77577</v>
      </c>
      <c r="EC49">
        <v>30.95766</v>
      </c>
      <c r="ED49">
        <v>999.9</v>
      </c>
      <c r="EE49">
        <v>0</v>
      </c>
      <c r="EF49">
        <v>0</v>
      </c>
      <c r="EG49">
        <v>10017.01</v>
      </c>
      <c r="EH49">
        <v>0</v>
      </c>
      <c r="EI49">
        <v>0.242856</v>
      </c>
      <c r="EJ49">
        <v>1.567941</v>
      </c>
      <c r="EK49">
        <v>432.8338</v>
      </c>
      <c r="EL49">
        <v>430.6254</v>
      </c>
      <c r="EM49">
        <v>1.353409</v>
      </c>
      <c r="EN49">
        <v>420.006</v>
      </c>
      <c r="EO49">
        <v>24.66061</v>
      </c>
      <c r="EP49">
        <v>2.35926</v>
      </c>
      <c r="EQ49">
        <v>2.236517</v>
      </c>
      <c r="ER49">
        <v>20.08682</v>
      </c>
      <c r="ES49">
        <v>19.22633</v>
      </c>
      <c r="ET49">
        <v>0</v>
      </c>
      <c r="EU49">
        <v>0</v>
      </c>
      <c r="EV49">
        <v>0</v>
      </c>
      <c r="EW49">
        <v>0</v>
      </c>
      <c r="EX49">
        <v>-2.72</v>
      </c>
      <c r="EY49">
        <v>0</v>
      </c>
      <c r="EZ49">
        <v>-24.52</v>
      </c>
      <c r="FA49">
        <v>-2.45</v>
      </c>
      <c r="FB49">
        <v>34.7872</v>
      </c>
      <c r="FC49">
        <v>38.16240000000001</v>
      </c>
      <c r="FD49">
        <v>36.3436</v>
      </c>
      <c r="FE49">
        <v>37.6499</v>
      </c>
      <c r="FF49">
        <v>36.2498</v>
      </c>
      <c r="FG49">
        <v>0</v>
      </c>
      <c r="FH49">
        <v>0</v>
      </c>
      <c r="FI49">
        <v>0</v>
      </c>
      <c r="FJ49">
        <v>1720985988.6</v>
      </c>
      <c r="FK49">
        <v>0</v>
      </c>
      <c r="FL49">
        <v>0.2200000000000001</v>
      </c>
      <c r="FM49">
        <v>-25.83076961172168</v>
      </c>
      <c r="FN49">
        <v>-1.11538437181677</v>
      </c>
      <c r="FO49">
        <v>-24.972</v>
      </c>
      <c r="FP49">
        <v>15</v>
      </c>
      <c r="FQ49">
        <v>1720985460.6</v>
      </c>
      <c r="FR49" t="s">
        <v>502</v>
      </c>
      <c r="FS49">
        <v>1720985452.1</v>
      </c>
      <c r="FT49">
        <v>1720985460.6</v>
      </c>
      <c r="FU49">
        <v>9</v>
      </c>
      <c r="FV49">
        <v>-0.529</v>
      </c>
      <c r="FW49">
        <v>-0.051</v>
      </c>
      <c r="FX49">
        <v>2.202</v>
      </c>
      <c r="FY49">
        <v>0.271</v>
      </c>
      <c r="FZ49">
        <v>420</v>
      </c>
      <c r="GA49">
        <v>25</v>
      </c>
      <c r="GB49">
        <v>0.68</v>
      </c>
      <c r="GC49">
        <v>0.16</v>
      </c>
      <c r="GD49">
        <v>1.55572375</v>
      </c>
      <c r="GE49">
        <v>0.09312461538460963</v>
      </c>
      <c r="GF49">
        <v>0.03747140340896643</v>
      </c>
      <c r="GG49">
        <v>1</v>
      </c>
      <c r="GH49">
        <v>-1.941176470588235</v>
      </c>
      <c r="GI49">
        <v>27.21161189552083</v>
      </c>
      <c r="GJ49">
        <v>7.890840469924563</v>
      </c>
      <c r="GK49">
        <v>0</v>
      </c>
      <c r="GL49">
        <v>1.348336</v>
      </c>
      <c r="GM49">
        <v>0.03958671669793355</v>
      </c>
      <c r="GN49">
        <v>0.004032650989113732</v>
      </c>
      <c r="GO49">
        <v>1</v>
      </c>
      <c r="GP49">
        <v>2</v>
      </c>
      <c r="GQ49">
        <v>3</v>
      </c>
      <c r="GR49" t="s">
        <v>445</v>
      </c>
      <c r="GS49">
        <v>3.10333</v>
      </c>
      <c r="GT49">
        <v>2.7583</v>
      </c>
      <c r="GU49">
        <v>0.088613</v>
      </c>
      <c r="GV49">
        <v>0.0887522</v>
      </c>
      <c r="GW49">
        <v>0.115044</v>
      </c>
      <c r="GX49">
        <v>0.112157</v>
      </c>
      <c r="GY49">
        <v>23865.8</v>
      </c>
      <c r="GZ49">
        <v>22096.5</v>
      </c>
      <c r="HA49">
        <v>26743.3</v>
      </c>
      <c r="HB49">
        <v>24466.2</v>
      </c>
      <c r="HC49">
        <v>37878</v>
      </c>
      <c r="HD49">
        <v>32119.9</v>
      </c>
      <c r="HE49">
        <v>46729.6</v>
      </c>
      <c r="HF49">
        <v>38726.7</v>
      </c>
      <c r="HG49">
        <v>1.8935</v>
      </c>
      <c r="HH49">
        <v>1.92208</v>
      </c>
      <c r="HI49">
        <v>0.124604</v>
      </c>
      <c r="HJ49">
        <v>0</v>
      </c>
      <c r="HK49">
        <v>28.928</v>
      </c>
      <c r="HL49">
        <v>999.9</v>
      </c>
      <c r="HM49">
        <v>56.2</v>
      </c>
      <c r="HN49">
        <v>30.5</v>
      </c>
      <c r="HO49">
        <v>27.1689</v>
      </c>
      <c r="HP49">
        <v>61.2105</v>
      </c>
      <c r="HQ49">
        <v>23.0489</v>
      </c>
      <c r="HR49">
        <v>1</v>
      </c>
      <c r="HS49">
        <v>-0.0521799</v>
      </c>
      <c r="HT49">
        <v>-2.90384</v>
      </c>
      <c r="HU49">
        <v>20.2754</v>
      </c>
      <c r="HV49">
        <v>5.22178</v>
      </c>
      <c r="HW49">
        <v>11.98</v>
      </c>
      <c r="HX49">
        <v>4.9656</v>
      </c>
      <c r="HY49">
        <v>3.27555</v>
      </c>
      <c r="HZ49">
        <v>9999</v>
      </c>
      <c r="IA49">
        <v>9999</v>
      </c>
      <c r="IB49">
        <v>9999</v>
      </c>
      <c r="IC49">
        <v>999.9</v>
      </c>
      <c r="ID49">
        <v>1.86393</v>
      </c>
      <c r="IE49">
        <v>1.86005</v>
      </c>
      <c r="IF49">
        <v>1.85835</v>
      </c>
      <c r="IG49">
        <v>1.85974</v>
      </c>
      <c r="IH49">
        <v>1.85988</v>
      </c>
      <c r="II49">
        <v>1.85837</v>
      </c>
      <c r="IJ49">
        <v>1.85742</v>
      </c>
      <c r="IK49">
        <v>1.8524</v>
      </c>
      <c r="IL49">
        <v>0</v>
      </c>
      <c r="IM49">
        <v>0</v>
      </c>
      <c r="IN49">
        <v>0</v>
      </c>
      <c r="IO49">
        <v>0</v>
      </c>
      <c r="IP49" t="s">
        <v>446</v>
      </c>
      <c r="IQ49" t="s">
        <v>447</v>
      </c>
      <c r="IR49" t="s">
        <v>448</v>
      </c>
      <c r="IS49" t="s">
        <v>448</v>
      </c>
      <c r="IT49" t="s">
        <v>448</v>
      </c>
      <c r="IU49" t="s">
        <v>448</v>
      </c>
      <c r="IV49">
        <v>0</v>
      </c>
      <c r="IW49">
        <v>100</v>
      </c>
      <c r="IX49">
        <v>100</v>
      </c>
      <c r="IY49">
        <v>2.207</v>
      </c>
      <c r="IZ49">
        <v>0.3001</v>
      </c>
      <c r="JA49">
        <v>0.831377882848944</v>
      </c>
      <c r="JB49">
        <v>0.003205081530674009</v>
      </c>
      <c r="JC49">
        <v>2.801668427256499E-07</v>
      </c>
      <c r="JD49">
        <v>-2.335559357006475E-10</v>
      </c>
      <c r="JE49">
        <v>-0.047540967430055</v>
      </c>
      <c r="JF49">
        <v>-0.002076669970451321</v>
      </c>
      <c r="JG49">
        <v>0.0007626758912413338</v>
      </c>
      <c r="JH49">
        <v>-6.071280622872934E-06</v>
      </c>
      <c r="JI49">
        <v>2</v>
      </c>
      <c r="JJ49">
        <v>2003</v>
      </c>
      <c r="JK49">
        <v>1</v>
      </c>
      <c r="JL49">
        <v>25</v>
      </c>
      <c r="JM49">
        <v>9</v>
      </c>
      <c r="JN49">
        <v>8.9</v>
      </c>
      <c r="JO49">
        <v>1.14136</v>
      </c>
      <c r="JP49">
        <v>2.65259</v>
      </c>
      <c r="JQ49">
        <v>1.49658</v>
      </c>
      <c r="JR49">
        <v>2.35962</v>
      </c>
      <c r="JS49">
        <v>1.54907</v>
      </c>
      <c r="JT49">
        <v>2.36206</v>
      </c>
      <c r="JU49">
        <v>35.0364</v>
      </c>
      <c r="JV49">
        <v>23.9824</v>
      </c>
      <c r="JW49">
        <v>18</v>
      </c>
      <c r="JX49">
        <v>478.361</v>
      </c>
      <c r="JY49">
        <v>511.569</v>
      </c>
      <c r="JZ49">
        <v>33.3055</v>
      </c>
      <c r="KA49">
        <v>26.6642</v>
      </c>
      <c r="KB49">
        <v>30.0002</v>
      </c>
      <c r="KC49">
        <v>26.7572</v>
      </c>
      <c r="KD49">
        <v>26.7147</v>
      </c>
      <c r="KE49">
        <v>22.9348</v>
      </c>
      <c r="KF49">
        <v>11.7957</v>
      </c>
      <c r="KG49">
        <v>100</v>
      </c>
      <c r="KH49">
        <v>33.3357</v>
      </c>
      <c r="KI49">
        <v>420</v>
      </c>
      <c r="KJ49">
        <v>24.6173</v>
      </c>
      <c r="KK49">
        <v>102.147</v>
      </c>
      <c r="KL49">
        <v>93.377</v>
      </c>
    </row>
    <row r="50" spans="1:298">
      <c r="A50">
        <v>32</v>
      </c>
      <c r="B50">
        <v>1720985998.1</v>
      </c>
      <c r="C50">
        <v>1979.099999904633</v>
      </c>
      <c r="D50" t="s">
        <v>515</v>
      </c>
      <c r="E50" t="s">
        <v>516</v>
      </c>
      <c r="F50">
        <v>5</v>
      </c>
      <c r="G50" t="s">
        <v>439</v>
      </c>
      <c r="H50" t="s">
        <v>501</v>
      </c>
      <c r="I50" t="s">
        <v>441</v>
      </c>
      <c r="J50">
        <v>1720985995.6</v>
      </c>
      <c r="K50">
        <f>(L50)/1000</f>
        <v>0</v>
      </c>
      <c r="L50">
        <f>IF(DQ50, AO50, AI50)</f>
        <v>0</v>
      </c>
      <c r="M50">
        <f>IF(DQ50, AJ50, AH50)</f>
        <v>0</v>
      </c>
      <c r="N50">
        <f>DS50 - IF(AV50&gt;1, M50*DM50*100.0/(AX50), 0)</f>
        <v>0</v>
      </c>
      <c r="O50">
        <f>((U50-K50/2)*N50-M50)/(U50+K50/2)</f>
        <v>0</v>
      </c>
      <c r="P50">
        <f>O50*(DZ50+EA50)/1000.0</f>
        <v>0</v>
      </c>
      <c r="Q50">
        <f>(DS50 - IF(AV50&gt;1, M50*DM50*100.0/(AX50), 0))*(DZ50+EA50)/1000.0</f>
        <v>0</v>
      </c>
      <c r="R50">
        <f>2.0/((1/T50-1/S50)+SIGN(T50)*SQRT((1/T50-1/S50)*(1/T50-1/S50) + 4*DN50/((DN50+1)*(DN50+1))*(2*1/T50*1/S50-1/S50*1/S50)))</f>
        <v>0</v>
      </c>
      <c r="S50">
        <f>IF(LEFT(DO50,1)&lt;&gt;"0",IF(LEFT(DO50,1)="1",3.0,DP50),$D$5+$E$5*(EG50*DZ50/($K$5*1000))+$F$5*(EG50*DZ50/($K$5*1000))*MAX(MIN(DM50,$J$5),$I$5)*MAX(MIN(DM50,$J$5),$I$5)+$G$5*MAX(MIN(DM50,$J$5),$I$5)*(EG50*DZ50/($K$5*1000))+$H$5*(EG50*DZ50/($K$5*1000))*(EG50*DZ50/($K$5*1000)))</f>
        <v>0</v>
      </c>
      <c r="T50">
        <f>K50*(1000-(1000*0.61365*exp(17.502*X50/(240.97+X50))/(DZ50+EA50)+DU50)/2)/(1000*0.61365*exp(17.502*X50/(240.97+X50))/(DZ50+EA50)-DU50)</f>
        <v>0</v>
      </c>
      <c r="U50">
        <f>1/((DN50+1)/(R50/1.6)+1/(S50/1.37)) + DN50/((DN50+1)/(R50/1.6) + DN50/(S50/1.37))</f>
        <v>0</v>
      </c>
      <c r="V50">
        <f>(DI50*DL50)</f>
        <v>0</v>
      </c>
      <c r="W50">
        <f>(EB50+(V50+2*0.95*5.67E-8*(((EB50+$B$9)+273)^4-(EB50+273)^4)-44100*K50)/(1.84*29.3*S50+8*0.95*5.67E-8*(EB50+273)^3))</f>
        <v>0</v>
      </c>
      <c r="X50">
        <f>($C$9*EC50+$D$9*ED50+$E$9*W50)</f>
        <v>0</v>
      </c>
      <c r="Y50">
        <f>0.61365*exp(17.502*X50/(240.97+X50))</f>
        <v>0</v>
      </c>
      <c r="Z50">
        <f>(AA50/AB50*100)</f>
        <v>0</v>
      </c>
      <c r="AA50">
        <f>DU50*(DZ50+EA50)/1000</f>
        <v>0</v>
      </c>
      <c r="AB50">
        <f>0.61365*exp(17.502*EB50/(240.97+EB50))</f>
        <v>0</v>
      </c>
      <c r="AC50">
        <f>(Y50-DU50*(DZ50+EA50)/1000)</f>
        <v>0</v>
      </c>
      <c r="AD50">
        <f>(-K50*44100)</f>
        <v>0</v>
      </c>
      <c r="AE50">
        <f>2*29.3*S50*0.92*(EB50-X50)</f>
        <v>0</v>
      </c>
      <c r="AF50">
        <f>2*0.95*5.67E-8*(((EB50+$B$9)+273)^4-(X50+273)^4)</f>
        <v>0</v>
      </c>
      <c r="AG50">
        <f>V50+AF50+AD50+AE50</f>
        <v>0</v>
      </c>
      <c r="AH50">
        <f>DY50*AV50*(DT50-DS50*(1000-AV50*DV50)/(1000-AV50*DU50))/(100*DM50)</f>
        <v>0</v>
      </c>
      <c r="AI50">
        <f>1000*DY50*AV50*(DU50-DV50)/(100*DM50*(1000-AV50*DU50))</f>
        <v>0</v>
      </c>
      <c r="AJ50">
        <f>(AK50 - AL50 - DZ50*1E3/(8.314*(EB50+273.15)) * AN50/DY50 * AM50) * DY50/(100*DM50) * (1000 - DV50)/1000</f>
        <v>0</v>
      </c>
      <c r="AK50">
        <v>430.5721753375104</v>
      </c>
      <c r="AL50">
        <v>432.7946242424242</v>
      </c>
      <c r="AM50">
        <v>0.0001169288680273967</v>
      </c>
      <c r="AN50">
        <v>66.4442441544027</v>
      </c>
      <c r="AO50">
        <f>(AQ50 - AP50 + DZ50*1E3/(8.314*(EB50+273.15)) * AS50/DY50 * AR50) * DY50/(100*DM50) * 1000/(1000 - AQ50)</f>
        <v>0</v>
      </c>
      <c r="AP50">
        <v>24.65770125928609</v>
      </c>
      <c r="AQ50">
        <v>26.0194193939394</v>
      </c>
      <c r="AR50">
        <v>7.227998353573981E-06</v>
      </c>
      <c r="AS50">
        <v>106.397671209316</v>
      </c>
      <c r="AT50">
        <v>6</v>
      </c>
      <c r="AU50">
        <v>1</v>
      </c>
      <c r="AV50">
        <f>IF(AT50*$H$15&gt;=AX50,1.0,(AX50/(AX50-AT50*$H$15)))</f>
        <v>0</v>
      </c>
      <c r="AW50">
        <f>(AV50-1)*100</f>
        <v>0</v>
      </c>
      <c r="AX50">
        <f>MAX(0,($B$15+$C$15*EG50)/(1+$D$15*EG50)*DZ50/(EB50+273)*$E$15)</f>
        <v>0</v>
      </c>
      <c r="AY50" t="s">
        <v>442</v>
      </c>
      <c r="AZ50" t="s">
        <v>442</v>
      </c>
      <c r="BA50">
        <v>0</v>
      </c>
      <c r="BB50">
        <v>0</v>
      </c>
      <c r="BC50">
        <f>1-BA50/BB50</f>
        <v>0</v>
      </c>
      <c r="BD50">
        <v>0</v>
      </c>
      <c r="BE50" t="s">
        <v>442</v>
      </c>
      <c r="BF50" t="s">
        <v>442</v>
      </c>
      <c r="BG50">
        <v>0</v>
      </c>
      <c r="BH50">
        <v>0</v>
      </c>
      <c r="BI50">
        <f>1-BG50/BH50</f>
        <v>0</v>
      </c>
      <c r="BJ50">
        <v>0.5</v>
      </c>
      <c r="BK50">
        <f>DJ50</f>
        <v>0</v>
      </c>
      <c r="BL50">
        <f>M50</f>
        <v>0</v>
      </c>
      <c r="BM50">
        <f>BI50*BJ50*BK50</f>
        <v>0</v>
      </c>
      <c r="BN50">
        <f>(BL50-BD50)/BK50</f>
        <v>0</v>
      </c>
      <c r="BO50">
        <f>(BB50-BH50)/BH50</f>
        <v>0</v>
      </c>
      <c r="BP50">
        <f>BA50/(BC50+BA50/BH50)</f>
        <v>0</v>
      </c>
      <c r="BQ50" t="s">
        <v>442</v>
      </c>
      <c r="BR50">
        <v>0</v>
      </c>
      <c r="BS50">
        <f>IF(BR50&lt;&gt;0, BR50, BP50)</f>
        <v>0</v>
      </c>
      <c r="BT50">
        <f>1-BS50/BH50</f>
        <v>0</v>
      </c>
      <c r="BU50">
        <f>(BH50-BG50)/(BH50-BS50)</f>
        <v>0</v>
      </c>
      <c r="BV50">
        <f>(BB50-BH50)/(BB50-BS50)</f>
        <v>0</v>
      </c>
      <c r="BW50">
        <f>(BH50-BG50)/(BH50-BA50)</f>
        <v>0</v>
      </c>
      <c r="BX50">
        <f>(BB50-BH50)/(BB50-BA50)</f>
        <v>0</v>
      </c>
      <c r="BY50">
        <f>(BU50*BS50/BG50)</f>
        <v>0</v>
      </c>
      <c r="BZ50">
        <f>(1-BY50)</f>
        <v>0</v>
      </c>
      <c r="DI50">
        <f>$B$13*EH50+$C$13*EI50+$F$13*ET50*(1-EW50)</f>
        <v>0</v>
      </c>
      <c r="DJ50">
        <f>DI50*DK50</f>
        <v>0</v>
      </c>
      <c r="DK50">
        <f>($B$13*$D$11+$C$13*$D$11+$F$13*((FG50+EY50)/MAX(FG50+EY50+FH50, 0.1)*$I$11+FH50/MAX(FG50+EY50+FH50, 0.1)*$J$11))/($B$13+$C$13+$F$13)</f>
        <v>0</v>
      </c>
      <c r="DL50">
        <f>($B$13*$K$11+$C$13*$K$11+$F$13*((FG50+EY50)/MAX(FG50+EY50+FH50, 0.1)*$P$11+FH50/MAX(FG50+EY50+FH50, 0.1)*$Q$11))/($B$13+$C$13+$F$13)</f>
        <v>0</v>
      </c>
      <c r="DM50">
        <v>6</v>
      </c>
      <c r="DN50">
        <v>0.5</v>
      </c>
      <c r="DO50" t="s">
        <v>443</v>
      </c>
      <c r="DP50">
        <v>2</v>
      </c>
      <c r="DQ50" t="b">
        <v>1</v>
      </c>
      <c r="DR50">
        <v>1720985995.6</v>
      </c>
      <c r="DS50">
        <v>421.5312222222222</v>
      </c>
      <c r="DT50">
        <v>419.9565555555556</v>
      </c>
      <c r="DU50">
        <v>26.01737777777778</v>
      </c>
      <c r="DV50">
        <v>24.65824444444445</v>
      </c>
      <c r="DW50">
        <v>419.324</v>
      </c>
      <c r="DX50">
        <v>25.71716666666667</v>
      </c>
      <c r="DY50">
        <v>500.0647777777777</v>
      </c>
      <c r="DZ50">
        <v>90.69202222222222</v>
      </c>
      <c r="EA50">
        <v>0.1000585222222222</v>
      </c>
      <c r="EB50">
        <v>31.77712222222222</v>
      </c>
      <c r="EC50">
        <v>30.96093333333333</v>
      </c>
      <c r="ED50">
        <v>999.9000000000001</v>
      </c>
      <c r="EE50">
        <v>0</v>
      </c>
      <c r="EF50">
        <v>0</v>
      </c>
      <c r="EG50">
        <v>10002.27777777778</v>
      </c>
      <c r="EH50">
        <v>0</v>
      </c>
      <c r="EI50">
        <v>0.242856</v>
      </c>
      <c r="EJ50">
        <v>1.574591111111111</v>
      </c>
      <c r="EK50">
        <v>432.7912222222222</v>
      </c>
      <c r="EL50">
        <v>430.5737777777778</v>
      </c>
      <c r="EM50">
        <v>1.359142222222222</v>
      </c>
      <c r="EN50">
        <v>419.9565555555556</v>
      </c>
      <c r="EO50">
        <v>24.65824444444445</v>
      </c>
      <c r="EP50">
        <v>2.359568888888889</v>
      </c>
      <c r="EQ50">
        <v>2.236304444444444</v>
      </c>
      <c r="ER50">
        <v>20.08893333333333</v>
      </c>
      <c r="ES50">
        <v>19.22478888888888</v>
      </c>
      <c r="ET50">
        <v>0</v>
      </c>
      <c r="EU50">
        <v>0</v>
      </c>
      <c r="EV50">
        <v>0</v>
      </c>
      <c r="EW50">
        <v>0</v>
      </c>
      <c r="EX50">
        <v>-2.622222222222222</v>
      </c>
      <c r="EY50">
        <v>0</v>
      </c>
      <c r="EZ50">
        <v>-17.03333333333333</v>
      </c>
      <c r="FA50">
        <v>0.4888888888888889</v>
      </c>
      <c r="FB50">
        <v>34.67333333333333</v>
      </c>
      <c r="FC50">
        <v>38.09</v>
      </c>
      <c r="FD50">
        <v>36.27766666666667</v>
      </c>
      <c r="FE50">
        <v>37.55533333333333</v>
      </c>
      <c r="FF50">
        <v>36.15255555555555</v>
      </c>
      <c r="FG50">
        <v>0</v>
      </c>
      <c r="FH50">
        <v>0</v>
      </c>
      <c r="FI50">
        <v>0</v>
      </c>
      <c r="FJ50">
        <v>1720985993.4</v>
      </c>
      <c r="FK50">
        <v>0</v>
      </c>
      <c r="FL50">
        <v>-0.1479999999999999</v>
      </c>
      <c r="FM50">
        <v>-40.76153863282831</v>
      </c>
      <c r="FN50">
        <v>33.06923086071856</v>
      </c>
      <c r="FO50">
        <v>-23.488</v>
      </c>
      <c r="FP50">
        <v>15</v>
      </c>
      <c r="FQ50">
        <v>1720985460.6</v>
      </c>
      <c r="FR50" t="s">
        <v>502</v>
      </c>
      <c r="FS50">
        <v>1720985452.1</v>
      </c>
      <c r="FT50">
        <v>1720985460.6</v>
      </c>
      <c r="FU50">
        <v>9</v>
      </c>
      <c r="FV50">
        <v>-0.529</v>
      </c>
      <c r="FW50">
        <v>-0.051</v>
      </c>
      <c r="FX50">
        <v>2.202</v>
      </c>
      <c r="FY50">
        <v>0.271</v>
      </c>
      <c r="FZ50">
        <v>420</v>
      </c>
      <c r="GA50">
        <v>25</v>
      </c>
      <c r="GB50">
        <v>0.68</v>
      </c>
      <c r="GC50">
        <v>0.16</v>
      </c>
      <c r="GD50">
        <v>1.5703175</v>
      </c>
      <c r="GE50">
        <v>-0.008823264540342055</v>
      </c>
      <c r="GF50">
        <v>0.03289699285269098</v>
      </c>
      <c r="GG50">
        <v>1</v>
      </c>
      <c r="GH50">
        <v>-0.6852941176470591</v>
      </c>
      <c r="GI50">
        <v>-6.571428663397513</v>
      </c>
      <c r="GJ50">
        <v>7.187412704449567</v>
      </c>
      <c r="GK50">
        <v>0</v>
      </c>
      <c r="GL50">
        <v>1.35225225</v>
      </c>
      <c r="GM50">
        <v>0.04064116322701384</v>
      </c>
      <c r="GN50">
        <v>0.004161302372755422</v>
      </c>
      <c r="GO50">
        <v>1</v>
      </c>
      <c r="GP50">
        <v>2</v>
      </c>
      <c r="GQ50">
        <v>3</v>
      </c>
      <c r="GR50" t="s">
        <v>445</v>
      </c>
      <c r="GS50">
        <v>3.10322</v>
      </c>
      <c r="GT50">
        <v>2.75812</v>
      </c>
      <c r="GU50">
        <v>0.088616</v>
      </c>
      <c r="GV50">
        <v>0.0887599</v>
      </c>
      <c r="GW50">
        <v>0.115055</v>
      </c>
      <c r="GX50">
        <v>0.112152</v>
      </c>
      <c r="GY50">
        <v>23865.7</v>
      </c>
      <c r="GZ50">
        <v>22096.2</v>
      </c>
      <c r="HA50">
        <v>26743.4</v>
      </c>
      <c r="HB50">
        <v>24466.2</v>
      </c>
      <c r="HC50">
        <v>37877.6</v>
      </c>
      <c r="HD50">
        <v>32119.8</v>
      </c>
      <c r="HE50">
        <v>46729.6</v>
      </c>
      <c r="HF50">
        <v>38726.3</v>
      </c>
      <c r="HG50">
        <v>1.89347</v>
      </c>
      <c r="HH50">
        <v>1.92222</v>
      </c>
      <c r="HI50">
        <v>0.124991</v>
      </c>
      <c r="HJ50">
        <v>0</v>
      </c>
      <c r="HK50">
        <v>28.9224</v>
      </c>
      <c r="HL50">
        <v>999.9</v>
      </c>
      <c r="HM50">
        <v>56.2</v>
      </c>
      <c r="HN50">
        <v>30.4</v>
      </c>
      <c r="HO50">
        <v>27.0144</v>
      </c>
      <c r="HP50">
        <v>60.8005</v>
      </c>
      <c r="HQ50">
        <v>23.2492</v>
      </c>
      <c r="HR50">
        <v>1</v>
      </c>
      <c r="HS50">
        <v>-0.0519207</v>
      </c>
      <c r="HT50">
        <v>-2.94486</v>
      </c>
      <c r="HU50">
        <v>20.2747</v>
      </c>
      <c r="HV50">
        <v>5.22193</v>
      </c>
      <c r="HW50">
        <v>11.98</v>
      </c>
      <c r="HX50">
        <v>4.96565</v>
      </c>
      <c r="HY50">
        <v>3.27545</v>
      </c>
      <c r="HZ50">
        <v>9999</v>
      </c>
      <c r="IA50">
        <v>9999</v>
      </c>
      <c r="IB50">
        <v>9999</v>
      </c>
      <c r="IC50">
        <v>999.9</v>
      </c>
      <c r="ID50">
        <v>1.86393</v>
      </c>
      <c r="IE50">
        <v>1.86005</v>
      </c>
      <c r="IF50">
        <v>1.85835</v>
      </c>
      <c r="IG50">
        <v>1.85973</v>
      </c>
      <c r="IH50">
        <v>1.85988</v>
      </c>
      <c r="II50">
        <v>1.85834</v>
      </c>
      <c r="IJ50">
        <v>1.85741</v>
      </c>
      <c r="IK50">
        <v>1.85238</v>
      </c>
      <c r="IL50">
        <v>0</v>
      </c>
      <c r="IM50">
        <v>0</v>
      </c>
      <c r="IN50">
        <v>0</v>
      </c>
      <c r="IO50">
        <v>0</v>
      </c>
      <c r="IP50" t="s">
        <v>446</v>
      </c>
      <c r="IQ50" t="s">
        <v>447</v>
      </c>
      <c r="IR50" t="s">
        <v>448</v>
      </c>
      <c r="IS50" t="s">
        <v>448</v>
      </c>
      <c r="IT50" t="s">
        <v>448</v>
      </c>
      <c r="IU50" t="s">
        <v>448</v>
      </c>
      <c r="IV50">
        <v>0</v>
      </c>
      <c r="IW50">
        <v>100</v>
      </c>
      <c r="IX50">
        <v>100</v>
      </c>
      <c r="IY50">
        <v>2.207</v>
      </c>
      <c r="IZ50">
        <v>0.3003</v>
      </c>
      <c r="JA50">
        <v>0.831377882848944</v>
      </c>
      <c r="JB50">
        <v>0.003205081530674009</v>
      </c>
      <c r="JC50">
        <v>2.801668427256499E-07</v>
      </c>
      <c r="JD50">
        <v>-2.335559357006475E-10</v>
      </c>
      <c r="JE50">
        <v>-0.047540967430055</v>
      </c>
      <c r="JF50">
        <v>-0.002076669970451321</v>
      </c>
      <c r="JG50">
        <v>0.0007626758912413338</v>
      </c>
      <c r="JH50">
        <v>-6.071280622872934E-06</v>
      </c>
      <c r="JI50">
        <v>2</v>
      </c>
      <c r="JJ50">
        <v>2003</v>
      </c>
      <c r="JK50">
        <v>1</v>
      </c>
      <c r="JL50">
        <v>25</v>
      </c>
      <c r="JM50">
        <v>9.1</v>
      </c>
      <c r="JN50">
        <v>9</v>
      </c>
      <c r="JO50">
        <v>1.14014</v>
      </c>
      <c r="JP50">
        <v>2.63794</v>
      </c>
      <c r="JQ50">
        <v>1.49658</v>
      </c>
      <c r="JR50">
        <v>2.35962</v>
      </c>
      <c r="JS50">
        <v>1.54907</v>
      </c>
      <c r="JT50">
        <v>2.44995</v>
      </c>
      <c r="JU50">
        <v>35.0364</v>
      </c>
      <c r="JV50">
        <v>23.9912</v>
      </c>
      <c r="JW50">
        <v>18</v>
      </c>
      <c r="JX50">
        <v>478.357</v>
      </c>
      <c r="JY50">
        <v>511.69</v>
      </c>
      <c r="JZ50">
        <v>33.3326</v>
      </c>
      <c r="KA50">
        <v>26.6643</v>
      </c>
      <c r="KB50">
        <v>30.0003</v>
      </c>
      <c r="KC50">
        <v>26.7584</v>
      </c>
      <c r="KD50">
        <v>26.7169</v>
      </c>
      <c r="KE50">
        <v>22.9363</v>
      </c>
      <c r="KF50">
        <v>11.7957</v>
      </c>
      <c r="KG50">
        <v>100</v>
      </c>
      <c r="KH50">
        <v>33.3633</v>
      </c>
      <c r="KI50">
        <v>420</v>
      </c>
      <c r="KJ50">
        <v>24.599</v>
      </c>
      <c r="KK50">
        <v>102.147</v>
      </c>
      <c r="KL50">
        <v>93.3764</v>
      </c>
    </row>
    <row r="51" spans="1:298">
      <c r="A51">
        <v>33</v>
      </c>
      <c r="B51">
        <v>1720986003.1</v>
      </c>
      <c r="C51">
        <v>1984.099999904633</v>
      </c>
      <c r="D51" t="s">
        <v>517</v>
      </c>
      <c r="E51" t="s">
        <v>518</v>
      </c>
      <c r="F51">
        <v>5</v>
      </c>
      <c r="G51" t="s">
        <v>439</v>
      </c>
      <c r="H51" t="s">
        <v>501</v>
      </c>
      <c r="I51" t="s">
        <v>441</v>
      </c>
      <c r="J51">
        <v>1720986000.3</v>
      </c>
      <c r="K51">
        <f>(L51)/1000</f>
        <v>0</v>
      </c>
      <c r="L51">
        <f>IF(DQ51, AO51, AI51)</f>
        <v>0</v>
      </c>
      <c r="M51">
        <f>IF(DQ51, AJ51, AH51)</f>
        <v>0</v>
      </c>
      <c r="N51">
        <f>DS51 - IF(AV51&gt;1, M51*DM51*100.0/(AX51), 0)</f>
        <v>0</v>
      </c>
      <c r="O51">
        <f>((U51-K51/2)*N51-M51)/(U51+K51/2)</f>
        <v>0</v>
      </c>
      <c r="P51">
        <f>O51*(DZ51+EA51)/1000.0</f>
        <v>0</v>
      </c>
      <c r="Q51">
        <f>(DS51 - IF(AV51&gt;1, M51*DM51*100.0/(AX51), 0))*(DZ51+EA51)/1000.0</f>
        <v>0</v>
      </c>
      <c r="R51">
        <f>2.0/((1/T51-1/S51)+SIGN(T51)*SQRT((1/T51-1/S51)*(1/T51-1/S51) + 4*DN51/((DN51+1)*(DN51+1))*(2*1/T51*1/S51-1/S51*1/S51)))</f>
        <v>0</v>
      </c>
      <c r="S51">
        <f>IF(LEFT(DO51,1)&lt;&gt;"0",IF(LEFT(DO51,1)="1",3.0,DP51),$D$5+$E$5*(EG51*DZ51/($K$5*1000))+$F$5*(EG51*DZ51/($K$5*1000))*MAX(MIN(DM51,$J$5),$I$5)*MAX(MIN(DM51,$J$5),$I$5)+$G$5*MAX(MIN(DM51,$J$5),$I$5)*(EG51*DZ51/($K$5*1000))+$H$5*(EG51*DZ51/($K$5*1000))*(EG51*DZ51/($K$5*1000)))</f>
        <v>0</v>
      </c>
      <c r="T51">
        <f>K51*(1000-(1000*0.61365*exp(17.502*X51/(240.97+X51))/(DZ51+EA51)+DU51)/2)/(1000*0.61365*exp(17.502*X51/(240.97+X51))/(DZ51+EA51)-DU51)</f>
        <v>0</v>
      </c>
      <c r="U51">
        <f>1/((DN51+1)/(R51/1.6)+1/(S51/1.37)) + DN51/((DN51+1)/(R51/1.6) + DN51/(S51/1.37))</f>
        <v>0</v>
      </c>
      <c r="V51">
        <f>(DI51*DL51)</f>
        <v>0</v>
      </c>
      <c r="W51">
        <f>(EB51+(V51+2*0.95*5.67E-8*(((EB51+$B$9)+273)^4-(EB51+273)^4)-44100*K51)/(1.84*29.3*S51+8*0.95*5.67E-8*(EB51+273)^3))</f>
        <v>0</v>
      </c>
      <c r="X51">
        <f>($C$9*EC51+$D$9*ED51+$E$9*W51)</f>
        <v>0</v>
      </c>
      <c r="Y51">
        <f>0.61365*exp(17.502*X51/(240.97+X51))</f>
        <v>0</v>
      </c>
      <c r="Z51">
        <f>(AA51/AB51*100)</f>
        <v>0</v>
      </c>
      <c r="AA51">
        <f>DU51*(DZ51+EA51)/1000</f>
        <v>0</v>
      </c>
      <c r="AB51">
        <f>0.61365*exp(17.502*EB51/(240.97+EB51))</f>
        <v>0</v>
      </c>
      <c r="AC51">
        <f>(Y51-DU51*(DZ51+EA51)/1000)</f>
        <v>0</v>
      </c>
      <c r="AD51">
        <f>(-K51*44100)</f>
        <v>0</v>
      </c>
      <c r="AE51">
        <f>2*29.3*S51*0.92*(EB51-X51)</f>
        <v>0</v>
      </c>
      <c r="AF51">
        <f>2*0.95*5.67E-8*(((EB51+$B$9)+273)^4-(X51+273)^4)</f>
        <v>0</v>
      </c>
      <c r="AG51">
        <f>V51+AF51+AD51+AE51</f>
        <v>0</v>
      </c>
      <c r="AH51">
        <f>DY51*AV51*(DT51-DS51*(1000-AV51*DV51)/(1000-AV51*DU51))/(100*DM51)</f>
        <v>0</v>
      </c>
      <c r="AI51">
        <f>1000*DY51*AV51*(DU51-DV51)/(100*DM51*(1000-AV51*DU51))</f>
        <v>0</v>
      </c>
      <c r="AJ51">
        <f>(AK51 - AL51 - DZ51*1E3/(8.314*(EB51+273.15)) * AN51/DY51 * AM51) * DY51/(100*DM51) * (1000 - DV51)/1000</f>
        <v>0</v>
      </c>
      <c r="AK51">
        <v>430.6250450988222</v>
      </c>
      <c r="AL51">
        <v>432.8701272727272</v>
      </c>
      <c r="AM51">
        <v>0.00122950879090689</v>
      </c>
      <c r="AN51">
        <v>66.4442441544027</v>
      </c>
      <c r="AO51">
        <f>(AQ51 - AP51 + DZ51*1E3/(8.314*(EB51+273.15)) * AS51/DY51 * AR51) * DY51/(100*DM51) * 1000/(1000 - AQ51)</f>
        <v>0</v>
      </c>
      <c r="AP51">
        <v>24.6588081984616</v>
      </c>
      <c r="AQ51">
        <v>26.02414727272727</v>
      </c>
      <c r="AR51">
        <v>7.374890615857611E-06</v>
      </c>
      <c r="AS51">
        <v>106.397671209316</v>
      </c>
      <c r="AT51">
        <v>6</v>
      </c>
      <c r="AU51">
        <v>1</v>
      </c>
      <c r="AV51">
        <f>IF(AT51*$H$15&gt;=AX51,1.0,(AX51/(AX51-AT51*$H$15)))</f>
        <v>0</v>
      </c>
      <c r="AW51">
        <f>(AV51-1)*100</f>
        <v>0</v>
      </c>
      <c r="AX51">
        <f>MAX(0,($B$15+$C$15*EG51)/(1+$D$15*EG51)*DZ51/(EB51+273)*$E$15)</f>
        <v>0</v>
      </c>
      <c r="AY51" t="s">
        <v>442</v>
      </c>
      <c r="AZ51" t="s">
        <v>442</v>
      </c>
      <c r="BA51">
        <v>0</v>
      </c>
      <c r="BB51">
        <v>0</v>
      </c>
      <c r="BC51">
        <f>1-BA51/BB51</f>
        <v>0</v>
      </c>
      <c r="BD51">
        <v>0</v>
      </c>
      <c r="BE51" t="s">
        <v>442</v>
      </c>
      <c r="BF51" t="s">
        <v>442</v>
      </c>
      <c r="BG51">
        <v>0</v>
      </c>
      <c r="BH51">
        <v>0</v>
      </c>
      <c r="BI51">
        <f>1-BG51/BH51</f>
        <v>0</v>
      </c>
      <c r="BJ51">
        <v>0.5</v>
      </c>
      <c r="BK51">
        <f>DJ51</f>
        <v>0</v>
      </c>
      <c r="BL51">
        <f>M51</f>
        <v>0</v>
      </c>
      <c r="BM51">
        <f>BI51*BJ51*BK51</f>
        <v>0</v>
      </c>
      <c r="BN51">
        <f>(BL51-BD51)/BK51</f>
        <v>0</v>
      </c>
      <c r="BO51">
        <f>(BB51-BH51)/BH51</f>
        <v>0</v>
      </c>
      <c r="BP51">
        <f>BA51/(BC51+BA51/BH51)</f>
        <v>0</v>
      </c>
      <c r="BQ51" t="s">
        <v>442</v>
      </c>
      <c r="BR51">
        <v>0</v>
      </c>
      <c r="BS51">
        <f>IF(BR51&lt;&gt;0, BR51, BP51)</f>
        <v>0</v>
      </c>
      <c r="BT51">
        <f>1-BS51/BH51</f>
        <v>0</v>
      </c>
      <c r="BU51">
        <f>(BH51-BG51)/(BH51-BS51)</f>
        <v>0</v>
      </c>
      <c r="BV51">
        <f>(BB51-BH51)/(BB51-BS51)</f>
        <v>0</v>
      </c>
      <c r="BW51">
        <f>(BH51-BG51)/(BH51-BA51)</f>
        <v>0</v>
      </c>
      <c r="BX51">
        <f>(BB51-BH51)/(BB51-BA51)</f>
        <v>0</v>
      </c>
      <c r="BY51">
        <f>(BU51*BS51/BG51)</f>
        <v>0</v>
      </c>
      <c r="BZ51">
        <f>(1-BY51)</f>
        <v>0</v>
      </c>
      <c r="DI51">
        <f>$B$13*EH51+$C$13*EI51+$F$13*ET51*(1-EW51)</f>
        <v>0</v>
      </c>
      <c r="DJ51">
        <f>DI51*DK51</f>
        <v>0</v>
      </c>
      <c r="DK51">
        <f>($B$13*$D$11+$C$13*$D$11+$F$13*((FG51+EY51)/MAX(FG51+EY51+FH51, 0.1)*$I$11+FH51/MAX(FG51+EY51+FH51, 0.1)*$J$11))/($B$13+$C$13+$F$13)</f>
        <v>0</v>
      </c>
      <c r="DL51">
        <f>($B$13*$K$11+$C$13*$K$11+$F$13*((FG51+EY51)/MAX(FG51+EY51+FH51, 0.1)*$P$11+FH51/MAX(FG51+EY51+FH51, 0.1)*$Q$11))/($B$13+$C$13+$F$13)</f>
        <v>0</v>
      </c>
      <c r="DM51">
        <v>6</v>
      </c>
      <c r="DN51">
        <v>0.5</v>
      </c>
      <c r="DO51" t="s">
        <v>443</v>
      </c>
      <c r="DP51">
        <v>2</v>
      </c>
      <c r="DQ51" t="b">
        <v>1</v>
      </c>
      <c r="DR51">
        <v>1720986000.3</v>
      </c>
      <c r="DS51">
        <v>421.568</v>
      </c>
      <c r="DT51">
        <v>420.0191000000001</v>
      </c>
      <c r="DU51">
        <v>26.02177</v>
      </c>
      <c r="DV51">
        <v>24.65844</v>
      </c>
      <c r="DW51">
        <v>419.3605000000001</v>
      </c>
      <c r="DX51">
        <v>25.72148</v>
      </c>
      <c r="DY51">
        <v>500.0223</v>
      </c>
      <c r="DZ51">
        <v>90.69152</v>
      </c>
      <c r="EA51">
        <v>0.09999399</v>
      </c>
      <c r="EB51">
        <v>31.78007</v>
      </c>
      <c r="EC51">
        <v>30.9563</v>
      </c>
      <c r="ED51">
        <v>999.9</v>
      </c>
      <c r="EE51">
        <v>0</v>
      </c>
      <c r="EF51">
        <v>0</v>
      </c>
      <c r="EG51">
        <v>10002.372</v>
      </c>
      <c r="EH51">
        <v>0</v>
      </c>
      <c r="EI51">
        <v>0.242856</v>
      </c>
      <c r="EJ51">
        <v>1.548923</v>
      </c>
      <c r="EK51">
        <v>432.8309</v>
      </c>
      <c r="EL51">
        <v>430.6379</v>
      </c>
      <c r="EM51">
        <v>1.363345</v>
      </c>
      <c r="EN51">
        <v>420.0191000000001</v>
      </c>
      <c r="EO51">
        <v>24.65844</v>
      </c>
      <c r="EP51">
        <v>2.359952</v>
      </c>
      <c r="EQ51">
        <v>2.236309</v>
      </c>
      <c r="ER51">
        <v>20.09158</v>
      </c>
      <c r="ES51">
        <v>19.22483</v>
      </c>
      <c r="ET51">
        <v>0</v>
      </c>
      <c r="EU51">
        <v>0</v>
      </c>
      <c r="EV51">
        <v>0</v>
      </c>
      <c r="EW51">
        <v>0</v>
      </c>
      <c r="EX51">
        <v>0.3099999999999999</v>
      </c>
      <c r="EY51">
        <v>0</v>
      </c>
      <c r="EZ51">
        <v>-23.22</v>
      </c>
      <c r="FA51">
        <v>-1.47</v>
      </c>
      <c r="FB51">
        <v>34.6249</v>
      </c>
      <c r="FC51">
        <v>38.0436</v>
      </c>
      <c r="FD51">
        <v>36.3685</v>
      </c>
      <c r="FE51">
        <v>37.5059</v>
      </c>
      <c r="FF51">
        <v>35.76860000000001</v>
      </c>
      <c r="FG51">
        <v>0</v>
      </c>
      <c r="FH51">
        <v>0</v>
      </c>
      <c r="FI51">
        <v>0</v>
      </c>
      <c r="FJ51">
        <v>1720985998.8</v>
      </c>
      <c r="FK51">
        <v>0</v>
      </c>
      <c r="FL51">
        <v>-1.403846153846154</v>
      </c>
      <c r="FM51">
        <v>12.7008545963655</v>
      </c>
      <c r="FN51">
        <v>-3.329914430480768</v>
      </c>
      <c r="FO51">
        <v>-23.66923076923077</v>
      </c>
      <c r="FP51">
        <v>15</v>
      </c>
      <c r="FQ51">
        <v>1720985460.6</v>
      </c>
      <c r="FR51" t="s">
        <v>502</v>
      </c>
      <c r="FS51">
        <v>1720985452.1</v>
      </c>
      <c r="FT51">
        <v>1720985460.6</v>
      </c>
      <c r="FU51">
        <v>9</v>
      </c>
      <c r="FV51">
        <v>-0.529</v>
      </c>
      <c r="FW51">
        <v>-0.051</v>
      </c>
      <c r="FX51">
        <v>2.202</v>
      </c>
      <c r="FY51">
        <v>0.271</v>
      </c>
      <c r="FZ51">
        <v>420</v>
      </c>
      <c r="GA51">
        <v>25</v>
      </c>
      <c r="GB51">
        <v>0.68</v>
      </c>
      <c r="GC51">
        <v>0.16</v>
      </c>
      <c r="GD51">
        <v>1.562051707317073</v>
      </c>
      <c r="GE51">
        <v>-0.0131862020905907</v>
      </c>
      <c r="GF51">
        <v>0.03326791062830479</v>
      </c>
      <c r="GG51">
        <v>1</v>
      </c>
      <c r="GH51">
        <v>0.002941176470588225</v>
      </c>
      <c r="GI51">
        <v>-14.96562278107626</v>
      </c>
      <c r="GJ51">
        <v>7.348488651901698</v>
      </c>
      <c r="GK51">
        <v>0</v>
      </c>
      <c r="GL51">
        <v>1.356154146341463</v>
      </c>
      <c r="GM51">
        <v>0.05563212543554009</v>
      </c>
      <c r="GN51">
        <v>0.005558268714315204</v>
      </c>
      <c r="GO51">
        <v>1</v>
      </c>
      <c r="GP51">
        <v>2</v>
      </c>
      <c r="GQ51">
        <v>3</v>
      </c>
      <c r="GR51" t="s">
        <v>445</v>
      </c>
      <c r="GS51">
        <v>3.10313</v>
      </c>
      <c r="GT51">
        <v>2.75811</v>
      </c>
      <c r="GU51">
        <v>0.0886224</v>
      </c>
      <c r="GV51">
        <v>0.0887719</v>
      </c>
      <c r="GW51">
        <v>0.11507</v>
      </c>
      <c r="GX51">
        <v>0.112144</v>
      </c>
      <c r="GY51">
        <v>23865.5</v>
      </c>
      <c r="GZ51">
        <v>22095.9</v>
      </c>
      <c r="HA51">
        <v>26743.3</v>
      </c>
      <c r="HB51">
        <v>24466.2</v>
      </c>
      <c r="HC51">
        <v>37876.7</v>
      </c>
      <c r="HD51">
        <v>32120.3</v>
      </c>
      <c r="HE51">
        <v>46729.3</v>
      </c>
      <c r="HF51">
        <v>38726.5</v>
      </c>
      <c r="HG51">
        <v>1.8936</v>
      </c>
      <c r="HH51">
        <v>1.92208</v>
      </c>
      <c r="HI51">
        <v>0.125393</v>
      </c>
      <c r="HJ51">
        <v>0</v>
      </c>
      <c r="HK51">
        <v>28.9162</v>
      </c>
      <c r="HL51">
        <v>999.9</v>
      </c>
      <c r="HM51">
        <v>56.2</v>
      </c>
      <c r="HN51">
        <v>30.4</v>
      </c>
      <c r="HO51">
        <v>27.0143</v>
      </c>
      <c r="HP51">
        <v>61.2305</v>
      </c>
      <c r="HQ51">
        <v>23.1731</v>
      </c>
      <c r="HR51">
        <v>1</v>
      </c>
      <c r="HS51">
        <v>-0.0516413</v>
      </c>
      <c r="HT51">
        <v>-2.9588</v>
      </c>
      <c r="HU51">
        <v>20.2742</v>
      </c>
      <c r="HV51">
        <v>5.22148</v>
      </c>
      <c r="HW51">
        <v>11.98</v>
      </c>
      <c r="HX51">
        <v>4.96575</v>
      </c>
      <c r="HY51">
        <v>3.2755</v>
      </c>
      <c r="HZ51">
        <v>9999</v>
      </c>
      <c r="IA51">
        <v>9999</v>
      </c>
      <c r="IB51">
        <v>9999</v>
      </c>
      <c r="IC51">
        <v>999.9</v>
      </c>
      <c r="ID51">
        <v>1.86393</v>
      </c>
      <c r="IE51">
        <v>1.86005</v>
      </c>
      <c r="IF51">
        <v>1.85836</v>
      </c>
      <c r="IG51">
        <v>1.85973</v>
      </c>
      <c r="IH51">
        <v>1.85984</v>
      </c>
      <c r="II51">
        <v>1.85835</v>
      </c>
      <c r="IJ51">
        <v>1.85739</v>
      </c>
      <c r="IK51">
        <v>1.85239</v>
      </c>
      <c r="IL51">
        <v>0</v>
      </c>
      <c r="IM51">
        <v>0</v>
      </c>
      <c r="IN51">
        <v>0</v>
      </c>
      <c r="IO51">
        <v>0</v>
      </c>
      <c r="IP51" t="s">
        <v>446</v>
      </c>
      <c r="IQ51" t="s">
        <v>447</v>
      </c>
      <c r="IR51" t="s">
        <v>448</v>
      </c>
      <c r="IS51" t="s">
        <v>448</v>
      </c>
      <c r="IT51" t="s">
        <v>448</v>
      </c>
      <c r="IU51" t="s">
        <v>448</v>
      </c>
      <c r="IV51">
        <v>0</v>
      </c>
      <c r="IW51">
        <v>100</v>
      </c>
      <c r="IX51">
        <v>100</v>
      </c>
      <c r="IY51">
        <v>2.207</v>
      </c>
      <c r="IZ51">
        <v>0.3004</v>
      </c>
      <c r="JA51">
        <v>0.831377882848944</v>
      </c>
      <c r="JB51">
        <v>0.003205081530674009</v>
      </c>
      <c r="JC51">
        <v>2.801668427256499E-07</v>
      </c>
      <c r="JD51">
        <v>-2.335559357006475E-10</v>
      </c>
      <c r="JE51">
        <v>-0.047540967430055</v>
      </c>
      <c r="JF51">
        <v>-0.002076669970451321</v>
      </c>
      <c r="JG51">
        <v>0.0007626758912413338</v>
      </c>
      <c r="JH51">
        <v>-6.071280622872934E-06</v>
      </c>
      <c r="JI51">
        <v>2</v>
      </c>
      <c r="JJ51">
        <v>2003</v>
      </c>
      <c r="JK51">
        <v>1</v>
      </c>
      <c r="JL51">
        <v>25</v>
      </c>
      <c r="JM51">
        <v>9.199999999999999</v>
      </c>
      <c r="JN51">
        <v>9</v>
      </c>
      <c r="JO51">
        <v>1.14136</v>
      </c>
      <c r="JP51">
        <v>2.65137</v>
      </c>
      <c r="JQ51">
        <v>1.49658</v>
      </c>
      <c r="JR51">
        <v>2.35962</v>
      </c>
      <c r="JS51">
        <v>1.54907</v>
      </c>
      <c r="JT51">
        <v>2.44873</v>
      </c>
      <c r="JU51">
        <v>35.0364</v>
      </c>
      <c r="JV51">
        <v>23.9824</v>
      </c>
      <c r="JW51">
        <v>18</v>
      </c>
      <c r="JX51">
        <v>478.437</v>
      </c>
      <c r="JY51">
        <v>511.604</v>
      </c>
      <c r="JZ51">
        <v>33.3626</v>
      </c>
      <c r="KA51">
        <v>26.6665</v>
      </c>
      <c r="KB51">
        <v>30.0002</v>
      </c>
      <c r="KC51">
        <v>26.7596</v>
      </c>
      <c r="KD51">
        <v>26.7186</v>
      </c>
      <c r="KE51">
        <v>22.9348</v>
      </c>
      <c r="KF51">
        <v>11.7957</v>
      </c>
      <c r="KG51">
        <v>100</v>
      </c>
      <c r="KH51">
        <v>33.394</v>
      </c>
      <c r="KI51">
        <v>420</v>
      </c>
      <c r="KJ51">
        <v>24.5796</v>
      </c>
      <c r="KK51">
        <v>102.146</v>
      </c>
      <c r="KL51">
        <v>93.3766</v>
      </c>
    </row>
    <row r="52" spans="1:298">
      <c r="A52">
        <v>34</v>
      </c>
      <c r="B52">
        <v>1720986008.1</v>
      </c>
      <c r="C52">
        <v>1989.099999904633</v>
      </c>
      <c r="D52" t="s">
        <v>519</v>
      </c>
      <c r="E52" t="s">
        <v>520</v>
      </c>
      <c r="F52">
        <v>5</v>
      </c>
      <c r="G52" t="s">
        <v>439</v>
      </c>
      <c r="H52" t="s">
        <v>501</v>
      </c>
      <c r="I52" t="s">
        <v>441</v>
      </c>
      <c r="J52">
        <v>1720986005.6</v>
      </c>
      <c r="K52">
        <f>(L52)/1000</f>
        <v>0</v>
      </c>
      <c r="L52">
        <f>IF(DQ52, AO52, AI52)</f>
        <v>0</v>
      </c>
      <c r="M52">
        <f>IF(DQ52, AJ52, AH52)</f>
        <v>0</v>
      </c>
      <c r="N52">
        <f>DS52 - IF(AV52&gt;1, M52*DM52*100.0/(AX52), 0)</f>
        <v>0</v>
      </c>
      <c r="O52">
        <f>((U52-K52/2)*N52-M52)/(U52+K52/2)</f>
        <v>0</v>
      </c>
      <c r="P52">
        <f>O52*(DZ52+EA52)/1000.0</f>
        <v>0</v>
      </c>
      <c r="Q52">
        <f>(DS52 - IF(AV52&gt;1, M52*DM52*100.0/(AX52), 0))*(DZ52+EA52)/1000.0</f>
        <v>0</v>
      </c>
      <c r="R52">
        <f>2.0/((1/T52-1/S52)+SIGN(T52)*SQRT((1/T52-1/S52)*(1/T52-1/S52) + 4*DN52/((DN52+1)*(DN52+1))*(2*1/T52*1/S52-1/S52*1/S52)))</f>
        <v>0</v>
      </c>
      <c r="S52">
        <f>IF(LEFT(DO52,1)&lt;&gt;"0",IF(LEFT(DO52,1)="1",3.0,DP52),$D$5+$E$5*(EG52*DZ52/($K$5*1000))+$F$5*(EG52*DZ52/($K$5*1000))*MAX(MIN(DM52,$J$5),$I$5)*MAX(MIN(DM52,$J$5),$I$5)+$G$5*MAX(MIN(DM52,$J$5),$I$5)*(EG52*DZ52/($K$5*1000))+$H$5*(EG52*DZ52/($K$5*1000))*(EG52*DZ52/($K$5*1000)))</f>
        <v>0</v>
      </c>
      <c r="T52">
        <f>K52*(1000-(1000*0.61365*exp(17.502*X52/(240.97+X52))/(DZ52+EA52)+DU52)/2)/(1000*0.61365*exp(17.502*X52/(240.97+X52))/(DZ52+EA52)-DU52)</f>
        <v>0</v>
      </c>
      <c r="U52">
        <f>1/((DN52+1)/(R52/1.6)+1/(S52/1.37)) + DN52/((DN52+1)/(R52/1.6) + DN52/(S52/1.37))</f>
        <v>0</v>
      </c>
      <c r="V52">
        <f>(DI52*DL52)</f>
        <v>0</v>
      </c>
      <c r="W52">
        <f>(EB52+(V52+2*0.95*5.67E-8*(((EB52+$B$9)+273)^4-(EB52+273)^4)-44100*K52)/(1.84*29.3*S52+8*0.95*5.67E-8*(EB52+273)^3))</f>
        <v>0</v>
      </c>
      <c r="X52">
        <f>($C$9*EC52+$D$9*ED52+$E$9*W52)</f>
        <v>0</v>
      </c>
      <c r="Y52">
        <f>0.61365*exp(17.502*X52/(240.97+X52))</f>
        <v>0</v>
      </c>
      <c r="Z52">
        <f>(AA52/AB52*100)</f>
        <v>0</v>
      </c>
      <c r="AA52">
        <f>DU52*(DZ52+EA52)/1000</f>
        <v>0</v>
      </c>
      <c r="AB52">
        <f>0.61365*exp(17.502*EB52/(240.97+EB52))</f>
        <v>0</v>
      </c>
      <c r="AC52">
        <f>(Y52-DU52*(DZ52+EA52)/1000)</f>
        <v>0</v>
      </c>
      <c r="AD52">
        <f>(-K52*44100)</f>
        <v>0</v>
      </c>
      <c r="AE52">
        <f>2*29.3*S52*0.92*(EB52-X52)</f>
        <v>0</v>
      </c>
      <c r="AF52">
        <f>2*0.95*5.67E-8*(((EB52+$B$9)+273)^4-(X52+273)^4)</f>
        <v>0</v>
      </c>
      <c r="AG52">
        <f>V52+AF52+AD52+AE52</f>
        <v>0</v>
      </c>
      <c r="AH52">
        <f>DY52*AV52*(DT52-DS52*(1000-AV52*DV52)/(1000-AV52*DU52))/(100*DM52)</f>
        <v>0</v>
      </c>
      <c r="AI52">
        <f>1000*DY52*AV52*(DU52-DV52)/(100*DM52*(1000-AV52*DU52))</f>
        <v>0</v>
      </c>
      <c r="AJ52">
        <f>(AK52 - AL52 - DZ52*1E3/(8.314*(EB52+273.15)) * AN52/DY52 * AM52) * DY52/(100*DM52) * (1000 - DV52)/1000</f>
        <v>0</v>
      </c>
      <c r="AK52">
        <v>430.6796139319621</v>
      </c>
      <c r="AL52">
        <v>432.843721212121</v>
      </c>
      <c r="AM52">
        <v>-0.0002453975980198995</v>
      </c>
      <c r="AN52">
        <v>66.4442441544027</v>
      </c>
      <c r="AO52">
        <f>(AQ52 - AP52 + DZ52*1E3/(8.314*(EB52+273.15)) * AS52/DY52 * AR52) * DY52/(100*DM52) * 1000/(1000 - AQ52)</f>
        <v>0</v>
      </c>
      <c r="AP52">
        <v>24.65364333040754</v>
      </c>
      <c r="AQ52">
        <v>26.03047393939395</v>
      </c>
      <c r="AR52">
        <v>9.078708102761207E-06</v>
      </c>
      <c r="AS52">
        <v>106.397671209316</v>
      </c>
      <c r="AT52">
        <v>6</v>
      </c>
      <c r="AU52">
        <v>1</v>
      </c>
      <c r="AV52">
        <f>IF(AT52*$H$15&gt;=AX52,1.0,(AX52/(AX52-AT52*$H$15)))</f>
        <v>0</v>
      </c>
      <c r="AW52">
        <f>(AV52-1)*100</f>
        <v>0</v>
      </c>
      <c r="AX52">
        <f>MAX(0,($B$15+$C$15*EG52)/(1+$D$15*EG52)*DZ52/(EB52+273)*$E$15)</f>
        <v>0</v>
      </c>
      <c r="AY52" t="s">
        <v>442</v>
      </c>
      <c r="AZ52" t="s">
        <v>442</v>
      </c>
      <c r="BA52">
        <v>0</v>
      </c>
      <c r="BB52">
        <v>0</v>
      </c>
      <c r="BC52">
        <f>1-BA52/BB52</f>
        <v>0</v>
      </c>
      <c r="BD52">
        <v>0</v>
      </c>
      <c r="BE52" t="s">
        <v>442</v>
      </c>
      <c r="BF52" t="s">
        <v>442</v>
      </c>
      <c r="BG52">
        <v>0</v>
      </c>
      <c r="BH52">
        <v>0</v>
      </c>
      <c r="BI52">
        <f>1-BG52/BH52</f>
        <v>0</v>
      </c>
      <c r="BJ52">
        <v>0.5</v>
      </c>
      <c r="BK52">
        <f>DJ52</f>
        <v>0</v>
      </c>
      <c r="BL52">
        <f>M52</f>
        <v>0</v>
      </c>
      <c r="BM52">
        <f>BI52*BJ52*BK52</f>
        <v>0</v>
      </c>
      <c r="BN52">
        <f>(BL52-BD52)/BK52</f>
        <v>0</v>
      </c>
      <c r="BO52">
        <f>(BB52-BH52)/BH52</f>
        <v>0</v>
      </c>
      <c r="BP52">
        <f>BA52/(BC52+BA52/BH52)</f>
        <v>0</v>
      </c>
      <c r="BQ52" t="s">
        <v>442</v>
      </c>
      <c r="BR52">
        <v>0</v>
      </c>
      <c r="BS52">
        <f>IF(BR52&lt;&gt;0, BR52, BP52)</f>
        <v>0</v>
      </c>
      <c r="BT52">
        <f>1-BS52/BH52</f>
        <v>0</v>
      </c>
      <c r="BU52">
        <f>(BH52-BG52)/(BH52-BS52)</f>
        <v>0</v>
      </c>
      <c r="BV52">
        <f>(BB52-BH52)/(BB52-BS52)</f>
        <v>0</v>
      </c>
      <c r="BW52">
        <f>(BH52-BG52)/(BH52-BA52)</f>
        <v>0</v>
      </c>
      <c r="BX52">
        <f>(BB52-BH52)/(BB52-BA52)</f>
        <v>0</v>
      </c>
      <c r="BY52">
        <f>(BU52*BS52/BG52)</f>
        <v>0</v>
      </c>
      <c r="BZ52">
        <f>(1-BY52)</f>
        <v>0</v>
      </c>
      <c r="DI52">
        <f>$B$13*EH52+$C$13*EI52+$F$13*ET52*(1-EW52)</f>
        <v>0</v>
      </c>
      <c r="DJ52">
        <f>DI52*DK52</f>
        <v>0</v>
      </c>
      <c r="DK52">
        <f>($B$13*$D$11+$C$13*$D$11+$F$13*((FG52+EY52)/MAX(FG52+EY52+FH52, 0.1)*$I$11+FH52/MAX(FG52+EY52+FH52, 0.1)*$J$11))/($B$13+$C$13+$F$13)</f>
        <v>0</v>
      </c>
      <c r="DL52">
        <f>($B$13*$K$11+$C$13*$K$11+$F$13*((FG52+EY52)/MAX(FG52+EY52+FH52, 0.1)*$P$11+FH52/MAX(FG52+EY52+FH52, 0.1)*$Q$11))/($B$13+$C$13+$F$13)</f>
        <v>0</v>
      </c>
      <c r="DM52">
        <v>6</v>
      </c>
      <c r="DN52">
        <v>0.5</v>
      </c>
      <c r="DO52" t="s">
        <v>443</v>
      </c>
      <c r="DP52">
        <v>2</v>
      </c>
      <c r="DQ52" t="b">
        <v>1</v>
      </c>
      <c r="DR52">
        <v>1720986005.6</v>
      </c>
      <c r="DS52">
        <v>421.5652222222222</v>
      </c>
      <c r="DT52">
        <v>420.0467777777778</v>
      </c>
      <c r="DU52">
        <v>26.02864444444444</v>
      </c>
      <c r="DV52">
        <v>24.65423333333333</v>
      </c>
      <c r="DW52">
        <v>419.3577777777778</v>
      </c>
      <c r="DX52">
        <v>25.72816666666667</v>
      </c>
      <c r="DY52">
        <v>499.9878888888888</v>
      </c>
      <c r="DZ52">
        <v>90.69005555555557</v>
      </c>
      <c r="EA52">
        <v>0.1000832444444444</v>
      </c>
      <c r="EB52">
        <v>31.78437777777778</v>
      </c>
      <c r="EC52">
        <v>30.95587777777778</v>
      </c>
      <c r="ED52">
        <v>999.9000000000001</v>
      </c>
      <c r="EE52">
        <v>0</v>
      </c>
      <c r="EF52">
        <v>0</v>
      </c>
      <c r="EG52">
        <v>9982.983333333334</v>
      </c>
      <c r="EH52">
        <v>0</v>
      </c>
      <c r="EI52">
        <v>0.242856</v>
      </c>
      <c r="EJ52">
        <v>1.518565555555556</v>
      </c>
      <c r="EK52">
        <v>432.8313333333333</v>
      </c>
      <c r="EL52">
        <v>430.6643333333334</v>
      </c>
      <c r="EM52">
        <v>1.374402222222222</v>
      </c>
      <c r="EN52">
        <v>420.0467777777778</v>
      </c>
      <c r="EO52">
        <v>24.65423333333333</v>
      </c>
      <c r="EP52">
        <v>2.360538888888889</v>
      </c>
      <c r="EQ52">
        <v>2.235894444444444</v>
      </c>
      <c r="ER52">
        <v>20.09556666666667</v>
      </c>
      <c r="ES52">
        <v>19.22183333333333</v>
      </c>
      <c r="ET52">
        <v>0</v>
      </c>
      <c r="EU52">
        <v>0</v>
      </c>
      <c r="EV52">
        <v>0</v>
      </c>
      <c r="EW52">
        <v>0</v>
      </c>
      <c r="EX52">
        <v>1.233333333333333</v>
      </c>
      <c r="EY52">
        <v>0</v>
      </c>
      <c r="EZ52">
        <v>-29.32222222222222</v>
      </c>
      <c r="FA52">
        <v>-2.611111111111111</v>
      </c>
      <c r="FB52">
        <v>34.65255555555555</v>
      </c>
      <c r="FC52">
        <v>37.99977777777778</v>
      </c>
      <c r="FD52">
        <v>36.24977777777778</v>
      </c>
      <c r="FE52">
        <v>37.43722222222222</v>
      </c>
      <c r="FF52">
        <v>36.02755555555555</v>
      </c>
      <c r="FG52">
        <v>0</v>
      </c>
      <c r="FH52">
        <v>0</v>
      </c>
      <c r="FI52">
        <v>0</v>
      </c>
      <c r="FJ52">
        <v>1720986003.6</v>
      </c>
      <c r="FK52">
        <v>0</v>
      </c>
      <c r="FL52">
        <v>-0.02307692307692298</v>
      </c>
      <c r="FM52">
        <v>15.84273493543363</v>
      </c>
      <c r="FN52">
        <v>-41.92478654720576</v>
      </c>
      <c r="FO52">
        <v>-24.66538461538461</v>
      </c>
      <c r="FP52">
        <v>15</v>
      </c>
      <c r="FQ52">
        <v>1720985460.6</v>
      </c>
      <c r="FR52" t="s">
        <v>502</v>
      </c>
      <c r="FS52">
        <v>1720985452.1</v>
      </c>
      <c r="FT52">
        <v>1720985460.6</v>
      </c>
      <c r="FU52">
        <v>9</v>
      </c>
      <c r="FV52">
        <v>-0.529</v>
      </c>
      <c r="FW52">
        <v>-0.051</v>
      </c>
      <c r="FX52">
        <v>2.202</v>
      </c>
      <c r="FY52">
        <v>0.271</v>
      </c>
      <c r="FZ52">
        <v>420</v>
      </c>
      <c r="GA52">
        <v>25</v>
      </c>
      <c r="GB52">
        <v>0.68</v>
      </c>
      <c r="GC52">
        <v>0.16</v>
      </c>
      <c r="GD52">
        <v>1.55289175</v>
      </c>
      <c r="GE52">
        <v>-0.1809141838649162</v>
      </c>
      <c r="GF52">
        <v>0.03682231449050291</v>
      </c>
      <c r="GG52">
        <v>1</v>
      </c>
      <c r="GH52">
        <v>-0.8088235294117647</v>
      </c>
      <c r="GI52">
        <v>7.836516354602956</v>
      </c>
      <c r="GJ52">
        <v>6.778311764785007</v>
      </c>
      <c r="GK52">
        <v>0</v>
      </c>
      <c r="GL52">
        <v>1.36181125</v>
      </c>
      <c r="GM52">
        <v>0.075870281425888</v>
      </c>
      <c r="GN52">
        <v>0.007536571563881024</v>
      </c>
      <c r="GO52">
        <v>1</v>
      </c>
      <c r="GP52">
        <v>2</v>
      </c>
      <c r="GQ52">
        <v>3</v>
      </c>
      <c r="GR52" t="s">
        <v>445</v>
      </c>
      <c r="GS52">
        <v>3.10325</v>
      </c>
      <c r="GT52">
        <v>2.75797</v>
      </c>
      <c r="GU52">
        <v>0.0886179</v>
      </c>
      <c r="GV52">
        <v>0.0887642</v>
      </c>
      <c r="GW52">
        <v>0.115084</v>
      </c>
      <c r="GX52">
        <v>0.112134</v>
      </c>
      <c r="GY52">
        <v>23865.5</v>
      </c>
      <c r="GZ52">
        <v>22096.2</v>
      </c>
      <c r="HA52">
        <v>26743.1</v>
      </c>
      <c r="HB52">
        <v>24466.2</v>
      </c>
      <c r="HC52">
        <v>37875.9</v>
      </c>
      <c r="HD52">
        <v>32120.8</v>
      </c>
      <c r="HE52">
        <v>46729.1</v>
      </c>
      <c r="HF52">
        <v>38726.6</v>
      </c>
      <c r="HG52">
        <v>1.89358</v>
      </c>
      <c r="HH52">
        <v>1.92208</v>
      </c>
      <c r="HI52">
        <v>0.125818</v>
      </c>
      <c r="HJ52">
        <v>0</v>
      </c>
      <c r="HK52">
        <v>28.9113</v>
      </c>
      <c r="HL52">
        <v>999.9</v>
      </c>
      <c r="HM52">
        <v>56.2</v>
      </c>
      <c r="HN52">
        <v>30.4</v>
      </c>
      <c r="HO52">
        <v>27.0173</v>
      </c>
      <c r="HP52">
        <v>60.8505</v>
      </c>
      <c r="HQ52">
        <v>23.109</v>
      </c>
      <c r="HR52">
        <v>1</v>
      </c>
      <c r="HS52">
        <v>-0.0516514</v>
      </c>
      <c r="HT52">
        <v>-2.98557</v>
      </c>
      <c r="HU52">
        <v>20.275</v>
      </c>
      <c r="HV52">
        <v>5.22163</v>
      </c>
      <c r="HW52">
        <v>11.98</v>
      </c>
      <c r="HX52">
        <v>4.96555</v>
      </c>
      <c r="HY52">
        <v>3.27553</v>
      </c>
      <c r="HZ52">
        <v>9999</v>
      </c>
      <c r="IA52">
        <v>9999</v>
      </c>
      <c r="IB52">
        <v>9999</v>
      </c>
      <c r="IC52">
        <v>999.9</v>
      </c>
      <c r="ID52">
        <v>1.86391</v>
      </c>
      <c r="IE52">
        <v>1.86005</v>
      </c>
      <c r="IF52">
        <v>1.85834</v>
      </c>
      <c r="IG52">
        <v>1.85974</v>
      </c>
      <c r="IH52">
        <v>1.85986</v>
      </c>
      <c r="II52">
        <v>1.85833</v>
      </c>
      <c r="IJ52">
        <v>1.85738</v>
      </c>
      <c r="IK52">
        <v>1.85237</v>
      </c>
      <c r="IL52">
        <v>0</v>
      </c>
      <c r="IM52">
        <v>0</v>
      </c>
      <c r="IN52">
        <v>0</v>
      </c>
      <c r="IO52">
        <v>0</v>
      </c>
      <c r="IP52" t="s">
        <v>446</v>
      </c>
      <c r="IQ52" t="s">
        <v>447</v>
      </c>
      <c r="IR52" t="s">
        <v>448</v>
      </c>
      <c r="IS52" t="s">
        <v>448</v>
      </c>
      <c r="IT52" t="s">
        <v>448</v>
      </c>
      <c r="IU52" t="s">
        <v>448</v>
      </c>
      <c r="IV52">
        <v>0</v>
      </c>
      <c r="IW52">
        <v>100</v>
      </c>
      <c r="IX52">
        <v>100</v>
      </c>
      <c r="IY52">
        <v>2.208</v>
      </c>
      <c r="IZ52">
        <v>0.3005</v>
      </c>
      <c r="JA52">
        <v>0.831377882848944</v>
      </c>
      <c r="JB52">
        <v>0.003205081530674009</v>
      </c>
      <c r="JC52">
        <v>2.801668427256499E-07</v>
      </c>
      <c r="JD52">
        <v>-2.335559357006475E-10</v>
      </c>
      <c r="JE52">
        <v>-0.047540967430055</v>
      </c>
      <c r="JF52">
        <v>-0.002076669970451321</v>
      </c>
      <c r="JG52">
        <v>0.0007626758912413338</v>
      </c>
      <c r="JH52">
        <v>-6.071280622872934E-06</v>
      </c>
      <c r="JI52">
        <v>2</v>
      </c>
      <c r="JJ52">
        <v>2003</v>
      </c>
      <c r="JK52">
        <v>1</v>
      </c>
      <c r="JL52">
        <v>25</v>
      </c>
      <c r="JM52">
        <v>9.300000000000001</v>
      </c>
      <c r="JN52">
        <v>9.1</v>
      </c>
      <c r="JO52">
        <v>1.14136</v>
      </c>
      <c r="JP52">
        <v>2.65259</v>
      </c>
      <c r="JQ52">
        <v>1.49658</v>
      </c>
      <c r="JR52">
        <v>2.35962</v>
      </c>
      <c r="JS52">
        <v>1.54907</v>
      </c>
      <c r="JT52">
        <v>2.34619</v>
      </c>
      <c r="JU52">
        <v>35.0364</v>
      </c>
      <c r="JV52">
        <v>23.9912</v>
      </c>
      <c r="JW52">
        <v>18</v>
      </c>
      <c r="JX52">
        <v>478.439</v>
      </c>
      <c r="JY52">
        <v>511.62</v>
      </c>
      <c r="JZ52">
        <v>33.3923</v>
      </c>
      <c r="KA52">
        <v>26.6665</v>
      </c>
      <c r="KB52">
        <v>30.0001</v>
      </c>
      <c r="KC52">
        <v>26.7617</v>
      </c>
      <c r="KD52">
        <v>26.7203</v>
      </c>
      <c r="KE52">
        <v>22.9375</v>
      </c>
      <c r="KF52">
        <v>12.0874</v>
      </c>
      <c r="KG52">
        <v>100</v>
      </c>
      <c r="KH52">
        <v>33.4246</v>
      </c>
      <c r="KI52">
        <v>420</v>
      </c>
      <c r="KJ52">
        <v>24.5596</v>
      </c>
      <c r="KK52">
        <v>102.146</v>
      </c>
      <c r="KL52">
        <v>93.37690000000001</v>
      </c>
    </row>
    <row r="53" spans="1:298">
      <c r="A53">
        <v>35</v>
      </c>
      <c r="B53">
        <v>1720986013.1</v>
      </c>
      <c r="C53">
        <v>1994.099999904633</v>
      </c>
      <c r="D53" t="s">
        <v>521</v>
      </c>
      <c r="E53" t="s">
        <v>522</v>
      </c>
      <c r="F53">
        <v>5</v>
      </c>
      <c r="G53" t="s">
        <v>439</v>
      </c>
      <c r="H53" t="s">
        <v>501</v>
      </c>
      <c r="I53" t="s">
        <v>441</v>
      </c>
      <c r="J53">
        <v>1720986010.3</v>
      </c>
      <c r="K53">
        <f>(L53)/1000</f>
        <v>0</v>
      </c>
      <c r="L53">
        <f>IF(DQ53, AO53, AI53)</f>
        <v>0</v>
      </c>
      <c r="M53">
        <f>IF(DQ53, AJ53, AH53)</f>
        <v>0</v>
      </c>
      <c r="N53">
        <f>DS53 - IF(AV53&gt;1, M53*DM53*100.0/(AX53), 0)</f>
        <v>0</v>
      </c>
      <c r="O53">
        <f>((U53-K53/2)*N53-M53)/(U53+K53/2)</f>
        <v>0</v>
      </c>
      <c r="P53">
        <f>O53*(DZ53+EA53)/1000.0</f>
        <v>0</v>
      </c>
      <c r="Q53">
        <f>(DS53 - IF(AV53&gt;1, M53*DM53*100.0/(AX53), 0))*(DZ53+EA53)/1000.0</f>
        <v>0</v>
      </c>
      <c r="R53">
        <f>2.0/((1/T53-1/S53)+SIGN(T53)*SQRT((1/T53-1/S53)*(1/T53-1/S53) + 4*DN53/((DN53+1)*(DN53+1))*(2*1/T53*1/S53-1/S53*1/S53)))</f>
        <v>0</v>
      </c>
      <c r="S53">
        <f>IF(LEFT(DO53,1)&lt;&gt;"0",IF(LEFT(DO53,1)="1",3.0,DP53),$D$5+$E$5*(EG53*DZ53/($K$5*1000))+$F$5*(EG53*DZ53/($K$5*1000))*MAX(MIN(DM53,$J$5),$I$5)*MAX(MIN(DM53,$J$5),$I$5)+$G$5*MAX(MIN(DM53,$J$5),$I$5)*(EG53*DZ53/($K$5*1000))+$H$5*(EG53*DZ53/($K$5*1000))*(EG53*DZ53/($K$5*1000)))</f>
        <v>0</v>
      </c>
      <c r="T53">
        <f>K53*(1000-(1000*0.61365*exp(17.502*X53/(240.97+X53))/(DZ53+EA53)+DU53)/2)/(1000*0.61365*exp(17.502*X53/(240.97+X53))/(DZ53+EA53)-DU53)</f>
        <v>0</v>
      </c>
      <c r="U53">
        <f>1/((DN53+1)/(R53/1.6)+1/(S53/1.37)) + DN53/((DN53+1)/(R53/1.6) + DN53/(S53/1.37))</f>
        <v>0</v>
      </c>
      <c r="V53">
        <f>(DI53*DL53)</f>
        <v>0</v>
      </c>
      <c r="W53">
        <f>(EB53+(V53+2*0.95*5.67E-8*(((EB53+$B$9)+273)^4-(EB53+273)^4)-44100*K53)/(1.84*29.3*S53+8*0.95*5.67E-8*(EB53+273)^3))</f>
        <v>0</v>
      </c>
      <c r="X53">
        <f>($C$9*EC53+$D$9*ED53+$E$9*W53)</f>
        <v>0</v>
      </c>
      <c r="Y53">
        <f>0.61365*exp(17.502*X53/(240.97+X53))</f>
        <v>0</v>
      </c>
      <c r="Z53">
        <f>(AA53/AB53*100)</f>
        <v>0</v>
      </c>
      <c r="AA53">
        <f>DU53*(DZ53+EA53)/1000</f>
        <v>0</v>
      </c>
      <c r="AB53">
        <f>0.61365*exp(17.502*EB53/(240.97+EB53))</f>
        <v>0</v>
      </c>
      <c r="AC53">
        <f>(Y53-DU53*(DZ53+EA53)/1000)</f>
        <v>0</v>
      </c>
      <c r="AD53">
        <f>(-K53*44100)</f>
        <v>0</v>
      </c>
      <c r="AE53">
        <f>2*29.3*S53*0.92*(EB53-X53)</f>
        <v>0</v>
      </c>
      <c r="AF53">
        <f>2*0.95*5.67E-8*(((EB53+$B$9)+273)^4-(X53+273)^4)</f>
        <v>0</v>
      </c>
      <c r="AG53">
        <f>V53+AF53+AD53+AE53</f>
        <v>0</v>
      </c>
      <c r="AH53">
        <f>DY53*AV53*(DT53-DS53*(1000-AV53*DV53)/(1000-AV53*DU53))/(100*DM53)</f>
        <v>0</v>
      </c>
      <c r="AI53">
        <f>1000*DY53*AV53*(DU53-DV53)/(100*DM53*(1000-AV53*DU53))</f>
        <v>0</v>
      </c>
      <c r="AJ53">
        <f>(AK53 - AL53 - DZ53*1E3/(8.314*(EB53+273.15)) * AN53/DY53 * AM53) * DY53/(100*DM53) * (1000 - DV53)/1000</f>
        <v>0</v>
      </c>
      <c r="AK53">
        <v>430.6102078019397</v>
      </c>
      <c r="AL53">
        <v>432.8163515151511</v>
      </c>
      <c r="AM53">
        <v>-0.0006622066023408175</v>
      </c>
      <c r="AN53">
        <v>66.4442441544027</v>
      </c>
      <c r="AO53">
        <f>(AQ53 - AP53 + DZ53*1E3/(8.314*(EB53+273.15)) * AS53/DY53 * AR53) * DY53/(100*DM53) * 1000/(1000 - AQ53)</f>
        <v>0</v>
      </c>
      <c r="AP53">
        <v>24.64877407676926</v>
      </c>
      <c r="AQ53">
        <v>26.03033878787879</v>
      </c>
      <c r="AR53">
        <v>-1.156058569558433E-08</v>
      </c>
      <c r="AS53">
        <v>106.397671209316</v>
      </c>
      <c r="AT53">
        <v>6</v>
      </c>
      <c r="AU53">
        <v>1</v>
      </c>
      <c r="AV53">
        <f>IF(AT53*$H$15&gt;=AX53,1.0,(AX53/(AX53-AT53*$H$15)))</f>
        <v>0</v>
      </c>
      <c r="AW53">
        <f>(AV53-1)*100</f>
        <v>0</v>
      </c>
      <c r="AX53">
        <f>MAX(0,($B$15+$C$15*EG53)/(1+$D$15*EG53)*DZ53/(EB53+273)*$E$15)</f>
        <v>0</v>
      </c>
      <c r="AY53" t="s">
        <v>442</v>
      </c>
      <c r="AZ53" t="s">
        <v>442</v>
      </c>
      <c r="BA53">
        <v>0</v>
      </c>
      <c r="BB53">
        <v>0</v>
      </c>
      <c r="BC53">
        <f>1-BA53/BB53</f>
        <v>0</v>
      </c>
      <c r="BD53">
        <v>0</v>
      </c>
      <c r="BE53" t="s">
        <v>442</v>
      </c>
      <c r="BF53" t="s">
        <v>442</v>
      </c>
      <c r="BG53">
        <v>0</v>
      </c>
      <c r="BH53">
        <v>0</v>
      </c>
      <c r="BI53">
        <f>1-BG53/BH53</f>
        <v>0</v>
      </c>
      <c r="BJ53">
        <v>0.5</v>
      </c>
      <c r="BK53">
        <f>DJ53</f>
        <v>0</v>
      </c>
      <c r="BL53">
        <f>M53</f>
        <v>0</v>
      </c>
      <c r="BM53">
        <f>BI53*BJ53*BK53</f>
        <v>0</v>
      </c>
      <c r="BN53">
        <f>(BL53-BD53)/BK53</f>
        <v>0</v>
      </c>
      <c r="BO53">
        <f>(BB53-BH53)/BH53</f>
        <v>0</v>
      </c>
      <c r="BP53">
        <f>BA53/(BC53+BA53/BH53)</f>
        <v>0</v>
      </c>
      <c r="BQ53" t="s">
        <v>442</v>
      </c>
      <c r="BR53">
        <v>0</v>
      </c>
      <c r="BS53">
        <f>IF(BR53&lt;&gt;0, BR53, BP53)</f>
        <v>0</v>
      </c>
      <c r="BT53">
        <f>1-BS53/BH53</f>
        <v>0</v>
      </c>
      <c r="BU53">
        <f>(BH53-BG53)/(BH53-BS53)</f>
        <v>0</v>
      </c>
      <c r="BV53">
        <f>(BB53-BH53)/(BB53-BS53)</f>
        <v>0</v>
      </c>
      <c r="BW53">
        <f>(BH53-BG53)/(BH53-BA53)</f>
        <v>0</v>
      </c>
      <c r="BX53">
        <f>(BB53-BH53)/(BB53-BA53)</f>
        <v>0</v>
      </c>
      <c r="BY53">
        <f>(BU53*BS53/BG53)</f>
        <v>0</v>
      </c>
      <c r="BZ53">
        <f>(1-BY53)</f>
        <v>0</v>
      </c>
      <c r="DI53">
        <f>$B$13*EH53+$C$13*EI53+$F$13*ET53*(1-EW53)</f>
        <v>0</v>
      </c>
      <c r="DJ53">
        <f>DI53*DK53</f>
        <v>0</v>
      </c>
      <c r="DK53">
        <f>($B$13*$D$11+$C$13*$D$11+$F$13*((FG53+EY53)/MAX(FG53+EY53+FH53, 0.1)*$I$11+FH53/MAX(FG53+EY53+FH53, 0.1)*$J$11))/($B$13+$C$13+$F$13)</f>
        <v>0</v>
      </c>
      <c r="DL53">
        <f>($B$13*$K$11+$C$13*$K$11+$F$13*((FG53+EY53)/MAX(FG53+EY53+FH53, 0.1)*$P$11+FH53/MAX(FG53+EY53+FH53, 0.1)*$Q$11))/($B$13+$C$13+$F$13)</f>
        <v>0</v>
      </c>
      <c r="DM53">
        <v>6</v>
      </c>
      <c r="DN53">
        <v>0.5</v>
      </c>
      <c r="DO53" t="s">
        <v>443</v>
      </c>
      <c r="DP53">
        <v>2</v>
      </c>
      <c r="DQ53" t="b">
        <v>1</v>
      </c>
      <c r="DR53">
        <v>1720986010.3</v>
      </c>
      <c r="DS53">
        <v>421.5806000000001</v>
      </c>
      <c r="DT53">
        <v>419.994</v>
      </c>
      <c r="DU53">
        <v>26.03067</v>
      </c>
      <c r="DV53">
        <v>24.64817</v>
      </c>
      <c r="DW53">
        <v>419.373</v>
      </c>
      <c r="DX53">
        <v>25.73013</v>
      </c>
      <c r="DY53">
        <v>499.968</v>
      </c>
      <c r="DZ53">
        <v>90.69044</v>
      </c>
      <c r="EA53">
        <v>0.09983426999999999</v>
      </c>
      <c r="EB53">
        <v>31.78672</v>
      </c>
      <c r="EC53">
        <v>30.96408</v>
      </c>
      <c r="ED53">
        <v>999.9</v>
      </c>
      <c r="EE53">
        <v>0</v>
      </c>
      <c r="EF53">
        <v>0</v>
      </c>
      <c r="EG53">
        <v>10005.68</v>
      </c>
      <c r="EH53">
        <v>0</v>
      </c>
      <c r="EI53">
        <v>0.242856</v>
      </c>
      <c r="EJ53">
        <v>1.586599</v>
      </c>
      <c r="EK53">
        <v>432.8479</v>
      </c>
      <c r="EL53">
        <v>430.6076</v>
      </c>
      <c r="EM53">
        <v>1.382473</v>
      </c>
      <c r="EN53">
        <v>419.994</v>
      </c>
      <c r="EO53">
        <v>24.64817</v>
      </c>
      <c r="EP53">
        <v>2.360733</v>
      </c>
      <c r="EQ53">
        <v>2.235355</v>
      </c>
      <c r="ER53">
        <v>20.0969</v>
      </c>
      <c r="ES53">
        <v>19.21798</v>
      </c>
      <c r="ET53">
        <v>0</v>
      </c>
      <c r="EU53">
        <v>0</v>
      </c>
      <c r="EV53">
        <v>0</v>
      </c>
      <c r="EW53">
        <v>0</v>
      </c>
      <c r="EX53">
        <v>0.5000000000000003</v>
      </c>
      <c r="EY53">
        <v>0</v>
      </c>
      <c r="EZ53">
        <v>-27.24</v>
      </c>
      <c r="FA53">
        <v>-1.59</v>
      </c>
      <c r="FB53">
        <v>34.6749</v>
      </c>
      <c r="FC53">
        <v>38.1059</v>
      </c>
      <c r="FD53">
        <v>36.6749</v>
      </c>
      <c r="FE53">
        <v>37.5496</v>
      </c>
      <c r="FF53">
        <v>35.3185</v>
      </c>
      <c r="FG53">
        <v>0</v>
      </c>
      <c r="FH53">
        <v>0</v>
      </c>
      <c r="FI53">
        <v>0</v>
      </c>
      <c r="FJ53">
        <v>1720986008.4</v>
      </c>
      <c r="FK53">
        <v>0</v>
      </c>
      <c r="FL53">
        <v>0.7346153846153844</v>
      </c>
      <c r="FM53">
        <v>0.9196579530002507</v>
      </c>
      <c r="FN53">
        <v>-16.21196600023437</v>
      </c>
      <c r="FO53">
        <v>-27.37692307692307</v>
      </c>
      <c r="FP53">
        <v>15</v>
      </c>
      <c r="FQ53">
        <v>1720985460.6</v>
      </c>
      <c r="FR53" t="s">
        <v>502</v>
      </c>
      <c r="FS53">
        <v>1720985452.1</v>
      </c>
      <c r="FT53">
        <v>1720985460.6</v>
      </c>
      <c r="FU53">
        <v>9</v>
      </c>
      <c r="FV53">
        <v>-0.529</v>
      </c>
      <c r="FW53">
        <v>-0.051</v>
      </c>
      <c r="FX53">
        <v>2.202</v>
      </c>
      <c r="FY53">
        <v>0.271</v>
      </c>
      <c r="FZ53">
        <v>420</v>
      </c>
      <c r="GA53">
        <v>25</v>
      </c>
      <c r="GB53">
        <v>0.68</v>
      </c>
      <c r="GC53">
        <v>0.16</v>
      </c>
      <c r="GD53">
        <v>1.55935525</v>
      </c>
      <c r="GE53">
        <v>-0.05980153846154049</v>
      </c>
      <c r="GF53">
        <v>0.0350223818427231</v>
      </c>
      <c r="GG53">
        <v>1</v>
      </c>
      <c r="GH53">
        <v>-0.1029411764705881</v>
      </c>
      <c r="GI53">
        <v>10.63865539295817</v>
      </c>
      <c r="GJ53">
        <v>6.054919501777905</v>
      </c>
      <c r="GK53">
        <v>0</v>
      </c>
      <c r="GL53">
        <v>1.36869875</v>
      </c>
      <c r="GM53">
        <v>0.09447590994371309</v>
      </c>
      <c r="GN53">
        <v>0.009294653352196629</v>
      </c>
      <c r="GO53">
        <v>1</v>
      </c>
      <c r="GP53">
        <v>2</v>
      </c>
      <c r="GQ53">
        <v>3</v>
      </c>
      <c r="GR53" t="s">
        <v>445</v>
      </c>
      <c r="GS53">
        <v>3.10304</v>
      </c>
      <c r="GT53">
        <v>2.75811</v>
      </c>
      <c r="GU53">
        <v>0.0886163</v>
      </c>
      <c r="GV53">
        <v>0.0887599</v>
      </c>
      <c r="GW53">
        <v>0.115089</v>
      </c>
      <c r="GX53">
        <v>0.112071</v>
      </c>
      <c r="GY53">
        <v>23865.5</v>
      </c>
      <c r="GZ53">
        <v>22096.1</v>
      </c>
      <c r="HA53">
        <v>26743.1</v>
      </c>
      <c r="HB53">
        <v>24466.1</v>
      </c>
      <c r="HC53">
        <v>37875.8</v>
      </c>
      <c r="HD53">
        <v>32122.7</v>
      </c>
      <c r="HE53">
        <v>46729.2</v>
      </c>
      <c r="HF53">
        <v>38726.2</v>
      </c>
      <c r="HG53">
        <v>1.89328</v>
      </c>
      <c r="HH53">
        <v>1.9223</v>
      </c>
      <c r="HI53">
        <v>0.126481</v>
      </c>
      <c r="HJ53">
        <v>0</v>
      </c>
      <c r="HK53">
        <v>28.9044</v>
      </c>
      <c r="HL53">
        <v>999.9</v>
      </c>
      <c r="HM53">
        <v>56.2</v>
      </c>
      <c r="HN53">
        <v>30.4</v>
      </c>
      <c r="HO53">
        <v>27.0132</v>
      </c>
      <c r="HP53">
        <v>60.9505</v>
      </c>
      <c r="HQ53">
        <v>23.2772</v>
      </c>
      <c r="HR53">
        <v>1</v>
      </c>
      <c r="HS53">
        <v>-0.0516108</v>
      </c>
      <c r="HT53">
        <v>-2.99978</v>
      </c>
      <c r="HU53">
        <v>20.2755</v>
      </c>
      <c r="HV53">
        <v>5.22163</v>
      </c>
      <c r="HW53">
        <v>11.98</v>
      </c>
      <c r="HX53">
        <v>4.9657</v>
      </c>
      <c r="HY53">
        <v>3.27533</v>
      </c>
      <c r="HZ53">
        <v>9999</v>
      </c>
      <c r="IA53">
        <v>9999</v>
      </c>
      <c r="IB53">
        <v>9999</v>
      </c>
      <c r="IC53">
        <v>999.9</v>
      </c>
      <c r="ID53">
        <v>1.8639</v>
      </c>
      <c r="IE53">
        <v>1.86005</v>
      </c>
      <c r="IF53">
        <v>1.85836</v>
      </c>
      <c r="IG53">
        <v>1.85974</v>
      </c>
      <c r="IH53">
        <v>1.85987</v>
      </c>
      <c r="II53">
        <v>1.85834</v>
      </c>
      <c r="IJ53">
        <v>1.85738</v>
      </c>
      <c r="IK53">
        <v>1.8524</v>
      </c>
      <c r="IL53">
        <v>0</v>
      </c>
      <c r="IM53">
        <v>0</v>
      </c>
      <c r="IN53">
        <v>0</v>
      </c>
      <c r="IO53">
        <v>0</v>
      </c>
      <c r="IP53" t="s">
        <v>446</v>
      </c>
      <c r="IQ53" t="s">
        <v>447</v>
      </c>
      <c r="IR53" t="s">
        <v>448</v>
      </c>
      <c r="IS53" t="s">
        <v>448</v>
      </c>
      <c r="IT53" t="s">
        <v>448</v>
      </c>
      <c r="IU53" t="s">
        <v>448</v>
      </c>
      <c r="IV53">
        <v>0</v>
      </c>
      <c r="IW53">
        <v>100</v>
      </c>
      <c r="IX53">
        <v>100</v>
      </c>
      <c r="IY53">
        <v>2.207</v>
      </c>
      <c r="IZ53">
        <v>0.3006</v>
      </c>
      <c r="JA53">
        <v>0.831377882848944</v>
      </c>
      <c r="JB53">
        <v>0.003205081530674009</v>
      </c>
      <c r="JC53">
        <v>2.801668427256499E-07</v>
      </c>
      <c r="JD53">
        <v>-2.335559357006475E-10</v>
      </c>
      <c r="JE53">
        <v>-0.047540967430055</v>
      </c>
      <c r="JF53">
        <v>-0.002076669970451321</v>
      </c>
      <c r="JG53">
        <v>0.0007626758912413338</v>
      </c>
      <c r="JH53">
        <v>-6.071280622872934E-06</v>
      </c>
      <c r="JI53">
        <v>2</v>
      </c>
      <c r="JJ53">
        <v>2003</v>
      </c>
      <c r="JK53">
        <v>1</v>
      </c>
      <c r="JL53">
        <v>25</v>
      </c>
      <c r="JM53">
        <v>9.300000000000001</v>
      </c>
      <c r="JN53">
        <v>9.199999999999999</v>
      </c>
      <c r="JO53">
        <v>1.14136</v>
      </c>
      <c r="JP53">
        <v>2.64526</v>
      </c>
      <c r="JQ53">
        <v>1.49658</v>
      </c>
      <c r="JR53">
        <v>2.36084</v>
      </c>
      <c r="JS53">
        <v>1.54907</v>
      </c>
      <c r="JT53">
        <v>2.46704</v>
      </c>
      <c r="JU53">
        <v>35.0364</v>
      </c>
      <c r="JV53">
        <v>23.9999</v>
      </c>
      <c r="JW53">
        <v>18</v>
      </c>
      <c r="JX53">
        <v>478.282</v>
      </c>
      <c r="JY53">
        <v>511.791</v>
      </c>
      <c r="JZ53">
        <v>33.4245</v>
      </c>
      <c r="KA53">
        <v>26.6687</v>
      </c>
      <c r="KB53">
        <v>30.0002</v>
      </c>
      <c r="KC53">
        <v>26.7635</v>
      </c>
      <c r="KD53">
        <v>26.7225</v>
      </c>
      <c r="KE53">
        <v>22.933</v>
      </c>
      <c r="KF53">
        <v>12.0874</v>
      </c>
      <c r="KG53">
        <v>100</v>
      </c>
      <c r="KH53">
        <v>33.4493</v>
      </c>
      <c r="KI53">
        <v>420</v>
      </c>
      <c r="KJ53">
        <v>24.5437</v>
      </c>
      <c r="KK53">
        <v>102.146</v>
      </c>
      <c r="KL53">
        <v>93.3762</v>
      </c>
    </row>
    <row r="54" spans="1:298">
      <c r="A54">
        <v>36</v>
      </c>
      <c r="B54">
        <v>1720986018.1</v>
      </c>
      <c r="C54">
        <v>1999.099999904633</v>
      </c>
      <c r="D54" t="s">
        <v>523</v>
      </c>
      <c r="E54" t="s">
        <v>524</v>
      </c>
      <c r="F54">
        <v>5</v>
      </c>
      <c r="G54" t="s">
        <v>439</v>
      </c>
      <c r="H54" t="s">
        <v>501</v>
      </c>
      <c r="I54" t="s">
        <v>441</v>
      </c>
      <c r="J54">
        <v>1720986015.6</v>
      </c>
      <c r="K54">
        <f>(L54)/1000</f>
        <v>0</v>
      </c>
      <c r="L54">
        <f>IF(DQ54, AO54, AI54)</f>
        <v>0</v>
      </c>
      <c r="M54">
        <f>IF(DQ54, AJ54, AH54)</f>
        <v>0</v>
      </c>
      <c r="N54">
        <f>DS54 - IF(AV54&gt;1, M54*DM54*100.0/(AX54), 0)</f>
        <v>0</v>
      </c>
      <c r="O54">
        <f>((U54-K54/2)*N54-M54)/(U54+K54/2)</f>
        <v>0</v>
      </c>
      <c r="P54">
        <f>O54*(DZ54+EA54)/1000.0</f>
        <v>0</v>
      </c>
      <c r="Q54">
        <f>(DS54 - IF(AV54&gt;1, M54*DM54*100.0/(AX54), 0))*(DZ54+EA54)/1000.0</f>
        <v>0</v>
      </c>
      <c r="R54">
        <f>2.0/((1/T54-1/S54)+SIGN(T54)*SQRT((1/T54-1/S54)*(1/T54-1/S54) + 4*DN54/((DN54+1)*(DN54+1))*(2*1/T54*1/S54-1/S54*1/S54)))</f>
        <v>0</v>
      </c>
      <c r="S54">
        <f>IF(LEFT(DO54,1)&lt;&gt;"0",IF(LEFT(DO54,1)="1",3.0,DP54),$D$5+$E$5*(EG54*DZ54/($K$5*1000))+$F$5*(EG54*DZ54/($K$5*1000))*MAX(MIN(DM54,$J$5),$I$5)*MAX(MIN(DM54,$J$5),$I$5)+$G$5*MAX(MIN(DM54,$J$5),$I$5)*(EG54*DZ54/($K$5*1000))+$H$5*(EG54*DZ54/($K$5*1000))*(EG54*DZ54/($K$5*1000)))</f>
        <v>0</v>
      </c>
      <c r="T54">
        <f>K54*(1000-(1000*0.61365*exp(17.502*X54/(240.97+X54))/(DZ54+EA54)+DU54)/2)/(1000*0.61365*exp(17.502*X54/(240.97+X54))/(DZ54+EA54)-DU54)</f>
        <v>0</v>
      </c>
      <c r="U54">
        <f>1/((DN54+1)/(R54/1.6)+1/(S54/1.37)) + DN54/((DN54+1)/(R54/1.6) + DN54/(S54/1.37))</f>
        <v>0</v>
      </c>
      <c r="V54">
        <f>(DI54*DL54)</f>
        <v>0</v>
      </c>
      <c r="W54">
        <f>(EB54+(V54+2*0.95*5.67E-8*(((EB54+$B$9)+273)^4-(EB54+273)^4)-44100*K54)/(1.84*29.3*S54+8*0.95*5.67E-8*(EB54+273)^3))</f>
        <v>0</v>
      </c>
      <c r="X54">
        <f>($C$9*EC54+$D$9*ED54+$E$9*W54)</f>
        <v>0</v>
      </c>
      <c r="Y54">
        <f>0.61365*exp(17.502*X54/(240.97+X54))</f>
        <v>0</v>
      </c>
      <c r="Z54">
        <f>(AA54/AB54*100)</f>
        <v>0</v>
      </c>
      <c r="AA54">
        <f>DU54*(DZ54+EA54)/1000</f>
        <v>0</v>
      </c>
      <c r="AB54">
        <f>0.61365*exp(17.502*EB54/(240.97+EB54))</f>
        <v>0</v>
      </c>
      <c r="AC54">
        <f>(Y54-DU54*(DZ54+EA54)/1000)</f>
        <v>0</v>
      </c>
      <c r="AD54">
        <f>(-K54*44100)</f>
        <v>0</v>
      </c>
      <c r="AE54">
        <f>2*29.3*S54*0.92*(EB54-X54)</f>
        <v>0</v>
      </c>
      <c r="AF54">
        <f>2*0.95*5.67E-8*(((EB54+$B$9)+273)^4-(X54+273)^4)</f>
        <v>0</v>
      </c>
      <c r="AG54">
        <f>V54+AF54+AD54+AE54</f>
        <v>0</v>
      </c>
      <c r="AH54">
        <f>DY54*AV54*(DT54-DS54*(1000-AV54*DV54)/(1000-AV54*DU54))/(100*DM54)</f>
        <v>0</v>
      </c>
      <c r="AI54">
        <f>1000*DY54*AV54*(DU54-DV54)/(100*DM54*(1000-AV54*DU54))</f>
        <v>0</v>
      </c>
      <c r="AJ54">
        <f>(AK54 - AL54 - DZ54*1E3/(8.314*(EB54+273.15)) * AN54/DY54 * AM54) * DY54/(100*DM54) * (1000 - DV54)/1000</f>
        <v>0</v>
      </c>
      <c r="AK54">
        <v>430.611666865344</v>
      </c>
      <c r="AL54">
        <v>432.8371333333335</v>
      </c>
      <c r="AM54">
        <v>0.0002594037249791401</v>
      </c>
      <c r="AN54">
        <v>66.4442441544027</v>
      </c>
      <c r="AO54">
        <f>(AQ54 - AP54 + DZ54*1E3/(8.314*(EB54+273.15)) * AS54/DY54 * AR54) * DY54/(100*DM54) * 1000/(1000 - AQ54)</f>
        <v>0</v>
      </c>
      <c r="AP54">
        <v>24.61688659660391</v>
      </c>
      <c r="AQ54">
        <v>26.02836606060605</v>
      </c>
      <c r="AR54">
        <v>-4.482263599577641E-06</v>
      </c>
      <c r="AS54">
        <v>106.397671209316</v>
      </c>
      <c r="AT54">
        <v>6</v>
      </c>
      <c r="AU54">
        <v>1</v>
      </c>
      <c r="AV54">
        <f>IF(AT54*$H$15&gt;=AX54,1.0,(AX54/(AX54-AT54*$H$15)))</f>
        <v>0</v>
      </c>
      <c r="AW54">
        <f>(AV54-1)*100</f>
        <v>0</v>
      </c>
      <c r="AX54">
        <f>MAX(0,($B$15+$C$15*EG54)/(1+$D$15*EG54)*DZ54/(EB54+273)*$E$15)</f>
        <v>0</v>
      </c>
      <c r="AY54" t="s">
        <v>442</v>
      </c>
      <c r="AZ54" t="s">
        <v>442</v>
      </c>
      <c r="BA54">
        <v>0</v>
      </c>
      <c r="BB54">
        <v>0</v>
      </c>
      <c r="BC54">
        <f>1-BA54/BB54</f>
        <v>0</v>
      </c>
      <c r="BD54">
        <v>0</v>
      </c>
      <c r="BE54" t="s">
        <v>442</v>
      </c>
      <c r="BF54" t="s">
        <v>442</v>
      </c>
      <c r="BG54">
        <v>0</v>
      </c>
      <c r="BH54">
        <v>0</v>
      </c>
      <c r="BI54">
        <f>1-BG54/BH54</f>
        <v>0</v>
      </c>
      <c r="BJ54">
        <v>0.5</v>
      </c>
      <c r="BK54">
        <f>DJ54</f>
        <v>0</v>
      </c>
      <c r="BL54">
        <f>M54</f>
        <v>0</v>
      </c>
      <c r="BM54">
        <f>BI54*BJ54*BK54</f>
        <v>0</v>
      </c>
      <c r="BN54">
        <f>(BL54-BD54)/BK54</f>
        <v>0</v>
      </c>
      <c r="BO54">
        <f>(BB54-BH54)/BH54</f>
        <v>0</v>
      </c>
      <c r="BP54">
        <f>BA54/(BC54+BA54/BH54)</f>
        <v>0</v>
      </c>
      <c r="BQ54" t="s">
        <v>442</v>
      </c>
      <c r="BR54">
        <v>0</v>
      </c>
      <c r="BS54">
        <f>IF(BR54&lt;&gt;0, BR54, BP54)</f>
        <v>0</v>
      </c>
      <c r="BT54">
        <f>1-BS54/BH54</f>
        <v>0</v>
      </c>
      <c r="BU54">
        <f>(BH54-BG54)/(BH54-BS54)</f>
        <v>0</v>
      </c>
      <c r="BV54">
        <f>(BB54-BH54)/(BB54-BS54)</f>
        <v>0</v>
      </c>
      <c r="BW54">
        <f>(BH54-BG54)/(BH54-BA54)</f>
        <v>0</v>
      </c>
      <c r="BX54">
        <f>(BB54-BH54)/(BB54-BA54)</f>
        <v>0</v>
      </c>
      <c r="BY54">
        <f>(BU54*BS54/BG54)</f>
        <v>0</v>
      </c>
      <c r="BZ54">
        <f>(1-BY54)</f>
        <v>0</v>
      </c>
      <c r="DI54">
        <f>$B$13*EH54+$C$13*EI54+$F$13*ET54*(1-EW54)</f>
        <v>0</v>
      </c>
      <c r="DJ54">
        <f>DI54*DK54</f>
        <v>0</v>
      </c>
      <c r="DK54">
        <f>($B$13*$D$11+$C$13*$D$11+$F$13*((FG54+EY54)/MAX(FG54+EY54+FH54, 0.1)*$I$11+FH54/MAX(FG54+EY54+FH54, 0.1)*$J$11))/($B$13+$C$13+$F$13)</f>
        <v>0</v>
      </c>
      <c r="DL54">
        <f>($B$13*$K$11+$C$13*$K$11+$F$13*((FG54+EY54)/MAX(FG54+EY54+FH54, 0.1)*$P$11+FH54/MAX(FG54+EY54+FH54, 0.1)*$Q$11))/($B$13+$C$13+$F$13)</f>
        <v>0</v>
      </c>
      <c r="DM54">
        <v>6</v>
      </c>
      <c r="DN54">
        <v>0.5</v>
      </c>
      <c r="DO54" t="s">
        <v>443</v>
      </c>
      <c r="DP54">
        <v>2</v>
      </c>
      <c r="DQ54" t="b">
        <v>1</v>
      </c>
      <c r="DR54">
        <v>1720986015.6</v>
      </c>
      <c r="DS54">
        <v>421.5682222222222</v>
      </c>
      <c r="DT54">
        <v>420.0098888888889</v>
      </c>
      <c r="DU54">
        <v>26.03024444444445</v>
      </c>
      <c r="DV54">
        <v>24.61872222222222</v>
      </c>
      <c r="DW54">
        <v>419.3605555555555</v>
      </c>
      <c r="DX54">
        <v>25.72973333333333</v>
      </c>
      <c r="DY54">
        <v>500.0045555555556</v>
      </c>
      <c r="DZ54">
        <v>90.69298888888891</v>
      </c>
      <c r="EA54">
        <v>0.0998839</v>
      </c>
      <c r="EB54">
        <v>31.79263333333333</v>
      </c>
      <c r="EC54">
        <v>30.96088888888888</v>
      </c>
      <c r="ED54">
        <v>999.9000000000001</v>
      </c>
      <c r="EE54">
        <v>0</v>
      </c>
      <c r="EF54">
        <v>0</v>
      </c>
      <c r="EG54">
        <v>10017.08888888889</v>
      </c>
      <c r="EH54">
        <v>0</v>
      </c>
      <c r="EI54">
        <v>0.242856</v>
      </c>
      <c r="EJ54">
        <v>1.558302222222222</v>
      </c>
      <c r="EK54">
        <v>432.835</v>
      </c>
      <c r="EL54">
        <v>430.611</v>
      </c>
      <c r="EM54">
        <v>1.411518888888889</v>
      </c>
      <c r="EN54">
        <v>420.0098888888889</v>
      </c>
      <c r="EO54">
        <v>24.61872222222222</v>
      </c>
      <c r="EP54">
        <v>2.360762222222222</v>
      </c>
      <c r="EQ54">
        <v>2.232745555555555</v>
      </c>
      <c r="ER54">
        <v>20.09708888888889</v>
      </c>
      <c r="ES54">
        <v>19.19922222222222</v>
      </c>
      <c r="ET54">
        <v>0</v>
      </c>
      <c r="EU54">
        <v>0</v>
      </c>
      <c r="EV54">
        <v>0</v>
      </c>
      <c r="EW54">
        <v>0</v>
      </c>
      <c r="EX54">
        <v>-2.4</v>
      </c>
      <c r="EY54">
        <v>0</v>
      </c>
      <c r="EZ54">
        <v>-22.64444444444444</v>
      </c>
      <c r="FA54">
        <v>-1.588888888888889</v>
      </c>
      <c r="FB54">
        <v>34.715</v>
      </c>
      <c r="FC54">
        <v>38.24977777777778</v>
      </c>
      <c r="FD54">
        <v>36.59688888888888</v>
      </c>
      <c r="FE54">
        <v>37.70099999999999</v>
      </c>
      <c r="FF54">
        <v>35.46477777777778</v>
      </c>
      <c r="FG54">
        <v>0</v>
      </c>
      <c r="FH54">
        <v>0</v>
      </c>
      <c r="FI54">
        <v>0</v>
      </c>
      <c r="FJ54">
        <v>1720986013.8</v>
      </c>
      <c r="FK54">
        <v>0</v>
      </c>
      <c r="FL54">
        <v>0.4640000000000001</v>
      </c>
      <c r="FM54">
        <v>-1.223076932317415</v>
      </c>
      <c r="FN54">
        <v>12.73076888515634</v>
      </c>
      <c r="FO54">
        <v>-26.772</v>
      </c>
      <c r="FP54">
        <v>15</v>
      </c>
      <c r="FQ54">
        <v>1720985460.6</v>
      </c>
      <c r="FR54" t="s">
        <v>502</v>
      </c>
      <c r="FS54">
        <v>1720985452.1</v>
      </c>
      <c r="FT54">
        <v>1720985460.6</v>
      </c>
      <c r="FU54">
        <v>9</v>
      </c>
      <c r="FV54">
        <v>-0.529</v>
      </c>
      <c r="FW54">
        <v>-0.051</v>
      </c>
      <c r="FX54">
        <v>2.202</v>
      </c>
      <c r="FY54">
        <v>0.271</v>
      </c>
      <c r="FZ54">
        <v>420</v>
      </c>
      <c r="GA54">
        <v>25</v>
      </c>
      <c r="GB54">
        <v>0.68</v>
      </c>
      <c r="GC54">
        <v>0.16</v>
      </c>
      <c r="GD54">
        <v>1.554286585365854</v>
      </c>
      <c r="GE54">
        <v>0.07431344947735373</v>
      </c>
      <c r="GF54">
        <v>0.03210497838530283</v>
      </c>
      <c r="GG54">
        <v>1</v>
      </c>
      <c r="GH54">
        <v>0.2647058823529411</v>
      </c>
      <c r="GI54">
        <v>-5.537051212772877</v>
      </c>
      <c r="GJ54">
        <v>5.623107909381932</v>
      </c>
      <c r="GK54">
        <v>0</v>
      </c>
      <c r="GL54">
        <v>1.382002682926829</v>
      </c>
      <c r="GM54">
        <v>0.173839233449479</v>
      </c>
      <c r="GN54">
        <v>0.01799225904340061</v>
      </c>
      <c r="GO54">
        <v>0</v>
      </c>
      <c r="GP54">
        <v>1</v>
      </c>
      <c r="GQ54">
        <v>3</v>
      </c>
      <c r="GR54" t="s">
        <v>471</v>
      </c>
      <c r="GS54">
        <v>3.10316</v>
      </c>
      <c r="GT54">
        <v>2.7581</v>
      </c>
      <c r="GU54">
        <v>0.08861869999999999</v>
      </c>
      <c r="GV54">
        <v>0.08877119999999999</v>
      </c>
      <c r="GW54">
        <v>0.115077</v>
      </c>
      <c r="GX54">
        <v>0.112005</v>
      </c>
      <c r="GY54">
        <v>23865.6</v>
      </c>
      <c r="GZ54">
        <v>22096</v>
      </c>
      <c r="HA54">
        <v>26743.3</v>
      </c>
      <c r="HB54">
        <v>24466.2</v>
      </c>
      <c r="HC54">
        <v>37876.2</v>
      </c>
      <c r="HD54">
        <v>32125.4</v>
      </c>
      <c r="HE54">
        <v>46729.1</v>
      </c>
      <c r="HF54">
        <v>38726.5</v>
      </c>
      <c r="HG54">
        <v>1.89338</v>
      </c>
      <c r="HH54">
        <v>1.92197</v>
      </c>
      <c r="HI54">
        <v>0.127114</v>
      </c>
      <c r="HJ54">
        <v>0</v>
      </c>
      <c r="HK54">
        <v>28.8945</v>
      </c>
      <c r="HL54">
        <v>999.9</v>
      </c>
      <c r="HM54">
        <v>56.2</v>
      </c>
      <c r="HN54">
        <v>30.4</v>
      </c>
      <c r="HO54">
        <v>27.0167</v>
      </c>
      <c r="HP54">
        <v>61.2605</v>
      </c>
      <c r="HQ54">
        <v>23.117</v>
      </c>
      <c r="HR54">
        <v>1</v>
      </c>
      <c r="HS54">
        <v>-0.05156</v>
      </c>
      <c r="HT54">
        <v>-3.00351</v>
      </c>
      <c r="HU54">
        <v>20.2756</v>
      </c>
      <c r="HV54">
        <v>5.22178</v>
      </c>
      <c r="HW54">
        <v>11.98</v>
      </c>
      <c r="HX54">
        <v>4.96555</v>
      </c>
      <c r="HY54">
        <v>3.27575</v>
      </c>
      <c r="HZ54">
        <v>9999</v>
      </c>
      <c r="IA54">
        <v>9999</v>
      </c>
      <c r="IB54">
        <v>9999</v>
      </c>
      <c r="IC54">
        <v>999.9</v>
      </c>
      <c r="ID54">
        <v>1.86392</v>
      </c>
      <c r="IE54">
        <v>1.86006</v>
      </c>
      <c r="IF54">
        <v>1.85836</v>
      </c>
      <c r="IG54">
        <v>1.85974</v>
      </c>
      <c r="IH54">
        <v>1.85987</v>
      </c>
      <c r="II54">
        <v>1.85835</v>
      </c>
      <c r="IJ54">
        <v>1.85739</v>
      </c>
      <c r="IK54">
        <v>1.85241</v>
      </c>
      <c r="IL54">
        <v>0</v>
      </c>
      <c r="IM54">
        <v>0</v>
      </c>
      <c r="IN54">
        <v>0</v>
      </c>
      <c r="IO54">
        <v>0</v>
      </c>
      <c r="IP54" t="s">
        <v>446</v>
      </c>
      <c r="IQ54" t="s">
        <v>447</v>
      </c>
      <c r="IR54" t="s">
        <v>448</v>
      </c>
      <c r="IS54" t="s">
        <v>448</v>
      </c>
      <c r="IT54" t="s">
        <v>448</v>
      </c>
      <c r="IU54" t="s">
        <v>448</v>
      </c>
      <c r="IV54">
        <v>0</v>
      </c>
      <c r="IW54">
        <v>100</v>
      </c>
      <c r="IX54">
        <v>100</v>
      </c>
      <c r="IY54">
        <v>2.208</v>
      </c>
      <c r="IZ54">
        <v>0.3005</v>
      </c>
      <c r="JA54">
        <v>0.831377882848944</v>
      </c>
      <c r="JB54">
        <v>0.003205081530674009</v>
      </c>
      <c r="JC54">
        <v>2.801668427256499E-07</v>
      </c>
      <c r="JD54">
        <v>-2.335559357006475E-10</v>
      </c>
      <c r="JE54">
        <v>-0.047540967430055</v>
      </c>
      <c r="JF54">
        <v>-0.002076669970451321</v>
      </c>
      <c r="JG54">
        <v>0.0007626758912413338</v>
      </c>
      <c r="JH54">
        <v>-6.071280622872934E-06</v>
      </c>
      <c r="JI54">
        <v>2</v>
      </c>
      <c r="JJ54">
        <v>2003</v>
      </c>
      <c r="JK54">
        <v>1</v>
      </c>
      <c r="JL54">
        <v>25</v>
      </c>
      <c r="JM54">
        <v>9.4</v>
      </c>
      <c r="JN54">
        <v>9.300000000000001</v>
      </c>
      <c r="JO54">
        <v>1.14014</v>
      </c>
      <c r="JP54">
        <v>2.65503</v>
      </c>
      <c r="JQ54">
        <v>1.49658</v>
      </c>
      <c r="JR54">
        <v>2.36084</v>
      </c>
      <c r="JS54">
        <v>1.54907</v>
      </c>
      <c r="JT54">
        <v>2.34131</v>
      </c>
      <c r="JU54">
        <v>35.0364</v>
      </c>
      <c r="JV54">
        <v>23.9824</v>
      </c>
      <c r="JW54">
        <v>18</v>
      </c>
      <c r="JX54">
        <v>478.347</v>
      </c>
      <c r="JY54">
        <v>511.588</v>
      </c>
      <c r="JZ54">
        <v>33.4508</v>
      </c>
      <c r="KA54">
        <v>26.6687</v>
      </c>
      <c r="KB54">
        <v>30.0002</v>
      </c>
      <c r="KC54">
        <v>26.7646</v>
      </c>
      <c r="KD54">
        <v>26.7242</v>
      </c>
      <c r="KE54">
        <v>22.9327</v>
      </c>
      <c r="KF54">
        <v>12.3587</v>
      </c>
      <c r="KG54">
        <v>100</v>
      </c>
      <c r="KH54">
        <v>33.4765</v>
      </c>
      <c r="KI54">
        <v>420</v>
      </c>
      <c r="KJ54">
        <v>24.5338</v>
      </c>
      <c r="KK54">
        <v>102.146</v>
      </c>
      <c r="KL54">
        <v>93.3768</v>
      </c>
    </row>
    <row r="55" spans="1:298">
      <c r="A55">
        <v>37</v>
      </c>
      <c r="B55">
        <v>1720987811.5</v>
      </c>
      <c r="C55">
        <v>3792.5</v>
      </c>
      <c r="D55" t="s">
        <v>525</v>
      </c>
      <c r="E55" t="s">
        <v>526</v>
      </c>
      <c r="F55">
        <v>5</v>
      </c>
      <c r="G55" t="s">
        <v>527</v>
      </c>
      <c r="H55" t="s">
        <v>440</v>
      </c>
      <c r="I55" t="s">
        <v>441</v>
      </c>
      <c r="J55">
        <v>1720987808.75</v>
      </c>
      <c r="K55">
        <f>(L55)/1000</f>
        <v>0</v>
      </c>
      <c r="L55">
        <f>IF(DQ55, AO55, AI55)</f>
        <v>0</v>
      </c>
      <c r="M55">
        <f>IF(DQ55, AJ55, AH55)</f>
        <v>0</v>
      </c>
      <c r="N55">
        <f>DS55 - IF(AV55&gt;1, M55*DM55*100.0/(AX55), 0)</f>
        <v>0</v>
      </c>
      <c r="O55">
        <f>((U55-K55/2)*N55-M55)/(U55+K55/2)</f>
        <v>0</v>
      </c>
      <c r="P55">
        <f>O55*(DZ55+EA55)/1000.0</f>
        <v>0</v>
      </c>
      <c r="Q55">
        <f>(DS55 - IF(AV55&gt;1, M55*DM55*100.0/(AX55), 0))*(DZ55+EA55)/1000.0</f>
        <v>0</v>
      </c>
      <c r="R55">
        <f>2.0/((1/T55-1/S55)+SIGN(T55)*SQRT((1/T55-1/S55)*(1/T55-1/S55) + 4*DN55/((DN55+1)*(DN55+1))*(2*1/T55*1/S55-1/S55*1/S55)))</f>
        <v>0</v>
      </c>
      <c r="S55">
        <f>IF(LEFT(DO55,1)&lt;&gt;"0",IF(LEFT(DO55,1)="1",3.0,DP55),$D$5+$E$5*(EG55*DZ55/($K$5*1000))+$F$5*(EG55*DZ55/($K$5*1000))*MAX(MIN(DM55,$J$5),$I$5)*MAX(MIN(DM55,$J$5),$I$5)+$G$5*MAX(MIN(DM55,$J$5),$I$5)*(EG55*DZ55/($K$5*1000))+$H$5*(EG55*DZ55/($K$5*1000))*(EG55*DZ55/($K$5*1000)))</f>
        <v>0</v>
      </c>
      <c r="T55">
        <f>K55*(1000-(1000*0.61365*exp(17.502*X55/(240.97+X55))/(DZ55+EA55)+DU55)/2)/(1000*0.61365*exp(17.502*X55/(240.97+X55))/(DZ55+EA55)-DU55)</f>
        <v>0</v>
      </c>
      <c r="U55">
        <f>1/((DN55+1)/(R55/1.6)+1/(S55/1.37)) + DN55/((DN55+1)/(R55/1.6) + DN55/(S55/1.37))</f>
        <v>0</v>
      </c>
      <c r="V55">
        <f>(DI55*DL55)</f>
        <v>0</v>
      </c>
      <c r="W55">
        <f>(EB55+(V55+2*0.95*5.67E-8*(((EB55+$B$9)+273)^4-(EB55+273)^4)-44100*K55)/(1.84*29.3*S55+8*0.95*5.67E-8*(EB55+273)^3))</f>
        <v>0</v>
      </c>
      <c r="X55">
        <f>($C$9*EC55+$D$9*ED55+$E$9*W55)</f>
        <v>0</v>
      </c>
      <c r="Y55">
        <f>0.61365*exp(17.502*X55/(240.97+X55))</f>
        <v>0</v>
      </c>
      <c r="Z55">
        <f>(AA55/AB55*100)</f>
        <v>0</v>
      </c>
      <c r="AA55">
        <f>DU55*(DZ55+EA55)/1000</f>
        <v>0</v>
      </c>
      <c r="AB55">
        <f>0.61365*exp(17.502*EB55/(240.97+EB55))</f>
        <v>0</v>
      </c>
      <c r="AC55">
        <f>(Y55-DU55*(DZ55+EA55)/1000)</f>
        <v>0</v>
      </c>
      <c r="AD55">
        <f>(-K55*44100)</f>
        <v>0</v>
      </c>
      <c r="AE55">
        <f>2*29.3*S55*0.92*(EB55-X55)</f>
        <v>0</v>
      </c>
      <c r="AF55">
        <f>2*0.95*5.67E-8*(((EB55+$B$9)+273)^4-(X55+273)^4)</f>
        <v>0</v>
      </c>
      <c r="AG55">
        <f>V55+AF55+AD55+AE55</f>
        <v>0</v>
      </c>
      <c r="AH55">
        <f>DY55*AV55*(DT55-DS55*(1000-AV55*DV55)/(1000-AV55*DU55))/(100*DM55)</f>
        <v>0</v>
      </c>
      <c r="AI55">
        <f>1000*DY55*AV55*(DU55-DV55)/(100*DM55*(1000-AV55*DU55))</f>
        <v>0</v>
      </c>
      <c r="AJ55">
        <f>(AK55 - AL55 - DZ55*1E3/(8.314*(EB55+273.15)) * AN55/DY55 * AM55) * DY55/(100*DM55) * (1000 - DV55)/1000</f>
        <v>0</v>
      </c>
      <c r="AK55">
        <v>425.4140227935944</v>
      </c>
      <c r="AL55">
        <v>426.8188</v>
      </c>
      <c r="AM55">
        <v>0.0011972061631121</v>
      </c>
      <c r="AN55">
        <v>66.23807897000336</v>
      </c>
      <c r="AO55">
        <f>(AQ55 - AP55 + DZ55*1E3/(8.314*(EB55+273.15)) * AS55/DY55 * AR55) * DY55/(100*DM55) * 1000/(1000 - AQ55)</f>
        <v>0</v>
      </c>
      <c r="AP55">
        <v>12.66337837554647</v>
      </c>
      <c r="AQ55">
        <v>13.24267393939394</v>
      </c>
      <c r="AR55">
        <v>3.962487340303434E-05</v>
      </c>
      <c r="AS55">
        <v>103.662649365566</v>
      </c>
      <c r="AT55">
        <v>20</v>
      </c>
      <c r="AU55">
        <v>4</v>
      </c>
      <c r="AV55">
        <f>IF(AT55*$H$15&gt;=AX55,1.0,(AX55/(AX55-AT55*$H$15)))</f>
        <v>0</v>
      </c>
      <c r="AW55">
        <f>(AV55-1)*100</f>
        <v>0</v>
      </c>
      <c r="AX55">
        <f>MAX(0,($B$15+$C$15*EG55)/(1+$D$15*EG55)*DZ55/(EB55+273)*$E$15)</f>
        <v>0</v>
      </c>
      <c r="AY55" t="s">
        <v>442</v>
      </c>
      <c r="AZ55" t="s">
        <v>442</v>
      </c>
      <c r="BA55">
        <v>0</v>
      </c>
      <c r="BB55">
        <v>0</v>
      </c>
      <c r="BC55">
        <f>1-BA55/BB55</f>
        <v>0</v>
      </c>
      <c r="BD55">
        <v>0</v>
      </c>
      <c r="BE55" t="s">
        <v>442</v>
      </c>
      <c r="BF55" t="s">
        <v>442</v>
      </c>
      <c r="BG55">
        <v>0</v>
      </c>
      <c r="BH55">
        <v>0</v>
      </c>
      <c r="BI55">
        <f>1-BG55/BH55</f>
        <v>0</v>
      </c>
      <c r="BJ55">
        <v>0.5</v>
      </c>
      <c r="BK55">
        <f>DJ55</f>
        <v>0</v>
      </c>
      <c r="BL55">
        <f>M55</f>
        <v>0</v>
      </c>
      <c r="BM55">
        <f>BI55*BJ55*BK55</f>
        <v>0</v>
      </c>
      <c r="BN55">
        <f>(BL55-BD55)/BK55</f>
        <v>0</v>
      </c>
      <c r="BO55">
        <f>(BB55-BH55)/BH55</f>
        <v>0</v>
      </c>
      <c r="BP55">
        <f>BA55/(BC55+BA55/BH55)</f>
        <v>0</v>
      </c>
      <c r="BQ55" t="s">
        <v>442</v>
      </c>
      <c r="BR55">
        <v>0</v>
      </c>
      <c r="BS55">
        <f>IF(BR55&lt;&gt;0, BR55, BP55)</f>
        <v>0</v>
      </c>
      <c r="BT55">
        <f>1-BS55/BH55</f>
        <v>0</v>
      </c>
      <c r="BU55">
        <f>(BH55-BG55)/(BH55-BS55)</f>
        <v>0</v>
      </c>
      <c r="BV55">
        <f>(BB55-BH55)/(BB55-BS55)</f>
        <v>0</v>
      </c>
      <c r="BW55">
        <f>(BH55-BG55)/(BH55-BA55)</f>
        <v>0</v>
      </c>
      <c r="BX55">
        <f>(BB55-BH55)/(BB55-BA55)</f>
        <v>0</v>
      </c>
      <c r="BY55">
        <f>(BU55*BS55/BG55)</f>
        <v>0</v>
      </c>
      <c r="BZ55">
        <f>(1-BY55)</f>
        <v>0</v>
      </c>
      <c r="DI55">
        <f>$B$13*EH55+$C$13*EI55+$F$13*ET55*(1-EW55)</f>
        <v>0</v>
      </c>
      <c r="DJ55">
        <f>DI55*DK55</f>
        <v>0</v>
      </c>
      <c r="DK55">
        <f>($B$13*$D$11+$C$13*$D$11+$F$13*((FG55+EY55)/MAX(FG55+EY55+FH55, 0.1)*$I$11+FH55/MAX(FG55+EY55+FH55, 0.1)*$J$11))/($B$13+$C$13+$F$13)</f>
        <v>0</v>
      </c>
      <c r="DL55">
        <f>($B$13*$K$11+$C$13*$K$11+$F$13*((FG55+EY55)/MAX(FG55+EY55+FH55, 0.1)*$P$11+FH55/MAX(FG55+EY55+FH55, 0.1)*$Q$11))/($B$13+$C$13+$F$13)</f>
        <v>0</v>
      </c>
      <c r="DM55">
        <v>6</v>
      </c>
      <c r="DN55">
        <v>0.5</v>
      </c>
      <c r="DO55" t="s">
        <v>443</v>
      </c>
      <c r="DP55">
        <v>2</v>
      </c>
      <c r="DQ55" t="b">
        <v>1</v>
      </c>
      <c r="DR55">
        <v>1720987808.75</v>
      </c>
      <c r="DS55">
        <v>421.1576999999999</v>
      </c>
      <c r="DT55">
        <v>420.0324000000001</v>
      </c>
      <c r="DU55">
        <v>13.23209</v>
      </c>
      <c r="DV55">
        <v>12.65375</v>
      </c>
      <c r="DW55">
        <v>418.3277</v>
      </c>
      <c r="DX55">
        <v>13.16345</v>
      </c>
      <c r="DY55">
        <v>500.0058</v>
      </c>
      <c r="DZ55">
        <v>90.67359</v>
      </c>
      <c r="EA55">
        <v>0.10005907</v>
      </c>
      <c r="EB55">
        <v>20.42541</v>
      </c>
      <c r="EC55">
        <v>20.08023</v>
      </c>
      <c r="ED55">
        <v>999.9</v>
      </c>
      <c r="EE55">
        <v>0</v>
      </c>
      <c r="EF55">
        <v>0</v>
      </c>
      <c r="EG55">
        <v>9986.616</v>
      </c>
      <c r="EH55">
        <v>0</v>
      </c>
      <c r="EI55">
        <v>0.242856</v>
      </c>
      <c r="EJ55">
        <v>1.125717</v>
      </c>
      <c r="EK55">
        <v>426.8053</v>
      </c>
      <c r="EL55">
        <v>425.4152</v>
      </c>
      <c r="EM55">
        <v>0.5783518000000001</v>
      </c>
      <c r="EN55">
        <v>420.0324000000001</v>
      </c>
      <c r="EO55">
        <v>12.65375</v>
      </c>
      <c r="EP55">
        <v>1.199802</v>
      </c>
      <c r="EQ55">
        <v>1.147361</v>
      </c>
      <c r="ER55">
        <v>9.599095999999999</v>
      </c>
      <c r="ES55">
        <v>8.935502</v>
      </c>
      <c r="ET55">
        <v>0</v>
      </c>
      <c r="EU55">
        <v>0</v>
      </c>
      <c r="EV55">
        <v>0</v>
      </c>
      <c r="EW55">
        <v>0</v>
      </c>
      <c r="EX55">
        <v>-4.2</v>
      </c>
      <c r="EY55">
        <v>0</v>
      </c>
      <c r="EZ55">
        <v>-20.77</v>
      </c>
      <c r="FA55">
        <v>-0.8300000000000001</v>
      </c>
      <c r="FB55">
        <v>34.13719999999999</v>
      </c>
      <c r="FC55">
        <v>40.2122</v>
      </c>
      <c r="FD55">
        <v>36.7872</v>
      </c>
      <c r="FE55">
        <v>39.6748</v>
      </c>
      <c r="FF55">
        <v>34.3246</v>
      </c>
      <c r="FG55">
        <v>0</v>
      </c>
      <c r="FH55">
        <v>0</v>
      </c>
      <c r="FI55">
        <v>0</v>
      </c>
      <c r="FJ55">
        <v>1720987807.2</v>
      </c>
      <c r="FK55">
        <v>0</v>
      </c>
      <c r="FL55">
        <v>-0.7653846153846153</v>
      </c>
      <c r="FM55">
        <v>-32.59829067319445</v>
      </c>
      <c r="FN55">
        <v>24.81709408510545</v>
      </c>
      <c r="FO55">
        <v>-21.41153846153846</v>
      </c>
      <c r="FP55">
        <v>15</v>
      </c>
      <c r="FQ55">
        <v>1720987226.5</v>
      </c>
      <c r="FR55" t="s">
        <v>528</v>
      </c>
      <c r="FS55">
        <v>1720987226.5</v>
      </c>
      <c r="FT55">
        <v>1720987225.5</v>
      </c>
      <c r="FU55">
        <v>10</v>
      </c>
      <c r="FV55">
        <v>0.626</v>
      </c>
      <c r="FW55">
        <v>0.025</v>
      </c>
      <c r="FX55">
        <v>2.826</v>
      </c>
      <c r="FY55">
        <v>0.062</v>
      </c>
      <c r="FZ55">
        <v>420</v>
      </c>
      <c r="GA55">
        <v>13</v>
      </c>
      <c r="GB55">
        <v>0.35</v>
      </c>
      <c r="GC55">
        <v>0.09</v>
      </c>
      <c r="GD55">
        <v>1.1372595</v>
      </c>
      <c r="GE55">
        <v>-0.1474919324577899</v>
      </c>
      <c r="GF55">
        <v>0.06259418906535973</v>
      </c>
      <c r="GG55">
        <v>1</v>
      </c>
      <c r="GH55">
        <v>-0.7205882352941175</v>
      </c>
      <c r="GI55">
        <v>-9.520244486820227</v>
      </c>
      <c r="GJ55">
        <v>7.610471864931926</v>
      </c>
      <c r="GK55">
        <v>0</v>
      </c>
      <c r="GL55">
        <v>0.620689925</v>
      </c>
      <c r="GM55">
        <v>-0.1314596735459683</v>
      </c>
      <c r="GN55">
        <v>0.02678189074205507</v>
      </c>
      <c r="GO55">
        <v>0</v>
      </c>
      <c r="GP55">
        <v>1</v>
      </c>
      <c r="GQ55">
        <v>3</v>
      </c>
      <c r="GR55" t="s">
        <v>471</v>
      </c>
      <c r="GS55">
        <v>3.10018</v>
      </c>
      <c r="GT55">
        <v>2.75798</v>
      </c>
      <c r="GU55">
        <v>0.0884057</v>
      </c>
      <c r="GV55">
        <v>0.08870169999999999</v>
      </c>
      <c r="GW55">
        <v>0.07100480000000001</v>
      </c>
      <c r="GX55">
        <v>0.0695617</v>
      </c>
      <c r="GY55">
        <v>23887.1</v>
      </c>
      <c r="GZ55">
        <v>22125.5</v>
      </c>
      <c r="HA55">
        <v>26760.4</v>
      </c>
      <c r="HB55">
        <v>24495.9</v>
      </c>
      <c r="HC55">
        <v>39814.2</v>
      </c>
      <c r="HD55">
        <v>33730</v>
      </c>
      <c r="HE55">
        <v>46759.7</v>
      </c>
      <c r="HF55">
        <v>38791.4</v>
      </c>
      <c r="HG55">
        <v>1.8693</v>
      </c>
      <c r="HH55">
        <v>1.90675</v>
      </c>
      <c r="HI55">
        <v>-0.0122115</v>
      </c>
      <c r="HJ55">
        <v>0</v>
      </c>
      <c r="HK55">
        <v>20.2712</v>
      </c>
      <c r="HL55">
        <v>999.9</v>
      </c>
      <c r="HM55">
        <v>38.7</v>
      </c>
      <c r="HN55">
        <v>30.6</v>
      </c>
      <c r="HO55">
        <v>18.8207</v>
      </c>
      <c r="HP55">
        <v>61.2107</v>
      </c>
      <c r="HQ55">
        <v>24.1867</v>
      </c>
      <c r="HR55">
        <v>1</v>
      </c>
      <c r="HS55">
        <v>-0.08936479999999999</v>
      </c>
      <c r="HT55">
        <v>2.65548</v>
      </c>
      <c r="HU55">
        <v>20.2799</v>
      </c>
      <c r="HV55">
        <v>5.22223</v>
      </c>
      <c r="HW55">
        <v>11.98</v>
      </c>
      <c r="HX55">
        <v>4.9657</v>
      </c>
      <c r="HY55">
        <v>3.27545</v>
      </c>
      <c r="HZ55">
        <v>9999</v>
      </c>
      <c r="IA55">
        <v>9999</v>
      </c>
      <c r="IB55">
        <v>9999</v>
      </c>
      <c r="IC55">
        <v>999.9</v>
      </c>
      <c r="ID55">
        <v>1.86397</v>
      </c>
      <c r="IE55">
        <v>1.86005</v>
      </c>
      <c r="IF55">
        <v>1.85836</v>
      </c>
      <c r="IG55">
        <v>1.85974</v>
      </c>
      <c r="IH55">
        <v>1.85988</v>
      </c>
      <c r="II55">
        <v>1.85834</v>
      </c>
      <c r="IJ55">
        <v>1.85737</v>
      </c>
      <c r="IK55">
        <v>1.85239</v>
      </c>
      <c r="IL55">
        <v>0</v>
      </c>
      <c r="IM55">
        <v>0</v>
      </c>
      <c r="IN55">
        <v>0</v>
      </c>
      <c r="IO55">
        <v>0</v>
      </c>
      <c r="IP55" t="s">
        <v>446</v>
      </c>
      <c r="IQ55" t="s">
        <v>447</v>
      </c>
      <c r="IR55" t="s">
        <v>448</v>
      </c>
      <c r="IS55" t="s">
        <v>448</v>
      </c>
      <c r="IT55" t="s">
        <v>448</v>
      </c>
      <c r="IU55" t="s">
        <v>448</v>
      </c>
      <c r="IV55">
        <v>0</v>
      </c>
      <c r="IW55">
        <v>100</v>
      </c>
      <c r="IX55">
        <v>100</v>
      </c>
      <c r="IY55">
        <v>2.83</v>
      </c>
      <c r="IZ55">
        <v>0.0688</v>
      </c>
      <c r="JA55">
        <v>1.457505710218757</v>
      </c>
      <c r="JB55">
        <v>0.003205081530674009</v>
      </c>
      <c r="JC55">
        <v>2.801668427256499E-07</v>
      </c>
      <c r="JD55">
        <v>-2.335559357006475E-10</v>
      </c>
      <c r="JE55">
        <v>-0.02232650950392901</v>
      </c>
      <c r="JF55">
        <v>-0.002076669970451321</v>
      </c>
      <c r="JG55">
        <v>0.0007626758912413338</v>
      </c>
      <c r="JH55">
        <v>-6.071280622872934E-06</v>
      </c>
      <c r="JI55">
        <v>2</v>
      </c>
      <c r="JJ55">
        <v>2003</v>
      </c>
      <c r="JK55">
        <v>1</v>
      </c>
      <c r="JL55">
        <v>25</v>
      </c>
      <c r="JM55">
        <v>9.800000000000001</v>
      </c>
      <c r="JN55">
        <v>9.800000000000001</v>
      </c>
      <c r="JO55">
        <v>1.12549</v>
      </c>
      <c r="JP55">
        <v>2.64893</v>
      </c>
      <c r="JQ55">
        <v>1.49658</v>
      </c>
      <c r="JR55">
        <v>2.3584</v>
      </c>
      <c r="JS55">
        <v>1.54907</v>
      </c>
      <c r="JT55">
        <v>2.45728</v>
      </c>
      <c r="JU55">
        <v>34.8985</v>
      </c>
      <c r="JV55">
        <v>23.9999</v>
      </c>
      <c r="JW55">
        <v>18</v>
      </c>
      <c r="JX55">
        <v>462.092</v>
      </c>
      <c r="JY55">
        <v>498.824</v>
      </c>
      <c r="JZ55">
        <v>18.4168</v>
      </c>
      <c r="KA55">
        <v>26.0631</v>
      </c>
      <c r="KB55">
        <v>30.0002</v>
      </c>
      <c r="KC55">
        <v>26.4071</v>
      </c>
      <c r="KD55">
        <v>26.4281</v>
      </c>
      <c r="KE55">
        <v>22.6366</v>
      </c>
      <c r="KF55">
        <v>27.664</v>
      </c>
      <c r="KG55">
        <v>24.4916</v>
      </c>
      <c r="KH55">
        <v>18.4</v>
      </c>
      <c r="KI55">
        <v>420</v>
      </c>
      <c r="KJ55">
        <v>12.6713</v>
      </c>
      <c r="KK55">
        <v>102.212</v>
      </c>
      <c r="KL55">
        <v>93.5164</v>
      </c>
    </row>
    <row r="56" spans="1:298">
      <c r="A56">
        <v>38</v>
      </c>
      <c r="B56">
        <v>1720987816.5</v>
      </c>
      <c r="C56">
        <v>3797.5</v>
      </c>
      <c r="D56" t="s">
        <v>529</v>
      </c>
      <c r="E56" t="s">
        <v>530</v>
      </c>
      <c r="F56">
        <v>5</v>
      </c>
      <c r="G56" t="s">
        <v>527</v>
      </c>
      <c r="H56" t="s">
        <v>440</v>
      </c>
      <c r="I56" t="s">
        <v>441</v>
      </c>
      <c r="J56">
        <v>1720987814</v>
      </c>
      <c r="K56">
        <f>(L56)/1000</f>
        <v>0</v>
      </c>
      <c r="L56">
        <f>IF(DQ56, AO56, AI56)</f>
        <v>0</v>
      </c>
      <c r="M56">
        <f>IF(DQ56, AJ56, AH56)</f>
        <v>0</v>
      </c>
      <c r="N56">
        <f>DS56 - IF(AV56&gt;1, M56*DM56*100.0/(AX56), 0)</f>
        <v>0</v>
      </c>
      <c r="O56">
        <f>((U56-K56/2)*N56-M56)/(U56+K56/2)</f>
        <v>0</v>
      </c>
      <c r="P56">
        <f>O56*(DZ56+EA56)/1000.0</f>
        <v>0</v>
      </c>
      <c r="Q56">
        <f>(DS56 - IF(AV56&gt;1, M56*DM56*100.0/(AX56), 0))*(DZ56+EA56)/1000.0</f>
        <v>0</v>
      </c>
      <c r="R56">
        <f>2.0/((1/T56-1/S56)+SIGN(T56)*SQRT((1/T56-1/S56)*(1/T56-1/S56) + 4*DN56/((DN56+1)*(DN56+1))*(2*1/T56*1/S56-1/S56*1/S56)))</f>
        <v>0</v>
      </c>
      <c r="S56">
        <f>IF(LEFT(DO56,1)&lt;&gt;"0",IF(LEFT(DO56,1)="1",3.0,DP56),$D$5+$E$5*(EG56*DZ56/($K$5*1000))+$F$5*(EG56*DZ56/($K$5*1000))*MAX(MIN(DM56,$J$5),$I$5)*MAX(MIN(DM56,$J$5),$I$5)+$G$5*MAX(MIN(DM56,$J$5),$I$5)*(EG56*DZ56/($K$5*1000))+$H$5*(EG56*DZ56/($K$5*1000))*(EG56*DZ56/($K$5*1000)))</f>
        <v>0</v>
      </c>
      <c r="T56">
        <f>K56*(1000-(1000*0.61365*exp(17.502*X56/(240.97+X56))/(DZ56+EA56)+DU56)/2)/(1000*0.61365*exp(17.502*X56/(240.97+X56))/(DZ56+EA56)-DU56)</f>
        <v>0</v>
      </c>
      <c r="U56">
        <f>1/((DN56+1)/(R56/1.6)+1/(S56/1.37)) + DN56/((DN56+1)/(R56/1.6) + DN56/(S56/1.37))</f>
        <v>0</v>
      </c>
      <c r="V56">
        <f>(DI56*DL56)</f>
        <v>0</v>
      </c>
      <c r="W56">
        <f>(EB56+(V56+2*0.95*5.67E-8*(((EB56+$B$9)+273)^4-(EB56+273)^4)-44100*K56)/(1.84*29.3*S56+8*0.95*5.67E-8*(EB56+273)^3))</f>
        <v>0</v>
      </c>
      <c r="X56">
        <f>($C$9*EC56+$D$9*ED56+$E$9*W56)</f>
        <v>0</v>
      </c>
      <c r="Y56">
        <f>0.61365*exp(17.502*X56/(240.97+X56))</f>
        <v>0</v>
      </c>
      <c r="Z56">
        <f>(AA56/AB56*100)</f>
        <v>0</v>
      </c>
      <c r="AA56">
        <f>DU56*(DZ56+EA56)/1000</f>
        <v>0</v>
      </c>
      <c r="AB56">
        <f>0.61365*exp(17.502*EB56/(240.97+EB56))</f>
        <v>0</v>
      </c>
      <c r="AC56">
        <f>(Y56-DU56*(DZ56+EA56)/1000)</f>
        <v>0</v>
      </c>
      <c r="AD56">
        <f>(-K56*44100)</f>
        <v>0</v>
      </c>
      <c r="AE56">
        <f>2*29.3*S56*0.92*(EB56-X56)</f>
        <v>0</v>
      </c>
      <c r="AF56">
        <f>2*0.95*5.67E-8*(((EB56+$B$9)+273)^4-(X56+273)^4)</f>
        <v>0</v>
      </c>
      <c r="AG56">
        <f>V56+AF56+AD56+AE56</f>
        <v>0</v>
      </c>
      <c r="AH56">
        <f>DY56*AV56*(DT56-DS56*(1000-AV56*DV56)/(1000-AV56*DU56))/(100*DM56)</f>
        <v>0</v>
      </c>
      <c r="AI56">
        <f>1000*DY56*AV56*(DU56-DV56)/(100*DM56*(1000-AV56*DU56))</f>
        <v>0</v>
      </c>
      <c r="AJ56">
        <f>(AK56 - AL56 - DZ56*1E3/(8.314*(EB56+273.15)) * AN56/DY56 * AM56) * DY56/(100*DM56) * (1000 - DV56)/1000</f>
        <v>0</v>
      </c>
      <c r="AK56">
        <v>425.3496765986487</v>
      </c>
      <c r="AL56">
        <v>426.7684363636362</v>
      </c>
      <c r="AM56">
        <v>-0.001997156300230347</v>
      </c>
      <c r="AN56">
        <v>66.23807897000336</v>
      </c>
      <c r="AO56">
        <f>(AQ56 - AP56 + DZ56*1E3/(8.314*(EB56+273.15)) * AS56/DY56 * AR56) * DY56/(100*DM56) * 1000/(1000 - AQ56)</f>
        <v>0</v>
      </c>
      <c r="AP56">
        <v>12.68538535624122</v>
      </c>
      <c r="AQ56">
        <v>13.26850303030302</v>
      </c>
      <c r="AR56">
        <v>0.005129583426965657</v>
      </c>
      <c r="AS56">
        <v>103.662649365566</v>
      </c>
      <c r="AT56">
        <v>20</v>
      </c>
      <c r="AU56">
        <v>4</v>
      </c>
      <c r="AV56">
        <f>IF(AT56*$H$15&gt;=AX56,1.0,(AX56/(AX56-AT56*$H$15)))</f>
        <v>0</v>
      </c>
      <c r="AW56">
        <f>(AV56-1)*100</f>
        <v>0</v>
      </c>
      <c r="AX56">
        <f>MAX(0,($B$15+$C$15*EG56)/(1+$D$15*EG56)*DZ56/(EB56+273)*$E$15)</f>
        <v>0</v>
      </c>
      <c r="AY56" t="s">
        <v>442</v>
      </c>
      <c r="AZ56" t="s">
        <v>442</v>
      </c>
      <c r="BA56">
        <v>0</v>
      </c>
      <c r="BB56">
        <v>0</v>
      </c>
      <c r="BC56">
        <f>1-BA56/BB56</f>
        <v>0</v>
      </c>
      <c r="BD56">
        <v>0</v>
      </c>
      <c r="BE56" t="s">
        <v>442</v>
      </c>
      <c r="BF56" t="s">
        <v>442</v>
      </c>
      <c r="BG56">
        <v>0</v>
      </c>
      <c r="BH56">
        <v>0</v>
      </c>
      <c r="BI56">
        <f>1-BG56/BH56</f>
        <v>0</v>
      </c>
      <c r="BJ56">
        <v>0.5</v>
      </c>
      <c r="BK56">
        <f>DJ56</f>
        <v>0</v>
      </c>
      <c r="BL56">
        <f>M56</f>
        <v>0</v>
      </c>
      <c r="BM56">
        <f>BI56*BJ56*BK56</f>
        <v>0</v>
      </c>
      <c r="BN56">
        <f>(BL56-BD56)/BK56</f>
        <v>0</v>
      </c>
      <c r="BO56">
        <f>(BB56-BH56)/BH56</f>
        <v>0</v>
      </c>
      <c r="BP56">
        <f>BA56/(BC56+BA56/BH56)</f>
        <v>0</v>
      </c>
      <c r="BQ56" t="s">
        <v>442</v>
      </c>
      <c r="BR56">
        <v>0</v>
      </c>
      <c r="BS56">
        <f>IF(BR56&lt;&gt;0, BR56, BP56)</f>
        <v>0</v>
      </c>
      <c r="BT56">
        <f>1-BS56/BH56</f>
        <v>0</v>
      </c>
      <c r="BU56">
        <f>(BH56-BG56)/(BH56-BS56)</f>
        <v>0</v>
      </c>
      <c r="BV56">
        <f>(BB56-BH56)/(BB56-BS56)</f>
        <v>0</v>
      </c>
      <c r="BW56">
        <f>(BH56-BG56)/(BH56-BA56)</f>
        <v>0</v>
      </c>
      <c r="BX56">
        <f>(BB56-BH56)/(BB56-BA56)</f>
        <v>0</v>
      </c>
      <c r="BY56">
        <f>(BU56*BS56/BG56)</f>
        <v>0</v>
      </c>
      <c r="BZ56">
        <f>(1-BY56)</f>
        <v>0</v>
      </c>
      <c r="DI56">
        <f>$B$13*EH56+$C$13*EI56+$F$13*ET56*(1-EW56)</f>
        <v>0</v>
      </c>
      <c r="DJ56">
        <f>DI56*DK56</f>
        <v>0</v>
      </c>
      <c r="DK56">
        <f>($B$13*$D$11+$C$13*$D$11+$F$13*((FG56+EY56)/MAX(FG56+EY56+FH56, 0.1)*$I$11+FH56/MAX(FG56+EY56+FH56, 0.1)*$J$11))/($B$13+$C$13+$F$13)</f>
        <v>0</v>
      </c>
      <c r="DL56">
        <f>($B$13*$K$11+$C$13*$K$11+$F$13*((FG56+EY56)/MAX(FG56+EY56+FH56, 0.1)*$P$11+FH56/MAX(FG56+EY56+FH56, 0.1)*$Q$11))/($B$13+$C$13+$F$13)</f>
        <v>0</v>
      </c>
      <c r="DM56">
        <v>6</v>
      </c>
      <c r="DN56">
        <v>0.5</v>
      </c>
      <c r="DO56" t="s">
        <v>443</v>
      </c>
      <c r="DP56">
        <v>2</v>
      </c>
      <c r="DQ56" t="b">
        <v>1</v>
      </c>
      <c r="DR56">
        <v>1720987814</v>
      </c>
      <c r="DS56">
        <v>421.1435555555556</v>
      </c>
      <c r="DT56">
        <v>419.9495555555555</v>
      </c>
      <c r="DU56">
        <v>13.25922222222222</v>
      </c>
      <c r="DV56">
        <v>12.68545555555556</v>
      </c>
      <c r="DW56">
        <v>418.3135555555555</v>
      </c>
      <c r="DX56">
        <v>13.19018888888889</v>
      </c>
      <c r="DY56">
        <v>500.007</v>
      </c>
      <c r="DZ56">
        <v>90.67127777777779</v>
      </c>
      <c r="EA56">
        <v>0.1000373</v>
      </c>
      <c r="EB56">
        <v>20.41521111111111</v>
      </c>
      <c r="EC56">
        <v>20.06926666666667</v>
      </c>
      <c r="ED56">
        <v>999.9000000000001</v>
      </c>
      <c r="EE56">
        <v>0</v>
      </c>
      <c r="EF56">
        <v>0</v>
      </c>
      <c r="EG56">
        <v>9995.547777777778</v>
      </c>
      <c r="EH56">
        <v>0</v>
      </c>
      <c r="EI56">
        <v>0.242856</v>
      </c>
      <c r="EJ56">
        <v>1.194034444444445</v>
      </c>
      <c r="EK56">
        <v>426.8026666666667</v>
      </c>
      <c r="EL56">
        <v>425.3452222222222</v>
      </c>
      <c r="EM56">
        <v>0.5737502222222223</v>
      </c>
      <c r="EN56">
        <v>419.9495555555555</v>
      </c>
      <c r="EO56">
        <v>12.68545555555556</v>
      </c>
      <c r="EP56">
        <v>1.202231111111111</v>
      </c>
      <c r="EQ56">
        <v>1.150206666666667</v>
      </c>
      <c r="ER56">
        <v>9.629198888888888</v>
      </c>
      <c r="ES56">
        <v>8.97223111111111</v>
      </c>
      <c r="ET56">
        <v>0</v>
      </c>
      <c r="EU56">
        <v>0</v>
      </c>
      <c r="EV56">
        <v>0</v>
      </c>
      <c r="EW56">
        <v>0</v>
      </c>
      <c r="EX56">
        <v>-1.122222222222222</v>
      </c>
      <c r="EY56">
        <v>0</v>
      </c>
      <c r="EZ56">
        <v>-24.62222222222222</v>
      </c>
      <c r="FA56">
        <v>-1.044444444444444</v>
      </c>
      <c r="FB56">
        <v>34.15233333333333</v>
      </c>
      <c r="FC56">
        <v>40.24977777777778</v>
      </c>
      <c r="FD56">
        <v>36.81222222222222</v>
      </c>
      <c r="FE56">
        <v>39.715</v>
      </c>
      <c r="FF56">
        <v>34.00655555555555</v>
      </c>
      <c r="FG56">
        <v>0</v>
      </c>
      <c r="FH56">
        <v>0</v>
      </c>
      <c r="FI56">
        <v>0</v>
      </c>
      <c r="FJ56">
        <v>1720987812</v>
      </c>
      <c r="FK56">
        <v>0</v>
      </c>
      <c r="FL56">
        <v>-2.323076923076924</v>
      </c>
      <c r="FM56">
        <v>-7.644444632341524</v>
      </c>
      <c r="FN56">
        <v>-17.76410251801077</v>
      </c>
      <c r="FO56">
        <v>-21.79230769230769</v>
      </c>
      <c r="FP56">
        <v>15</v>
      </c>
      <c r="FQ56">
        <v>1720987226.5</v>
      </c>
      <c r="FR56" t="s">
        <v>528</v>
      </c>
      <c r="FS56">
        <v>1720987226.5</v>
      </c>
      <c r="FT56">
        <v>1720987225.5</v>
      </c>
      <c r="FU56">
        <v>10</v>
      </c>
      <c r="FV56">
        <v>0.626</v>
      </c>
      <c r="FW56">
        <v>0.025</v>
      </c>
      <c r="FX56">
        <v>2.826</v>
      </c>
      <c r="FY56">
        <v>0.062</v>
      </c>
      <c r="FZ56">
        <v>420</v>
      </c>
      <c r="GA56">
        <v>13</v>
      </c>
      <c r="GB56">
        <v>0.35</v>
      </c>
      <c r="GC56">
        <v>0.09</v>
      </c>
      <c r="GD56">
        <v>1.157463170731707</v>
      </c>
      <c r="GE56">
        <v>-0.06131142857142909</v>
      </c>
      <c r="GF56">
        <v>0.06429097787627687</v>
      </c>
      <c r="GG56">
        <v>1</v>
      </c>
      <c r="GH56">
        <v>-0.7941176470588236</v>
      </c>
      <c r="GI56">
        <v>-21.62566851953234</v>
      </c>
      <c r="GJ56">
        <v>7.04823470499865</v>
      </c>
      <c r="GK56">
        <v>0</v>
      </c>
      <c r="GL56">
        <v>0.6056721707317073</v>
      </c>
      <c r="GM56">
        <v>-0.241384097560976</v>
      </c>
      <c r="GN56">
        <v>0.0331557092680644</v>
      </c>
      <c r="GO56">
        <v>0</v>
      </c>
      <c r="GP56">
        <v>1</v>
      </c>
      <c r="GQ56">
        <v>3</v>
      </c>
      <c r="GR56" t="s">
        <v>471</v>
      </c>
      <c r="GS56">
        <v>3.10025</v>
      </c>
      <c r="GT56">
        <v>2.75822</v>
      </c>
      <c r="GU56">
        <v>0.0883949</v>
      </c>
      <c r="GV56">
        <v>0.0886903</v>
      </c>
      <c r="GW56">
        <v>0.071102</v>
      </c>
      <c r="GX56">
        <v>0.0695677</v>
      </c>
      <c r="GY56">
        <v>23887.4</v>
      </c>
      <c r="GZ56">
        <v>22125.8</v>
      </c>
      <c r="HA56">
        <v>26760.4</v>
      </c>
      <c r="HB56">
        <v>24495.8</v>
      </c>
      <c r="HC56">
        <v>39809.9</v>
      </c>
      <c r="HD56">
        <v>33729.6</v>
      </c>
      <c r="HE56">
        <v>46759.7</v>
      </c>
      <c r="HF56">
        <v>38791.2</v>
      </c>
      <c r="HG56">
        <v>1.86957</v>
      </c>
      <c r="HH56">
        <v>1.9069</v>
      </c>
      <c r="HI56">
        <v>-0.0123009</v>
      </c>
      <c r="HJ56">
        <v>0</v>
      </c>
      <c r="HK56">
        <v>20.2729</v>
      </c>
      <c r="HL56">
        <v>999.9</v>
      </c>
      <c r="HM56">
        <v>38.7</v>
      </c>
      <c r="HN56">
        <v>30.6</v>
      </c>
      <c r="HO56">
        <v>18.8212</v>
      </c>
      <c r="HP56">
        <v>60.6807</v>
      </c>
      <c r="HQ56">
        <v>24.0545</v>
      </c>
      <c r="HR56">
        <v>1</v>
      </c>
      <c r="HS56">
        <v>-0.0893547</v>
      </c>
      <c r="HT56">
        <v>2.71881</v>
      </c>
      <c r="HU56">
        <v>20.279</v>
      </c>
      <c r="HV56">
        <v>5.22208</v>
      </c>
      <c r="HW56">
        <v>11.98</v>
      </c>
      <c r="HX56">
        <v>4.9658</v>
      </c>
      <c r="HY56">
        <v>3.2754</v>
      </c>
      <c r="HZ56">
        <v>9999</v>
      </c>
      <c r="IA56">
        <v>9999</v>
      </c>
      <c r="IB56">
        <v>9999</v>
      </c>
      <c r="IC56">
        <v>999.9</v>
      </c>
      <c r="ID56">
        <v>1.86395</v>
      </c>
      <c r="IE56">
        <v>1.86005</v>
      </c>
      <c r="IF56">
        <v>1.85837</v>
      </c>
      <c r="IG56">
        <v>1.85974</v>
      </c>
      <c r="IH56">
        <v>1.85989</v>
      </c>
      <c r="II56">
        <v>1.85835</v>
      </c>
      <c r="IJ56">
        <v>1.8574</v>
      </c>
      <c r="IK56">
        <v>1.85239</v>
      </c>
      <c r="IL56">
        <v>0</v>
      </c>
      <c r="IM56">
        <v>0</v>
      </c>
      <c r="IN56">
        <v>0</v>
      </c>
      <c r="IO56">
        <v>0</v>
      </c>
      <c r="IP56" t="s">
        <v>446</v>
      </c>
      <c r="IQ56" t="s">
        <v>447</v>
      </c>
      <c r="IR56" t="s">
        <v>448</v>
      </c>
      <c r="IS56" t="s">
        <v>448</v>
      </c>
      <c r="IT56" t="s">
        <v>448</v>
      </c>
      <c r="IU56" t="s">
        <v>448</v>
      </c>
      <c r="IV56">
        <v>0</v>
      </c>
      <c r="IW56">
        <v>100</v>
      </c>
      <c r="IX56">
        <v>100</v>
      </c>
      <c r="IY56">
        <v>2.83</v>
      </c>
      <c r="IZ56">
        <v>0.0692</v>
      </c>
      <c r="JA56">
        <v>1.457505710218757</v>
      </c>
      <c r="JB56">
        <v>0.003205081530674009</v>
      </c>
      <c r="JC56">
        <v>2.801668427256499E-07</v>
      </c>
      <c r="JD56">
        <v>-2.335559357006475E-10</v>
      </c>
      <c r="JE56">
        <v>-0.02232650950392901</v>
      </c>
      <c r="JF56">
        <v>-0.002076669970451321</v>
      </c>
      <c r="JG56">
        <v>0.0007626758912413338</v>
      </c>
      <c r="JH56">
        <v>-6.071280622872934E-06</v>
      </c>
      <c r="JI56">
        <v>2</v>
      </c>
      <c r="JJ56">
        <v>2003</v>
      </c>
      <c r="JK56">
        <v>1</v>
      </c>
      <c r="JL56">
        <v>25</v>
      </c>
      <c r="JM56">
        <v>9.800000000000001</v>
      </c>
      <c r="JN56">
        <v>9.800000000000001</v>
      </c>
      <c r="JO56">
        <v>1.12549</v>
      </c>
      <c r="JP56">
        <v>2.65137</v>
      </c>
      <c r="JQ56">
        <v>1.49658</v>
      </c>
      <c r="JR56">
        <v>2.35718</v>
      </c>
      <c r="JS56">
        <v>1.54907</v>
      </c>
      <c r="JT56">
        <v>2.43774</v>
      </c>
      <c r="JU56">
        <v>34.8985</v>
      </c>
      <c r="JV56">
        <v>23.9912</v>
      </c>
      <c r="JW56">
        <v>18</v>
      </c>
      <c r="JX56">
        <v>462.215</v>
      </c>
      <c r="JY56">
        <v>498.898</v>
      </c>
      <c r="JZ56">
        <v>18.3359</v>
      </c>
      <c r="KA56">
        <v>26.0598</v>
      </c>
      <c r="KB56">
        <v>30.0002</v>
      </c>
      <c r="KC56">
        <v>26.4033</v>
      </c>
      <c r="KD56">
        <v>26.4254</v>
      </c>
      <c r="KE56">
        <v>22.6383</v>
      </c>
      <c r="KF56">
        <v>27.664</v>
      </c>
      <c r="KG56">
        <v>24.1164</v>
      </c>
      <c r="KH56">
        <v>18.3223</v>
      </c>
      <c r="KI56">
        <v>420</v>
      </c>
      <c r="KJ56">
        <v>12.6675</v>
      </c>
      <c r="KK56">
        <v>102.212</v>
      </c>
      <c r="KL56">
        <v>93.5162</v>
      </c>
    </row>
    <row r="57" spans="1:298">
      <c r="A57">
        <v>39</v>
      </c>
      <c r="B57">
        <v>1720987821.5</v>
      </c>
      <c r="C57">
        <v>3802.5</v>
      </c>
      <c r="D57" t="s">
        <v>531</v>
      </c>
      <c r="E57" t="s">
        <v>532</v>
      </c>
      <c r="F57">
        <v>5</v>
      </c>
      <c r="G57" t="s">
        <v>527</v>
      </c>
      <c r="H57" t="s">
        <v>440</v>
      </c>
      <c r="I57" t="s">
        <v>441</v>
      </c>
      <c r="J57">
        <v>1720987818.7</v>
      </c>
      <c r="K57">
        <f>(L57)/1000</f>
        <v>0</v>
      </c>
      <c r="L57">
        <f>IF(DQ57, AO57, AI57)</f>
        <v>0</v>
      </c>
      <c r="M57">
        <f>IF(DQ57, AJ57, AH57)</f>
        <v>0</v>
      </c>
      <c r="N57">
        <f>DS57 - IF(AV57&gt;1, M57*DM57*100.0/(AX57), 0)</f>
        <v>0</v>
      </c>
      <c r="O57">
        <f>((U57-K57/2)*N57-M57)/(U57+K57/2)</f>
        <v>0</v>
      </c>
      <c r="P57">
        <f>O57*(DZ57+EA57)/1000.0</f>
        <v>0</v>
      </c>
      <c r="Q57">
        <f>(DS57 - IF(AV57&gt;1, M57*DM57*100.0/(AX57), 0))*(DZ57+EA57)/1000.0</f>
        <v>0</v>
      </c>
      <c r="R57">
        <f>2.0/((1/T57-1/S57)+SIGN(T57)*SQRT((1/T57-1/S57)*(1/T57-1/S57) + 4*DN57/((DN57+1)*(DN57+1))*(2*1/T57*1/S57-1/S57*1/S57)))</f>
        <v>0</v>
      </c>
      <c r="S57">
        <f>IF(LEFT(DO57,1)&lt;&gt;"0",IF(LEFT(DO57,1)="1",3.0,DP57),$D$5+$E$5*(EG57*DZ57/($K$5*1000))+$F$5*(EG57*DZ57/($K$5*1000))*MAX(MIN(DM57,$J$5),$I$5)*MAX(MIN(DM57,$J$5),$I$5)+$G$5*MAX(MIN(DM57,$J$5),$I$5)*(EG57*DZ57/($K$5*1000))+$H$5*(EG57*DZ57/($K$5*1000))*(EG57*DZ57/($K$5*1000)))</f>
        <v>0</v>
      </c>
      <c r="T57">
        <f>K57*(1000-(1000*0.61365*exp(17.502*X57/(240.97+X57))/(DZ57+EA57)+DU57)/2)/(1000*0.61365*exp(17.502*X57/(240.97+X57))/(DZ57+EA57)-DU57)</f>
        <v>0</v>
      </c>
      <c r="U57">
        <f>1/((DN57+1)/(R57/1.6)+1/(S57/1.37)) + DN57/((DN57+1)/(R57/1.6) + DN57/(S57/1.37))</f>
        <v>0</v>
      </c>
      <c r="V57">
        <f>(DI57*DL57)</f>
        <v>0</v>
      </c>
      <c r="W57">
        <f>(EB57+(V57+2*0.95*5.67E-8*(((EB57+$B$9)+273)^4-(EB57+273)^4)-44100*K57)/(1.84*29.3*S57+8*0.95*5.67E-8*(EB57+273)^3))</f>
        <v>0</v>
      </c>
      <c r="X57">
        <f>($C$9*EC57+$D$9*ED57+$E$9*W57)</f>
        <v>0</v>
      </c>
      <c r="Y57">
        <f>0.61365*exp(17.502*X57/(240.97+X57))</f>
        <v>0</v>
      </c>
      <c r="Z57">
        <f>(AA57/AB57*100)</f>
        <v>0</v>
      </c>
      <c r="AA57">
        <f>DU57*(DZ57+EA57)/1000</f>
        <v>0</v>
      </c>
      <c r="AB57">
        <f>0.61365*exp(17.502*EB57/(240.97+EB57))</f>
        <v>0</v>
      </c>
      <c r="AC57">
        <f>(Y57-DU57*(DZ57+EA57)/1000)</f>
        <v>0</v>
      </c>
      <c r="AD57">
        <f>(-K57*44100)</f>
        <v>0</v>
      </c>
      <c r="AE57">
        <f>2*29.3*S57*0.92*(EB57-X57)</f>
        <v>0</v>
      </c>
      <c r="AF57">
        <f>2*0.95*5.67E-8*(((EB57+$B$9)+273)^4-(X57+273)^4)</f>
        <v>0</v>
      </c>
      <c r="AG57">
        <f>V57+AF57+AD57+AE57</f>
        <v>0</v>
      </c>
      <c r="AH57">
        <f>DY57*AV57*(DT57-DS57*(1000-AV57*DV57)/(1000-AV57*DU57))/(100*DM57)</f>
        <v>0</v>
      </c>
      <c r="AI57">
        <f>1000*DY57*AV57*(DU57-DV57)/(100*DM57*(1000-AV57*DU57))</f>
        <v>0</v>
      </c>
      <c r="AJ57">
        <f>(AK57 - AL57 - DZ57*1E3/(8.314*(EB57+273.15)) * AN57/DY57 * AM57) * DY57/(100*DM57) * (1000 - DV57)/1000</f>
        <v>0</v>
      </c>
      <c r="AK57">
        <v>425.4070694328919</v>
      </c>
      <c r="AL57">
        <v>426.7786363636365</v>
      </c>
      <c r="AM57">
        <v>-0.0002108253513260002</v>
      </c>
      <c r="AN57">
        <v>66.23807897000336</v>
      </c>
      <c r="AO57">
        <f>(AQ57 - AP57 + DZ57*1E3/(8.314*(EB57+273.15)) * AS57/DY57 * AR57) * DY57/(100*DM57) * 1000/(1000 - AQ57)</f>
        <v>0</v>
      </c>
      <c r="AP57">
        <v>12.66649928618074</v>
      </c>
      <c r="AQ57">
        <v>13.27528121212121</v>
      </c>
      <c r="AR57">
        <v>0.0005381751273894369</v>
      </c>
      <c r="AS57">
        <v>103.662649365566</v>
      </c>
      <c r="AT57">
        <v>20</v>
      </c>
      <c r="AU57">
        <v>4</v>
      </c>
      <c r="AV57">
        <f>IF(AT57*$H$15&gt;=AX57,1.0,(AX57/(AX57-AT57*$H$15)))</f>
        <v>0</v>
      </c>
      <c r="AW57">
        <f>(AV57-1)*100</f>
        <v>0</v>
      </c>
      <c r="AX57">
        <f>MAX(0,($B$15+$C$15*EG57)/(1+$D$15*EG57)*DZ57/(EB57+273)*$E$15)</f>
        <v>0</v>
      </c>
      <c r="AY57" t="s">
        <v>442</v>
      </c>
      <c r="AZ57" t="s">
        <v>442</v>
      </c>
      <c r="BA57">
        <v>0</v>
      </c>
      <c r="BB57">
        <v>0</v>
      </c>
      <c r="BC57">
        <f>1-BA57/BB57</f>
        <v>0</v>
      </c>
      <c r="BD57">
        <v>0</v>
      </c>
      <c r="BE57" t="s">
        <v>442</v>
      </c>
      <c r="BF57" t="s">
        <v>442</v>
      </c>
      <c r="BG57">
        <v>0</v>
      </c>
      <c r="BH57">
        <v>0</v>
      </c>
      <c r="BI57">
        <f>1-BG57/BH57</f>
        <v>0</v>
      </c>
      <c r="BJ57">
        <v>0.5</v>
      </c>
      <c r="BK57">
        <f>DJ57</f>
        <v>0</v>
      </c>
      <c r="BL57">
        <f>M57</f>
        <v>0</v>
      </c>
      <c r="BM57">
        <f>BI57*BJ57*BK57</f>
        <v>0</v>
      </c>
      <c r="BN57">
        <f>(BL57-BD57)/BK57</f>
        <v>0</v>
      </c>
      <c r="BO57">
        <f>(BB57-BH57)/BH57</f>
        <v>0</v>
      </c>
      <c r="BP57">
        <f>BA57/(BC57+BA57/BH57)</f>
        <v>0</v>
      </c>
      <c r="BQ57" t="s">
        <v>442</v>
      </c>
      <c r="BR57">
        <v>0</v>
      </c>
      <c r="BS57">
        <f>IF(BR57&lt;&gt;0, BR57, BP57)</f>
        <v>0</v>
      </c>
      <c r="BT57">
        <f>1-BS57/BH57</f>
        <v>0</v>
      </c>
      <c r="BU57">
        <f>(BH57-BG57)/(BH57-BS57)</f>
        <v>0</v>
      </c>
      <c r="BV57">
        <f>(BB57-BH57)/(BB57-BS57)</f>
        <v>0</v>
      </c>
      <c r="BW57">
        <f>(BH57-BG57)/(BH57-BA57)</f>
        <v>0</v>
      </c>
      <c r="BX57">
        <f>(BB57-BH57)/(BB57-BA57)</f>
        <v>0</v>
      </c>
      <c r="BY57">
        <f>(BU57*BS57/BG57)</f>
        <v>0</v>
      </c>
      <c r="BZ57">
        <f>(1-BY57)</f>
        <v>0</v>
      </c>
      <c r="DI57">
        <f>$B$13*EH57+$C$13*EI57+$F$13*ET57*(1-EW57)</f>
        <v>0</v>
      </c>
      <c r="DJ57">
        <f>DI57*DK57</f>
        <v>0</v>
      </c>
      <c r="DK57">
        <f>($B$13*$D$11+$C$13*$D$11+$F$13*((FG57+EY57)/MAX(FG57+EY57+FH57, 0.1)*$I$11+FH57/MAX(FG57+EY57+FH57, 0.1)*$J$11))/($B$13+$C$13+$F$13)</f>
        <v>0</v>
      </c>
      <c r="DL57">
        <f>($B$13*$K$11+$C$13*$K$11+$F$13*((FG57+EY57)/MAX(FG57+EY57+FH57, 0.1)*$P$11+FH57/MAX(FG57+EY57+FH57, 0.1)*$Q$11))/($B$13+$C$13+$F$13)</f>
        <v>0</v>
      </c>
      <c r="DM57">
        <v>6</v>
      </c>
      <c r="DN57">
        <v>0.5</v>
      </c>
      <c r="DO57" t="s">
        <v>443</v>
      </c>
      <c r="DP57">
        <v>2</v>
      </c>
      <c r="DQ57" t="b">
        <v>1</v>
      </c>
      <c r="DR57">
        <v>1720987818.7</v>
      </c>
      <c r="DS57">
        <v>421.1206</v>
      </c>
      <c r="DT57">
        <v>420.0121</v>
      </c>
      <c r="DU57">
        <v>13.27481</v>
      </c>
      <c r="DV57">
        <v>12.66802</v>
      </c>
      <c r="DW57">
        <v>418.2905</v>
      </c>
      <c r="DX57">
        <v>13.20552</v>
      </c>
      <c r="DY57">
        <v>500.0401</v>
      </c>
      <c r="DZ57">
        <v>90.66986</v>
      </c>
      <c r="EA57">
        <v>0.09996638999999999</v>
      </c>
      <c r="EB57">
        <v>20.40451</v>
      </c>
      <c r="EC57">
        <v>20.06514</v>
      </c>
      <c r="ED57">
        <v>999.9</v>
      </c>
      <c r="EE57">
        <v>0</v>
      </c>
      <c r="EF57">
        <v>0</v>
      </c>
      <c r="EG57">
        <v>10012.695</v>
      </c>
      <c r="EH57">
        <v>0</v>
      </c>
      <c r="EI57">
        <v>0.242856</v>
      </c>
      <c r="EJ57">
        <v>1.1087</v>
      </c>
      <c r="EK57">
        <v>426.7862</v>
      </c>
      <c r="EL57">
        <v>425.4009</v>
      </c>
      <c r="EM57">
        <v>0.6067665</v>
      </c>
      <c r="EN57">
        <v>420.0121</v>
      </c>
      <c r="EO57">
        <v>12.66802</v>
      </c>
      <c r="EP57">
        <v>1.203624</v>
      </c>
      <c r="EQ57">
        <v>1.14861</v>
      </c>
      <c r="ER57">
        <v>9.646450000000002</v>
      </c>
      <c r="ES57">
        <v>8.951618999999999</v>
      </c>
      <c r="ET57">
        <v>0</v>
      </c>
      <c r="EU57">
        <v>0</v>
      </c>
      <c r="EV57">
        <v>0</v>
      </c>
      <c r="EW57">
        <v>0</v>
      </c>
      <c r="EX57">
        <v>0.01999999999999975</v>
      </c>
      <c r="EY57">
        <v>0</v>
      </c>
      <c r="EZ57">
        <v>-25.49</v>
      </c>
      <c r="FA57">
        <v>-1.15</v>
      </c>
      <c r="FB57">
        <v>34.1434</v>
      </c>
      <c r="FC57">
        <v>40.306</v>
      </c>
      <c r="FD57">
        <v>36.8246</v>
      </c>
      <c r="FE57">
        <v>39.706</v>
      </c>
      <c r="FF57">
        <v>34.2997</v>
      </c>
      <c r="FG57">
        <v>0</v>
      </c>
      <c r="FH57">
        <v>0</v>
      </c>
      <c r="FI57">
        <v>0</v>
      </c>
      <c r="FJ57">
        <v>1720987816.8</v>
      </c>
      <c r="FK57">
        <v>0</v>
      </c>
      <c r="FL57">
        <v>-1.903846153846154</v>
      </c>
      <c r="FM57">
        <v>35.51111091697416</v>
      </c>
      <c r="FN57">
        <v>-38.15384616680419</v>
      </c>
      <c r="FO57">
        <v>-23.54615384615384</v>
      </c>
      <c r="FP57">
        <v>15</v>
      </c>
      <c r="FQ57">
        <v>1720987226.5</v>
      </c>
      <c r="FR57" t="s">
        <v>528</v>
      </c>
      <c r="FS57">
        <v>1720987226.5</v>
      </c>
      <c r="FT57">
        <v>1720987225.5</v>
      </c>
      <c r="FU57">
        <v>10</v>
      </c>
      <c r="FV57">
        <v>0.626</v>
      </c>
      <c r="FW57">
        <v>0.025</v>
      </c>
      <c r="FX57">
        <v>2.826</v>
      </c>
      <c r="FY57">
        <v>0.062</v>
      </c>
      <c r="FZ57">
        <v>420</v>
      </c>
      <c r="GA57">
        <v>13</v>
      </c>
      <c r="GB57">
        <v>0.35</v>
      </c>
      <c r="GC57">
        <v>0.09</v>
      </c>
      <c r="GD57">
        <v>1.13341525</v>
      </c>
      <c r="GE57">
        <v>0.1254784615384605</v>
      </c>
      <c r="GF57">
        <v>0.06118783882388313</v>
      </c>
      <c r="GG57">
        <v>1</v>
      </c>
      <c r="GH57">
        <v>-1.173529411764706</v>
      </c>
      <c r="GI57">
        <v>10.48892281210183</v>
      </c>
      <c r="GJ57">
        <v>6.834312600380757</v>
      </c>
      <c r="GK57">
        <v>0</v>
      </c>
      <c r="GL57">
        <v>0.6016429000000001</v>
      </c>
      <c r="GM57">
        <v>-0.1686466716697942</v>
      </c>
      <c r="GN57">
        <v>0.03291423146132991</v>
      </c>
      <c r="GO57">
        <v>0</v>
      </c>
      <c r="GP57">
        <v>1</v>
      </c>
      <c r="GQ57">
        <v>3</v>
      </c>
      <c r="GR57" t="s">
        <v>471</v>
      </c>
      <c r="GS57">
        <v>3.10035</v>
      </c>
      <c r="GT57">
        <v>2.75814</v>
      </c>
      <c r="GU57">
        <v>0.0883968</v>
      </c>
      <c r="GV57">
        <v>0.0887112</v>
      </c>
      <c r="GW57">
        <v>0.0711219</v>
      </c>
      <c r="GX57">
        <v>0.0694177</v>
      </c>
      <c r="GY57">
        <v>23887.4</v>
      </c>
      <c r="GZ57">
        <v>22125.3</v>
      </c>
      <c r="HA57">
        <v>26760.5</v>
      </c>
      <c r="HB57">
        <v>24495.9</v>
      </c>
      <c r="HC57">
        <v>39809.4</v>
      </c>
      <c r="HD57">
        <v>33735</v>
      </c>
      <c r="HE57">
        <v>46760</v>
      </c>
      <c r="HF57">
        <v>38791.1</v>
      </c>
      <c r="HG57">
        <v>1.86952</v>
      </c>
      <c r="HH57">
        <v>1.90688</v>
      </c>
      <c r="HI57">
        <v>-0.0131801</v>
      </c>
      <c r="HJ57">
        <v>0</v>
      </c>
      <c r="HK57">
        <v>20.2742</v>
      </c>
      <c r="HL57">
        <v>999.9</v>
      </c>
      <c r="HM57">
        <v>38.7</v>
      </c>
      <c r="HN57">
        <v>30.6</v>
      </c>
      <c r="HO57">
        <v>18.8214</v>
      </c>
      <c r="HP57">
        <v>61.0207</v>
      </c>
      <c r="HQ57">
        <v>23.8702</v>
      </c>
      <c r="HR57">
        <v>1</v>
      </c>
      <c r="HS57">
        <v>-0.0894258</v>
      </c>
      <c r="HT57">
        <v>2.74365</v>
      </c>
      <c r="HU57">
        <v>20.2785</v>
      </c>
      <c r="HV57">
        <v>5.22253</v>
      </c>
      <c r="HW57">
        <v>11.98</v>
      </c>
      <c r="HX57">
        <v>4.9658</v>
      </c>
      <c r="HY57">
        <v>3.27543</v>
      </c>
      <c r="HZ57">
        <v>9999</v>
      </c>
      <c r="IA57">
        <v>9999</v>
      </c>
      <c r="IB57">
        <v>9999</v>
      </c>
      <c r="IC57">
        <v>999.9</v>
      </c>
      <c r="ID57">
        <v>1.86396</v>
      </c>
      <c r="IE57">
        <v>1.86006</v>
      </c>
      <c r="IF57">
        <v>1.85835</v>
      </c>
      <c r="IG57">
        <v>1.85974</v>
      </c>
      <c r="IH57">
        <v>1.85988</v>
      </c>
      <c r="II57">
        <v>1.85836</v>
      </c>
      <c r="IJ57">
        <v>1.85735</v>
      </c>
      <c r="IK57">
        <v>1.85236</v>
      </c>
      <c r="IL57">
        <v>0</v>
      </c>
      <c r="IM57">
        <v>0</v>
      </c>
      <c r="IN57">
        <v>0</v>
      </c>
      <c r="IO57">
        <v>0</v>
      </c>
      <c r="IP57" t="s">
        <v>446</v>
      </c>
      <c r="IQ57" t="s">
        <v>447</v>
      </c>
      <c r="IR57" t="s">
        <v>448</v>
      </c>
      <c r="IS57" t="s">
        <v>448</v>
      </c>
      <c r="IT57" t="s">
        <v>448</v>
      </c>
      <c r="IU57" t="s">
        <v>448</v>
      </c>
      <c r="IV57">
        <v>0</v>
      </c>
      <c r="IW57">
        <v>100</v>
      </c>
      <c r="IX57">
        <v>100</v>
      </c>
      <c r="IY57">
        <v>2.83</v>
      </c>
      <c r="IZ57">
        <v>0.0693</v>
      </c>
      <c r="JA57">
        <v>1.457505710218757</v>
      </c>
      <c r="JB57">
        <v>0.003205081530674009</v>
      </c>
      <c r="JC57">
        <v>2.801668427256499E-07</v>
      </c>
      <c r="JD57">
        <v>-2.335559357006475E-10</v>
      </c>
      <c r="JE57">
        <v>-0.02232650950392901</v>
      </c>
      <c r="JF57">
        <v>-0.002076669970451321</v>
      </c>
      <c r="JG57">
        <v>0.0007626758912413338</v>
      </c>
      <c r="JH57">
        <v>-6.071280622872934E-06</v>
      </c>
      <c r="JI57">
        <v>2</v>
      </c>
      <c r="JJ57">
        <v>2003</v>
      </c>
      <c r="JK57">
        <v>1</v>
      </c>
      <c r="JL57">
        <v>25</v>
      </c>
      <c r="JM57">
        <v>9.9</v>
      </c>
      <c r="JN57">
        <v>9.9</v>
      </c>
      <c r="JO57">
        <v>1.12549</v>
      </c>
      <c r="JP57">
        <v>2.65503</v>
      </c>
      <c r="JQ57">
        <v>1.49658</v>
      </c>
      <c r="JR57">
        <v>2.35718</v>
      </c>
      <c r="JS57">
        <v>1.54907</v>
      </c>
      <c r="JT57">
        <v>2.36694</v>
      </c>
      <c r="JU57">
        <v>34.8985</v>
      </c>
      <c r="JV57">
        <v>23.9912</v>
      </c>
      <c r="JW57">
        <v>18</v>
      </c>
      <c r="JX57">
        <v>462.166</v>
      </c>
      <c r="JY57">
        <v>498.848</v>
      </c>
      <c r="JZ57">
        <v>18.2608</v>
      </c>
      <c r="KA57">
        <v>26.0571</v>
      </c>
      <c r="KB57">
        <v>30.0002</v>
      </c>
      <c r="KC57">
        <v>26.4005</v>
      </c>
      <c r="KD57">
        <v>26.4215</v>
      </c>
      <c r="KE57">
        <v>22.6375</v>
      </c>
      <c r="KF57">
        <v>27.664</v>
      </c>
      <c r="KG57">
        <v>24.1164</v>
      </c>
      <c r="KH57">
        <v>18.2528</v>
      </c>
      <c r="KI57">
        <v>420</v>
      </c>
      <c r="KJ57">
        <v>12.6678</v>
      </c>
      <c r="KK57">
        <v>102.213</v>
      </c>
      <c r="KL57">
        <v>93.51609999999999</v>
      </c>
    </row>
    <row r="58" spans="1:298">
      <c r="A58">
        <v>40</v>
      </c>
      <c r="B58">
        <v>1720987826.5</v>
      </c>
      <c r="C58">
        <v>3807.5</v>
      </c>
      <c r="D58" t="s">
        <v>533</v>
      </c>
      <c r="E58" t="s">
        <v>534</v>
      </c>
      <c r="F58">
        <v>5</v>
      </c>
      <c r="G58" t="s">
        <v>527</v>
      </c>
      <c r="H58" t="s">
        <v>440</v>
      </c>
      <c r="I58" t="s">
        <v>441</v>
      </c>
      <c r="J58">
        <v>1720987824</v>
      </c>
      <c r="K58">
        <f>(L58)/1000</f>
        <v>0</v>
      </c>
      <c r="L58">
        <f>IF(DQ58, AO58, AI58)</f>
        <v>0</v>
      </c>
      <c r="M58">
        <f>IF(DQ58, AJ58, AH58)</f>
        <v>0</v>
      </c>
      <c r="N58">
        <f>DS58 - IF(AV58&gt;1, M58*DM58*100.0/(AX58), 0)</f>
        <v>0</v>
      </c>
      <c r="O58">
        <f>((U58-K58/2)*N58-M58)/(U58+K58/2)</f>
        <v>0</v>
      </c>
      <c r="P58">
        <f>O58*(DZ58+EA58)/1000.0</f>
        <v>0</v>
      </c>
      <c r="Q58">
        <f>(DS58 - IF(AV58&gt;1, M58*DM58*100.0/(AX58), 0))*(DZ58+EA58)/1000.0</f>
        <v>0</v>
      </c>
      <c r="R58">
        <f>2.0/((1/T58-1/S58)+SIGN(T58)*SQRT((1/T58-1/S58)*(1/T58-1/S58) + 4*DN58/((DN58+1)*(DN58+1))*(2*1/T58*1/S58-1/S58*1/S58)))</f>
        <v>0</v>
      </c>
      <c r="S58">
        <f>IF(LEFT(DO58,1)&lt;&gt;"0",IF(LEFT(DO58,1)="1",3.0,DP58),$D$5+$E$5*(EG58*DZ58/($K$5*1000))+$F$5*(EG58*DZ58/($K$5*1000))*MAX(MIN(DM58,$J$5),$I$5)*MAX(MIN(DM58,$J$5),$I$5)+$G$5*MAX(MIN(DM58,$J$5),$I$5)*(EG58*DZ58/($K$5*1000))+$H$5*(EG58*DZ58/($K$5*1000))*(EG58*DZ58/($K$5*1000)))</f>
        <v>0</v>
      </c>
      <c r="T58">
        <f>K58*(1000-(1000*0.61365*exp(17.502*X58/(240.97+X58))/(DZ58+EA58)+DU58)/2)/(1000*0.61365*exp(17.502*X58/(240.97+X58))/(DZ58+EA58)-DU58)</f>
        <v>0</v>
      </c>
      <c r="U58">
        <f>1/((DN58+1)/(R58/1.6)+1/(S58/1.37)) + DN58/((DN58+1)/(R58/1.6) + DN58/(S58/1.37))</f>
        <v>0</v>
      </c>
      <c r="V58">
        <f>(DI58*DL58)</f>
        <v>0</v>
      </c>
      <c r="W58">
        <f>(EB58+(V58+2*0.95*5.67E-8*(((EB58+$B$9)+273)^4-(EB58+273)^4)-44100*K58)/(1.84*29.3*S58+8*0.95*5.67E-8*(EB58+273)^3))</f>
        <v>0</v>
      </c>
      <c r="X58">
        <f>($C$9*EC58+$D$9*ED58+$E$9*W58)</f>
        <v>0</v>
      </c>
      <c r="Y58">
        <f>0.61365*exp(17.502*X58/(240.97+X58))</f>
        <v>0</v>
      </c>
      <c r="Z58">
        <f>(AA58/AB58*100)</f>
        <v>0</v>
      </c>
      <c r="AA58">
        <f>DU58*(DZ58+EA58)/1000</f>
        <v>0</v>
      </c>
      <c r="AB58">
        <f>0.61365*exp(17.502*EB58/(240.97+EB58))</f>
        <v>0</v>
      </c>
      <c r="AC58">
        <f>(Y58-DU58*(DZ58+EA58)/1000)</f>
        <v>0</v>
      </c>
      <c r="AD58">
        <f>(-K58*44100)</f>
        <v>0</v>
      </c>
      <c r="AE58">
        <f>2*29.3*S58*0.92*(EB58-X58)</f>
        <v>0</v>
      </c>
      <c r="AF58">
        <f>2*0.95*5.67E-8*(((EB58+$B$9)+273)^4-(X58+273)^4)</f>
        <v>0</v>
      </c>
      <c r="AG58">
        <f>V58+AF58+AD58+AE58</f>
        <v>0</v>
      </c>
      <c r="AH58">
        <f>DY58*AV58*(DT58-DS58*(1000-AV58*DV58)/(1000-AV58*DU58))/(100*DM58)</f>
        <v>0</v>
      </c>
      <c r="AI58">
        <f>1000*DY58*AV58*(DU58-DV58)/(100*DM58*(1000-AV58*DU58))</f>
        <v>0</v>
      </c>
      <c r="AJ58">
        <f>(AK58 - AL58 - DZ58*1E3/(8.314*(EB58+273.15)) * AN58/DY58 * AM58) * DY58/(100*DM58) * (1000 - DV58)/1000</f>
        <v>0</v>
      </c>
      <c r="AK58">
        <v>425.3546707007106</v>
      </c>
      <c r="AL58">
        <v>426.7530363636363</v>
      </c>
      <c r="AM58">
        <v>-0.0002838658492425419</v>
      </c>
      <c r="AN58">
        <v>66.23807897000336</v>
      </c>
      <c r="AO58">
        <f>(AQ58 - AP58 + DZ58*1E3/(8.314*(EB58+273.15)) * AS58/DY58 * AR58) * DY58/(100*DM58) * 1000/(1000 - AQ58)</f>
        <v>0</v>
      </c>
      <c r="AP58">
        <v>12.64518782821348</v>
      </c>
      <c r="AQ58">
        <v>13.26813454545454</v>
      </c>
      <c r="AR58">
        <v>-0.0001908609526040456</v>
      </c>
      <c r="AS58">
        <v>103.662649365566</v>
      </c>
      <c r="AT58">
        <v>20</v>
      </c>
      <c r="AU58">
        <v>4</v>
      </c>
      <c r="AV58">
        <f>IF(AT58*$H$15&gt;=AX58,1.0,(AX58/(AX58-AT58*$H$15)))</f>
        <v>0</v>
      </c>
      <c r="AW58">
        <f>(AV58-1)*100</f>
        <v>0</v>
      </c>
      <c r="AX58">
        <f>MAX(0,($B$15+$C$15*EG58)/(1+$D$15*EG58)*DZ58/(EB58+273)*$E$15)</f>
        <v>0</v>
      </c>
      <c r="AY58" t="s">
        <v>442</v>
      </c>
      <c r="AZ58" t="s">
        <v>442</v>
      </c>
      <c r="BA58">
        <v>0</v>
      </c>
      <c r="BB58">
        <v>0</v>
      </c>
      <c r="BC58">
        <f>1-BA58/BB58</f>
        <v>0</v>
      </c>
      <c r="BD58">
        <v>0</v>
      </c>
      <c r="BE58" t="s">
        <v>442</v>
      </c>
      <c r="BF58" t="s">
        <v>442</v>
      </c>
      <c r="BG58">
        <v>0</v>
      </c>
      <c r="BH58">
        <v>0</v>
      </c>
      <c r="BI58">
        <f>1-BG58/BH58</f>
        <v>0</v>
      </c>
      <c r="BJ58">
        <v>0.5</v>
      </c>
      <c r="BK58">
        <f>DJ58</f>
        <v>0</v>
      </c>
      <c r="BL58">
        <f>M58</f>
        <v>0</v>
      </c>
      <c r="BM58">
        <f>BI58*BJ58*BK58</f>
        <v>0</v>
      </c>
      <c r="BN58">
        <f>(BL58-BD58)/BK58</f>
        <v>0</v>
      </c>
      <c r="BO58">
        <f>(BB58-BH58)/BH58</f>
        <v>0</v>
      </c>
      <c r="BP58">
        <f>BA58/(BC58+BA58/BH58)</f>
        <v>0</v>
      </c>
      <c r="BQ58" t="s">
        <v>442</v>
      </c>
      <c r="BR58">
        <v>0</v>
      </c>
      <c r="BS58">
        <f>IF(BR58&lt;&gt;0, BR58, BP58)</f>
        <v>0</v>
      </c>
      <c r="BT58">
        <f>1-BS58/BH58</f>
        <v>0</v>
      </c>
      <c r="BU58">
        <f>(BH58-BG58)/(BH58-BS58)</f>
        <v>0</v>
      </c>
      <c r="BV58">
        <f>(BB58-BH58)/(BB58-BS58)</f>
        <v>0</v>
      </c>
      <c r="BW58">
        <f>(BH58-BG58)/(BH58-BA58)</f>
        <v>0</v>
      </c>
      <c r="BX58">
        <f>(BB58-BH58)/(BB58-BA58)</f>
        <v>0</v>
      </c>
      <c r="BY58">
        <f>(BU58*BS58/BG58)</f>
        <v>0</v>
      </c>
      <c r="BZ58">
        <f>(1-BY58)</f>
        <v>0</v>
      </c>
      <c r="DI58">
        <f>$B$13*EH58+$C$13*EI58+$F$13*ET58*(1-EW58)</f>
        <v>0</v>
      </c>
      <c r="DJ58">
        <f>DI58*DK58</f>
        <v>0</v>
      </c>
      <c r="DK58">
        <f>($B$13*$D$11+$C$13*$D$11+$F$13*((FG58+EY58)/MAX(FG58+EY58+FH58, 0.1)*$I$11+FH58/MAX(FG58+EY58+FH58, 0.1)*$J$11))/($B$13+$C$13+$F$13)</f>
        <v>0</v>
      </c>
      <c r="DL58">
        <f>($B$13*$K$11+$C$13*$K$11+$F$13*((FG58+EY58)/MAX(FG58+EY58+FH58, 0.1)*$P$11+FH58/MAX(FG58+EY58+FH58, 0.1)*$Q$11))/($B$13+$C$13+$F$13)</f>
        <v>0</v>
      </c>
      <c r="DM58">
        <v>6</v>
      </c>
      <c r="DN58">
        <v>0.5</v>
      </c>
      <c r="DO58" t="s">
        <v>443</v>
      </c>
      <c r="DP58">
        <v>2</v>
      </c>
      <c r="DQ58" t="b">
        <v>1</v>
      </c>
      <c r="DR58">
        <v>1720987824</v>
      </c>
      <c r="DS58">
        <v>421.0998888888889</v>
      </c>
      <c r="DT58">
        <v>419.9965555555556</v>
      </c>
      <c r="DU58">
        <v>13.27124444444445</v>
      </c>
      <c r="DV58">
        <v>12.64565555555556</v>
      </c>
      <c r="DW58">
        <v>418.2698888888888</v>
      </c>
      <c r="DX58">
        <v>13.20202222222222</v>
      </c>
      <c r="DY58">
        <v>500.0068888888889</v>
      </c>
      <c r="DZ58">
        <v>90.66896666666668</v>
      </c>
      <c r="EA58">
        <v>0.09992644444444444</v>
      </c>
      <c r="EB58">
        <v>20.39121111111111</v>
      </c>
      <c r="EC58">
        <v>20.04957777777777</v>
      </c>
      <c r="ED58">
        <v>999.9000000000001</v>
      </c>
      <c r="EE58">
        <v>0</v>
      </c>
      <c r="EF58">
        <v>0</v>
      </c>
      <c r="EG58">
        <v>10003.96333333333</v>
      </c>
      <c r="EH58">
        <v>0</v>
      </c>
      <c r="EI58">
        <v>0.242856</v>
      </c>
      <c r="EJ58">
        <v>1.10324</v>
      </c>
      <c r="EK58">
        <v>426.7634444444445</v>
      </c>
      <c r="EL58">
        <v>425.3758888888889</v>
      </c>
      <c r="EM58">
        <v>0.6256038888888888</v>
      </c>
      <c r="EN58">
        <v>419.9965555555556</v>
      </c>
      <c r="EO58">
        <v>12.64565555555556</v>
      </c>
      <c r="EP58">
        <v>1.203292222222222</v>
      </c>
      <c r="EQ58">
        <v>1.14657</v>
      </c>
      <c r="ER58">
        <v>9.642331111111112</v>
      </c>
      <c r="ES58">
        <v>8.925298888888889</v>
      </c>
      <c r="ET58">
        <v>0</v>
      </c>
      <c r="EU58">
        <v>0</v>
      </c>
      <c r="EV58">
        <v>0</v>
      </c>
      <c r="EW58">
        <v>0</v>
      </c>
      <c r="EX58">
        <v>-1.766666666666667</v>
      </c>
      <c r="EY58">
        <v>0</v>
      </c>
      <c r="EZ58">
        <v>-21.21111111111111</v>
      </c>
      <c r="FA58">
        <v>-1.3</v>
      </c>
      <c r="FB58">
        <v>34.17322222222222</v>
      </c>
      <c r="FC58">
        <v>40.361</v>
      </c>
      <c r="FD58">
        <v>36.85400000000001</v>
      </c>
      <c r="FE58">
        <v>39.78444444444445</v>
      </c>
      <c r="FF58">
        <v>34.11777777777777</v>
      </c>
      <c r="FG58">
        <v>0</v>
      </c>
      <c r="FH58">
        <v>0</v>
      </c>
      <c r="FI58">
        <v>0</v>
      </c>
      <c r="FJ58">
        <v>1720987822.2</v>
      </c>
      <c r="FK58">
        <v>0</v>
      </c>
      <c r="FL58">
        <v>-0.2320000000000001</v>
      </c>
      <c r="FM58">
        <v>15.57692333979484</v>
      </c>
      <c r="FN58">
        <v>14.39999967354992</v>
      </c>
      <c r="FO58">
        <v>-24.424</v>
      </c>
      <c r="FP58">
        <v>15</v>
      </c>
      <c r="FQ58">
        <v>1720987226.5</v>
      </c>
      <c r="FR58" t="s">
        <v>528</v>
      </c>
      <c r="FS58">
        <v>1720987226.5</v>
      </c>
      <c r="FT58">
        <v>1720987225.5</v>
      </c>
      <c r="FU58">
        <v>10</v>
      </c>
      <c r="FV58">
        <v>0.626</v>
      </c>
      <c r="FW58">
        <v>0.025</v>
      </c>
      <c r="FX58">
        <v>2.826</v>
      </c>
      <c r="FY58">
        <v>0.062</v>
      </c>
      <c r="FZ58">
        <v>420</v>
      </c>
      <c r="GA58">
        <v>13</v>
      </c>
      <c r="GB58">
        <v>0.35</v>
      </c>
      <c r="GC58">
        <v>0.09</v>
      </c>
      <c r="GD58">
        <v>1.128740731707317</v>
      </c>
      <c r="GE58">
        <v>-0.1350986759581891</v>
      </c>
      <c r="GF58">
        <v>0.05929375973377841</v>
      </c>
      <c r="GG58">
        <v>1</v>
      </c>
      <c r="GH58">
        <v>-1.758823529411765</v>
      </c>
      <c r="GI58">
        <v>18.36516423627077</v>
      </c>
      <c r="GJ58">
        <v>6.421293513041031</v>
      </c>
      <c r="GK58">
        <v>0</v>
      </c>
      <c r="GL58">
        <v>0.5969067804878049</v>
      </c>
      <c r="GM58">
        <v>0.1670080348432055</v>
      </c>
      <c r="GN58">
        <v>0.02578584016188445</v>
      </c>
      <c r="GO58">
        <v>0</v>
      </c>
      <c r="GP58">
        <v>1</v>
      </c>
      <c r="GQ58">
        <v>3</v>
      </c>
      <c r="GR58" t="s">
        <v>471</v>
      </c>
      <c r="GS58">
        <v>3.10022</v>
      </c>
      <c r="GT58">
        <v>2.75794</v>
      </c>
      <c r="GU58">
        <v>0.08838940000000001</v>
      </c>
      <c r="GV58">
        <v>0.0887051</v>
      </c>
      <c r="GW58">
        <v>0.071087</v>
      </c>
      <c r="GX58">
        <v>0.0694128</v>
      </c>
      <c r="GY58">
        <v>23887.4</v>
      </c>
      <c r="GZ58">
        <v>22125.7</v>
      </c>
      <c r="HA58">
        <v>26760.3</v>
      </c>
      <c r="HB58">
        <v>24496.2</v>
      </c>
      <c r="HC58">
        <v>39810.9</v>
      </c>
      <c r="HD58">
        <v>33735.4</v>
      </c>
      <c r="HE58">
        <v>46760</v>
      </c>
      <c r="HF58">
        <v>38791.4</v>
      </c>
      <c r="HG58">
        <v>1.86925</v>
      </c>
      <c r="HH58">
        <v>1.90712</v>
      </c>
      <c r="HI58">
        <v>-0.0136793</v>
      </c>
      <c r="HJ58">
        <v>0</v>
      </c>
      <c r="HK58">
        <v>20.2743</v>
      </c>
      <c r="HL58">
        <v>999.9</v>
      </c>
      <c r="HM58">
        <v>38.7</v>
      </c>
      <c r="HN58">
        <v>30.6</v>
      </c>
      <c r="HO58">
        <v>18.8222</v>
      </c>
      <c r="HP58">
        <v>60.9407</v>
      </c>
      <c r="HQ58">
        <v>23.9984</v>
      </c>
      <c r="HR58">
        <v>1</v>
      </c>
      <c r="HS58">
        <v>-0.0895325</v>
      </c>
      <c r="HT58">
        <v>2.76222</v>
      </c>
      <c r="HU58">
        <v>20.2783</v>
      </c>
      <c r="HV58">
        <v>5.22238</v>
      </c>
      <c r="HW58">
        <v>11.98</v>
      </c>
      <c r="HX58">
        <v>4.9657</v>
      </c>
      <c r="HY58">
        <v>3.27558</v>
      </c>
      <c r="HZ58">
        <v>9999</v>
      </c>
      <c r="IA58">
        <v>9999</v>
      </c>
      <c r="IB58">
        <v>9999</v>
      </c>
      <c r="IC58">
        <v>999.9</v>
      </c>
      <c r="ID58">
        <v>1.86398</v>
      </c>
      <c r="IE58">
        <v>1.86006</v>
      </c>
      <c r="IF58">
        <v>1.85836</v>
      </c>
      <c r="IG58">
        <v>1.85974</v>
      </c>
      <c r="IH58">
        <v>1.85987</v>
      </c>
      <c r="II58">
        <v>1.85835</v>
      </c>
      <c r="IJ58">
        <v>1.85736</v>
      </c>
      <c r="IK58">
        <v>1.8524</v>
      </c>
      <c r="IL58">
        <v>0</v>
      </c>
      <c r="IM58">
        <v>0</v>
      </c>
      <c r="IN58">
        <v>0</v>
      </c>
      <c r="IO58">
        <v>0</v>
      </c>
      <c r="IP58" t="s">
        <v>446</v>
      </c>
      <c r="IQ58" t="s">
        <v>447</v>
      </c>
      <c r="IR58" t="s">
        <v>448</v>
      </c>
      <c r="IS58" t="s">
        <v>448</v>
      </c>
      <c r="IT58" t="s">
        <v>448</v>
      </c>
      <c r="IU58" t="s">
        <v>448</v>
      </c>
      <c r="IV58">
        <v>0</v>
      </c>
      <c r="IW58">
        <v>100</v>
      </c>
      <c r="IX58">
        <v>100</v>
      </c>
      <c r="IY58">
        <v>2.83</v>
      </c>
      <c r="IZ58">
        <v>0.0692</v>
      </c>
      <c r="JA58">
        <v>1.457505710218757</v>
      </c>
      <c r="JB58">
        <v>0.003205081530674009</v>
      </c>
      <c r="JC58">
        <v>2.801668427256499E-07</v>
      </c>
      <c r="JD58">
        <v>-2.335559357006475E-10</v>
      </c>
      <c r="JE58">
        <v>-0.02232650950392901</v>
      </c>
      <c r="JF58">
        <v>-0.002076669970451321</v>
      </c>
      <c r="JG58">
        <v>0.0007626758912413338</v>
      </c>
      <c r="JH58">
        <v>-6.071280622872934E-06</v>
      </c>
      <c r="JI58">
        <v>2</v>
      </c>
      <c r="JJ58">
        <v>2003</v>
      </c>
      <c r="JK58">
        <v>1</v>
      </c>
      <c r="JL58">
        <v>25</v>
      </c>
      <c r="JM58">
        <v>10</v>
      </c>
      <c r="JN58">
        <v>10</v>
      </c>
      <c r="JO58">
        <v>1.12549</v>
      </c>
      <c r="JP58">
        <v>2.65137</v>
      </c>
      <c r="JQ58">
        <v>1.49658</v>
      </c>
      <c r="JR58">
        <v>2.3584</v>
      </c>
      <c r="JS58">
        <v>1.54907</v>
      </c>
      <c r="JT58">
        <v>2.36572</v>
      </c>
      <c r="JU58">
        <v>34.8985</v>
      </c>
      <c r="JV58">
        <v>23.9824</v>
      </c>
      <c r="JW58">
        <v>18</v>
      </c>
      <c r="JX58">
        <v>461.989</v>
      </c>
      <c r="JY58">
        <v>498.987</v>
      </c>
      <c r="JZ58">
        <v>18.196</v>
      </c>
      <c r="KA58">
        <v>26.0543</v>
      </c>
      <c r="KB58">
        <v>30</v>
      </c>
      <c r="KC58">
        <v>26.3971</v>
      </c>
      <c r="KD58">
        <v>26.4187</v>
      </c>
      <c r="KE58">
        <v>22.6375</v>
      </c>
      <c r="KF58">
        <v>27.664</v>
      </c>
      <c r="KG58">
        <v>24.1164</v>
      </c>
      <c r="KH58">
        <v>18.1907</v>
      </c>
      <c r="KI58">
        <v>420</v>
      </c>
      <c r="KJ58">
        <v>12.6697</v>
      </c>
      <c r="KK58">
        <v>102.213</v>
      </c>
      <c r="KL58">
        <v>93.51690000000001</v>
      </c>
    </row>
    <row r="59" spans="1:298">
      <c r="A59">
        <v>41</v>
      </c>
      <c r="B59">
        <v>1720987831.5</v>
      </c>
      <c r="C59">
        <v>3812.5</v>
      </c>
      <c r="D59" t="s">
        <v>535</v>
      </c>
      <c r="E59" t="s">
        <v>536</v>
      </c>
      <c r="F59">
        <v>5</v>
      </c>
      <c r="G59" t="s">
        <v>527</v>
      </c>
      <c r="H59" t="s">
        <v>440</v>
      </c>
      <c r="I59" t="s">
        <v>441</v>
      </c>
      <c r="J59">
        <v>1720987828.7</v>
      </c>
      <c r="K59">
        <f>(L59)/1000</f>
        <v>0</v>
      </c>
      <c r="L59">
        <f>IF(DQ59, AO59, AI59)</f>
        <v>0</v>
      </c>
      <c r="M59">
        <f>IF(DQ59, AJ59, AH59)</f>
        <v>0</v>
      </c>
      <c r="N59">
        <f>DS59 - IF(AV59&gt;1, M59*DM59*100.0/(AX59), 0)</f>
        <v>0</v>
      </c>
      <c r="O59">
        <f>((U59-K59/2)*N59-M59)/(U59+K59/2)</f>
        <v>0</v>
      </c>
      <c r="P59">
        <f>O59*(DZ59+EA59)/1000.0</f>
        <v>0</v>
      </c>
      <c r="Q59">
        <f>(DS59 - IF(AV59&gt;1, M59*DM59*100.0/(AX59), 0))*(DZ59+EA59)/1000.0</f>
        <v>0</v>
      </c>
      <c r="R59">
        <f>2.0/((1/T59-1/S59)+SIGN(T59)*SQRT((1/T59-1/S59)*(1/T59-1/S59) + 4*DN59/((DN59+1)*(DN59+1))*(2*1/T59*1/S59-1/S59*1/S59)))</f>
        <v>0</v>
      </c>
      <c r="S59">
        <f>IF(LEFT(DO59,1)&lt;&gt;"0",IF(LEFT(DO59,1)="1",3.0,DP59),$D$5+$E$5*(EG59*DZ59/($K$5*1000))+$F$5*(EG59*DZ59/($K$5*1000))*MAX(MIN(DM59,$J$5),$I$5)*MAX(MIN(DM59,$J$5),$I$5)+$G$5*MAX(MIN(DM59,$J$5),$I$5)*(EG59*DZ59/($K$5*1000))+$H$5*(EG59*DZ59/($K$5*1000))*(EG59*DZ59/($K$5*1000)))</f>
        <v>0</v>
      </c>
      <c r="T59">
        <f>K59*(1000-(1000*0.61365*exp(17.502*X59/(240.97+X59))/(DZ59+EA59)+DU59)/2)/(1000*0.61365*exp(17.502*X59/(240.97+X59))/(DZ59+EA59)-DU59)</f>
        <v>0</v>
      </c>
      <c r="U59">
        <f>1/((DN59+1)/(R59/1.6)+1/(S59/1.37)) + DN59/((DN59+1)/(R59/1.6) + DN59/(S59/1.37))</f>
        <v>0</v>
      </c>
      <c r="V59">
        <f>(DI59*DL59)</f>
        <v>0</v>
      </c>
      <c r="W59">
        <f>(EB59+(V59+2*0.95*5.67E-8*(((EB59+$B$9)+273)^4-(EB59+273)^4)-44100*K59)/(1.84*29.3*S59+8*0.95*5.67E-8*(EB59+273)^3))</f>
        <v>0</v>
      </c>
      <c r="X59">
        <f>($C$9*EC59+$D$9*ED59+$E$9*W59)</f>
        <v>0</v>
      </c>
      <c r="Y59">
        <f>0.61365*exp(17.502*X59/(240.97+X59))</f>
        <v>0</v>
      </c>
      <c r="Z59">
        <f>(AA59/AB59*100)</f>
        <v>0</v>
      </c>
      <c r="AA59">
        <f>DU59*(DZ59+EA59)/1000</f>
        <v>0</v>
      </c>
      <c r="AB59">
        <f>0.61365*exp(17.502*EB59/(240.97+EB59))</f>
        <v>0</v>
      </c>
      <c r="AC59">
        <f>(Y59-DU59*(DZ59+EA59)/1000)</f>
        <v>0</v>
      </c>
      <c r="AD59">
        <f>(-K59*44100)</f>
        <v>0</v>
      </c>
      <c r="AE59">
        <f>2*29.3*S59*0.92*(EB59-X59)</f>
        <v>0</v>
      </c>
      <c r="AF59">
        <f>2*0.95*5.67E-8*(((EB59+$B$9)+273)^4-(X59+273)^4)</f>
        <v>0</v>
      </c>
      <c r="AG59">
        <f>V59+AF59+AD59+AE59</f>
        <v>0</v>
      </c>
      <c r="AH59">
        <f>DY59*AV59*(DT59-DS59*(1000-AV59*DV59)/(1000-AV59*DU59))/(100*DM59)</f>
        <v>0</v>
      </c>
      <c r="AI59">
        <f>1000*DY59*AV59*(DU59-DV59)/(100*DM59*(1000-AV59*DU59))</f>
        <v>0</v>
      </c>
      <c r="AJ59">
        <f>(AK59 - AL59 - DZ59*1E3/(8.314*(EB59+273.15)) * AN59/DY59 * AM59) * DY59/(100*DM59) * (1000 - DV59)/1000</f>
        <v>0</v>
      </c>
      <c r="AK59">
        <v>425.3550119712151</v>
      </c>
      <c r="AL59">
        <v>426.7605878787878</v>
      </c>
      <c r="AM59">
        <v>-8.485010946326037E-05</v>
      </c>
      <c r="AN59">
        <v>66.23807897000336</v>
      </c>
      <c r="AO59">
        <f>(AQ59 - AP59 + DZ59*1E3/(8.314*(EB59+273.15)) * AS59/DY59 * AR59) * DY59/(100*DM59) * 1000/(1000 - AQ59)</f>
        <v>0</v>
      </c>
      <c r="AP59">
        <v>12.64641874707517</v>
      </c>
      <c r="AQ59">
        <v>13.26292666666667</v>
      </c>
      <c r="AR59">
        <v>-0.000156409008142188</v>
      </c>
      <c r="AS59">
        <v>103.662649365566</v>
      </c>
      <c r="AT59">
        <v>20</v>
      </c>
      <c r="AU59">
        <v>4</v>
      </c>
      <c r="AV59">
        <f>IF(AT59*$H$15&gt;=AX59,1.0,(AX59/(AX59-AT59*$H$15)))</f>
        <v>0</v>
      </c>
      <c r="AW59">
        <f>(AV59-1)*100</f>
        <v>0</v>
      </c>
      <c r="AX59">
        <f>MAX(0,($B$15+$C$15*EG59)/(1+$D$15*EG59)*DZ59/(EB59+273)*$E$15)</f>
        <v>0</v>
      </c>
      <c r="AY59" t="s">
        <v>442</v>
      </c>
      <c r="AZ59" t="s">
        <v>442</v>
      </c>
      <c r="BA59">
        <v>0</v>
      </c>
      <c r="BB59">
        <v>0</v>
      </c>
      <c r="BC59">
        <f>1-BA59/BB59</f>
        <v>0</v>
      </c>
      <c r="BD59">
        <v>0</v>
      </c>
      <c r="BE59" t="s">
        <v>442</v>
      </c>
      <c r="BF59" t="s">
        <v>442</v>
      </c>
      <c r="BG59">
        <v>0</v>
      </c>
      <c r="BH59">
        <v>0</v>
      </c>
      <c r="BI59">
        <f>1-BG59/BH59</f>
        <v>0</v>
      </c>
      <c r="BJ59">
        <v>0.5</v>
      </c>
      <c r="BK59">
        <f>DJ59</f>
        <v>0</v>
      </c>
      <c r="BL59">
        <f>M59</f>
        <v>0</v>
      </c>
      <c r="BM59">
        <f>BI59*BJ59*BK59</f>
        <v>0</v>
      </c>
      <c r="BN59">
        <f>(BL59-BD59)/BK59</f>
        <v>0</v>
      </c>
      <c r="BO59">
        <f>(BB59-BH59)/BH59</f>
        <v>0</v>
      </c>
      <c r="BP59">
        <f>BA59/(BC59+BA59/BH59)</f>
        <v>0</v>
      </c>
      <c r="BQ59" t="s">
        <v>442</v>
      </c>
      <c r="BR59">
        <v>0</v>
      </c>
      <c r="BS59">
        <f>IF(BR59&lt;&gt;0, BR59, BP59)</f>
        <v>0</v>
      </c>
      <c r="BT59">
        <f>1-BS59/BH59</f>
        <v>0</v>
      </c>
      <c r="BU59">
        <f>(BH59-BG59)/(BH59-BS59)</f>
        <v>0</v>
      </c>
      <c r="BV59">
        <f>(BB59-BH59)/(BB59-BS59)</f>
        <v>0</v>
      </c>
      <c r="BW59">
        <f>(BH59-BG59)/(BH59-BA59)</f>
        <v>0</v>
      </c>
      <c r="BX59">
        <f>(BB59-BH59)/(BB59-BA59)</f>
        <v>0</v>
      </c>
      <c r="BY59">
        <f>(BU59*BS59/BG59)</f>
        <v>0</v>
      </c>
      <c r="BZ59">
        <f>(1-BY59)</f>
        <v>0</v>
      </c>
      <c r="DI59">
        <f>$B$13*EH59+$C$13*EI59+$F$13*ET59*(1-EW59)</f>
        <v>0</v>
      </c>
      <c r="DJ59">
        <f>DI59*DK59</f>
        <v>0</v>
      </c>
      <c r="DK59">
        <f>($B$13*$D$11+$C$13*$D$11+$F$13*((FG59+EY59)/MAX(FG59+EY59+FH59, 0.1)*$I$11+FH59/MAX(FG59+EY59+FH59, 0.1)*$J$11))/($B$13+$C$13+$F$13)</f>
        <v>0</v>
      </c>
      <c r="DL59">
        <f>($B$13*$K$11+$C$13*$K$11+$F$13*((FG59+EY59)/MAX(FG59+EY59+FH59, 0.1)*$P$11+FH59/MAX(FG59+EY59+FH59, 0.1)*$Q$11))/($B$13+$C$13+$F$13)</f>
        <v>0</v>
      </c>
      <c r="DM59">
        <v>6</v>
      </c>
      <c r="DN59">
        <v>0.5</v>
      </c>
      <c r="DO59" t="s">
        <v>443</v>
      </c>
      <c r="DP59">
        <v>2</v>
      </c>
      <c r="DQ59" t="b">
        <v>1</v>
      </c>
      <c r="DR59">
        <v>1720987828.7</v>
      </c>
      <c r="DS59">
        <v>421.1065</v>
      </c>
      <c r="DT59">
        <v>419.9828000000001</v>
      </c>
      <c r="DU59">
        <v>13.26462</v>
      </c>
      <c r="DV59">
        <v>12.6462</v>
      </c>
      <c r="DW59">
        <v>418.2764</v>
      </c>
      <c r="DX59">
        <v>13.19551</v>
      </c>
      <c r="DY59">
        <v>499.9737</v>
      </c>
      <c r="DZ59">
        <v>90.66731</v>
      </c>
      <c r="EA59">
        <v>0.10004074</v>
      </c>
      <c r="EB59">
        <v>20.37498</v>
      </c>
      <c r="EC59">
        <v>20.04085</v>
      </c>
      <c r="ED59">
        <v>999.9</v>
      </c>
      <c r="EE59">
        <v>0</v>
      </c>
      <c r="EF59">
        <v>0</v>
      </c>
      <c r="EG59">
        <v>9989.380000000001</v>
      </c>
      <c r="EH59">
        <v>0</v>
      </c>
      <c r="EI59">
        <v>0.242856</v>
      </c>
      <c r="EJ59">
        <v>1.123618</v>
      </c>
      <c r="EK59">
        <v>426.7671</v>
      </c>
      <c r="EL59">
        <v>425.3619</v>
      </c>
      <c r="EM59">
        <v>0.6184213</v>
      </c>
      <c r="EN59">
        <v>419.9828000000001</v>
      </c>
      <c r="EO59">
        <v>12.6462</v>
      </c>
      <c r="EP59">
        <v>1.202669</v>
      </c>
      <c r="EQ59">
        <v>1.146599</v>
      </c>
      <c r="ER59">
        <v>9.634619000000001</v>
      </c>
      <c r="ES59">
        <v>8.925674000000001</v>
      </c>
      <c r="ET59">
        <v>0</v>
      </c>
      <c r="EU59">
        <v>0</v>
      </c>
      <c r="EV59">
        <v>0</v>
      </c>
      <c r="EW59">
        <v>0</v>
      </c>
      <c r="EX59">
        <v>4.52</v>
      </c>
      <c r="EY59">
        <v>0</v>
      </c>
      <c r="EZ59">
        <v>-23.44</v>
      </c>
      <c r="FA59">
        <v>-1.17</v>
      </c>
      <c r="FB59">
        <v>34.1936</v>
      </c>
      <c r="FC59">
        <v>40.3809</v>
      </c>
      <c r="FD59">
        <v>37.1185</v>
      </c>
      <c r="FE59">
        <v>39.8498</v>
      </c>
      <c r="FF59">
        <v>34.2121</v>
      </c>
      <c r="FG59">
        <v>0</v>
      </c>
      <c r="FH59">
        <v>0</v>
      </c>
      <c r="FI59">
        <v>0</v>
      </c>
      <c r="FJ59">
        <v>1720987827</v>
      </c>
      <c r="FK59">
        <v>0</v>
      </c>
      <c r="FL59">
        <v>1.3</v>
      </c>
      <c r="FM59">
        <v>4.938461954965144</v>
      </c>
      <c r="FN59">
        <v>15.66923040222154</v>
      </c>
      <c r="FO59">
        <v>-23.788</v>
      </c>
      <c r="FP59">
        <v>15</v>
      </c>
      <c r="FQ59">
        <v>1720987226.5</v>
      </c>
      <c r="FR59" t="s">
        <v>528</v>
      </c>
      <c r="FS59">
        <v>1720987226.5</v>
      </c>
      <c r="FT59">
        <v>1720987225.5</v>
      </c>
      <c r="FU59">
        <v>10</v>
      </c>
      <c r="FV59">
        <v>0.626</v>
      </c>
      <c r="FW59">
        <v>0.025</v>
      </c>
      <c r="FX59">
        <v>2.826</v>
      </c>
      <c r="FY59">
        <v>0.062</v>
      </c>
      <c r="FZ59">
        <v>420</v>
      </c>
      <c r="GA59">
        <v>13</v>
      </c>
      <c r="GB59">
        <v>0.35</v>
      </c>
      <c r="GC59">
        <v>0.09</v>
      </c>
      <c r="GD59">
        <v>1.133157073170732</v>
      </c>
      <c r="GE59">
        <v>-0.3086793031358865</v>
      </c>
      <c r="GF59">
        <v>0.0584074089120885</v>
      </c>
      <c r="GG59">
        <v>1</v>
      </c>
      <c r="GH59">
        <v>0.3058823529411765</v>
      </c>
      <c r="GI59">
        <v>14.75019104015506</v>
      </c>
      <c r="GJ59">
        <v>6.033482126798295</v>
      </c>
      <c r="GK59">
        <v>0</v>
      </c>
      <c r="GL59">
        <v>0.6019228536585366</v>
      </c>
      <c r="GM59">
        <v>0.2174787595818816</v>
      </c>
      <c r="GN59">
        <v>0.02439067324200167</v>
      </c>
      <c r="GO59">
        <v>0</v>
      </c>
      <c r="GP59">
        <v>1</v>
      </c>
      <c r="GQ59">
        <v>3</v>
      </c>
      <c r="GR59" t="s">
        <v>471</v>
      </c>
      <c r="GS59">
        <v>3.1002</v>
      </c>
      <c r="GT59">
        <v>2.7581</v>
      </c>
      <c r="GU59">
        <v>0.08839320000000001</v>
      </c>
      <c r="GV59">
        <v>0.088694</v>
      </c>
      <c r="GW59">
        <v>0.07106949999999999</v>
      </c>
      <c r="GX59">
        <v>0.0694053</v>
      </c>
      <c r="GY59">
        <v>23887.5</v>
      </c>
      <c r="GZ59">
        <v>22125.9</v>
      </c>
      <c r="HA59">
        <v>26760.5</v>
      </c>
      <c r="HB59">
        <v>24496</v>
      </c>
      <c r="HC59">
        <v>39811.6</v>
      </c>
      <c r="HD59">
        <v>33735.6</v>
      </c>
      <c r="HE59">
        <v>46760</v>
      </c>
      <c r="HF59">
        <v>38791.2</v>
      </c>
      <c r="HG59">
        <v>1.86955</v>
      </c>
      <c r="HH59">
        <v>1.90685</v>
      </c>
      <c r="HI59">
        <v>-0.0142977</v>
      </c>
      <c r="HJ59">
        <v>0</v>
      </c>
      <c r="HK59">
        <v>20.2736</v>
      </c>
      <c r="HL59">
        <v>999.9</v>
      </c>
      <c r="HM59">
        <v>38.6</v>
      </c>
      <c r="HN59">
        <v>30.6</v>
      </c>
      <c r="HO59">
        <v>18.7728</v>
      </c>
      <c r="HP59">
        <v>60.4407</v>
      </c>
      <c r="HQ59">
        <v>24.0946</v>
      </c>
      <c r="HR59">
        <v>1</v>
      </c>
      <c r="HS59">
        <v>-0.08964179999999999</v>
      </c>
      <c r="HT59">
        <v>2.74755</v>
      </c>
      <c r="HU59">
        <v>20.2787</v>
      </c>
      <c r="HV59">
        <v>5.22238</v>
      </c>
      <c r="HW59">
        <v>11.98</v>
      </c>
      <c r="HX59">
        <v>4.9658</v>
      </c>
      <c r="HY59">
        <v>3.27568</v>
      </c>
      <c r="HZ59">
        <v>9999</v>
      </c>
      <c r="IA59">
        <v>9999</v>
      </c>
      <c r="IB59">
        <v>9999</v>
      </c>
      <c r="IC59">
        <v>999.9</v>
      </c>
      <c r="ID59">
        <v>1.86398</v>
      </c>
      <c r="IE59">
        <v>1.86005</v>
      </c>
      <c r="IF59">
        <v>1.85837</v>
      </c>
      <c r="IG59">
        <v>1.85974</v>
      </c>
      <c r="IH59">
        <v>1.85989</v>
      </c>
      <c r="II59">
        <v>1.85834</v>
      </c>
      <c r="IJ59">
        <v>1.85738</v>
      </c>
      <c r="IK59">
        <v>1.85237</v>
      </c>
      <c r="IL59">
        <v>0</v>
      </c>
      <c r="IM59">
        <v>0</v>
      </c>
      <c r="IN59">
        <v>0</v>
      </c>
      <c r="IO59">
        <v>0</v>
      </c>
      <c r="IP59" t="s">
        <v>446</v>
      </c>
      <c r="IQ59" t="s">
        <v>447</v>
      </c>
      <c r="IR59" t="s">
        <v>448</v>
      </c>
      <c r="IS59" t="s">
        <v>448</v>
      </c>
      <c r="IT59" t="s">
        <v>448</v>
      </c>
      <c r="IU59" t="s">
        <v>448</v>
      </c>
      <c r="IV59">
        <v>0</v>
      </c>
      <c r="IW59">
        <v>100</v>
      </c>
      <c r="IX59">
        <v>100</v>
      </c>
      <c r="IY59">
        <v>2.83</v>
      </c>
      <c r="IZ59">
        <v>0.06909999999999999</v>
      </c>
      <c r="JA59">
        <v>1.457505710218757</v>
      </c>
      <c r="JB59">
        <v>0.003205081530674009</v>
      </c>
      <c r="JC59">
        <v>2.801668427256499E-07</v>
      </c>
      <c r="JD59">
        <v>-2.335559357006475E-10</v>
      </c>
      <c r="JE59">
        <v>-0.02232650950392901</v>
      </c>
      <c r="JF59">
        <v>-0.002076669970451321</v>
      </c>
      <c r="JG59">
        <v>0.0007626758912413338</v>
      </c>
      <c r="JH59">
        <v>-6.071280622872934E-06</v>
      </c>
      <c r="JI59">
        <v>2</v>
      </c>
      <c r="JJ59">
        <v>2003</v>
      </c>
      <c r="JK59">
        <v>1</v>
      </c>
      <c r="JL59">
        <v>25</v>
      </c>
      <c r="JM59">
        <v>10.1</v>
      </c>
      <c r="JN59">
        <v>10.1</v>
      </c>
      <c r="JO59">
        <v>1.12549</v>
      </c>
      <c r="JP59">
        <v>2.6416</v>
      </c>
      <c r="JQ59">
        <v>1.49658</v>
      </c>
      <c r="JR59">
        <v>2.35718</v>
      </c>
      <c r="JS59">
        <v>1.54907</v>
      </c>
      <c r="JT59">
        <v>2.40112</v>
      </c>
      <c r="JU59">
        <v>34.8985</v>
      </c>
      <c r="JV59">
        <v>23.9912</v>
      </c>
      <c r="JW59">
        <v>18</v>
      </c>
      <c r="JX59">
        <v>462.13</v>
      </c>
      <c r="JY59">
        <v>498.777</v>
      </c>
      <c r="JZ59">
        <v>18.1421</v>
      </c>
      <c r="KA59">
        <v>26.0521</v>
      </c>
      <c r="KB59">
        <v>29.9999</v>
      </c>
      <c r="KC59">
        <v>26.3938</v>
      </c>
      <c r="KD59">
        <v>26.4154</v>
      </c>
      <c r="KE59">
        <v>22.6364</v>
      </c>
      <c r="KF59">
        <v>27.664</v>
      </c>
      <c r="KG59">
        <v>23.7373</v>
      </c>
      <c r="KH59">
        <v>18.1419</v>
      </c>
      <c r="KI59">
        <v>420</v>
      </c>
      <c r="KJ59">
        <v>12.6697</v>
      </c>
      <c r="KK59">
        <v>102.213</v>
      </c>
      <c r="KL59">
        <v>93.5164</v>
      </c>
    </row>
    <row r="60" spans="1:298">
      <c r="A60">
        <v>42</v>
      </c>
      <c r="B60">
        <v>1720987836.5</v>
      </c>
      <c r="C60">
        <v>3817.5</v>
      </c>
      <c r="D60" t="s">
        <v>537</v>
      </c>
      <c r="E60" t="s">
        <v>538</v>
      </c>
      <c r="F60">
        <v>5</v>
      </c>
      <c r="G60" t="s">
        <v>527</v>
      </c>
      <c r="H60" t="s">
        <v>440</v>
      </c>
      <c r="I60" t="s">
        <v>441</v>
      </c>
      <c r="J60">
        <v>1720987834</v>
      </c>
      <c r="K60">
        <f>(L60)/1000</f>
        <v>0</v>
      </c>
      <c r="L60">
        <f>IF(DQ60, AO60, AI60)</f>
        <v>0</v>
      </c>
      <c r="M60">
        <f>IF(DQ60, AJ60, AH60)</f>
        <v>0</v>
      </c>
      <c r="N60">
        <f>DS60 - IF(AV60&gt;1, M60*DM60*100.0/(AX60), 0)</f>
        <v>0</v>
      </c>
      <c r="O60">
        <f>((U60-K60/2)*N60-M60)/(U60+K60/2)</f>
        <v>0</v>
      </c>
      <c r="P60">
        <f>O60*(DZ60+EA60)/1000.0</f>
        <v>0</v>
      </c>
      <c r="Q60">
        <f>(DS60 - IF(AV60&gt;1, M60*DM60*100.0/(AX60), 0))*(DZ60+EA60)/1000.0</f>
        <v>0</v>
      </c>
      <c r="R60">
        <f>2.0/((1/T60-1/S60)+SIGN(T60)*SQRT((1/T60-1/S60)*(1/T60-1/S60) + 4*DN60/((DN60+1)*(DN60+1))*(2*1/T60*1/S60-1/S60*1/S60)))</f>
        <v>0</v>
      </c>
      <c r="S60">
        <f>IF(LEFT(DO60,1)&lt;&gt;"0",IF(LEFT(DO60,1)="1",3.0,DP60),$D$5+$E$5*(EG60*DZ60/($K$5*1000))+$F$5*(EG60*DZ60/($K$5*1000))*MAX(MIN(DM60,$J$5),$I$5)*MAX(MIN(DM60,$J$5),$I$5)+$G$5*MAX(MIN(DM60,$J$5),$I$5)*(EG60*DZ60/($K$5*1000))+$H$5*(EG60*DZ60/($K$5*1000))*(EG60*DZ60/($K$5*1000)))</f>
        <v>0</v>
      </c>
      <c r="T60">
        <f>K60*(1000-(1000*0.61365*exp(17.502*X60/(240.97+X60))/(DZ60+EA60)+DU60)/2)/(1000*0.61365*exp(17.502*X60/(240.97+X60))/(DZ60+EA60)-DU60)</f>
        <v>0</v>
      </c>
      <c r="U60">
        <f>1/((DN60+1)/(R60/1.6)+1/(S60/1.37)) + DN60/((DN60+1)/(R60/1.6) + DN60/(S60/1.37))</f>
        <v>0</v>
      </c>
      <c r="V60">
        <f>(DI60*DL60)</f>
        <v>0</v>
      </c>
      <c r="W60">
        <f>(EB60+(V60+2*0.95*5.67E-8*(((EB60+$B$9)+273)^4-(EB60+273)^4)-44100*K60)/(1.84*29.3*S60+8*0.95*5.67E-8*(EB60+273)^3))</f>
        <v>0</v>
      </c>
      <c r="X60">
        <f>($C$9*EC60+$D$9*ED60+$E$9*W60)</f>
        <v>0</v>
      </c>
      <c r="Y60">
        <f>0.61365*exp(17.502*X60/(240.97+X60))</f>
        <v>0</v>
      </c>
      <c r="Z60">
        <f>(AA60/AB60*100)</f>
        <v>0</v>
      </c>
      <c r="AA60">
        <f>DU60*(DZ60+EA60)/1000</f>
        <v>0</v>
      </c>
      <c r="AB60">
        <f>0.61365*exp(17.502*EB60/(240.97+EB60))</f>
        <v>0</v>
      </c>
      <c r="AC60">
        <f>(Y60-DU60*(DZ60+EA60)/1000)</f>
        <v>0</v>
      </c>
      <c r="AD60">
        <f>(-K60*44100)</f>
        <v>0</v>
      </c>
      <c r="AE60">
        <f>2*29.3*S60*0.92*(EB60-X60)</f>
        <v>0</v>
      </c>
      <c r="AF60">
        <f>2*0.95*5.67E-8*(((EB60+$B$9)+273)^4-(X60+273)^4)</f>
        <v>0</v>
      </c>
      <c r="AG60">
        <f>V60+AF60+AD60+AE60</f>
        <v>0</v>
      </c>
      <c r="AH60">
        <f>DY60*AV60*(DT60-DS60*(1000-AV60*DV60)/(1000-AV60*DU60))/(100*DM60)</f>
        <v>0</v>
      </c>
      <c r="AI60">
        <f>1000*DY60*AV60*(DU60-DV60)/(100*DM60*(1000-AV60*DU60))</f>
        <v>0</v>
      </c>
      <c r="AJ60">
        <f>(AK60 - AL60 - DZ60*1E3/(8.314*(EB60+273.15)) * AN60/DY60 * AM60) * DY60/(100*DM60) * (1000 - DV60)/1000</f>
        <v>0</v>
      </c>
      <c r="AK60">
        <v>425.4046604703405</v>
      </c>
      <c r="AL60">
        <v>426.7928060606062</v>
      </c>
      <c r="AM60">
        <v>0.0005054579854671353</v>
      </c>
      <c r="AN60">
        <v>66.23807897000336</v>
      </c>
      <c r="AO60">
        <f>(AQ60 - AP60 + DZ60*1E3/(8.314*(EB60+273.15)) * AS60/DY60 * AR60) * DY60/(100*DM60) * 1000/(1000 - AQ60)</f>
        <v>0</v>
      </c>
      <c r="AP60">
        <v>12.63656683743018</v>
      </c>
      <c r="AQ60">
        <v>13.25905454545455</v>
      </c>
      <c r="AR60">
        <v>-3.635073609474174E-05</v>
      </c>
      <c r="AS60">
        <v>103.662649365566</v>
      </c>
      <c r="AT60">
        <v>20</v>
      </c>
      <c r="AU60">
        <v>4</v>
      </c>
      <c r="AV60">
        <f>IF(AT60*$H$15&gt;=AX60,1.0,(AX60/(AX60-AT60*$H$15)))</f>
        <v>0</v>
      </c>
      <c r="AW60">
        <f>(AV60-1)*100</f>
        <v>0</v>
      </c>
      <c r="AX60">
        <f>MAX(0,($B$15+$C$15*EG60)/(1+$D$15*EG60)*DZ60/(EB60+273)*$E$15)</f>
        <v>0</v>
      </c>
      <c r="AY60" t="s">
        <v>442</v>
      </c>
      <c r="AZ60" t="s">
        <v>442</v>
      </c>
      <c r="BA60">
        <v>0</v>
      </c>
      <c r="BB60">
        <v>0</v>
      </c>
      <c r="BC60">
        <f>1-BA60/BB60</f>
        <v>0</v>
      </c>
      <c r="BD60">
        <v>0</v>
      </c>
      <c r="BE60" t="s">
        <v>442</v>
      </c>
      <c r="BF60" t="s">
        <v>442</v>
      </c>
      <c r="BG60">
        <v>0</v>
      </c>
      <c r="BH60">
        <v>0</v>
      </c>
      <c r="BI60">
        <f>1-BG60/BH60</f>
        <v>0</v>
      </c>
      <c r="BJ60">
        <v>0.5</v>
      </c>
      <c r="BK60">
        <f>DJ60</f>
        <v>0</v>
      </c>
      <c r="BL60">
        <f>M60</f>
        <v>0</v>
      </c>
      <c r="BM60">
        <f>BI60*BJ60*BK60</f>
        <v>0</v>
      </c>
      <c r="BN60">
        <f>(BL60-BD60)/BK60</f>
        <v>0</v>
      </c>
      <c r="BO60">
        <f>(BB60-BH60)/BH60</f>
        <v>0</v>
      </c>
      <c r="BP60">
        <f>BA60/(BC60+BA60/BH60)</f>
        <v>0</v>
      </c>
      <c r="BQ60" t="s">
        <v>442</v>
      </c>
      <c r="BR60">
        <v>0</v>
      </c>
      <c r="BS60">
        <f>IF(BR60&lt;&gt;0, BR60, BP60)</f>
        <v>0</v>
      </c>
      <c r="BT60">
        <f>1-BS60/BH60</f>
        <v>0</v>
      </c>
      <c r="BU60">
        <f>(BH60-BG60)/(BH60-BS60)</f>
        <v>0</v>
      </c>
      <c r="BV60">
        <f>(BB60-BH60)/(BB60-BS60)</f>
        <v>0</v>
      </c>
      <c r="BW60">
        <f>(BH60-BG60)/(BH60-BA60)</f>
        <v>0</v>
      </c>
      <c r="BX60">
        <f>(BB60-BH60)/(BB60-BA60)</f>
        <v>0</v>
      </c>
      <c r="BY60">
        <f>(BU60*BS60/BG60)</f>
        <v>0</v>
      </c>
      <c r="BZ60">
        <f>(1-BY60)</f>
        <v>0</v>
      </c>
      <c r="DI60">
        <f>$B$13*EH60+$C$13*EI60+$F$13*ET60*(1-EW60)</f>
        <v>0</v>
      </c>
      <c r="DJ60">
        <f>DI60*DK60</f>
        <v>0</v>
      </c>
      <c r="DK60">
        <f>($B$13*$D$11+$C$13*$D$11+$F$13*((FG60+EY60)/MAX(FG60+EY60+FH60, 0.1)*$I$11+FH60/MAX(FG60+EY60+FH60, 0.1)*$J$11))/($B$13+$C$13+$F$13)</f>
        <v>0</v>
      </c>
      <c r="DL60">
        <f>($B$13*$K$11+$C$13*$K$11+$F$13*((FG60+EY60)/MAX(FG60+EY60+FH60, 0.1)*$P$11+FH60/MAX(FG60+EY60+FH60, 0.1)*$Q$11))/($B$13+$C$13+$F$13)</f>
        <v>0</v>
      </c>
      <c r="DM60">
        <v>6</v>
      </c>
      <c r="DN60">
        <v>0.5</v>
      </c>
      <c r="DO60" t="s">
        <v>443</v>
      </c>
      <c r="DP60">
        <v>2</v>
      </c>
      <c r="DQ60" t="b">
        <v>1</v>
      </c>
      <c r="DR60">
        <v>1720987834</v>
      </c>
      <c r="DS60">
        <v>421.1135555555555</v>
      </c>
      <c r="DT60">
        <v>420.0127777777778</v>
      </c>
      <c r="DU60">
        <v>13.26095555555555</v>
      </c>
      <c r="DV60">
        <v>12.63361111111111</v>
      </c>
      <c r="DW60">
        <v>418.2835555555556</v>
      </c>
      <c r="DX60">
        <v>13.19191111111111</v>
      </c>
      <c r="DY60">
        <v>500.0024444444444</v>
      </c>
      <c r="DZ60">
        <v>90.66951111111111</v>
      </c>
      <c r="EA60">
        <v>0.1002238444444445</v>
      </c>
      <c r="EB60">
        <v>20.35748888888889</v>
      </c>
      <c r="EC60">
        <v>20.02594444444444</v>
      </c>
      <c r="ED60">
        <v>999.9000000000001</v>
      </c>
      <c r="EE60">
        <v>0</v>
      </c>
      <c r="EF60">
        <v>0</v>
      </c>
      <c r="EG60">
        <v>9977.427777777779</v>
      </c>
      <c r="EH60">
        <v>0</v>
      </c>
      <c r="EI60">
        <v>0.242856</v>
      </c>
      <c r="EJ60">
        <v>1.100775555555556</v>
      </c>
      <c r="EK60">
        <v>426.7732222222222</v>
      </c>
      <c r="EL60">
        <v>425.3871111111111</v>
      </c>
      <c r="EM60">
        <v>0.6273681111111111</v>
      </c>
      <c r="EN60">
        <v>420.0127777777778</v>
      </c>
      <c r="EO60">
        <v>12.63361111111111</v>
      </c>
      <c r="EP60">
        <v>1.202366666666667</v>
      </c>
      <c r="EQ60">
        <v>1.145484444444445</v>
      </c>
      <c r="ER60">
        <v>9.630872222222223</v>
      </c>
      <c r="ES60">
        <v>8.911262222222224</v>
      </c>
      <c r="ET60">
        <v>0</v>
      </c>
      <c r="EU60">
        <v>0</v>
      </c>
      <c r="EV60">
        <v>0</v>
      </c>
      <c r="EW60">
        <v>0</v>
      </c>
      <c r="EX60">
        <v>2.711111111111111</v>
      </c>
      <c r="EY60">
        <v>0</v>
      </c>
      <c r="EZ60">
        <v>-21.95555555555556</v>
      </c>
      <c r="FA60">
        <v>-0.4444444444444445</v>
      </c>
      <c r="FB60">
        <v>34.222</v>
      </c>
      <c r="FC60">
        <v>40.40944444444445</v>
      </c>
      <c r="FD60">
        <v>36.88877777777778</v>
      </c>
      <c r="FE60">
        <v>39.84011111111111</v>
      </c>
      <c r="FF60">
        <v>33.93044444444445</v>
      </c>
      <c r="FG60">
        <v>0</v>
      </c>
      <c r="FH60">
        <v>0</v>
      </c>
      <c r="FI60">
        <v>0</v>
      </c>
      <c r="FJ60">
        <v>1720987831.8</v>
      </c>
      <c r="FK60">
        <v>0</v>
      </c>
      <c r="FL60">
        <v>1.412</v>
      </c>
      <c r="FM60">
        <v>3.884615570106909</v>
      </c>
      <c r="FN60">
        <v>-2.176923620935981</v>
      </c>
      <c r="FO60">
        <v>-22.28</v>
      </c>
      <c r="FP60">
        <v>15</v>
      </c>
      <c r="FQ60">
        <v>1720987226.5</v>
      </c>
      <c r="FR60" t="s">
        <v>528</v>
      </c>
      <c r="FS60">
        <v>1720987226.5</v>
      </c>
      <c r="FT60">
        <v>1720987225.5</v>
      </c>
      <c r="FU60">
        <v>10</v>
      </c>
      <c r="FV60">
        <v>0.626</v>
      </c>
      <c r="FW60">
        <v>0.025</v>
      </c>
      <c r="FX60">
        <v>2.826</v>
      </c>
      <c r="FY60">
        <v>0.062</v>
      </c>
      <c r="FZ60">
        <v>420</v>
      </c>
      <c r="GA60">
        <v>13</v>
      </c>
      <c r="GB60">
        <v>0.35</v>
      </c>
      <c r="GC60">
        <v>0.09</v>
      </c>
      <c r="GD60">
        <v>1.11186512195122</v>
      </c>
      <c r="GE60">
        <v>-0.0330248780487815</v>
      </c>
      <c r="GF60">
        <v>0.04902257559194596</v>
      </c>
      <c r="GG60">
        <v>1</v>
      </c>
      <c r="GH60">
        <v>1.332352941176471</v>
      </c>
      <c r="GI60">
        <v>3.399541770260676</v>
      </c>
      <c r="GJ60">
        <v>6.168359520127711</v>
      </c>
      <c r="GK60">
        <v>0</v>
      </c>
      <c r="GL60">
        <v>0.6184499268292682</v>
      </c>
      <c r="GM60">
        <v>0.07999931707317053</v>
      </c>
      <c r="GN60">
        <v>0.01259409204579912</v>
      </c>
      <c r="GO60">
        <v>1</v>
      </c>
      <c r="GP60">
        <v>2</v>
      </c>
      <c r="GQ60">
        <v>3</v>
      </c>
      <c r="GR60" t="s">
        <v>445</v>
      </c>
      <c r="GS60">
        <v>3.10013</v>
      </c>
      <c r="GT60">
        <v>2.75815</v>
      </c>
      <c r="GU60">
        <v>0.0884008</v>
      </c>
      <c r="GV60">
        <v>0.0887057</v>
      </c>
      <c r="GW60">
        <v>0.0710528</v>
      </c>
      <c r="GX60">
        <v>0.0692662</v>
      </c>
      <c r="GY60">
        <v>23887.4</v>
      </c>
      <c r="GZ60">
        <v>22125.9</v>
      </c>
      <c r="HA60">
        <v>26760.6</v>
      </c>
      <c r="HB60">
        <v>24496.4</v>
      </c>
      <c r="HC60">
        <v>39812.8</v>
      </c>
      <c r="HD60">
        <v>33740.9</v>
      </c>
      <c r="HE60">
        <v>46760.6</v>
      </c>
      <c r="HF60">
        <v>38791.5</v>
      </c>
      <c r="HG60">
        <v>1.86948</v>
      </c>
      <c r="HH60">
        <v>1.9067</v>
      </c>
      <c r="HI60">
        <v>-0.0154004</v>
      </c>
      <c r="HJ60">
        <v>0</v>
      </c>
      <c r="HK60">
        <v>20.2721</v>
      </c>
      <c r="HL60">
        <v>999.9</v>
      </c>
      <c r="HM60">
        <v>38.6</v>
      </c>
      <c r="HN60">
        <v>30.6</v>
      </c>
      <c r="HO60">
        <v>18.7716</v>
      </c>
      <c r="HP60">
        <v>61.1707</v>
      </c>
      <c r="HQ60">
        <v>24.1426</v>
      </c>
      <c r="HR60">
        <v>1</v>
      </c>
      <c r="HS60">
        <v>-0.0902922</v>
      </c>
      <c r="HT60">
        <v>2.72453</v>
      </c>
      <c r="HU60">
        <v>20.279</v>
      </c>
      <c r="HV60">
        <v>5.22178</v>
      </c>
      <c r="HW60">
        <v>11.98</v>
      </c>
      <c r="HX60">
        <v>4.9657</v>
      </c>
      <c r="HY60">
        <v>3.27537</v>
      </c>
      <c r="HZ60">
        <v>9999</v>
      </c>
      <c r="IA60">
        <v>9999</v>
      </c>
      <c r="IB60">
        <v>9999</v>
      </c>
      <c r="IC60">
        <v>999.9</v>
      </c>
      <c r="ID60">
        <v>1.86397</v>
      </c>
      <c r="IE60">
        <v>1.86007</v>
      </c>
      <c r="IF60">
        <v>1.85837</v>
      </c>
      <c r="IG60">
        <v>1.85974</v>
      </c>
      <c r="IH60">
        <v>1.85989</v>
      </c>
      <c r="II60">
        <v>1.85834</v>
      </c>
      <c r="IJ60">
        <v>1.85738</v>
      </c>
      <c r="IK60">
        <v>1.85238</v>
      </c>
      <c r="IL60">
        <v>0</v>
      </c>
      <c r="IM60">
        <v>0</v>
      </c>
      <c r="IN60">
        <v>0</v>
      </c>
      <c r="IO60">
        <v>0</v>
      </c>
      <c r="IP60" t="s">
        <v>446</v>
      </c>
      <c r="IQ60" t="s">
        <v>447</v>
      </c>
      <c r="IR60" t="s">
        <v>448</v>
      </c>
      <c r="IS60" t="s">
        <v>448</v>
      </c>
      <c r="IT60" t="s">
        <v>448</v>
      </c>
      <c r="IU60" t="s">
        <v>448</v>
      </c>
      <c r="IV60">
        <v>0</v>
      </c>
      <c r="IW60">
        <v>100</v>
      </c>
      <c r="IX60">
        <v>100</v>
      </c>
      <c r="IY60">
        <v>2.83</v>
      </c>
      <c r="IZ60">
        <v>0.06900000000000001</v>
      </c>
      <c r="JA60">
        <v>1.457505710218757</v>
      </c>
      <c r="JB60">
        <v>0.003205081530674009</v>
      </c>
      <c r="JC60">
        <v>2.801668427256499E-07</v>
      </c>
      <c r="JD60">
        <v>-2.335559357006475E-10</v>
      </c>
      <c r="JE60">
        <v>-0.02232650950392901</v>
      </c>
      <c r="JF60">
        <v>-0.002076669970451321</v>
      </c>
      <c r="JG60">
        <v>0.0007626758912413338</v>
      </c>
      <c r="JH60">
        <v>-6.071280622872934E-06</v>
      </c>
      <c r="JI60">
        <v>2</v>
      </c>
      <c r="JJ60">
        <v>2003</v>
      </c>
      <c r="JK60">
        <v>1</v>
      </c>
      <c r="JL60">
        <v>25</v>
      </c>
      <c r="JM60">
        <v>10.2</v>
      </c>
      <c r="JN60">
        <v>10.2</v>
      </c>
      <c r="JO60">
        <v>1.12549</v>
      </c>
      <c r="JP60">
        <v>2.63794</v>
      </c>
      <c r="JQ60">
        <v>1.49658</v>
      </c>
      <c r="JR60">
        <v>2.35718</v>
      </c>
      <c r="JS60">
        <v>1.54907</v>
      </c>
      <c r="JT60">
        <v>2.41943</v>
      </c>
      <c r="JU60">
        <v>34.8985</v>
      </c>
      <c r="JV60">
        <v>23.9912</v>
      </c>
      <c r="JW60">
        <v>18</v>
      </c>
      <c r="JX60">
        <v>462.064</v>
      </c>
      <c r="JY60">
        <v>498.649</v>
      </c>
      <c r="JZ60">
        <v>18.1005</v>
      </c>
      <c r="KA60">
        <v>26.0494</v>
      </c>
      <c r="KB60">
        <v>29.9998</v>
      </c>
      <c r="KC60">
        <v>26.3905</v>
      </c>
      <c r="KD60">
        <v>26.4121</v>
      </c>
      <c r="KE60">
        <v>22.6373</v>
      </c>
      <c r="KF60">
        <v>27.664</v>
      </c>
      <c r="KG60">
        <v>23.7373</v>
      </c>
      <c r="KH60">
        <v>18.1034</v>
      </c>
      <c r="KI60">
        <v>420</v>
      </c>
      <c r="KJ60">
        <v>12.6697</v>
      </c>
      <c r="KK60">
        <v>102.214</v>
      </c>
      <c r="KL60">
        <v>93.51730000000001</v>
      </c>
    </row>
    <row r="61" spans="1:298">
      <c r="A61">
        <v>43</v>
      </c>
      <c r="B61">
        <v>1720987841.5</v>
      </c>
      <c r="C61">
        <v>3822.5</v>
      </c>
      <c r="D61" t="s">
        <v>539</v>
      </c>
      <c r="E61" t="s">
        <v>540</v>
      </c>
      <c r="F61">
        <v>5</v>
      </c>
      <c r="G61" t="s">
        <v>527</v>
      </c>
      <c r="H61" t="s">
        <v>440</v>
      </c>
      <c r="I61" t="s">
        <v>441</v>
      </c>
      <c r="J61">
        <v>1720987838.7</v>
      </c>
      <c r="K61">
        <f>(L61)/1000</f>
        <v>0</v>
      </c>
      <c r="L61">
        <f>IF(DQ61, AO61, AI61)</f>
        <v>0</v>
      </c>
      <c r="M61">
        <f>IF(DQ61, AJ61, AH61)</f>
        <v>0</v>
      </c>
      <c r="N61">
        <f>DS61 - IF(AV61&gt;1, M61*DM61*100.0/(AX61), 0)</f>
        <v>0</v>
      </c>
      <c r="O61">
        <f>((U61-K61/2)*N61-M61)/(U61+K61/2)</f>
        <v>0</v>
      </c>
      <c r="P61">
        <f>O61*(DZ61+EA61)/1000.0</f>
        <v>0</v>
      </c>
      <c r="Q61">
        <f>(DS61 - IF(AV61&gt;1, M61*DM61*100.0/(AX61), 0))*(DZ61+EA61)/1000.0</f>
        <v>0</v>
      </c>
      <c r="R61">
        <f>2.0/((1/T61-1/S61)+SIGN(T61)*SQRT((1/T61-1/S61)*(1/T61-1/S61) + 4*DN61/((DN61+1)*(DN61+1))*(2*1/T61*1/S61-1/S61*1/S61)))</f>
        <v>0</v>
      </c>
      <c r="S61">
        <f>IF(LEFT(DO61,1)&lt;&gt;"0",IF(LEFT(DO61,1)="1",3.0,DP61),$D$5+$E$5*(EG61*DZ61/($K$5*1000))+$F$5*(EG61*DZ61/($K$5*1000))*MAX(MIN(DM61,$J$5),$I$5)*MAX(MIN(DM61,$J$5),$I$5)+$G$5*MAX(MIN(DM61,$J$5),$I$5)*(EG61*DZ61/($K$5*1000))+$H$5*(EG61*DZ61/($K$5*1000))*(EG61*DZ61/($K$5*1000)))</f>
        <v>0</v>
      </c>
      <c r="T61">
        <f>K61*(1000-(1000*0.61365*exp(17.502*X61/(240.97+X61))/(DZ61+EA61)+DU61)/2)/(1000*0.61365*exp(17.502*X61/(240.97+X61))/(DZ61+EA61)-DU61)</f>
        <v>0</v>
      </c>
      <c r="U61">
        <f>1/((DN61+1)/(R61/1.6)+1/(S61/1.37)) + DN61/((DN61+1)/(R61/1.6) + DN61/(S61/1.37))</f>
        <v>0</v>
      </c>
      <c r="V61">
        <f>(DI61*DL61)</f>
        <v>0</v>
      </c>
      <c r="W61">
        <f>(EB61+(V61+2*0.95*5.67E-8*(((EB61+$B$9)+273)^4-(EB61+273)^4)-44100*K61)/(1.84*29.3*S61+8*0.95*5.67E-8*(EB61+273)^3))</f>
        <v>0</v>
      </c>
      <c r="X61">
        <f>($C$9*EC61+$D$9*ED61+$E$9*W61)</f>
        <v>0</v>
      </c>
      <c r="Y61">
        <f>0.61365*exp(17.502*X61/(240.97+X61))</f>
        <v>0</v>
      </c>
      <c r="Z61">
        <f>(AA61/AB61*100)</f>
        <v>0</v>
      </c>
      <c r="AA61">
        <f>DU61*(DZ61+EA61)/1000</f>
        <v>0</v>
      </c>
      <c r="AB61">
        <f>0.61365*exp(17.502*EB61/(240.97+EB61))</f>
        <v>0</v>
      </c>
      <c r="AC61">
        <f>(Y61-DU61*(DZ61+EA61)/1000)</f>
        <v>0</v>
      </c>
      <c r="AD61">
        <f>(-K61*44100)</f>
        <v>0</v>
      </c>
      <c r="AE61">
        <f>2*29.3*S61*0.92*(EB61-X61)</f>
        <v>0</v>
      </c>
      <c r="AF61">
        <f>2*0.95*5.67E-8*(((EB61+$B$9)+273)^4-(X61+273)^4)</f>
        <v>0</v>
      </c>
      <c r="AG61">
        <f>V61+AF61+AD61+AE61</f>
        <v>0</v>
      </c>
      <c r="AH61">
        <f>DY61*AV61*(DT61-DS61*(1000-AV61*DV61)/(1000-AV61*DU61))/(100*DM61)</f>
        <v>0</v>
      </c>
      <c r="AI61">
        <f>1000*DY61*AV61*(DU61-DV61)/(100*DM61*(1000-AV61*DU61))</f>
        <v>0</v>
      </c>
      <c r="AJ61">
        <f>(AK61 - AL61 - DZ61*1E3/(8.314*(EB61+273.15)) * AN61/DY61 * AM61) * DY61/(100*DM61) * (1000 - DV61)/1000</f>
        <v>0</v>
      </c>
      <c r="AK61">
        <v>425.2964620523037</v>
      </c>
      <c r="AL61">
        <v>426.772909090909</v>
      </c>
      <c r="AM61">
        <v>-0.0001273842607117182</v>
      </c>
      <c r="AN61">
        <v>66.23807897000336</v>
      </c>
      <c r="AO61">
        <f>(AQ61 - AP61 + DZ61*1E3/(8.314*(EB61+273.15)) * AS61/DY61 * AR61) * DY61/(100*DM61) * 1000/(1000 - AQ61)</f>
        <v>0</v>
      </c>
      <c r="AP61">
        <v>12.60366660229911</v>
      </c>
      <c r="AQ61">
        <v>13.24172181818182</v>
      </c>
      <c r="AR61">
        <v>-0.0002816690934251899</v>
      </c>
      <c r="AS61">
        <v>103.662649365566</v>
      </c>
      <c r="AT61">
        <v>20</v>
      </c>
      <c r="AU61">
        <v>4</v>
      </c>
      <c r="AV61">
        <f>IF(AT61*$H$15&gt;=AX61,1.0,(AX61/(AX61-AT61*$H$15)))</f>
        <v>0</v>
      </c>
      <c r="AW61">
        <f>(AV61-1)*100</f>
        <v>0</v>
      </c>
      <c r="AX61">
        <f>MAX(0,($B$15+$C$15*EG61)/(1+$D$15*EG61)*DZ61/(EB61+273)*$E$15)</f>
        <v>0</v>
      </c>
      <c r="AY61" t="s">
        <v>442</v>
      </c>
      <c r="AZ61" t="s">
        <v>442</v>
      </c>
      <c r="BA61">
        <v>0</v>
      </c>
      <c r="BB61">
        <v>0</v>
      </c>
      <c r="BC61">
        <f>1-BA61/BB61</f>
        <v>0</v>
      </c>
      <c r="BD61">
        <v>0</v>
      </c>
      <c r="BE61" t="s">
        <v>442</v>
      </c>
      <c r="BF61" t="s">
        <v>442</v>
      </c>
      <c r="BG61">
        <v>0</v>
      </c>
      <c r="BH61">
        <v>0</v>
      </c>
      <c r="BI61">
        <f>1-BG61/BH61</f>
        <v>0</v>
      </c>
      <c r="BJ61">
        <v>0.5</v>
      </c>
      <c r="BK61">
        <f>DJ61</f>
        <v>0</v>
      </c>
      <c r="BL61">
        <f>M61</f>
        <v>0</v>
      </c>
      <c r="BM61">
        <f>BI61*BJ61*BK61</f>
        <v>0</v>
      </c>
      <c r="BN61">
        <f>(BL61-BD61)/BK61</f>
        <v>0</v>
      </c>
      <c r="BO61">
        <f>(BB61-BH61)/BH61</f>
        <v>0</v>
      </c>
      <c r="BP61">
        <f>BA61/(BC61+BA61/BH61)</f>
        <v>0</v>
      </c>
      <c r="BQ61" t="s">
        <v>442</v>
      </c>
      <c r="BR61">
        <v>0</v>
      </c>
      <c r="BS61">
        <f>IF(BR61&lt;&gt;0, BR61, BP61)</f>
        <v>0</v>
      </c>
      <c r="BT61">
        <f>1-BS61/BH61</f>
        <v>0</v>
      </c>
      <c r="BU61">
        <f>(BH61-BG61)/(BH61-BS61)</f>
        <v>0</v>
      </c>
      <c r="BV61">
        <f>(BB61-BH61)/(BB61-BS61)</f>
        <v>0</v>
      </c>
      <c r="BW61">
        <f>(BH61-BG61)/(BH61-BA61)</f>
        <v>0</v>
      </c>
      <c r="BX61">
        <f>(BB61-BH61)/(BB61-BA61)</f>
        <v>0</v>
      </c>
      <c r="BY61">
        <f>(BU61*BS61/BG61)</f>
        <v>0</v>
      </c>
      <c r="BZ61">
        <f>(1-BY61)</f>
        <v>0</v>
      </c>
      <c r="DI61">
        <f>$B$13*EH61+$C$13*EI61+$F$13*ET61*(1-EW61)</f>
        <v>0</v>
      </c>
      <c r="DJ61">
        <f>DI61*DK61</f>
        <v>0</v>
      </c>
      <c r="DK61">
        <f>($B$13*$D$11+$C$13*$D$11+$F$13*((FG61+EY61)/MAX(FG61+EY61+FH61, 0.1)*$I$11+FH61/MAX(FG61+EY61+FH61, 0.1)*$J$11))/($B$13+$C$13+$F$13)</f>
        <v>0</v>
      </c>
      <c r="DL61">
        <f>($B$13*$K$11+$C$13*$K$11+$F$13*((FG61+EY61)/MAX(FG61+EY61+FH61, 0.1)*$P$11+FH61/MAX(FG61+EY61+FH61, 0.1)*$Q$11))/($B$13+$C$13+$F$13)</f>
        <v>0</v>
      </c>
      <c r="DM61">
        <v>6</v>
      </c>
      <c r="DN61">
        <v>0.5</v>
      </c>
      <c r="DO61" t="s">
        <v>443</v>
      </c>
      <c r="DP61">
        <v>2</v>
      </c>
      <c r="DQ61" t="b">
        <v>1</v>
      </c>
      <c r="DR61">
        <v>1720987838.7</v>
      </c>
      <c r="DS61">
        <v>421.1213</v>
      </c>
      <c r="DT61">
        <v>419.9635999999999</v>
      </c>
      <c r="DU61">
        <v>13.24992</v>
      </c>
      <c r="DV61">
        <v>12.6057</v>
      </c>
      <c r="DW61">
        <v>418.2913</v>
      </c>
      <c r="DX61">
        <v>13.18099</v>
      </c>
      <c r="DY61">
        <v>499.9972</v>
      </c>
      <c r="DZ61">
        <v>90.67106000000001</v>
      </c>
      <c r="EA61">
        <v>0.09982996000000001</v>
      </c>
      <c r="EB61">
        <v>20.342</v>
      </c>
      <c r="EC61">
        <v>20.01344</v>
      </c>
      <c r="ED61">
        <v>999.9</v>
      </c>
      <c r="EE61">
        <v>0</v>
      </c>
      <c r="EF61">
        <v>0</v>
      </c>
      <c r="EG61">
        <v>10010.82</v>
      </c>
      <c r="EH61">
        <v>0</v>
      </c>
      <c r="EI61">
        <v>0.242856</v>
      </c>
      <c r="EJ61">
        <v>1.157818</v>
      </c>
      <c r="EK61">
        <v>426.7762000000001</v>
      </c>
      <c r="EL61">
        <v>425.3251</v>
      </c>
      <c r="EM61">
        <v>0.6442112000000001</v>
      </c>
      <c r="EN61">
        <v>419.9635999999999</v>
      </c>
      <c r="EO61">
        <v>12.6057</v>
      </c>
      <c r="EP61">
        <v>1.201382</v>
      </c>
      <c r="EQ61">
        <v>1.142972</v>
      </c>
      <c r="ER61">
        <v>9.618692999999999</v>
      </c>
      <c r="ES61">
        <v>8.878779</v>
      </c>
      <c r="ET61">
        <v>0</v>
      </c>
      <c r="EU61">
        <v>0</v>
      </c>
      <c r="EV61">
        <v>0</v>
      </c>
      <c r="EW61">
        <v>0</v>
      </c>
      <c r="EX61">
        <v>1.5</v>
      </c>
      <c r="EY61">
        <v>0</v>
      </c>
      <c r="EZ61">
        <v>-25.45</v>
      </c>
      <c r="FA61">
        <v>-1.58</v>
      </c>
      <c r="FB61">
        <v>34.1998</v>
      </c>
      <c r="FC61">
        <v>40.4622</v>
      </c>
      <c r="FD61">
        <v>36.931</v>
      </c>
      <c r="FE61">
        <v>39.931</v>
      </c>
      <c r="FF61">
        <v>34.0061</v>
      </c>
      <c r="FG61">
        <v>0</v>
      </c>
      <c r="FH61">
        <v>0</v>
      </c>
      <c r="FI61">
        <v>0</v>
      </c>
      <c r="FJ61">
        <v>1720987837.2</v>
      </c>
      <c r="FK61">
        <v>0</v>
      </c>
      <c r="FL61">
        <v>2.453846153846154</v>
      </c>
      <c r="FM61">
        <v>-17.67521362126801</v>
      </c>
      <c r="FN61">
        <v>-8.133333810268011</v>
      </c>
      <c r="FO61">
        <v>-23.56538461538461</v>
      </c>
      <c r="FP61">
        <v>15</v>
      </c>
      <c r="FQ61">
        <v>1720987226.5</v>
      </c>
      <c r="FR61" t="s">
        <v>528</v>
      </c>
      <c r="FS61">
        <v>1720987226.5</v>
      </c>
      <c r="FT61">
        <v>1720987225.5</v>
      </c>
      <c r="FU61">
        <v>10</v>
      </c>
      <c r="FV61">
        <v>0.626</v>
      </c>
      <c r="FW61">
        <v>0.025</v>
      </c>
      <c r="FX61">
        <v>2.826</v>
      </c>
      <c r="FY61">
        <v>0.062</v>
      </c>
      <c r="FZ61">
        <v>420</v>
      </c>
      <c r="GA61">
        <v>13</v>
      </c>
      <c r="GB61">
        <v>0.35</v>
      </c>
      <c r="GC61">
        <v>0.09</v>
      </c>
      <c r="GD61">
        <v>1.115440243902439</v>
      </c>
      <c r="GE61">
        <v>0.2744891289198604</v>
      </c>
      <c r="GF61">
        <v>0.04717493187596023</v>
      </c>
      <c r="GG61">
        <v>1</v>
      </c>
      <c r="GH61">
        <v>1.467647058823529</v>
      </c>
      <c r="GI61">
        <v>2.281130818888899</v>
      </c>
      <c r="GJ61">
        <v>6.095500779901965</v>
      </c>
      <c r="GK61">
        <v>0</v>
      </c>
      <c r="GL61">
        <v>0.6277889268292682</v>
      </c>
      <c r="GM61">
        <v>0.06759359581881466</v>
      </c>
      <c r="GN61">
        <v>0.01063046995127167</v>
      </c>
      <c r="GO61">
        <v>1</v>
      </c>
      <c r="GP61">
        <v>2</v>
      </c>
      <c r="GQ61">
        <v>3</v>
      </c>
      <c r="GR61" t="s">
        <v>445</v>
      </c>
      <c r="GS61">
        <v>3.10014</v>
      </c>
      <c r="GT61">
        <v>2.75802</v>
      </c>
      <c r="GU61">
        <v>0.0883988</v>
      </c>
      <c r="GV61">
        <v>0.0887067</v>
      </c>
      <c r="GW61">
        <v>0.07098400000000001</v>
      </c>
      <c r="GX61">
        <v>0.0692377</v>
      </c>
      <c r="GY61">
        <v>23887.6</v>
      </c>
      <c r="GZ61">
        <v>22125.8</v>
      </c>
      <c r="HA61">
        <v>26760.8</v>
      </c>
      <c r="HB61">
        <v>24496.3</v>
      </c>
      <c r="HC61">
        <v>39815.8</v>
      </c>
      <c r="HD61">
        <v>33742.4</v>
      </c>
      <c r="HE61">
        <v>46760.5</v>
      </c>
      <c r="HF61">
        <v>38792</v>
      </c>
      <c r="HG61">
        <v>1.86945</v>
      </c>
      <c r="HH61">
        <v>1.90698</v>
      </c>
      <c r="HI61">
        <v>-0.0161976</v>
      </c>
      <c r="HJ61">
        <v>0</v>
      </c>
      <c r="HK61">
        <v>20.2695</v>
      </c>
      <c r="HL61">
        <v>999.9</v>
      </c>
      <c r="HM61">
        <v>38.5</v>
      </c>
      <c r="HN61">
        <v>30.6</v>
      </c>
      <c r="HO61">
        <v>18.725</v>
      </c>
      <c r="HP61">
        <v>60.8807</v>
      </c>
      <c r="HQ61">
        <v>24.2067</v>
      </c>
      <c r="HR61">
        <v>1</v>
      </c>
      <c r="HS61">
        <v>-0.09034300000000001</v>
      </c>
      <c r="HT61">
        <v>2.67629</v>
      </c>
      <c r="HU61">
        <v>20.2801</v>
      </c>
      <c r="HV61">
        <v>5.22223</v>
      </c>
      <c r="HW61">
        <v>11.98</v>
      </c>
      <c r="HX61">
        <v>4.96575</v>
      </c>
      <c r="HY61">
        <v>3.27545</v>
      </c>
      <c r="HZ61">
        <v>9999</v>
      </c>
      <c r="IA61">
        <v>9999</v>
      </c>
      <c r="IB61">
        <v>9999</v>
      </c>
      <c r="IC61">
        <v>999.9</v>
      </c>
      <c r="ID61">
        <v>1.86395</v>
      </c>
      <c r="IE61">
        <v>1.86005</v>
      </c>
      <c r="IF61">
        <v>1.85836</v>
      </c>
      <c r="IG61">
        <v>1.85974</v>
      </c>
      <c r="IH61">
        <v>1.85989</v>
      </c>
      <c r="II61">
        <v>1.85834</v>
      </c>
      <c r="IJ61">
        <v>1.85737</v>
      </c>
      <c r="IK61">
        <v>1.85234</v>
      </c>
      <c r="IL61">
        <v>0</v>
      </c>
      <c r="IM61">
        <v>0</v>
      </c>
      <c r="IN61">
        <v>0</v>
      </c>
      <c r="IO61">
        <v>0</v>
      </c>
      <c r="IP61" t="s">
        <v>446</v>
      </c>
      <c r="IQ61" t="s">
        <v>447</v>
      </c>
      <c r="IR61" t="s">
        <v>448</v>
      </c>
      <c r="IS61" t="s">
        <v>448</v>
      </c>
      <c r="IT61" t="s">
        <v>448</v>
      </c>
      <c r="IU61" t="s">
        <v>448</v>
      </c>
      <c r="IV61">
        <v>0</v>
      </c>
      <c r="IW61">
        <v>100</v>
      </c>
      <c r="IX61">
        <v>100</v>
      </c>
      <c r="IY61">
        <v>2.83</v>
      </c>
      <c r="IZ61">
        <v>0.0687</v>
      </c>
      <c r="JA61">
        <v>1.457505710218757</v>
      </c>
      <c r="JB61">
        <v>0.003205081530674009</v>
      </c>
      <c r="JC61">
        <v>2.801668427256499E-07</v>
      </c>
      <c r="JD61">
        <v>-2.335559357006475E-10</v>
      </c>
      <c r="JE61">
        <v>-0.02232650950392901</v>
      </c>
      <c r="JF61">
        <v>-0.002076669970451321</v>
      </c>
      <c r="JG61">
        <v>0.0007626758912413338</v>
      </c>
      <c r="JH61">
        <v>-6.071280622872934E-06</v>
      </c>
      <c r="JI61">
        <v>2</v>
      </c>
      <c r="JJ61">
        <v>2003</v>
      </c>
      <c r="JK61">
        <v>1</v>
      </c>
      <c r="JL61">
        <v>25</v>
      </c>
      <c r="JM61">
        <v>10.2</v>
      </c>
      <c r="JN61">
        <v>10.3</v>
      </c>
      <c r="JO61">
        <v>1.12549</v>
      </c>
      <c r="JP61">
        <v>2.64648</v>
      </c>
      <c r="JQ61">
        <v>1.49658</v>
      </c>
      <c r="JR61">
        <v>2.35718</v>
      </c>
      <c r="JS61">
        <v>1.54907</v>
      </c>
      <c r="JT61">
        <v>2.45483</v>
      </c>
      <c r="JU61">
        <v>34.8985</v>
      </c>
      <c r="JV61">
        <v>23.9999</v>
      </c>
      <c r="JW61">
        <v>18</v>
      </c>
      <c r="JX61">
        <v>462.029</v>
      </c>
      <c r="JY61">
        <v>498.801</v>
      </c>
      <c r="JZ61">
        <v>18.0729</v>
      </c>
      <c r="KA61">
        <v>26.0472</v>
      </c>
      <c r="KB61">
        <v>29.9998</v>
      </c>
      <c r="KC61">
        <v>26.3877</v>
      </c>
      <c r="KD61">
        <v>26.4088</v>
      </c>
      <c r="KE61">
        <v>22.638</v>
      </c>
      <c r="KF61">
        <v>27.664</v>
      </c>
      <c r="KG61">
        <v>23.7373</v>
      </c>
      <c r="KH61">
        <v>18.08</v>
      </c>
      <c r="KI61">
        <v>420</v>
      </c>
      <c r="KJ61">
        <v>12.6697</v>
      </c>
      <c r="KK61">
        <v>102.214</v>
      </c>
      <c r="KL61">
        <v>93.518</v>
      </c>
    </row>
    <row r="62" spans="1:298">
      <c r="A62">
        <v>44</v>
      </c>
      <c r="B62">
        <v>1720987846.5</v>
      </c>
      <c r="C62">
        <v>3827.5</v>
      </c>
      <c r="D62" t="s">
        <v>541</v>
      </c>
      <c r="E62" t="s">
        <v>542</v>
      </c>
      <c r="F62">
        <v>5</v>
      </c>
      <c r="G62" t="s">
        <v>527</v>
      </c>
      <c r="H62" t="s">
        <v>440</v>
      </c>
      <c r="I62" t="s">
        <v>441</v>
      </c>
      <c r="J62">
        <v>1720987844</v>
      </c>
      <c r="K62">
        <f>(L62)/1000</f>
        <v>0</v>
      </c>
      <c r="L62">
        <f>IF(DQ62, AO62, AI62)</f>
        <v>0</v>
      </c>
      <c r="M62">
        <f>IF(DQ62, AJ62, AH62)</f>
        <v>0</v>
      </c>
      <c r="N62">
        <f>DS62 - IF(AV62&gt;1, M62*DM62*100.0/(AX62), 0)</f>
        <v>0</v>
      </c>
      <c r="O62">
        <f>((U62-K62/2)*N62-M62)/(U62+K62/2)</f>
        <v>0</v>
      </c>
      <c r="P62">
        <f>O62*(DZ62+EA62)/1000.0</f>
        <v>0</v>
      </c>
      <c r="Q62">
        <f>(DS62 - IF(AV62&gt;1, M62*DM62*100.0/(AX62), 0))*(DZ62+EA62)/1000.0</f>
        <v>0</v>
      </c>
      <c r="R62">
        <f>2.0/((1/T62-1/S62)+SIGN(T62)*SQRT((1/T62-1/S62)*(1/T62-1/S62) + 4*DN62/((DN62+1)*(DN62+1))*(2*1/T62*1/S62-1/S62*1/S62)))</f>
        <v>0</v>
      </c>
      <c r="S62">
        <f>IF(LEFT(DO62,1)&lt;&gt;"0",IF(LEFT(DO62,1)="1",3.0,DP62),$D$5+$E$5*(EG62*DZ62/($K$5*1000))+$F$5*(EG62*DZ62/($K$5*1000))*MAX(MIN(DM62,$J$5),$I$5)*MAX(MIN(DM62,$J$5),$I$5)+$G$5*MAX(MIN(DM62,$J$5),$I$5)*(EG62*DZ62/($K$5*1000))+$H$5*(EG62*DZ62/($K$5*1000))*(EG62*DZ62/($K$5*1000)))</f>
        <v>0</v>
      </c>
      <c r="T62">
        <f>K62*(1000-(1000*0.61365*exp(17.502*X62/(240.97+X62))/(DZ62+EA62)+DU62)/2)/(1000*0.61365*exp(17.502*X62/(240.97+X62))/(DZ62+EA62)-DU62)</f>
        <v>0</v>
      </c>
      <c r="U62">
        <f>1/((DN62+1)/(R62/1.6)+1/(S62/1.37)) + DN62/((DN62+1)/(R62/1.6) + DN62/(S62/1.37))</f>
        <v>0</v>
      </c>
      <c r="V62">
        <f>(DI62*DL62)</f>
        <v>0</v>
      </c>
      <c r="W62">
        <f>(EB62+(V62+2*0.95*5.67E-8*(((EB62+$B$9)+273)^4-(EB62+273)^4)-44100*K62)/(1.84*29.3*S62+8*0.95*5.67E-8*(EB62+273)^3))</f>
        <v>0</v>
      </c>
      <c r="X62">
        <f>($C$9*EC62+$D$9*ED62+$E$9*W62)</f>
        <v>0</v>
      </c>
      <c r="Y62">
        <f>0.61365*exp(17.502*X62/(240.97+X62))</f>
        <v>0</v>
      </c>
      <c r="Z62">
        <f>(AA62/AB62*100)</f>
        <v>0</v>
      </c>
      <c r="AA62">
        <f>DU62*(DZ62+EA62)/1000</f>
        <v>0</v>
      </c>
      <c r="AB62">
        <f>0.61365*exp(17.502*EB62/(240.97+EB62))</f>
        <v>0</v>
      </c>
      <c r="AC62">
        <f>(Y62-DU62*(DZ62+EA62)/1000)</f>
        <v>0</v>
      </c>
      <c r="AD62">
        <f>(-K62*44100)</f>
        <v>0</v>
      </c>
      <c r="AE62">
        <f>2*29.3*S62*0.92*(EB62-X62)</f>
        <v>0</v>
      </c>
      <c r="AF62">
        <f>2*0.95*5.67E-8*(((EB62+$B$9)+273)^4-(X62+273)^4)</f>
        <v>0</v>
      </c>
      <c r="AG62">
        <f>V62+AF62+AD62+AE62</f>
        <v>0</v>
      </c>
      <c r="AH62">
        <f>DY62*AV62*(DT62-DS62*(1000-AV62*DV62)/(1000-AV62*DU62))/(100*DM62)</f>
        <v>0</v>
      </c>
      <c r="AI62">
        <f>1000*DY62*AV62*(DU62-DV62)/(100*DM62*(1000-AV62*DU62))</f>
        <v>0</v>
      </c>
      <c r="AJ62">
        <f>(AK62 - AL62 - DZ62*1E3/(8.314*(EB62+273.15)) * AN62/DY62 * AM62) * DY62/(100*DM62) * (1000 - DV62)/1000</f>
        <v>0</v>
      </c>
      <c r="AK62">
        <v>425.3996524276698</v>
      </c>
      <c r="AL62">
        <v>426.7905151515151</v>
      </c>
      <c r="AM62">
        <v>0.0002706591878061026</v>
      </c>
      <c r="AN62">
        <v>66.23807897000336</v>
      </c>
      <c r="AO62">
        <f>(AQ62 - AP62 + DZ62*1E3/(8.314*(EB62+273.15)) * AS62/DY62 * AR62) * DY62/(100*DM62) * 1000/(1000 - AQ62)</f>
        <v>0</v>
      </c>
      <c r="AP62">
        <v>12.60279604084951</v>
      </c>
      <c r="AQ62">
        <v>13.22982121212121</v>
      </c>
      <c r="AR62">
        <v>-0.0001501736368530852</v>
      </c>
      <c r="AS62">
        <v>103.662649365566</v>
      </c>
      <c r="AT62">
        <v>20</v>
      </c>
      <c r="AU62">
        <v>4</v>
      </c>
      <c r="AV62">
        <f>IF(AT62*$H$15&gt;=AX62,1.0,(AX62/(AX62-AT62*$H$15)))</f>
        <v>0</v>
      </c>
      <c r="AW62">
        <f>(AV62-1)*100</f>
        <v>0</v>
      </c>
      <c r="AX62">
        <f>MAX(0,($B$15+$C$15*EG62)/(1+$D$15*EG62)*DZ62/(EB62+273)*$E$15)</f>
        <v>0</v>
      </c>
      <c r="AY62" t="s">
        <v>442</v>
      </c>
      <c r="AZ62" t="s">
        <v>442</v>
      </c>
      <c r="BA62">
        <v>0</v>
      </c>
      <c r="BB62">
        <v>0</v>
      </c>
      <c r="BC62">
        <f>1-BA62/BB62</f>
        <v>0</v>
      </c>
      <c r="BD62">
        <v>0</v>
      </c>
      <c r="BE62" t="s">
        <v>442</v>
      </c>
      <c r="BF62" t="s">
        <v>442</v>
      </c>
      <c r="BG62">
        <v>0</v>
      </c>
      <c r="BH62">
        <v>0</v>
      </c>
      <c r="BI62">
        <f>1-BG62/BH62</f>
        <v>0</v>
      </c>
      <c r="BJ62">
        <v>0.5</v>
      </c>
      <c r="BK62">
        <f>DJ62</f>
        <v>0</v>
      </c>
      <c r="BL62">
        <f>M62</f>
        <v>0</v>
      </c>
      <c r="BM62">
        <f>BI62*BJ62*BK62</f>
        <v>0</v>
      </c>
      <c r="BN62">
        <f>(BL62-BD62)/BK62</f>
        <v>0</v>
      </c>
      <c r="BO62">
        <f>(BB62-BH62)/BH62</f>
        <v>0</v>
      </c>
      <c r="BP62">
        <f>BA62/(BC62+BA62/BH62)</f>
        <v>0</v>
      </c>
      <c r="BQ62" t="s">
        <v>442</v>
      </c>
      <c r="BR62">
        <v>0</v>
      </c>
      <c r="BS62">
        <f>IF(BR62&lt;&gt;0, BR62, BP62)</f>
        <v>0</v>
      </c>
      <c r="BT62">
        <f>1-BS62/BH62</f>
        <v>0</v>
      </c>
      <c r="BU62">
        <f>(BH62-BG62)/(BH62-BS62)</f>
        <v>0</v>
      </c>
      <c r="BV62">
        <f>(BB62-BH62)/(BB62-BS62)</f>
        <v>0</v>
      </c>
      <c r="BW62">
        <f>(BH62-BG62)/(BH62-BA62)</f>
        <v>0</v>
      </c>
      <c r="BX62">
        <f>(BB62-BH62)/(BB62-BA62)</f>
        <v>0</v>
      </c>
      <c r="BY62">
        <f>(BU62*BS62/BG62)</f>
        <v>0</v>
      </c>
      <c r="BZ62">
        <f>(1-BY62)</f>
        <v>0</v>
      </c>
      <c r="DI62">
        <f>$B$13*EH62+$C$13*EI62+$F$13*ET62*(1-EW62)</f>
        <v>0</v>
      </c>
      <c r="DJ62">
        <f>DI62*DK62</f>
        <v>0</v>
      </c>
      <c r="DK62">
        <f>($B$13*$D$11+$C$13*$D$11+$F$13*((FG62+EY62)/MAX(FG62+EY62+FH62, 0.1)*$I$11+FH62/MAX(FG62+EY62+FH62, 0.1)*$J$11))/($B$13+$C$13+$F$13)</f>
        <v>0</v>
      </c>
      <c r="DL62">
        <f>($B$13*$K$11+$C$13*$K$11+$F$13*((FG62+EY62)/MAX(FG62+EY62+FH62, 0.1)*$P$11+FH62/MAX(FG62+EY62+FH62, 0.1)*$Q$11))/($B$13+$C$13+$F$13)</f>
        <v>0</v>
      </c>
      <c r="DM62">
        <v>6</v>
      </c>
      <c r="DN62">
        <v>0.5</v>
      </c>
      <c r="DO62" t="s">
        <v>443</v>
      </c>
      <c r="DP62">
        <v>2</v>
      </c>
      <c r="DQ62" t="b">
        <v>1</v>
      </c>
      <c r="DR62">
        <v>1720987844</v>
      </c>
      <c r="DS62">
        <v>421.1263333333334</v>
      </c>
      <c r="DT62">
        <v>420.0412222222222</v>
      </c>
      <c r="DU62">
        <v>13.23412222222222</v>
      </c>
      <c r="DV62">
        <v>12.60257777777778</v>
      </c>
      <c r="DW62">
        <v>418.296</v>
      </c>
      <c r="DX62">
        <v>13.16545555555556</v>
      </c>
      <c r="DY62">
        <v>499.9862222222222</v>
      </c>
      <c r="DZ62">
        <v>90.67178888888888</v>
      </c>
      <c r="EA62">
        <v>0.1000494333333333</v>
      </c>
      <c r="EB62">
        <v>20.32575555555556</v>
      </c>
      <c r="EC62">
        <v>19.99287777777778</v>
      </c>
      <c r="ED62">
        <v>999.9000000000001</v>
      </c>
      <c r="EE62">
        <v>0</v>
      </c>
      <c r="EF62">
        <v>0</v>
      </c>
      <c r="EG62">
        <v>9992.905555555555</v>
      </c>
      <c r="EH62">
        <v>0</v>
      </c>
      <c r="EI62">
        <v>0.242856</v>
      </c>
      <c r="EJ62">
        <v>1.08509</v>
      </c>
      <c r="EK62">
        <v>426.7743333333333</v>
      </c>
      <c r="EL62">
        <v>425.4022222222222</v>
      </c>
      <c r="EM62">
        <v>0.6315477777777778</v>
      </c>
      <c r="EN62">
        <v>420.0412222222222</v>
      </c>
      <c r="EO62">
        <v>12.60257777777778</v>
      </c>
      <c r="EP62">
        <v>1.199962222222222</v>
      </c>
      <c r="EQ62">
        <v>1.142697777777778</v>
      </c>
      <c r="ER62">
        <v>9.601067777777779</v>
      </c>
      <c r="ES62">
        <v>8.875234444444443</v>
      </c>
      <c r="ET62">
        <v>0</v>
      </c>
      <c r="EU62">
        <v>0</v>
      </c>
      <c r="EV62">
        <v>0</v>
      </c>
      <c r="EW62">
        <v>0</v>
      </c>
      <c r="EX62">
        <v>2.477777777777778</v>
      </c>
      <c r="EY62">
        <v>0</v>
      </c>
      <c r="EZ62">
        <v>-20.05555555555556</v>
      </c>
      <c r="FA62">
        <v>-0.7666666666666665</v>
      </c>
      <c r="FB62">
        <v>34.19444444444444</v>
      </c>
      <c r="FC62">
        <v>40.54155555555556</v>
      </c>
      <c r="FD62">
        <v>36.99255555555555</v>
      </c>
      <c r="FE62">
        <v>39.91644444444444</v>
      </c>
      <c r="FF62">
        <v>34.18711111111111</v>
      </c>
      <c r="FG62">
        <v>0</v>
      </c>
      <c r="FH62">
        <v>0</v>
      </c>
      <c r="FI62">
        <v>0</v>
      </c>
      <c r="FJ62">
        <v>1720987842</v>
      </c>
      <c r="FK62">
        <v>0</v>
      </c>
      <c r="FL62">
        <v>1.330769230769231</v>
      </c>
      <c r="FM62">
        <v>-6.242735373008666</v>
      </c>
      <c r="FN62">
        <v>14.99829044233819</v>
      </c>
      <c r="FO62">
        <v>-22.31153846153846</v>
      </c>
      <c r="FP62">
        <v>15</v>
      </c>
      <c r="FQ62">
        <v>1720987226.5</v>
      </c>
      <c r="FR62" t="s">
        <v>528</v>
      </c>
      <c r="FS62">
        <v>1720987226.5</v>
      </c>
      <c r="FT62">
        <v>1720987225.5</v>
      </c>
      <c r="FU62">
        <v>10</v>
      </c>
      <c r="FV62">
        <v>0.626</v>
      </c>
      <c r="FW62">
        <v>0.025</v>
      </c>
      <c r="FX62">
        <v>2.826</v>
      </c>
      <c r="FY62">
        <v>0.062</v>
      </c>
      <c r="FZ62">
        <v>420</v>
      </c>
      <c r="GA62">
        <v>13</v>
      </c>
      <c r="GB62">
        <v>0.35</v>
      </c>
      <c r="GC62">
        <v>0.09</v>
      </c>
      <c r="GD62">
        <v>1.117711951219512</v>
      </c>
      <c r="GE62">
        <v>-0.01242982578396915</v>
      </c>
      <c r="GF62">
        <v>0.04262640943779569</v>
      </c>
      <c r="GG62">
        <v>1</v>
      </c>
      <c r="GH62">
        <v>1.86764705882353</v>
      </c>
      <c r="GI62">
        <v>-15.8548511277372</v>
      </c>
      <c r="GJ62">
        <v>6.780149251707703</v>
      </c>
      <c r="GK62">
        <v>0</v>
      </c>
      <c r="GL62">
        <v>0.6300829999999999</v>
      </c>
      <c r="GM62">
        <v>0.06754275261324076</v>
      </c>
      <c r="GN62">
        <v>0.01081265644578769</v>
      </c>
      <c r="GO62">
        <v>1</v>
      </c>
      <c r="GP62">
        <v>2</v>
      </c>
      <c r="GQ62">
        <v>3</v>
      </c>
      <c r="GR62" t="s">
        <v>445</v>
      </c>
      <c r="GS62">
        <v>3.10019</v>
      </c>
      <c r="GT62">
        <v>2.75812</v>
      </c>
      <c r="GU62">
        <v>0.0884104</v>
      </c>
      <c r="GV62">
        <v>0.0887168</v>
      </c>
      <c r="GW62">
        <v>0.0709436</v>
      </c>
      <c r="GX62">
        <v>0.0692353</v>
      </c>
      <c r="GY62">
        <v>23887.5</v>
      </c>
      <c r="GZ62">
        <v>22125.8</v>
      </c>
      <c r="HA62">
        <v>26761</v>
      </c>
      <c r="HB62">
        <v>24496.6</v>
      </c>
      <c r="HC62">
        <v>39817.8</v>
      </c>
      <c r="HD62">
        <v>33742.4</v>
      </c>
      <c r="HE62">
        <v>46760.8</v>
      </c>
      <c r="HF62">
        <v>38792</v>
      </c>
      <c r="HG62">
        <v>1.86955</v>
      </c>
      <c r="HH62">
        <v>1.9068</v>
      </c>
      <c r="HI62">
        <v>-0.0170618</v>
      </c>
      <c r="HJ62">
        <v>0</v>
      </c>
      <c r="HK62">
        <v>20.2668</v>
      </c>
      <c r="HL62">
        <v>999.9</v>
      </c>
      <c r="HM62">
        <v>38.5</v>
      </c>
      <c r="HN62">
        <v>30.6</v>
      </c>
      <c r="HO62">
        <v>18.7215</v>
      </c>
      <c r="HP62">
        <v>60.8007</v>
      </c>
      <c r="HQ62">
        <v>24.1386</v>
      </c>
      <c r="HR62">
        <v>1</v>
      </c>
      <c r="HS62">
        <v>-0.0910417</v>
      </c>
      <c r="HT62">
        <v>2.61511</v>
      </c>
      <c r="HU62">
        <v>20.2811</v>
      </c>
      <c r="HV62">
        <v>5.22208</v>
      </c>
      <c r="HW62">
        <v>11.98</v>
      </c>
      <c r="HX62">
        <v>4.96575</v>
      </c>
      <c r="HY62">
        <v>3.2753</v>
      </c>
      <c r="HZ62">
        <v>9999</v>
      </c>
      <c r="IA62">
        <v>9999</v>
      </c>
      <c r="IB62">
        <v>9999</v>
      </c>
      <c r="IC62">
        <v>999.9</v>
      </c>
      <c r="ID62">
        <v>1.86392</v>
      </c>
      <c r="IE62">
        <v>1.86005</v>
      </c>
      <c r="IF62">
        <v>1.85835</v>
      </c>
      <c r="IG62">
        <v>1.85974</v>
      </c>
      <c r="IH62">
        <v>1.85989</v>
      </c>
      <c r="II62">
        <v>1.85834</v>
      </c>
      <c r="IJ62">
        <v>1.85734</v>
      </c>
      <c r="IK62">
        <v>1.85235</v>
      </c>
      <c r="IL62">
        <v>0</v>
      </c>
      <c r="IM62">
        <v>0</v>
      </c>
      <c r="IN62">
        <v>0</v>
      </c>
      <c r="IO62">
        <v>0</v>
      </c>
      <c r="IP62" t="s">
        <v>446</v>
      </c>
      <c r="IQ62" t="s">
        <v>447</v>
      </c>
      <c r="IR62" t="s">
        <v>448</v>
      </c>
      <c r="IS62" t="s">
        <v>448</v>
      </c>
      <c r="IT62" t="s">
        <v>448</v>
      </c>
      <c r="IU62" t="s">
        <v>448</v>
      </c>
      <c r="IV62">
        <v>0</v>
      </c>
      <c r="IW62">
        <v>100</v>
      </c>
      <c r="IX62">
        <v>100</v>
      </c>
      <c r="IY62">
        <v>2.83</v>
      </c>
      <c r="IZ62">
        <v>0.06859999999999999</v>
      </c>
      <c r="JA62">
        <v>1.457505710218757</v>
      </c>
      <c r="JB62">
        <v>0.003205081530674009</v>
      </c>
      <c r="JC62">
        <v>2.801668427256499E-07</v>
      </c>
      <c r="JD62">
        <v>-2.335559357006475E-10</v>
      </c>
      <c r="JE62">
        <v>-0.02232650950392901</v>
      </c>
      <c r="JF62">
        <v>-0.002076669970451321</v>
      </c>
      <c r="JG62">
        <v>0.0007626758912413338</v>
      </c>
      <c r="JH62">
        <v>-6.071280622872934E-06</v>
      </c>
      <c r="JI62">
        <v>2</v>
      </c>
      <c r="JJ62">
        <v>2003</v>
      </c>
      <c r="JK62">
        <v>1</v>
      </c>
      <c r="JL62">
        <v>25</v>
      </c>
      <c r="JM62">
        <v>10.3</v>
      </c>
      <c r="JN62">
        <v>10.3</v>
      </c>
      <c r="JO62">
        <v>1.12549</v>
      </c>
      <c r="JP62">
        <v>2.64771</v>
      </c>
      <c r="JQ62">
        <v>1.49658</v>
      </c>
      <c r="JR62">
        <v>2.35718</v>
      </c>
      <c r="JS62">
        <v>1.54907</v>
      </c>
      <c r="JT62">
        <v>2.46582</v>
      </c>
      <c r="JU62">
        <v>34.9214</v>
      </c>
      <c r="JV62">
        <v>23.9912</v>
      </c>
      <c r="JW62">
        <v>18</v>
      </c>
      <c r="JX62">
        <v>462.059</v>
      </c>
      <c r="JY62">
        <v>498.661</v>
      </c>
      <c r="JZ62">
        <v>18.0598</v>
      </c>
      <c r="KA62">
        <v>26.045</v>
      </c>
      <c r="KB62">
        <v>29.9996</v>
      </c>
      <c r="KC62">
        <v>26.3844</v>
      </c>
      <c r="KD62">
        <v>26.406</v>
      </c>
      <c r="KE62">
        <v>22.6357</v>
      </c>
      <c r="KF62">
        <v>27.664</v>
      </c>
      <c r="KG62">
        <v>23.7373</v>
      </c>
      <c r="KH62">
        <v>18.0699</v>
      </c>
      <c r="KI62">
        <v>420</v>
      </c>
      <c r="KJ62">
        <v>12.6697</v>
      </c>
      <c r="KK62">
        <v>102.215</v>
      </c>
      <c r="KL62">
        <v>93.5183</v>
      </c>
    </row>
    <row r="63" spans="1:298">
      <c r="A63">
        <v>45</v>
      </c>
      <c r="B63">
        <v>1720987851.5</v>
      </c>
      <c r="C63">
        <v>3832.5</v>
      </c>
      <c r="D63" t="s">
        <v>543</v>
      </c>
      <c r="E63" t="s">
        <v>544</v>
      </c>
      <c r="F63">
        <v>5</v>
      </c>
      <c r="G63" t="s">
        <v>527</v>
      </c>
      <c r="H63" t="s">
        <v>440</v>
      </c>
      <c r="I63" t="s">
        <v>441</v>
      </c>
      <c r="J63">
        <v>1720987848.7</v>
      </c>
      <c r="K63">
        <f>(L63)/1000</f>
        <v>0</v>
      </c>
      <c r="L63">
        <f>IF(DQ63, AO63, AI63)</f>
        <v>0</v>
      </c>
      <c r="M63">
        <f>IF(DQ63, AJ63, AH63)</f>
        <v>0</v>
      </c>
      <c r="N63">
        <f>DS63 - IF(AV63&gt;1, M63*DM63*100.0/(AX63), 0)</f>
        <v>0</v>
      </c>
      <c r="O63">
        <f>((U63-K63/2)*N63-M63)/(U63+K63/2)</f>
        <v>0</v>
      </c>
      <c r="P63">
        <f>O63*(DZ63+EA63)/1000.0</f>
        <v>0</v>
      </c>
      <c r="Q63">
        <f>(DS63 - IF(AV63&gt;1, M63*DM63*100.0/(AX63), 0))*(DZ63+EA63)/1000.0</f>
        <v>0</v>
      </c>
      <c r="R63">
        <f>2.0/((1/T63-1/S63)+SIGN(T63)*SQRT((1/T63-1/S63)*(1/T63-1/S63) + 4*DN63/((DN63+1)*(DN63+1))*(2*1/T63*1/S63-1/S63*1/S63)))</f>
        <v>0</v>
      </c>
      <c r="S63">
        <f>IF(LEFT(DO63,1)&lt;&gt;"0",IF(LEFT(DO63,1)="1",3.0,DP63),$D$5+$E$5*(EG63*DZ63/($K$5*1000))+$F$5*(EG63*DZ63/($K$5*1000))*MAX(MIN(DM63,$J$5),$I$5)*MAX(MIN(DM63,$J$5),$I$5)+$G$5*MAX(MIN(DM63,$J$5),$I$5)*(EG63*DZ63/($K$5*1000))+$H$5*(EG63*DZ63/($K$5*1000))*(EG63*DZ63/($K$5*1000)))</f>
        <v>0</v>
      </c>
      <c r="T63">
        <f>K63*(1000-(1000*0.61365*exp(17.502*X63/(240.97+X63))/(DZ63+EA63)+DU63)/2)/(1000*0.61365*exp(17.502*X63/(240.97+X63))/(DZ63+EA63)-DU63)</f>
        <v>0</v>
      </c>
      <c r="U63">
        <f>1/((DN63+1)/(R63/1.6)+1/(S63/1.37)) + DN63/((DN63+1)/(R63/1.6) + DN63/(S63/1.37))</f>
        <v>0</v>
      </c>
      <c r="V63">
        <f>(DI63*DL63)</f>
        <v>0</v>
      </c>
      <c r="W63">
        <f>(EB63+(V63+2*0.95*5.67E-8*(((EB63+$B$9)+273)^4-(EB63+273)^4)-44100*K63)/(1.84*29.3*S63+8*0.95*5.67E-8*(EB63+273)^3))</f>
        <v>0</v>
      </c>
      <c r="X63">
        <f>($C$9*EC63+$D$9*ED63+$E$9*W63)</f>
        <v>0</v>
      </c>
      <c r="Y63">
        <f>0.61365*exp(17.502*X63/(240.97+X63))</f>
        <v>0</v>
      </c>
      <c r="Z63">
        <f>(AA63/AB63*100)</f>
        <v>0</v>
      </c>
      <c r="AA63">
        <f>DU63*(DZ63+EA63)/1000</f>
        <v>0</v>
      </c>
      <c r="AB63">
        <f>0.61365*exp(17.502*EB63/(240.97+EB63))</f>
        <v>0</v>
      </c>
      <c r="AC63">
        <f>(Y63-DU63*(DZ63+EA63)/1000)</f>
        <v>0</v>
      </c>
      <c r="AD63">
        <f>(-K63*44100)</f>
        <v>0</v>
      </c>
      <c r="AE63">
        <f>2*29.3*S63*0.92*(EB63-X63)</f>
        <v>0</v>
      </c>
      <c r="AF63">
        <f>2*0.95*5.67E-8*(((EB63+$B$9)+273)^4-(X63+273)^4)</f>
        <v>0</v>
      </c>
      <c r="AG63">
        <f>V63+AF63+AD63+AE63</f>
        <v>0</v>
      </c>
      <c r="AH63">
        <f>DY63*AV63*(DT63-DS63*(1000-AV63*DV63)/(1000-AV63*DU63))/(100*DM63)</f>
        <v>0</v>
      </c>
      <c r="AI63">
        <f>1000*DY63*AV63*(DU63-DV63)/(100*DM63*(1000-AV63*DU63))</f>
        <v>0</v>
      </c>
      <c r="AJ63">
        <f>(AK63 - AL63 - DZ63*1E3/(8.314*(EB63+273.15)) * AN63/DY63 * AM63) * DY63/(100*DM63) * (1000 - DV63)/1000</f>
        <v>0</v>
      </c>
      <c r="AK63">
        <v>425.3460132492021</v>
      </c>
      <c r="AL63">
        <v>426.7467878787879</v>
      </c>
      <c r="AM63">
        <v>-0.02004475175296536</v>
      </c>
      <c r="AN63">
        <v>66.23807897000336</v>
      </c>
      <c r="AO63">
        <f>(AQ63 - AP63 + DZ63*1E3/(8.314*(EB63+273.15)) * AS63/DY63 * AR63) * DY63/(100*DM63) * 1000/(1000 - AQ63)</f>
        <v>0</v>
      </c>
      <c r="AP63">
        <v>12.60234308905201</v>
      </c>
      <c r="AQ63">
        <v>13.22522909090908</v>
      </c>
      <c r="AR63">
        <v>-6.284421097400383E-05</v>
      </c>
      <c r="AS63">
        <v>103.662649365566</v>
      </c>
      <c r="AT63">
        <v>20</v>
      </c>
      <c r="AU63">
        <v>4</v>
      </c>
      <c r="AV63">
        <f>IF(AT63*$H$15&gt;=AX63,1.0,(AX63/(AX63-AT63*$H$15)))</f>
        <v>0</v>
      </c>
      <c r="AW63">
        <f>(AV63-1)*100</f>
        <v>0</v>
      </c>
      <c r="AX63">
        <f>MAX(0,($B$15+$C$15*EG63)/(1+$D$15*EG63)*DZ63/(EB63+273)*$E$15)</f>
        <v>0</v>
      </c>
      <c r="AY63" t="s">
        <v>442</v>
      </c>
      <c r="AZ63" t="s">
        <v>442</v>
      </c>
      <c r="BA63">
        <v>0</v>
      </c>
      <c r="BB63">
        <v>0</v>
      </c>
      <c r="BC63">
        <f>1-BA63/BB63</f>
        <v>0</v>
      </c>
      <c r="BD63">
        <v>0</v>
      </c>
      <c r="BE63" t="s">
        <v>442</v>
      </c>
      <c r="BF63" t="s">
        <v>442</v>
      </c>
      <c r="BG63">
        <v>0</v>
      </c>
      <c r="BH63">
        <v>0</v>
      </c>
      <c r="BI63">
        <f>1-BG63/BH63</f>
        <v>0</v>
      </c>
      <c r="BJ63">
        <v>0.5</v>
      </c>
      <c r="BK63">
        <f>DJ63</f>
        <v>0</v>
      </c>
      <c r="BL63">
        <f>M63</f>
        <v>0</v>
      </c>
      <c r="BM63">
        <f>BI63*BJ63*BK63</f>
        <v>0</v>
      </c>
      <c r="BN63">
        <f>(BL63-BD63)/BK63</f>
        <v>0</v>
      </c>
      <c r="BO63">
        <f>(BB63-BH63)/BH63</f>
        <v>0</v>
      </c>
      <c r="BP63">
        <f>BA63/(BC63+BA63/BH63)</f>
        <v>0</v>
      </c>
      <c r="BQ63" t="s">
        <v>442</v>
      </c>
      <c r="BR63">
        <v>0</v>
      </c>
      <c r="BS63">
        <f>IF(BR63&lt;&gt;0, BR63, BP63)</f>
        <v>0</v>
      </c>
      <c r="BT63">
        <f>1-BS63/BH63</f>
        <v>0</v>
      </c>
      <c r="BU63">
        <f>(BH63-BG63)/(BH63-BS63)</f>
        <v>0</v>
      </c>
      <c r="BV63">
        <f>(BB63-BH63)/(BB63-BS63)</f>
        <v>0</v>
      </c>
      <c r="BW63">
        <f>(BH63-BG63)/(BH63-BA63)</f>
        <v>0</v>
      </c>
      <c r="BX63">
        <f>(BB63-BH63)/(BB63-BA63)</f>
        <v>0</v>
      </c>
      <c r="BY63">
        <f>(BU63*BS63/BG63)</f>
        <v>0</v>
      </c>
      <c r="BZ63">
        <f>(1-BY63)</f>
        <v>0</v>
      </c>
      <c r="DI63">
        <f>$B$13*EH63+$C$13*EI63+$F$13*ET63*(1-EW63)</f>
        <v>0</v>
      </c>
      <c r="DJ63">
        <f>DI63*DK63</f>
        <v>0</v>
      </c>
      <c r="DK63">
        <f>($B$13*$D$11+$C$13*$D$11+$F$13*((FG63+EY63)/MAX(FG63+EY63+FH63, 0.1)*$I$11+FH63/MAX(FG63+EY63+FH63, 0.1)*$J$11))/($B$13+$C$13+$F$13)</f>
        <v>0</v>
      </c>
      <c r="DL63">
        <f>($B$13*$K$11+$C$13*$K$11+$F$13*((FG63+EY63)/MAX(FG63+EY63+FH63, 0.1)*$P$11+FH63/MAX(FG63+EY63+FH63, 0.1)*$Q$11))/($B$13+$C$13+$F$13)</f>
        <v>0</v>
      </c>
      <c r="DM63">
        <v>6</v>
      </c>
      <c r="DN63">
        <v>0.5</v>
      </c>
      <c r="DO63" t="s">
        <v>443</v>
      </c>
      <c r="DP63">
        <v>2</v>
      </c>
      <c r="DQ63" t="b">
        <v>1</v>
      </c>
      <c r="DR63">
        <v>1720987848.7</v>
      </c>
      <c r="DS63">
        <v>421.1527</v>
      </c>
      <c r="DT63">
        <v>419.9970999999999</v>
      </c>
      <c r="DU63">
        <v>13.22681</v>
      </c>
      <c r="DV63">
        <v>12.60121</v>
      </c>
      <c r="DW63">
        <v>418.3224999999999</v>
      </c>
      <c r="DX63">
        <v>13.15822</v>
      </c>
      <c r="DY63">
        <v>499.9767</v>
      </c>
      <c r="DZ63">
        <v>90.6742</v>
      </c>
      <c r="EA63">
        <v>0.09994269</v>
      </c>
      <c r="EB63">
        <v>20.30879</v>
      </c>
      <c r="EC63">
        <v>19.98582</v>
      </c>
      <c r="ED63">
        <v>999.9</v>
      </c>
      <c r="EE63">
        <v>0</v>
      </c>
      <c r="EF63">
        <v>0</v>
      </c>
      <c r="EG63">
        <v>9996.684000000001</v>
      </c>
      <c r="EH63">
        <v>0</v>
      </c>
      <c r="EI63">
        <v>0.242856</v>
      </c>
      <c r="EJ63">
        <v>1.155727</v>
      </c>
      <c r="EK63">
        <v>426.7979999999999</v>
      </c>
      <c r="EL63">
        <v>425.3572</v>
      </c>
      <c r="EM63">
        <v>0.6255896</v>
      </c>
      <c r="EN63">
        <v>419.9970999999999</v>
      </c>
      <c r="EO63">
        <v>12.60121</v>
      </c>
      <c r="EP63">
        <v>1.19933</v>
      </c>
      <c r="EQ63">
        <v>1.142606</v>
      </c>
      <c r="ER63">
        <v>9.593233</v>
      </c>
      <c r="ES63">
        <v>8.874033000000001</v>
      </c>
      <c r="ET63">
        <v>0</v>
      </c>
      <c r="EU63">
        <v>0</v>
      </c>
      <c r="EV63">
        <v>0</v>
      </c>
      <c r="EW63">
        <v>0</v>
      </c>
      <c r="EX63">
        <v>-0.5800000000000004</v>
      </c>
      <c r="EY63">
        <v>0</v>
      </c>
      <c r="EZ63">
        <v>-23.68</v>
      </c>
      <c r="FA63">
        <v>-1.56</v>
      </c>
      <c r="FB63">
        <v>34.2375</v>
      </c>
      <c r="FC63">
        <v>40.55589999999999</v>
      </c>
      <c r="FD63">
        <v>36.9936</v>
      </c>
      <c r="FE63">
        <v>39.9937</v>
      </c>
      <c r="FF63">
        <v>34.0561</v>
      </c>
      <c r="FG63">
        <v>0</v>
      </c>
      <c r="FH63">
        <v>0</v>
      </c>
      <c r="FI63">
        <v>0</v>
      </c>
      <c r="FJ63">
        <v>1720987846.8</v>
      </c>
      <c r="FK63">
        <v>0</v>
      </c>
      <c r="FL63">
        <v>0.8499999999999999</v>
      </c>
      <c r="FM63">
        <v>-5.740171156364522</v>
      </c>
      <c r="FN63">
        <v>13.44957255385458</v>
      </c>
      <c r="FO63">
        <v>-22.77692307692308</v>
      </c>
      <c r="FP63">
        <v>15</v>
      </c>
      <c r="FQ63">
        <v>1720987226.5</v>
      </c>
      <c r="FR63" t="s">
        <v>528</v>
      </c>
      <c r="FS63">
        <v>1720987226.5</v>
      </c>
      <c r="FT63">
        <v>1720987225.5</v>
      </c>
      <c r="FU63">
        <v>10</v>
      </c>
      <c r="FV63">
        <v>0.626</v>
      </c>
      <c r="FW63">
        <v>0.025</v>
      </c>
      <c r="FX63">
        <v>2.826</v>
      </c>
      <c r="FY63">
        <v>0.062</v>
      </c>
      <c r="FZ63">
        <v>420</v>
      </c>
      <c r="GA63">
        <v>13</v>
      </c>
      <c r="GB63">
        <v>0.35</v>
      </c>
      <c r="GC63">
        <v>0.09</v>
      </c>
      <c r="GD63">
        <v>1.12853125</v>
      </c>
      <c r="GE63">
        <v>0.07970893058161266</v>
      </c>
      <c r="GF63">
        <v>0.04100653253979785</v>
      </c>
      <c r="GG63">
        <v>1</v>
      </c>
      <c r="GH63">
        <v>1.014705882352941</v>
      </c>
      <c r="GI63">
        <v>-13.0374332613949</v>
      </c>
      <c r="GJ63">
        <v>6.428252546053846</v>
      </c>
      <c r="GK63">
        <v>0</v>
      </c>
      <c r="GL63">
        <v>0.6318832249999999</v>
      </c>
      <c r="GM63">
        <v>-0.006326105065667574</v>
      </c>
      <c r="GN63">
        <v>0.009418279069149254</v>
      </c>
      <c r="GO63">
        <v>1</v>
      </c>
      <c r="GP63">
        <v>2</v>
      </c>
      <c r="GQ63">
        <v>3</v>
      </c>
      <c r="GR63" t="s">
        <v>445</v>
      </c>
      <c r="GS63">
        <v>3.10012</v>
      </c>
      <c r="GT63">
        <v>2.75797</v>
      </c>
      <c r="GU63">
        <v>0.0884062</v>
      </c>
      <c r="GV63">
        <v>0.08870359999999999</v>
      </c>
      <c r="GW63">
        <v>0.0709277</v>
      </c>
      <c r="GX63">
        <v>0.0692132</v>
      </c>
      <c r="GY63">
        <v>23887.8</v>
      </c>
      <c r="GZ63">
        <v>22126</v>
      </c>
      <c r="HA63">
        <v>26761.2</v>
      </c>
      <c r="HB63">
        <v>24496.5</v>
      </c>
      <c r="HC63">
        <v>39818.7</v>
      </c>
      <c r="HD63">
        <v>33743.3</v>
      </c>
      <c r="HE63">
        <v>46761.2</v>
      </c>
      <c r="HF63">
        <v>38792</v>
      </c>
      <c r="HG63">
        <v>1.86972</v>
      </c>
      <c r="HH63">
        <v>1.90702</v>
      </c>
      <c r="HI63">
        <v>-0.0172555</v>
      </c>
      <c r="HJ63">
        <v>0</v>
      </c>
      <c r="HK63">
        <v>20.2629</v>
      </c>
      <c r="HL63">
        <v>999.9</v>
      </c>
      <c r="HM63">
        <v>38.4</v>
      </c>
      <c r="HN63">
        <v>30.6</v>
      </c>
      <c r="HO63">
        <v>18.6751</v>
      </c>
      <c r="HP63">
        <v>61.1707</v>
      </c>
      <c r="HQ63">
        <v>24.1627</v>
      </c>
      <c r="HR63">
        <v>1</v>
      </c>
      <c r="HS63">
        <v>-0.0940574</v>
      </c>
      <c r="HT63">
        <v>1.21154</v>
      </c>
      <c r="HU63">
        <v>20.2969</v>
      </c>
      <c r="HV63">
        <v>5.22028</v>
      </c>
      <c r="HW63">
        <v>11.98</v>
      </c>
      <c r="HX63">
        <v>4.96555</v>
      </c>
      <c r="HY63">
        <v>3.27523</v>
      </c>
      <c r="HZ63">
        <v>9999</v>
      </c>
      <c r="IA63">
        <v>9999</v>
      </c>
      <c r="IB63">
        <v>9999</v>
      </c>
      <c r="IC63">
        <v>999.9</v>
      </c>
      <c r="ID63">
        <v>1.86394</v>
      </c>
      <c r="IE63">
        <v>1.86005</v>
      </c>
      <c r="IF63">
        <v>1.85837</v>
      </c>
      <c r="IG63">
        <v>1.85974</v>
      </c>
      <c r="IH63">
        <v>1.85989</v>
      </c>
      <c r="II63">
        <v>1.85836</v>
      </c>
      <c r="IJ63">
        <v>1.85734</v>
      </c>
      <c r="IK63">
        <v>1.85238</v>
      </c>
      <c r="IL63">
        <v>0</v>
      </c>
      <c r="IM63">
        <v>0</v>
      </c>
      <c r="IN63">
        <v>0</v>
      </c>
      <c r="IO63">
        <v>0</v>
      </c>
      <c r="IP63" t="s">
        <v>446</v>
      </c>
      <c r="IQ63" t="s">
        <v>447</v>
      </c>
      <c r="IR63" t="s">
        <v>448</v>
      </c>
      <c r="IS63" t="s">
        <v>448</v>
      </c>
      <c r="IT63" t="s">
        <v>448</v>
      </c>
      <c r="IU63" t="s">
        <v>448</v>
      </c>
      <c r="IV63">
        <v>0</v>
      </c>
      <c r="IW63">
        <v>100</v>
      </c>
      <c r="IX63">
        <v>100</v>
      </c>
      <c r="IY63">
        <v>2.83</v>
      </c>
      <c r="IZ63">
        <v>0.06850000000000001</v>
      </c>
      <c r="JA63">
        <v>1.457505710218757</v>
      </c>
      <c r="JB63">
        <v>0.003205081530674009</v>
      </c>
      <c r="JC63">
        <v>2.801668427256499E-07</v>
      </c>
      <c r="JD63">
        <v>-2.335559357006475E-10</v>
      </c>
      <c r="JE63">
        <v>-0.02232650950392901</v>
      </c>
      <c r="JF63">
        <v>-0.002076669970451321</v>
      </c>
      <c r="JG63">
        <v>0.0007626758912413338</v>
      </c>
      <c r="JH63">
        <v>-6.071280622872934E-06</v>
      </c>
      <c r="JI63">
        <v>2</v>
      </c>
      <c r="JJ63">
        <v>2003</v>
      </c>
      <c r="JK63">
        <v>1</v>
      </c>
      <c r="JL63">
        <v>25</v>
      </c>
      <c r="JM63">
        <v>10.4</v>
      </c>
      <c r="JN63">
        <v>10.4</v>
      </c>
      <c r="JO63">
        <v>1.12671</v>
      </c>
      <c r="JP63">
        <v>2.65015</v>
      </c>
      <c r="JQ63">
        <v>1.49658</v>
      </c>
      <c r="JR63">
        <v>2.35718</v>
      </c>
      <c r="JS63">
        <v>1.54907</v>
      </c>
      <c r="JT63">
        <v>2.45117</v>
      </c>
      <c r="JU63">
        <v>34.8985</v>
      </c>
      <c r="JV63">
        <v>23.9999</v>
      </c>
      <c r="JW63">
        <v>18</v>
      </c>
      <c r="JX63">
        <v>462.136</v>
      </c>
      <c r="JY63">
        <v>498.779</v>
      </c>
      <c r="JZ63">
        <v>18.2422</v>
      </c>
      <c r="KA63">
        <v>26.0428</v>
      </c>
      <c r="KB63">
        <v>29.9977</v>
      </c>
      <c r="KC63">
        <v>26.3816</v>
      </c>
      <c r="KD63">
        <v>26.4027</v>
      </c>
      <c r="KE63">
        <v>22.6378</v>
      </c>
      <c r="KF63">
        <v>27.3885</v>
      </c>
      <c r="KG63">
        <v>23.367</v>
      </c>
      <c r="KH63">
        <v>18.414</v>
      </c>
      <c r="KI63">
        <v>420</v>
      </c>
      <c r="KJ63">
        <v>12.6502</v>
      </c>
      <c r="KK63">
        <v>102.215</v>
      </c>
      <c r="KL63">
        <v>93.5183</v>
      </c>
    </row>
    <row r="64" spans="1:298">
      <c r="A64">
        <v>46</v>
      </c>
      <c r="B64">
        <v>1720987856.5</v>
      </c>
      <c r="C64">
        <v>3837.5</v>
      </c>
      <c r="D64" t="s">
        <v>545</v>
      </c>
      <c r="E64" t="s">
        <v>546</v>
      </c>
      <c r="F64">
        <v>5</v>
      </c>
      <c r="G64" t="s">
        <v>527</v>
      </c>
      <c r="H64" t="s">
        <v>440</v>
      </c>
      <c r="I64" t="s">
        <v>441</v>
      </c>
      <c r="J64">
        <v>1720987854</v>
      </c>
      <c r="K64">
        <f>(L64)/1000</f>
        <v>0</v>
      </c>
      <c r="L64">
        <f>IF(DQ64, AO64, AI64)</f>
        <v>0</v>
      </c>
      <c r="M64">
        <f>IF(DQ64, AJ64, AH64)</f>
        <v>0</v>
      </c>
      <c r="N64">
        <f>DS64 - IF(AV64&gt;1, M64*DM64*100.0/(AX64), 0)</f>
        <v>0</v>
      </c>
      <c r="O64">
        <f>((U64-K64/2)*N64-M64)/(U64+K64/2)</f>
        <v>0</v>
      </c>
      <c r="P64">
        <f>O64*(DZ64+EA64)/1000.0</f>
        <v>0</v>
      </c>
      <c r="Q64">
        <f>(DS64 - IF(AV64&gt;1, M64*DM64*100.0/(AX64), 0))*(DZ64+EA64)/1000.0</f>
        <v>0</v>
      </c>
      <c r="R64">
        <f>2.0/((1/T64-1/S64)+SIGN(T64)*SQRT((1/T64-1/S64)*(1/T64-1/S64) + 4*DN64/((DN64+1)*(DN64+1))*(2*1/T64*1/S64-1/S64*1/S64)))</f>
        <v>0</v>
      </c>
      <c r="S64">
        <f>IF(LEFT(DO64,1)&lt;&gt;"0",IF(LEFT(DO64,1)="1",3.0,DP64),$D$5+$E$5*(EG64*DZ64/($K$5*1000))+$F$5*(EG64*DZ64/($K$5*1000))*MAX(MIN(DM64,$J$5),$I$5)*MAX(MIN(DM64,$J$5),$I$5)+$G$5*MAX(MIN(DM64,$J$5),$I$5)*(EG64*DZ64/($K$5*1000))+$H$5*(EG64*DZ64/($K$5*1000))*(EG64*DZ64/($K$5*1000)))</f>
        <v>0</v>
      </c>
      <c r="T64">
        <f>K64*(1000-(1000*0.61365*exp(17.502*X64/(240.97+X64))/(DZ64+EA64)+DU64)/2)/(1000*0.61365*exp(17.502*X64/(240.97+X64))/(DZ64+EA64)-DU64)</f>
        <v>0</v>
      </c>
      <c r="U64">
        <f>1/((DN64+1)/(R64/1.6)+1/(S64/1.37)) + DN64/((DN64+1)/(R64/1.6) + DN64/(S64/1.37))</f>
        <v>0</v>
      </c>
      <c r="V64">
        <f>(DI64*DL64)</f>
        <v>0</v>
      </c>
      <c r="W64">
        <f>(EB64+(V64+2*0.95*5.67E-8*(((EB64+$B$9)+273)^4-(EB64+273)^4)-44100*K64)/(1.84*29.3*S64+8*0.95*5.67E-8*(EB64+273)^3))</f>
        <v>0</v>
      </c>
      <c r="X64">
        <f>($C$9*EC64+$D$9*ED64+$E$9*W64)</f>
        <v>0</v>
      </c>
      <c r="Y64">
        <f>0.61365*exp(17.502*X64/(240.97+X64))</f>
        <v>0</v>
      </c>
      <c r="Z64">
        <f>(AA64/AB64*100)</f>
        <v>0</v>
      </c>
      <c r="AA64">
        <f>DU64*(DZ64+EA64)/1000</f>
        <v>0</v>
      </c>
      <c r="AB64">
        <f>0.61365*exp(17.502*EB64/(240.97+EB64))</f>
        <v>0</v>
      </c>
      <c r="AC64">
        <f>(Y64-DU64*(DZ64+EA64)/1000)</f>
        <v>0</v>
      </c>
      <c r="AD64">
        <f>(-K64*44100)</f>
        <v>0</v>
      </c>
      <c r="AE64">
        <f>2*29.3*S64*0.92*(EB64-X64)</f>
        <v>0</v>
      </c>
      <c r="AF64">
        <f>2*0.95*5.67E-8*(((EB64+$B$9)+273)^4-(X64+273)^4)</f>
        <v>0</v>
      </c>
      <c r="AG64">
        <f>V64+AF64+AD64+AE64</f>
        <v>0</v>
      </c>
      <c r="AH64">
        <f>DY64*AV64*(DT64-DS64*(1000-AV64*DV64)/(1000-AV64*DU64))/(100*DM64)</f>
        <v>0</v>
      </c>
      <c r="AI64">
        <f>1000*DY64*AV64*(DU64-DV64)/(100*DM64*(1000-AV64*DU64))</f>
        <v>0</v>
      </c>
      <c r="AJ64">
        <f>(AK64 - AL64 - DZ64*1E3/(8.314*(EB64+273.15)) * AN64/DY64 * AM64) * DY64/(100*DM64) * (1000 - DV64)/1000</f>
        <v>0</v>
      </c>
      <c r="AK64">
        <v>425.3685192568447</v>
      </c>
      <c r="AL64">
        <v>426.7991151515153</v>
      </c>
      <c r="AM64">
        <v>0.002164758965842732</v>
      </c>
      <c r="AN64">
        <v>66.23807897000336</v>
      </c>
      <c r="AO64">
        <f>(AQ64 - AP64 + DZ64*1E3/(8.314*(EB64+273.15)) * AS64/DY64 * AR64) * DY64/(100*DM64) * 1000/(1000 - AQ64)</f>
        <v>0</v>
      </c>
      <c r="AP64">
        <v>12.59195508207981</v>
      </c>
      <c r="AQ64">
        <v>13.22518606060606</v>
      </c>
      <c r="AR64">
        <v>1.863189109164101E-05</v>
      </c>
      <c r="AS64">
        <v>103.662649365566</v>
      </c>
      <c r="AT64">
        <v>20</v>
      </c>
      <c r="AU64">
        <v>4</v>
      </c>
      <c r="AV64">
        <f>IF(AT64*$H$15&gt;=AX64,1.0,(AX64/(AX64-AT64*$H$15)))</f>
        <v>0</v>
      </c>
      <c r="AW64">
        <f>(AV64-1)*100</f>
        <v>0</v>
      </c>
      <c r="AX64">
        <f>MAX(0,($B$15+$C$15*EG64)/(1+$D$15*EG64)*DZ64/(EB64+273)*$E$15)</f>
        <v>0</v>
      </c>
      <c r="AY64" t="s">
        <v>442</v>
      </c>
      <c r="AZ64" t="s">
        <v>442</v>
      </c>
      <c r="BA64">
        <v>0</v>
      </c>
      <c r="BB64">
        <v>0</v>
      </c>
      <c r="BC64">
        <f>1-BA64/BB64</f>
        <v>0</v>
      </c>
      <c r="BD64">
        <v>0</v>
      </c>
      <c r="BE64" t="s">
        <v>442</v>
      </c>
      <c r="BF64" t="s">
        <v>442</v>
      </c>
      <c r="BG64">
        <v>0</v>
      </c>
      <c r="BH64">
        <v>0</v>
      </c>
      <c r="BI64">
        <f>1-BG64/BH64</f>
        <v>0</v>
      </c>
      <c r="BJ64">
        <v>0.5</v>
      </c>
      <c r="BK64">
        <f>DJ64</f>
        <v>0</v>
      </c>
      <c r="BL64">
        <f>M64</f>
        <v>0</v>
      </c>
      <c r="BM64">
        <f>BI64*BJ64*BK64</f>
        <v>0</v>
      </c>
      <c r="BN64">
        <f>(BL64-BD64)/BK64</f>
        <v>0</v>
      </c>
      <c r="BO64">
        <f>(BB64-BH64)/BH64</f>
        <v>0</v>
      </c>
      <c r="BP64">
        <f>BA64/(BC64+BA64/BH64)</f>
        <v>0</v>
      </c>
      <c r="BQ64" t="s">
        <v>442</v>
      </c>
      <c r="BR64">
        <v>0</v>
      </c>
      <c r="BS64">
        <f>IF(BR64&lt;&gt;0, BR64, BP64)</f>
        <v>0</v>
      </c>
      <c r="BT64">
        <f>1-BS64/BH64</f>
        <v>0</v>
      </c>
      <c r="BU64">
        <f>(BH64-BG64)/(BH64-BS64)</f>
        <v>0</v>
      </c>
      <c r="BV64">
        <f>(BB64-BH64)/(BB64-BS64)</f>
        <v>0</v>
      </c>
      <c r="BW64">
        <f>(BH64-BG64)/(BH64-BA64)</f>
        <v>0</v>
      </c>
      <c r="BX64">
        <f>(BB64-BH64)/(BB64-BA64)</f>
        <v>0</v>
      </c>
      <c r="BY64">
        <f>(BU64*BS64/BG64)</f>
        <v>0</v>
      </c>
      <c r="BZ64">
        <f>(1-BY64)</f>
        <v>0</v>
      </c>
      <c r="DI64">
        <f>$B$13*EH64+$C$13*EI64+$F$13*ET64*(1-EW64)</f>
        <v>0</v>
      </c>
      <c r="DJ64">
        <f>DI64*DK64</f>
        <v>0</v>
      </c>
      <c r="DK64">
        <f>($B$13*$D$11+$C$13*$D$11+$F$13*((FG64+EY64)/MAX(FG64+EY64+FH64, 0.1)*$I$11+FH64/MAX(FG64+EY64+FH64, 0.1)*$J$11))/($B$13+$C$13+$F$13)</f>
        <v>0</v>
      </c>
      <c r="DL64">
        <f>($B$13*$K$11+$C$13*$K$11+$F$13*((FG64+EY64)/MAX(FG64+EY64+FH64, 0.1)*$P$11+FH64/MAX(FG64+EY64+FH64, 0.1)*$Q$11))/($B$13+$C$13+$F$13)</f>
        <v>0</v>
      </c>
      <c r="DM64">
        <v>6</v>
      </c>
      <c r="DN64">
        <v>0.5</v>
      </c>
      <c r="DO64" t="s">
        <v>443</v>
      </c>
      <c r="DP64">
        <v>2</v>
      </c>
      <c r="DQ64" t="b">
        <v>1</v>
      </c>
      <c r="DR64">
        <v>1720987854</v>
      </c>
      <c r="DS64">
        <v>421.1454444444445</v>
      </c>
      <c r="DT64">
        <v>420.0106666666667</v>
      </c>
      <c r="DU64">
        <v>13.22523333333333</v>
      </c>
      <c r="DV64">
        <v>12.59217777777778</v>
      </c>
      <c r="DW64">
        <v>418.3153333333333</v>
      </c>
      <c r="DX64">
        <v>13.15668888888889</v>
      </c>
      <c r="DY64">
        <v>499.999</v>
      </c>
      <c r="DZ64">
        <v>90.67308888888888</v>
      </c>
      <c r="EA64">
        <v>0.09981624444444445</v>
      </c>
      <c r="EB64">
        <v>20.29987777777778</v>
      </c>
      <c r="EC64">
        <v>19.96912222222223</v>
      </c>
      <c r="ED64">
        <v>999.9000000000001</v>
      </c>
      <c r="EE64">
        <v>0</v>
      </c>
      <c r="EF64">
        <v>0</v>
      </c>
      <c r="EG64">
        <v>10014.57777777778</v>
      </c>
      <c r="EH64">
        <v>0</v>
      </c>
      <c r="EI64">
        <v>0.242856</v>
      </c>
      <c r="EJ64">
        <v>1.134938888888889</v>
      </c>
      <c r="EK64">
        <v>426.7897777777778</v>
      </c>
      <c r="EL64">
        <v>425.3668888888889</v>
      </c>
      <c r="EM64">
        <v>0.6330504444444444</v>
      </c>
      <c r="EN64">
        <v>420.0106666666667</v>
      </c>
      <c r="EO64">
        <v>12.59217777777778</v>
      </c>
      <c r="EP64">
        <v>1.199173333333333</v>
      </c>
      <c r="EQ64">
        <v>1.141773333333333</v>
      </c>
      <c r="ER64">
        <v>9.59128888888889</v>
      </c>
      <c r="ES64">
        <v>8.863247777777779</v>
      </c>
      <c r="ET64">
        <v>0</v>
      </c>
      <c r="EU64">
        <v>0</v>
      </c>
      <c r="EV64">
        <v>0</v>
      </c>
      <c r="EW64">
        <v>0</v>
      </c>
      <c r="EX64">
        <v>4.166666666666667</v>
      </c>
      <c r="EY64">
        <v>0</v>
      </c>
      <c r="EZ64">
        <v>-22.32222222222222</v>
      </c>
      <c r="FA64">
        <v>-1.322222222222222</v>
      </c>
      <c r="FB64">
        <v>34.20822222222223</v>
      </c>
      <c r="FC64">
        <v>40.58322222222223</v>
      </c>
      <c r="FD64">
        <v>37.11088888888889</v>
      </c>
      <c r="FE64">
        <v>40.02766666666667</v>
      </c>
      <c r="FF64">
        <v>34.34011111111111</v>
      </c>
      <c r="FG64">
        <v>0</v>
      </c>
      <c r="FH64">
        <v>0</v>
      </c>
      <c r="FI64">
        <v>0</v>
      </c>
      <c r="FJ64">
        <v>1720987852.2</v>
      </c>
      <c r="FK64">
        <v>0</v>
      </c>
      <c r="FL64">
        <v>1.468</v>
      </c>
      <c r="FM64">
        <v>10.50769173487635</v>
      </c>
      <c r="FN64">
        <v>-10.98461504471602</v>
      </c>
      <c r="FO64">
        <v>-21.52</v>
      </c>
      <c r="FP64">
        <v>15</v>
      </c>
      <c r="FQ64">
        <v>1720987226.5</v>
      </c>
      <c r="FR64" t="s">
        <v>528</v>
      </c>
      <c r="FS64">
        <v>1720987226.5</v>
      </c>
      <c r="FT64">
        <v>1720987225.5</v>
      </c>
      <c r="FU64">
        <v>10</v>
      </c>
      <c r="FV64">
        <v>0.626</v>
      </c>
      <c r="FW64">
        <v>0.025</v>
      </c>
      <c r="FX64">
        <v>2.826</v>
      </c>
      <c r="FY64">
        <v>0.062</v>
      </c>
      <c r="FZ64">
        <v>420</v>
      </c>
      <c r="GA64">
        <v>13</v>
      </c>
      <c r="GB64">
        <v>0.35</v>
      </c>
      <c r="GC64">
        <v>0.09</v>
      </c>
      <c r="GD64">
        <v>1.13559243902439</v>
      </c>
      <c r="GE64">
        <v>0.01431052264808189</v>
      </c>
      <c r="GF64">
        <v>0.03717233535846759</v>
      </c>
      <c r="GG64">
        <v>1</v>
      </c>
      <c r="GH64">
        <v>1.55</v>
      </c>
      <c r="GI64">
        <v>7.500381819128195</v>
      </c>
      <c r="GJ64">
        <v>6.181245353296297</v>
      </c>
      <c r="GK64">
        <v>0</v>
      </c>
      <c r="GL64">
        <v>0.633899048780488</v>
      </c>
      <c r="GM64">
        <v>-0.05071141463414676</v>
      </c>
      <c r="GN64">
        <v>0.007373910326944284</v>
      </c>
      <c r="GO64">
        <v>1</v>
      </c>
      <c r="GP64">
        <v>2</v>
      </c>
      <c r="GQ64">
        <v>3</v>
      </c>
      <c r="GR64" t="s">
        <v>445</v>
      </c>
      <c r="GS64">
        <v>3.1004</v>
      </c>
      <c r="GT64">
        <v>2.75836</v>
      </c>
      <c r="GU64">
        <v>0.0884124</v>
      </c>
      <c r="GV64">
        <v>0.0887194</v>
      </c>
      <c r="GW64">
        <v>0.07092850000000001</v>
      </c>
      <c r="GX64">
        <v>0.06918820000000001</v>
      </c>
      <c r="GY64">
        <v>23888</v>
      </c>
      <c r="GZ64">
        <v>22126.3</v>
      </c>
      <c r="HA64">
        <v>26761.6</v>
      </c>
      <c r="HB64">
        <v>24497.1</v>
      </c>
      <c r="HC64">
        <v>39819.4</v>
      </c>
      <c r="HD64">
        <v>33744.7</v>
      </c>
      <c r="HE64">
        <v>46761.9</v>
      </c>
      <c r="HF64">
        <v>38792.6</v>
      </c>
      <c r="HG64">
        <v>1.86992</v>
      </c>
      <c r="HH64">
        <v>1.9066</v>
      </c>
      <c r="HI64">
        <v>-0.0175238</v>
      </c>
      <c r="HJ64">
        <v>0</v>
      </c>
      <c r="HK64">
        <v>20.2587</v>
      </c>
      <c r="HL64">
        <v>999.9</v>
      </c>
      <c r="HM64">
        <v>38.4</v>
      </c>
      <c r="HN64">
        <v>30.6</v>
      </c>
      <c r="HO64">
        <v>18.6728</v>
      </c>
      <c r="HP64">
        <v>60.9108</v>
      </c>
      <c r="HQ64">
        <v>24.0104</v>
      </c>
      <c r="HR64">
        <v>1</v>
      </c>
      <c r="HS64">
        <v>-0.0952109</v>
      </c>
      <c r="HT64">
        <v>1.79507</v>
      </c>
      <c r="HU64">
        <v>20.2923</v>
      </c>
      <c r="HV64">
        <v>5.22193</v>
      </c>
      <c r="HW64">
        <v>11.98</v>
      </c>
      <c r="HX64">
        <v>4.96575</v>
      </c>
      <c r="HY64">
        <v>3.27548</v>
      </c>
      <c r="HZ64">
        <v>9999</v>
      </c>
      <c r="IA64">
        <v>9999</v>
      </c>
      <c r="IB64">
        <v>9999</v>
      </c>
      <c r="IC64">
        <v>999.9</v>
      </c>
      <c r="ID64">
        <v>1.86399</v>
      </c>
      <c r="IE64">
        <v>1.86006</v>
      </c>
      <c r="IF64">
        <v>1.85837</v>
      </c>
      <c r="IG64">
        <v>1.85974</v>
      </c>
      <c r="IH64">
        <v>1.85989</v>
      </c>
      <c r="II64">
        <v>1.85837</v>
      </c>
      <c r="IJ64">
        <v>1.85741</v>
      </c>
      <c r="IK64">
        <v>1.8524</v>
      </c>
      <c r="IL64">
        <v>0</v>
      </c>
      <c r="IM64">
        <v>0</v>
      </c>
      <c r="IN64">
        <v>0</v>
      </c>
      <c r="IO64">
        <v>0</v>
      </c>
      <c r="IP64" t="s">
        <v>446</v>
      </c>
      <c r="IQ64" t="s">
        <v>447</v>
      </c>
      <c r="IR64" t="s">
        <v>448</v>
      </c>
      <c r="IS64" t="s">
        <v>448</v>
      </c>
      <c r="IT64" t="s">
        <v>448</v>
      </c>
      <c r="IU64" t="s">
        <v>448</v>
      </c>
      <c r="IV64">
        <v>0</v>
      </c>
      <c r="IW64">
        <v>100</v>
      </c>
      <c r="IX64">
        <v>100</v>
      </c>
      <c r="IY64">
        <v>2.831</v>
      </c>
      <c r="IZ64">
        <v>0.06859999999999999</v>
      </c>
      <c r="JA64">
        <v>1.457505710218757</v>
      </c>
      <c r="JB64">
        <v>0.003205081530674009</v>
      </c>
      <c r="JC64">
        <v>2.801668427256499E-07</v>
      </c>
      <c r="JD64">
        <v>-2.335559357006475E-10</v>
      </c>
      <c r="JE64">
        <v>-0.02232650950392901</v>
      </c>
      <c r="JF64">
        <v>-0.002076669970451321</v>
      </c>
      <c r="JG64">
        <v>0.0007626758912413338</v>
      </c>
      <c r="JH64">
        <v>-6.071280622872934E-06</v>
      </c>
      <c r="JI64">
        <v>2</v>
      </c>
      <c r="JJ64">
        <v>2003</v>
      </c>
      <c r="JK64">
        <v>1</v>
      </c>
      <c r="JL64">
        <v>25</v>
      </c>
      <c r="JM64">
        <v>10.5</v>
      </c>
      <c r="JN64">
        <v>10.5</v>
      </c>
      <c r="JO64">
        <v>1.12671</v>
      </c>
      <c r="JP64">
        <v>2.65259</v>
      </c>
      <c r="JQ64">
        <v>1.49658</v>
      </c>
      <c r="JR64">
        <v>2.35718</v>
      </c>
      <c r="JS64">
        <v>1.54907</v>
      </c>
      <c r="JT64">
        <v>2.4231</v>
      </c>
      <c r="JU64">
        <v>34.9214</v>
      </c>
      <c r="JV64">
        <v>23.9912</v>
      </c>
      <c r="JW64">
        <v>18</v>
      </c>
      <c r="JX64">
        <v>462.221</v>
      </c>
      <c r="JY64">
        <v>498.471</v>
      </c>
      <c r="JZ64">
        <v>18.4298</v>
      </c>
      <c r="KA64">
        <v>26.0411</v>
      </c>
      <c r="KB64">
        <v>29.9988</v>
      </c>
      <c r="KC64">
        <v>26.3783</v>
      </c>
      <c r="KD64">
        <v>26.3994</v>
      </c>
      <c r="KE64">
        <v>22.6363</v>
      </c>
      <c r="KF64">
        <v>27.3885</v>
      </c>
      <c r="KG64">
        <v>23.367</v>
      </c>
      <c r="KH64">
        <v>18.4252</v>
      </c>
      <c r="KI64">
        <v>420</v>
      </c>
      <c r="KJ64">
        <v>12.6439</v>
      </c>
      <c r="KK64">
        <v>102.217</v>
      </c>
      <c r="KL64">
        <v>93.5201</v>
      </c>
    </row>
    <row r="65" spans="1:298">
      <c r="A65">
        <v>47</v>
      </c>
      <c r="B65">
        <v>1720987861.5</v>
      </c>
      <c r="C65">
        <v>3842.5</v>
      </c>
      <c r="D65" t="s">
        <v>547</v>
      </c>
      <c r="E65" t="s">
        <v>548</v>
      </c>
      <c r="F65">
        <v>5</v>
      </c>
      <c r="G65" t="s">
        <v>527</v>
      </c>
      <c r="H65" t="s">
        <v>440</v>
      </c>
      <c r="I65" t="s">
        <v>441</v>
      </c>
      <c r="J65">
        <v>1720987858.7</v>
      </c>
      <c r="K65">
        <f>(L65)/1000</f>
        <v>0</v>
      </c>
      <c r="L65">
        <f>IF(DQ65, AO65, AI65)</f>
        <v>0</v>
      </c>
      <c r="M65">
        <f>IF(DQ65, AJ65, AH65)</f>
        <v>0</v>
      </c>
      <c r="N65">
        <f>DS65 - IF(AV65&gt;1, M65*DM65*100.0/(AX65), 0)</f>
        <v>0</v>
      </c>
      <c r="O65">
        <f>((U65-K65/2)*N65-M65)/(U65+K65/2)</f>
        <v>0</v>
      </c>
      <c r="P65">
        <f>O65*(DZ65+EA65)/1000.0</f>
        <v>0</v>
      </c>
      <c r="Q65">
        <f>(DS65 - IF(AV65&gt;1, M65*DM65*100.0/(AX65), 0))*(DZ65+EA65)/1000.0</f>
        <v>0</v>
      </c>
      <c r="R65">
        <f>2.0/((1/T65-1/S65)+SIGN(T65)*SQRT((1/T65-1/S65)*(1/T65-1/S65) + 4*DN65/((DN65+1)*(DN65+1))*(2*1/T65*1/S65-1/S65*1/S65)))</f>
        <v>0</v>
      </c>
      <c r="S65">
        <f>IF(LEFT(DO65,1)&lt;&gt;"0",IF(LEFT(DO65,1)="1",3.0,DP65),$D$5+$E$5*(EG65*DZ65/($K$5*1000))+$F$5*(EG65*DZ65/($K$5*1000))*MAX(MIN(DM65,$J$5),$I$5)*MAX(MIN(DM65,$J$5),$I$5)+$G$5*MAX(MIN(DM65,$J$5),$I$5)*(EG65*DZ65/($K$5*1000))+$H$5*(EG65*DZ65/($K$5*1000))*(EG65*DZ65/($K$5*1000)))</f>
        <v>0</v>
      </c>
      <c r="T65">
        <f>K65*(1000-(1000*0.61365*exp(17.502*X65/(240.97+X65))/(DZ65+EA65)+DU65)/2)/(1000*0.61365*exp(17.502*X65/(240.97+X65))/(DZ65+EA65)-DU65)</f>
        <v>0</v>
      </c>
      <c r="U65">
        <f>1/((DN65+1)/(R65/1.6)+1/(S65/1.37)) + DN65/((DN65+1)/(R65/1.6) + DN65/(S65/1.37))</f>
        <v>0</v>
      </c>
      <c r="V65">
        <f>(DI65*DL65)</f>
        <v>0</v>
      </c>
      <c r="W65">
        <f>(EB65+(V65+2*0.95*5.67E-8*(((EB65+$B$9)+273)^4-(EB65+273)^4)-44100*K65)/(1.84*29.3*S65+8*0.95*5.67E-8*(EB65+273)^3))</f>
        <v>0</v>
      </c>
      <c r="X65">
        <f>($C$9*EC65+$D$9*ED65+$E$9*W65)</f>
        <v>0</v>
      </c>
      <c r="Y65">
        <f>0.61365*exp(17.502*X65/(240.97+X65))</f>
        <v>0</v>
      </c>
      <c r="Z65">
        <f>(AA65/AB65*100)</f>
        <v>0</v>
      </c>
      <c r="AA65">
        <f>DU65*(DZ65+EA65)/1000</f>
        <v>0</v>
      </c>
      <c r="AB65">
        <f>0.61365*exp(17.502*EB65/(240.97+EB65))</f>
        <v>0</v>
      </c>
      <c r="AC65">
        <f>(Y65-DU65*(DZ65+EA65)/1000)</f>
        <v>0</v>
      </c>
      <c r="AD65">
        <f>(-K65*44100)</f>
        <v>0</v>
      </c>
      <c r="AE65">
        <f>2*29.3*S65*0.92*(EB65-X65)</f>
        <v>0</v>
      </c>
      <c r="AF65">
        <f>2*0.95*5.67E-8*(((EB65+$B$9)+273)^4-(X65+273)^4)</f>
        <v>0</v>
      </c>
      <c r="AG65">
        <f>V65+AF65+AD65+AE65</f>
        <v>0</v>
      </c>
      <c r="AH65">
        <f>DY65*AV65*(DT65-DS65*(1000-AV65*DV65)/(1000-AV65*DU65))/(100*DM65)</f>
        <v>0</v>
      </c>
      <c r="AI65">
        <f>1000*DY65*AV65*(DU65-DV65)/(100*DM65*(1000-AV65*DU65))</f>
        <v>0</v>
      </c>
      <c r="AJ65">
        <f>(AK65 - AL65 - DZ65*1E3/(8.314*(EB65+273.15)) * AN65/DY65 * AM65) * DY65/(100*DM65) * (1000 - DV65)/1000</f>
        <v>0</v>
      </c>
      <c r="AK65">
        <v>425.4122656472792</v>
      </c>
      <c r="AL65">
        <v>426.7636484848484</v>
      </c>
      <c r="AM65">
        <v>-0.00129253882909431</v>
      </c>
      <c r="AN65">
        <v>66.23807897000336</v>
      </c>
      <c r="AO65">
        <f>(AQ65 - AP65 + DZ65*1E3/(8.314*(EB65+273.15)) * AS65/DY65 * AR65) * DY65/(100*DM65) * 1000/(1000 - AQ65)</f>
        <v>0</v>
      </c>
      <c r="AP65">
        <v>12.58924918955769</v>
      </c>
      <c r="AQ65">
        <v>13.22214666666667</v>
      </c>
      <c r="AR65">
        <v>-4.156692595377635E-05</v>
      </c>
      <c r="AS65">
        <v>103.662649365566</v>
      </c>
      <c r="AT65">
        <v>20</v>
      </c>
      <c r="AU65">
        <v>4</v>
      </c>
      <c r="AV65">
        <f>IF(AT65*$H$15&gt;=AX65,1.0,(AX65/(AX65-AT65*$H$15)))</f>
        <v>0</v>
      </c>
      <c r="AW65">
        <f>(AV65-1)*100</f>
        <v>0</v>
      </c>
      <c r="AX65">
        <f>MAX(0,($B$15+$C$15*EG65)/(1+$D$15*EG65)*DZ65/(EB65+273)*$E$15)</f>
        <v>0</v>
      </c>
      <c r="AY65" t="s">
        <v>442</v>
      </c>
      <c r="AZ65" t="s">
        <v>442</v>
      </c>
      <c r="BA65">
        <v>0</v>
      </c>
      <c r="BB65">
        <v>0</v>
      </c>
      <c r="BC65">
        <f>1-BA65/BB65</f>
        <v>0</v>
      </c>
      <c r="BD65">
        <v>0</v>
      </c>
      <c r="BE65" t="s">
        <v>442</v>
      </c>
      <c r="BF65" t="s">
        <v>442</v>
      </c>
      <c r="BG65">
        <v>0</v>
      </c>
      <c r="BH65">
        <v>0</v>
      </c>
      <c r="BI65">
        <f>1-BG65/BH65</f>
        <v>0</v>
      </c>
      <c r="BJ65">
        <v>0.5</v>
      </c>
      <c r="BK65">
        <f>DJ65</f>
        <v>0</v>
      </c>
      <c r="BL65">
        <f>M65</f>
        <v>0</v>
      </c>
      <c r="BM65">
        <f>BI65*BJ65*BK65</f>
        <v>0</v>
      </c>
      <c r="BN65">
        <f>(BL65-BD65)/BK65</f>
        <v>0</v>
      </c>
      <c r="BO65">
        <f>(BB65-BH65)/BH65</f>
        <v>0</v>
      </c>
      <c r="BP65">
        <f>BA65/(BC65+BA65/BH65)</f>
        <v>0</v>
      </c>
      <c r="BQ65" t="s">
        <v>442</v>
      </c>
      <c r="BR65">
        <v>0</v>
      </c>
      <c r="BS65">
        <f>IF(BR65&lt;&gt;0, BR65, BP65)</f>
        <v>0</v>
      </c>
      <c r="BT65">
        <f>1-BS65/BH65</f>
        <v>0</v>
      </c>
      <c r="BU65">
        <f>(BH65-BG65)/(BH65-BS65)</f>
        <v>0</v>
      </c>
      <c r="BV65">
        <f>(BB65-BH65)/(BB65-BS65)</f>
        <v>0</v>
      </c>
      <c r="BW65">
        <f>(BH65-BG65)/(BH65-BA65)</f>
        <v>0</v>
      </c>
      <c r="BX65">
        <f>(BB65-BH65)/(BB65-BA65)</f>
        <v>0</v>
      </c>
      <c r="BY65">
        <f>(BU65*BS65/BG65)</f>
        <v>0</v>
      </c>
      <c r="BZ65">
        <f>(1-BY65)</f>
        <v>0</v>
      </c>
      <c r="DI65">
        <f>$B$13*EH65+$C$13*EI65+$F$13*ET65*(1-EW65)</f>
        <v>0</v>
      </c>
      <c r="DJ65">
        <f>DI65*DK65</f>
        <v>0</v>
      </c>
      <c r="DK65">
        <f>($B$13*$D$11+$C$13*$D$11+$F$13*((FG65+EY65)/MAX(FG65+EY65+FH65, 0.1)*$I$11+FH65/MAX(FG65+EY65+FH65, 0.1)*$J$11))/($B$13+$C$13+$F$13)</f>
        <v>0</v>
      </c>
      <c r="DL65">
        <f>($B$13*$K$11+$C$13*$K$11+$F$13*((FG65+EY65)/MAX(FG65+EY65+FH65, 0.1)*$P$11+FH65/MAX(FG65+EY65+FH65, 0.1)*$Q$11))/($B$13+$C$13+$F$13)</f>
        <v>0</v>
      </c>
      <c r="DM65">
        <v>6</v>
      </c>
      <c r="DN65">
        <v>0.5</v>
      </c>
      <c r="DO65" t="s">
        <v>443</v>
      </c>
      <c r="DP65">
        <v>2</v>
      </c>
      <c r="DQ65" t="b">
        <v>1</v>
      </c>
      <c r="DR65">
        <v>1720987858.7</v>
      </c>
      <c r="DS65">
        <v>421.1379999999999</v>
      </c>
      <c r="DT65">
        <v>420.0556</v>
      </c>
      <c r="DU65">
        <v>13.22313</v>
      </c>
      <c r="DV65">
        <v>12.58922</v>
      </c>
      <c r="DW65">
        <v>418.308</v>
      </c>
      <c r="DX65">
        <v>13.15461</v>
      </c>
      <c r="DY65">
        <v>500.0348</v>
      </c>
      <c r="DZ65">
        <v>90.67449999999999</v>
      </c>
      <c r="EA65">
        <v>0.10014233</v>
      </c>
      <c r="EB65">
        <v>20.30105</v>
      </c>
      <c r="EC65">
        <v>19.96959</v>
      </c>
      <c r="ED65">
        <v>999.9</v>
      </c>
      <c r="EE65">
        <v>0</v>
      </c>
      <c r="EF65">
        <v>0</v>
      </c>
      <c r="EG65">
        <v>9988.062</v>
      </c>
      <c r="EH65">
        <v>0</v>
      </c>
      <c r="EI65">
        <v>0.242856</v>
      </c>
      <c r="EJ65">
        <v>1.082489</v>
      </c>
      <c r="EK65">
        <v>426.7816</v>
      </c>
      <c r="EL65">
        <v>425.4114000000001</v>
      </c>
      <c r="EM65">
        <v>0.6339151999999999</v>
      </c>
      <c r="EN65">
        <v>420.0556</v>
      </c>
      <c r="EO65">
        <v>12.58922</v>
      </c>
      <c r="EP65">
        <v>1.199</v>
      </c>
      <c r="EQ65">
        <v>1.141521</v>
      </c>
      <c r="ER65">
        <v>9.589147000000001</v>
      </c>
      <c r="ES65">
        <v>8.859984999999998</v>
      </c>
      <c r="ET65">
        <v>0</v>
      </c>
      <c r="EU65">
        <v>0</v>
      </c>
      <c r="EV65">
        <v>0</v>
      </c>
      <c r="EW65">
        <v>0</v>
      </c>
      <c r="EX65">
        <v>-2.05</v>
      </c>
      <c r="EY65">
        <v>0</v>
      </c>
      <c r="EZ65">
        <v>-24.36</v>
      </c>
      <c r="FA65">
        <v>-1.17</v>
      </c>
      <c r="FB65">
        <v>34.2559</v>
      </c>
      <c r="FC65">
        <v>40.58110000000001</v>
      </c>
      <c r="FD65">
        <v>37.2124</v>
      </c>
      <c r="FE65">
        <v>40.1936</v>
      </c>
      <c r="FF65">
        <v>34.16850000000001</v>
      </c>
      <c r="FG65">
        <v>0</v>
      </c>
      <c r="FH65">
        <v>0</v>
      </c>
      <c r="FI65">
        <v>0</v>
      </c>
      <c r="FJ65">
        <v>1720987857</v>
      </c>
      <c r="FK65">
        <v>0</v>
      </c>
      <c r="FL65">
        <v>-0.1000000000000001</v>
      </c>
      <c r="FM65">
        <v>-27.61538442093476</v>
      </c>
      <c r="FN65">
        <v>15.66153825838898</v>
      </c>
      <c r="FO65">
        <v>-22.632</v>
      </c>
      <c r="FP65">
        <v>15</v>
      </c>
      <c r="FQ65">
        <v>1720987226.5</v>
      </c>
      <c r="FR65" t="s">
        <v>528</v>
      </c>
      <c r="FS65">
        <v>1720987226.5</v>
      </c>
      <c r="FT65">
        <v>1720987225.5</v>
      </c>
      <c r="FU65">
        <v>10</v>
      </c>
      <c r="FV65">
        <v>0.626</v>
      </c>
      <c r="FW65">
        <v>0.025</v>
      </c>
      <c r="FX65">
        <v>2.826</v>
      </c>
      <c r="FY65">
        <v>0.062</v>
      </c>
      <c r="FZ65">
        <v>420</v>
      </c>
      <c r="GA65">
        <v>13</v>
      </c>
      <c r="GB65">
        <v>0.35</v>
      </c>
      <c r="GC65">
        <v>0.09</v>
      </c>
      <c r="GD65">
        <v>1.122109024390244</v>
      </c>
      <c r="GE65">
        <v>-0.05397094076654819</v>
      </c>
      <c r="GF65">
        <v>0.03865492180222321</v>
      </c>
      <c r="GG65">
        <v>1</v>
      </c>
      <c r="GH65">
        <v>0.9058823529411767</v>
      </c>
      <c r="GI65">
        <v>-8.828113186746723</v>
      </c>
      <c r="GJ65">
        <v>7.224669386959174</v>
      </c>
      <c r="GK65">
        <v>0</v>
      </c>
      <c r="GL65">
        <v>0.6315202926829269</v>
      </c>
      <c r="GM65">
        <v>-0.00086121951219649</v>
      </c>
      <c r="GN65">
        <v>0.004377214072476677</v>
      </c>
      <c r="GO65">
        <v>1</v>
      </c>
      <c r="GP65">
        <v>2</v>
      </c>
      <c r="GQ65">
        <v>3</v>
      </c>
      <c r="GR65" t="s">
        <v>445</v>
      </c>
      <c r="GS65">
        <v>3.10029</v>
      </c>
      <c r="GT65">
        <v>2.75814</v>
      </c>
      <c r="GU65">
        <v>0.08841060000000001</v>
      </c>
      <c r="GV65">
        <v>0.0887182</v>
      </c>
      <c r="GW65">
        <v>0.0709162</v>
      </c>
      <c r="GX65">
        <v>0.0691811</v>
      </c>
      <c r="GY65">
        <v>23888.2</v>
      </c>
      <c r="GZ65">
        <v>22126.4</v>
      </c>
      <c r="HA65">
        <v>26761.7</v>
      </c>
      <c r="HB65">
        <v>24497.2</v>
      </c>
      <c r="HC65">
        <v>39819.8</v>
      </c>
      <c r="HD65">
        <v>33745.1</v>
      </c>
      <c r="HE65">
        <v>46761.9</v>
      </c>
      <c r="HF65">
        <v>38792.7</v>
      </c>
      <c r="HG65">
        <v>1.86975</v>
      </c>
      <c r="HH65">
        <v>1.90677</v>
      </c>
      <c r="HI65">
        <v>-0.017263</v>
      </c>
      <c r="HJ65">
        <v>0</v>
      </c>
      <c r="HK65">
        <v>20.2551</v>
      </c>
      <c r="HL65">
        <v>999.9</v>
      </c>
      <c r="HM65">
        <v>38.4</v>
      </c>
      <c r="HN65">
        <v>30.6</v>
      </c>
      <c r="HO65">
        <v>18.6744</v>
      </c>
      <c r="HP65">
        <v>61.1308</v>
      </c>
      <c r="HQ65">
        <v>23.9143</v>
      </c>
      <c r="HR65">
        <v>1</v>
      </c>
      <c r="HS65">
        <v>-0.09456050000000001</v>
      </c>
      <c r="HT65">
        <v>1.98875</v>
      </c>
      <c r="HU65">
        <v>20.2896</v>
      </c>
      <c r="HV65">
        <v>5.22043</v>
      </c>
      <c r="HW65">
        <v>11.98</v>
      </c>
      <c r="HX65">
        <v>4.96555</v>
      </c>
      <c r="HY65">
        <v>3.27535</v>
      </c>
      <c r="HZ65">
        <v>9999</v>
      </c>
      <c r="IA65">
        <v>9999</v>
      </c>
      <c r="IB65">
        <v>9999</v>
      </c>
      <c r="IC65">
        <v>999.9</v>
      </c>
      <c r="ID65">
        <v>1.86391</v>
      </c>
      <c r="IE65">
        <v>1.86005</v>
      </c>
      <c r="IF65">
        <v>1.85837</v>
      </c>
      <c r="IG65">
        <v>1.85974</v>
      </c>
      <c r="IH65">
        <v>1.85989</v>
      </c>
      <c r="II65">
        <v>1.85834</v>
      </c>
      <c r="IJ65">
        <v>1.85736</v>
      </c>
      <c r="IK65">
        <v>1.85239</v>
      </c>
      <c r="IL65">
        <v>0</v>
      </c>
      <c r="IM65">
        <v>0</v>
      </c>
      <c r="IN65">
        <v>0</v>
      </c>
      <c r="IO65">
        <v>0</v>
      </c>
      <c r="IP65" t="s">
        <v>446</v>
      </c>
      <c r="IQ65" t="s">
        <v>447</v>
      </c>
      <c r="IR65" t="s">
        <v>448</v>
      </c>
      <c r="IS65" t="s">
        <v>448</v>
      </c>
      <c r="IT65" t="s">
        <v>448</v>
      </c>
      <c r="IU65" t="s">
        <v>448</v>
      </c>
      <c r="IV65">
        <v>0</v>
      </c>
      <c r="IW65">
        <v>100</v>
      </c>
      <c r="IX65">
        <v>100</v>
      </c>
      <c r="IY65">
        <v>2.83</v>
      </c>
      <c r="IZ65">
        <v>0.06850000000000001</v>
      </c>
      <c r="JA65">
        <v>1.457505710218757</v>
      </c>
      <c r="JB65">
        <v>0.003205081530674009</v>
      </c>
      <c r="JC65">
        <v>2.801668427256499E-07</v>
      </c>
      <c r="JD65">
        <v>-2.335559357006475E-10</v>
      </c>
      <c r="JE65">
        <v>-0.02232650950392901</v>
      </c>
      <c r="JF65">
        <v>-0.002076669970451321</v>
      </c>
      <c r="JG65">
        <v>0.0007626758912413338</v>
      </c>
      <c r="JH65">
        <v>-6.071280622872934E-06</v>
      </c>
      <c r="JI65">
        <v>2</v>
      </c>
      <c r="JJ65">
        <v>2003</v>
      </c>
      <c r="JK65">
        <v>1</v>
      </c>
      <c r="JL65">
        <v>25</v>
      </c>
      <c r="JM65">
        <v>10.6</v>
      </c>
      <c r="JN65">
        <v>10.6</v>
      </c>
      <c r="JO65">
        <v>1.12549</v>
      </c>
      <c r="JP65">
        <v>2.65381</v>
      </c>
      <c r="JQ65">
        <v>1.49658</v>
      </c>
      <c r="JR65">
        <v>2.35718</v>
      </c>
      <c r="JS65">
        <v>1.54907</v>
      </c>
      <c r="JT65">
        <v>2.37671</v>
      </c>
      <c r="JU65">
        <v>34.8985</v>
      </c>
      <c r="JV65">
        <v>23.9912</v>
      </c>
      <c r="JW65">
        <v>18</v>
      </c>
      <c r="JX65">
        <v>462.103</v>
      </c>
      <c r="JY65">
        <v>498.562</v>
      </c>
      <c r="JZ65">
        <v>18.4738</v>
      </c>
      <c r="KA65">
        <v>26.039</v>
      </c>
      <c r="KB65">
        <v>29.9999</v>
      </c>
      <c r="KC65">
        <v>26.3755</v>
      </c>
      <c r="KD65">
        <v>26.3967</v>
      </c>
      <c r="KE65">
        <v>22.634</v>
      </c>
      <c r="KF65">
        <v>27.3885</v>
      </c>
      <c r="KG65">
        <v>23.367</v>
      </c>
      <c r="KH65">
        <v>18.4472</v>
      </c>
      <c r="KI65">
        <v>420</v>
      </c>
      <c r="KJ65">
        <v>12.6381</v>
      </c>
      <c r="KK65">
        <v>102.217</v>
      </c>
      <c r="KL65">
        <v>93.5204</v>
      </c>
    </row>
    <row r="66" spans="1:298">
      <c r="A66">
        <v>48</v>
      </c>
      <c r="B66">
        <v>1720987866.5</v>
      </c>
      <c r="C66">
        <v>3847.5</v>
      </c>
      <c r="D66" t="s">
        <v>549</v>
      </c>
      <c r="E66" t="s">
        <v>550</v>
      </c>
      <c r="F66">
        <v>5</v>
      </c>
      <c r="G66" t="s">
        <v>527</v>
      </c>
      <c r="H66" t="s">
        <v>440</v>
      </c>
      <c r="I66" t="s">
        <v>441</v>
      </c>
      <c r="J66">
        <v>1720987864</v>
      </c>
      <c r="K66">
        <f>(L66)/1000</f>
        <v>0</v>
      </c>
      <c r="L66">
        <f>IF(DQ66, AO66, AI66)</f>
        <v>0</v>
      </c>
      <c r="M66">
        <f>IF(DQ66, AJ66, AH66)</f>
        <v>0</v>
      </c>
      <c r="N66">
        <f>DS66 - IF(AV66&gt;1, M66*DM66*100.0/(AX66), 0)</f>
        <v>0</v>
      </c>
      <c r="O66">
        <f>((U66-K66/2)*N66-M66)/(U66+K66/2)</f>
        <v>0</v>
      </c>
      <c r="P66">
        <f>O66*(DZ66+EA66)/1000.0</f>
        <v>0</v>
      </c>
      <c r="Q66">
        <f>(DS66 - IF(AV66&gt;1, M66*DM66*100.0/(AX66), 0))*(DZ66+EA66)/1000.0</f>
        <v>0</v>
      </c>
      <c r="R66">
        <f>2.0/((1/T66-1/S66)+SIGN(T66)*SQRT((1/T66-1/S66)*(1/T66-1/S66) + 4*DN66/((DN66+1)*(DN66+1))*(2*1/T66*1/S66-1/S66*1/S66)))</f>
        <v>0</v>
      </c>
      <c r="S66">
        <f>IF(LEFT(DO66,1)&lt;&gt;"0",IF(LEFT(DO66,1)="1",3.0,DP66),$D$5+$E$5*(EG66*DZ66/($K$5*1000))+$F$5*(EG66*DZ66/($K$5*1000))*MAX(MIN(DM66,$J$5),$I$5)*MAX(MIN(DM66,$J$5),$I$5)+$G$5*MAX(MIN(DM66,$J$5),$I$5)*(EG66*DZ66/($K$5*1000))+$H$5*(EG66*DZ66/($K$5*1000))*(EG66*DZ66/($K$5*1000)))</f>
        <v>0</v>
      </c>
      <c r="T66">
        <f>K66*(1000-(1000*0.61365*exp(17.502*X66/(240.97+X66))/(DZ66+EA66)+DU66)/2)/(1000*0.61365*exp(17.502*X66/(240.97+X66))/(DZ66+EA66)-DU66)</f>
        <v>0</v>
      </c>
      <c r="U66">
        <f>1/((DN66+1)/(R66/1.6)+1/(S66/1.37)) + DN66/((DN66+1)/(R66/1.6) + DN66/(S66/1.37))</f>
        <v>0</v>
      </c>
      <c r="V66">
        <f>(DI66*DL66)</f>
        <v>0</v>
      </c>
      <c r="W66">
        <f>(EB66+(V66+2*0.95*5.67E-8*(((EB66+$B$9)+273)^4-(EB66+273)^4)-44100*K66)/(1.84*29.3*S66+8*0.95*5.67E-8*(EB66+273)^3))</f>
        <v>0</v>
      </c>
      <c r="X66">
        <f>($C$9*EC66+$D$9*ED66+$E$9*W66)</f>
        <v>0</v>
      </c>
      <c r="Y66">
        <f>0.61365*exp(17.502*X66/(240.97+X66))</f>
        <v>0</v>
      </c>
      <c r="Z66">
        <f>(AA66/AB66*100)</f>
        <v>0</v>
      </c>
      <c r="AA66">
        <f>DU66*(DZ66+EA66)/1000</f>
        <v>0</v>
      </c>
      <c r="AB66">
        <f>0.61365*exp(17.502*EB66/(240.97+EB66))</f>
        <v>0</v>
      </c>
      <c r="AC66">
        <f>(Y66-DU66*(DZ66+EA66)/1000)</f>
        <v>0</v>
      </c>
      <c r="AD66">
        <f>(-K66*44100)</f>
        <v>0</v>
      </c>
      <c r="AE66">
        <f>2*29.3*S66*0.92*(EB66-X66)</f>
        <v>0</v>
      </c>
      <c r="AF66">
        <f>2*0.95*5.67E-8*(((EB66+$B$9)+273)^4-(X66+273)^4)</f>
        <v>0</v>
      </c>
      <c r="AG66">
        <f>V66+AF66+AD66+AE66</f>
        <v>0</v>
      </c>
      <c r="AH66">
        <f>DY66*AV66*(DT66-DS66*(1000-AV66*DV66)/(1000-AV66*DU66))/(100*DM66)</f>
        <v>0</v>
      </c>
      <c r="AI66">
        <f>1000*DY66*AV66*(DU66-DV66)/(100*DM66*(1000-AV66*DU66))</f>
        <v>0</v>
      </c>
      <c r="AJ66">
        <f>(AK66 - AL66 - DZ66*1E3/(8.314*(EB66+273.15)) * AN66/DY66 * AM66) * DY66/(100*DM66) * (1000 - DV66)/1000</f>
        <v>0</v>
      </c>
      <c r="AK66">
        <v>425.319549459453</v>
      </c>
      <c r="AL66">
        <v>426.7652424242424</v>
      </c>
      <c r="AM66">
        <v>-0.001189052146393473</v>
      </c>
      <c r="AN66">
        <v>66.23807897000336</v>
      </c>
      <c r="AO66">
        <f>(AQ66 - AP66 + DZ66*1E3/(8.314*(EB66+273.15)) * AS66/DY66 * AR66) * DY66/(100*DM66) * 1000/(1000 - AQ66)</f>
        <v>0</v>
      </c>
      <c r="AP66">
        <v>12.59103799171313</v>
      </c>
      <c r="AQ66">
        <v>13.21982545454545</v>
      </c>
      <c r="AR66">
        <v>-1.664669599724403E-05</v>
      </c>
      <c r="AS66">
        <v>103.662649365566</v>
      </c>
      <c r="AT66">
        <v>20</v>
      </c>
      <c r="AU66">
        <v>4</v>
      </c>
      <c r="AV66">
        <f>IF(AT66*$H$15&gt;=AX66,1.0,(AX66/(AX66-AT66*$H$15)))</f>
        <v>0</v>
      </c>
      <c r="AW66">
        <f>(AV66-1)*100</f>
        <v>0</v>
      </c>
      <c r="AX66">
        <f>MAX(0,($B$15+$C$15*EG66)/(1+$D$15*EG66)*DZ66/(EB66+273)*$E$15)</f>
        <v>0</v>
      </c>
      <c r="AY66" t="s">
        <v>442</v>
      </c>
      <c r="AZ66" t="s">
        <v>442</v>
      </c>
      <c r="BA66">
        <v>0</v>
      </c>
      <c r="BB66">
        <v>0</v>
      </c>
      <c r="BC66">
        <f>1-BA66/BB66</f>
        <v>0</v>
      </c>
      <c r="BD66">
        <v>0</v>
      </c>
      <c r="BE66" t="s">
        <v>442</v>
      </c>
      <c r="BF66" t="s">
        <v>442</v>
      </c>
      <c r="BG66">
        <v>0</v>
      </c>
      <c r="BH66">
        <v>0</v>
      </c>
      <c r="BI66">
        <f>1-BG66/BH66</f>
        <v>0</v>
      </c>
      <c r="BJ66">
        <v>0.5</v>
      </c>
      <c r="BK66">
        <f>DJ66</f>
        <v>0</v>
      </c>
      <c r="BL66">
        <f>M66</f>
        <v>0</v>
      </c>
      <c r="BM66">
        <f>BI66*BJ66*BK66</f>
        <v>0</v>
      </c>
      <c r="BN66">
        <f>(BL66-BD66)/BK66</f>
        <v>0</v>
      </c>
      <c r="BO66">
        <f>(BB66-BH66)/BH66</f>
        <v>0</v>
      </c>
      <c r="BP66">
        <f>BA66/(BC66+BA66/BH66)</f>
        <v>0</v>
      </c>
      <c r="BQ66" t="s">
        <v>442</v>
      </c>
      <c r="BR66">
        <v>0</v>
      </c>
      <c r="BS66">
        <f>IF(BR66&lt;&gt;0, BR66, BP66)</f>
        <v>0</v>
      </c>
      <c r="BT66">
        <f>1-BS66/BH66</f>
        <v>0</v>
      </c>
      <c r="BU66">
        <f>(BH66-BG66)/(BH66-BS66)</f>
        <v>0</v>
      </c>
      <c r="BV66">
        <f>(BB66-BH66)/(BB66-BS66)</f>
        <v>0</v>
      </c>
      <c r="BW66">
        <f>(BH66-BG66)/(BH66-BA66)</f>
        <v>0</v>
      </c>
      <c r="BX66">
        <f>(BB66-BH66)/(BB66-BA66)</f>
        <v>0</v>
      </c>
      <c r="BY66">
        <f>(BU66*BS66/BG66)</f>
        <v>0</v>
      </c>
      <c r="BZ66">
        <f>(1-BY66)</f>
        <v>0</v>
      </c>
      <c r="DI66">
        <f>$B$13*EH66+$C$13*EI66+$F$13*ET66*(1-EW66)</f>
        <v>0</v>
      </c>
      <c r="DJ66">
        <f>DI66*DK66</f>
        <v>0</v>
      </c>
      <c r="DK66">
        <f>($B$13*$D$11+$C$13*$D$11+$F$13*((FG66+EY66)/MAX(FG66+EY66+FH66, 0.1)*$I$11+FH66/MAX(FG66+EY66+FH66, 0.1)*$J$11))/($B$13+$C$13+$F$13)</f>
        <v>0</v>
      </c>
      <c r="DL66">
        <f>($B$13*$K$11+$C$13*$K$11+$F$13*((FG66+EY66)/MAX(FG66+EY66+FH66, 0.1)*$P$11+FH66/MAX(FG66+EY66+FH66, 0.1)*$Q$11))/($B$13+$C$13+$F$13)</f>
        <v>0</v>
      </c>
      <c r="DM66">
        <v>6</v>
      </c>
      <c r="DN66">
        <v>0.5</v>
      </c>
      <c r="DO66" t="s">
        <v>443</v>
      </c>
      <c r="DP66">
        <v>2</v>
      </c>
      <c r="DQ66" t="b">
        <v>1</v>
      </c>
      <c r="DR66">
        <v>1720987864</v>
      </c>
      <c r="DS66">
        <v>421.1528888888889</v>
      </c>
      <c r="DT66">
        <v>419.9731111111112</v>
      </c>
      <c r="DU66">
        <v>13.22111111111111</v>
      </c>
      <c r="DV66">
        <v>12.5898</v>
      </c>
      <c r="DW66">
        <v>418.3224444444444</v>
      </c>
      <c r="DX66">
        <v>13.15262222222222</v>
      </c>
      <c r="DY66">
        <v>499.9816666666667</v>
      </c>
      <c r="DZ66">
        <v>90.67464444444445</v>
      </c>
      <c r="EA66">
        <v>0.09997736666666666</v>
      </c>
      <c r="EB66">
        <v>20.30434444444445</v>
      </c>
      <c r="EC66">
        <v>19.96593333333333</v>
      </c>
      <c r="ED66">
        <v>999.9000000000001</v>
      </c>
      <c r="EE66">
        <v>0</v>
      </c>
      <c r="EF66">
        <v>0</v>
      </c>
      <c r="EG66">
        <v>10003.34444444444</v>
      </c>
      <c r="EH66">
        <v>0</v>
      </c>
      <c r="EI66">
        <v>0.242856</v>
      </c>
      <c r="EJ66">
        <v>1.179544444444445</v>
      </c>
      <c r="EK66">
        <v>426.7956666666666</v>
      </c>
      <c r="EL66">
        <v>425.3281111111111</v>
      </c>
      <c r="EM66">
        <v>0.6313167777777777</v>
      </c>
      <c r="EN66">
        <v>419.9731111111112</v>
      </c>
      <c r="EO66">
        <v>12.5898</v>
      </c>
      <c r="EP66">
        <v>1.198817777777778</v>
      </c>
      <c r="EQ66">
        <v>1.141574444444444</v>
      </c>
      <c r="ER66">
        <v>9.586891111111111</v>
      </c>
      <c r="ES66">
        <v>8.86068</v>
      </c>
      <c r="ET66">
        <v>0</v>
      </c>
      <c r="EU66">
        <v>0</v>
      </c>
      <c r="EV66">
        <v>0</v>
      </c>
      <c r="EW66">
        <v>0</v>
      </c>
      <c r="EX66">
        <v>-1.811111111111111</v>
      </c>
      <c r="EY66">
        <v>0</v>
      </c>
      <c r="EZ66">
        <v>-21.22222222222222</v>
      </c>
      <c r="FA66">
        <v>-0.3333333333333333</v>
      </c>
      <c r="FB66">
        <v>34.29133333333333</v>
      </c>
      <c r="FC66">
        <v>40.66633333333333</v>
      </c>
      <c r="FD66">
        <v>37.208</v>
      </c>
      <c r="FE66">
        <v>40.14544444444444</v>
      </c>
      <c r="FF66">
        <v>34.25677777777778</v>
      </c>
      <c r="FG66">
        <v>0</v>
      </c>
      <c r="FH66">
        <v>0</v>
      </c>
      <c r="FI66">
        <v>0</v>
      </c>
      <c r="FJ66">
        <v>1720987861.8</v>
      </c>
      <c r="FK66">
        <v>0</v>
      </c>
      <c r="FL66">
        <v>-0.884</v>
      </c>
      <c r="FM66">
        <v>-42.26923100419297</v>
      </c>
      <c r="FN66">
        <v>16.80000030321943</v>
      </c>
      <c r="FO66">
        <v>-21.72</v>
      </c>
      <c r="FP66">
        <v>15</v>
      </c>
      <c r="FQ66">
        <v>1720987226.5</v>
      </c>
      <c r="FR66" t="s">
        <v>528</v>
      </c>
      <c r="FS66">
        <v>1720987226.5</v>
      </c>
      <c r="FT66">
        <v>1720987225.5</v>
      </c>
      <c r="FU66">
        <v>10</v>
      </c>
      <c r="FV66">
        <v>0.626</v>
      </c>
      <c r="FW66">
        <v>0.025</v>
      </c>
      <c r="FX66">
        <v>2.826</v>
      </c>
      <c r="FY66">
        <v>0.062</v>
      </c>
      <c r="FZ66">
        <v>420</v>
      </c>
      <c r="GA66">
        <v>13</v>
      </c>
      <c r="GB66">
        <v>0.35</v>
      </c>
      <c r="GC66">
        <v>0.09</v>
      </c>
      <c r="GD66">
        <v>1.136870487804878</v>
      </c>
      <c r="GE66">
        <v>0.002338745644599261</v>
      </c>
      <c r="GF66">
        <v>0.04383730519308088</v>
      </c>
      <c r="GG66">
        <v>1</v>
      </c>
      <c r="GH66">
        <v>-0.4264705882352942</v>
      </c>
      <c r="GI66">
        <v>-23.14285717844191</v>
      </c>
      <c r="GJ66">
        <v>7.267385192987406</v>
      </c>
      <c r="GK66">
        <v>0</v>
      </c>
      <c r="GL66">
        <v>0.6307900000000001</v>
      </c>
      <c r="GM66">
        <v>0.0221338118466909</v>
      </c>
      <c r="GN66">
        <v>0.003507297820259915</v>
      </c>
      <c r="GO66">
        <v>1</v>
      </c>
      <c r="GP66">
        <v>2</v>
      </c>
      <c r="GQ66">
        <v>3</v>
      </c>
      <c r="GR66" t="s">
        <v>445</v>
      </c>
      <c r="GS66">
        <v>3.10024</v>
      </c>
      <c r="GT66">
        <v>2.75815</v>
      </c>
      <c r="GU66">
        <v>0.0884008</v>
      </c>
      <c r="GV66">
        <v>0.08870749999999999</v>
      </c>
      <c r="GW66">
        <v>0.0709065</v>
      </c>
      <c r="GX66">
        <v>0.0691543</v>
      </c>
      <c r="GY66">
        <v>23888.6</v>
      </c>
      <c r="GZ66">
        <v>22126.4</v>
      </c>
      <c r="HA66">
        <v>26761.9</v>
      </c>
      <c r="HB66">
        <v>24497</v>
      </c>
      <c r="HC66">
        <v>39820.7</v>
      </c>
      <c r="HD66">
        <v>33745.9</v>
      </c>
      <c r="HE66">
        <v>46762.4</v>
      </c>
      <c r="HF66">
        <v>38792.6</v>
      </c>
      <c r="HG66">
        <v>1.86987</v>
      </c>
      <c r="HH66">
        <v>1.90692</v>
      </c>
      <c r="HI66">
        <v>-0.0175461</v>
      </c>
      <c r="HJ66">
        <v>0</v>
      </c>
      <c r="HK66">
        <v>20.2508</v>
      </c>
      <c r="HL66">
        <v>999.9</v>
      </c>
      <c r="HM66">
        <v>38.4</v>
      </c>
      <c r="HN66">
        <v>30.6</v>
      </c>
      <c r="HO66">
        <v>18.6727</v>
      </c>
      <c r="HP66">
        <v>60.7808</v>
      </c>
      <c r="HQ66">
        <v>23.9704</v>
      </c>
      <c r="HR66">
        <v>1</v>
      </c>
      <c r="HS66">
        <v>-0.094248</v>
      </c>
      <c r="HT66">
        <v>2.07316</v>
      </c>
      <c r="HU66">
        <v>20.2886</v>
      </c>
      <c r="HV66">
        <v>5.22223</v>
      </c>
      <c r="HW66">
        <v>11.98</v>
      </c>
      <c r="HX66">
        <v>4.96585</v>
      </c>
      <c r="HY66">
        <v>3.27537</v>
      </c>
      <c r="HZ66">
        <v>9999</v>
      </c>
      <c r="IA66">
        <v>9999</v>
      </c>
      <c r="IB66">
        <v>9999</v>
      </c>
      <c r="IC66">
        <v>999.9</v>
      </c>
      <c r="ID66">
        <v>1.86391</v>
      </c>
      <c r="IE66">
        <v>1.86005</v>
      </c>
      <c r="IF66">
        <v>1.85835</v>
      </c>
      <c r="IG66">
        <v>1.85974</v>
      </c>
      <c r="IH66">
        <v>1.85987</v>
      </c>
      <c r="II66">
        <v>1.85834</v>
      </c>
      <c r="IJ66">
        <v>1.85734</v>
      </c>
      <c r="IK66">
        <v>1.85235</v>
      </c>
      <c r="IL66">
        <v>0</v>
      </c>
      <c r="IM66">
        <v>0</v>
      </c>
      <c r="IN66">
        <v>0</v>
      </c>
      <c r="IO66">
        <v>0</v>
      </c>
      <c r="IP66" t="s">
        <v>446</v>
      </c>
      <c r="IQ66" t="s">
        <v>447</v>
      </c>
      <c r="IR66" t="s">
        <v>448</v>
      </c>
      <c r="IS66" t="s">
        <v>448</v>
      </c>
      <c r="IT66" t="s">
        <v>448</v>
      </c>
      <c r="IU66" t="s">
        <v>448</v>
      </c>
      <c r="IV66">
        <v>0</v>
      </c>
      <c r="IW66">
        <v>100</v>
      </c>
      <c r="IX66">
        <v>100</v>
      </c>
      <c r="IY66">
        <v>2.83</v>
      </c>
      <c r="IZ66">
        <v>0.0684</v>
      </c>
      <c r="JA66">
        <v>1.457505710218757</v>
      </c>
      <c r="JB66">
        <v>0.003205081530674009</v>
      </c>
      <c r="JC66">
        <v>2.801668427256499E-07</v>
      </c>
      <c r="JD66">
        <v>-2.335559357006475E-10</v>
      </c>
      <c r="JE66">
        <v>-0.02232650950392901</v>
      </c>
      <c r="JF66">
        <v>-0.002076669970451321</v>
      </c>
      <c r="JG66">
        <v>0.0007626758912413338</v>
      </c>
      <c r="JH66">
        <v>-6.071280622872934E-06</v>
      </c>
      <c r="JI66">
        <v>2</v>
      </c>
      <c r="JJ66">
        <v>2003</v>
      </c>
      <c r="JK66">
        <v>1</v>
      </c>
      <c r="JL66">
        <v>25</v>
      </c>
      <c r="JM66">
        <v>10.7</v>
      </c>
      <c r="JN66">
        <v>10.7</v>
      </c>
      <c r="JO66">
        <v>1.12549</v>
      </c>
      <c r="JP66">
        <v>2.65747</v>
      </c>
      <c r="JQ66">
        <v>1.49658</v>
      </c>
      <c r="JR66">
        <v>2.35718</v>
      </c>
      <c r="JS66">
        <v>1.54907</v>
      </c>
      <c r="JT66">
        <v>2.33032</v>
      </c>
      <c r="JU66">
        <v>34.8985</v>
      </c>
      <c r="JV66">
        <v>23.9824</v>
      </c>
      <c r="JW66">
        <v>18</v>
      </c>
      <c r="JX66">
        <v>462.152</v>
      </c>
      <c r="JY66">
        <v>498.63</v>
      </c>
      <c r="JZ66">
        <v>18.4883</v>
      </c>
      <c r="KA66">
        <v>26.0371</v>
      </c>
      <c r="KB66">
        <v>30.0002</v>
      </c>
      <c r="KC66">
        <v>26.3728</v>
      </c>
      <c r="KD66">
        <v>26.3933</v>
      </c>
      <c r="KE66">
        <v>22.6384</v>
      </c>
      <c r="KF66">
        <v>27.3885</v>
      </c>
      <c r="KG66">
        <v>22.9948</v>
      </c>
      <c r="KH66">
        <v>18.4684</v>
      </c>
      <c r="KI66">
        <v>420</v>
      </c>
      <c r="KJ66">
        <v>12.6306</v>
      </c>
      <c r="KK66">
        <v>102.218</v>
      </c>
      <c r="KL66">
        <v>93.5198</v>
      </c>
    </row>
    <row r="67" spans="1:298">
      <c r="A67">
        <v>49</v>
      </c>
      <c r="B67">
        <v>1720988657</v>
      </c>
      <c r="C67">
        <v>4638</v>
      </c>
      <c r="D67" t="s">
        <v>551</v>
      </c>
      <c r="E67" t="s">
        <v>552</v>
      </c>
      <c r="F67">
        <v>5</v>
      </c>
      <c r="G67" t="s">
        <v>527</v>
      </c>
      <c r="H67" t="s">
        <v>474</v>
      </c>
      <c r="I67" t="s">
        <v>441</v>
      </c>
      <c r="J67">
        <v>1720988654</v>
      </c>
      <c r="K67">
        <f>(L67)/1000</f>
        <v>0</v>
      </c>
      <c r="L67">
        <f>IF(DQ67, AO67, AI67)</f>
        <v>0</v>
      </c>
      <c r="M67">
        <f>IF(DQ67, AJ67, AH67)</f>
        <v>0</v>
      </c>
      <c r="N67">
        <f>DS67 - IF(AV67&gt;1, M67*DM67*100.0/(AX67), 0)</f>
        <v>0</v>
      </c>
      <c r="O67">
        <f>((U67-K67/2)*N67-M67)/(U67+K67/2)</f>
        <v>0</v>
      </c>
      <c r="P67">
        <f>O67*(DZ67+EA67)/1000.0</f>
        <v>0</v>
      </c>
      <c r="Q67">
        <f>(DS67 - IF(AV67&gt;1, M67*DM67*100.0/(AX67), 0))*(DZ67+EA67)/1000.0</f>
        <v>0</v>
      </c>
      <c r="R67">
        <f>2.0/((1/T67-1/S67)+SIGN(T67)*SQRT((1/T67-1/S67)*(1/T67-1/S67) + 4*DN67/((DN67+1)*(DN67+1))*(2*1/T67*1/S67-1/S67*1/S67)))</f>
        <v>0</v>
      </c>
      <c r="S67">
        <f>IF(LEFT(DO67,1)&lt;&gt;"0",IF(LEFT(DO67,1)="1",3.0,DP67),$D$5+$E$5*(EG67*DZ67/($K$5*1000))+$F$5*(EG67*DZ67/($K$5*1000))*MAX(MIN(DM67,$J$5),$I$5)*MAX(MIN(DM67,$J$5),$I$5)+$G$5*MAX(MIN(DM67,$J$5),$I$5)*(EG67*DZ67/($K$5*1000))+$H$5*(EG67*DZ67/($K$5*1000))*(EG67*DZ67/($K$5*1000)))</f>
        <v>0</v>
      </c>
      <c r="T67">
        <f>K67*(1000-(1000*0.61365*exp(17.502*X67/(240.97+X67))/(DZ67+EA67)+DU67)/2)/(1000*0.61365*exp(17.502*X67/(240.97+X67))/(DZ67+EA67)-DU67)</f>
        <v>0</v>
      </c>
      <c r="U67">
        <f>1/((DN67+1)/(R67/1.6)+1/(S67/1.37)) + DN67/((DN67+1)/(R67/1.6) + DN67/(S67/1.37))</f>
        <v>0</v>
      </c>
      <c r="V67">
        <f>(DI67*DL67)</f>
        <v>0</v>
      </c>
      <c r="W67">
        <f>(EB67+(V67+2*0.95*5.67E-8*(((EB67+$B$9)+273)^4-(EB67+273)^4)-44100*K67)/(1.84*29.3*S67+8*0.95*5.67E-8*(EB67+273)^3))</f>
        <v>0</v>
      </c>
      <c r="X67">
        <f>($C$9*EC67+$D$9*ED67+$E$9*W67)</f>
        <v>0</v>
      </c>
      <c r="Y67">
        <f>0.61365*exp(17.502*X67/(240.97+X67))</f>
        <v>0</v>
      </c>
      <c r="Z67">
        <f>(AA67/AB67*100)</f>
        <v>0</v>
      </c>
      <c r="AA67">
        <f>DU67*(DZ67+EA67)/1000</f>
        <v>0</v>
      </c>
      <c r="AB67">
        <f>0.61365*exp(17.502*EB67/(240.97+EB67))</f>
        <v>0</v>
      </c>
      <c r="AC67">
        <f>(Y67-DU67*(DZ67+EA67)/1000)</f>
        <v>0</v>
      </c>
      <c r="AD67">
        <f>(-K67*44100)</f>
        <v>0</v>
      </c>
      <c r="AE67">
        <f>2*29.3*S67*0.92*(EB67-X67)</f>
        <v>0</v>
      </c>
      <c r="AF67">
        <f>2*0.95*5.67E-8*(((EB67+$B$9)+273)^4-(X67+273)^4)</f>
        <v>0</v>
      </c>
      <c r="AG67">
        <f>V67+AF67+AD67+AE67</f>
        <v>0</v>
      </c>
      <c r="AH67">
        <f>DY67*AV67*(DT67-DS67*(1000-AV67*DV67)/(1000-AV67*DU67))/(100*DM67)</f>
        <v>0</v>
      </c>
      <c r="AI67">
        <f>1000*DY67*AV67*(DU67-DV67)/(100*DM67*(1000-AV67*DU67))</f>
        <v>0</v>
      </c>
      <c r="AJ67">
        <f>(AK67 - AL67 - DZ67*1E3/(8.314*(EB67+273.15)) * AN67/DY67 * AM67) * DY67/(100*DM67) * (1000 - DV67)/1000</f>
        <v>0</v>
      </c>
      <c r="AK67">
        <v>427.3903880237506</v>
      </c>
      <c r="AL67">
        <v>429.7150909090908</v>
      </c>
      <c r="AM67">
        <v>0.0001176216345093891</v>
      </c>
      <c r="AN67">
        <v>66.23853521796696</v>
      </c>
      <c r="AO67">
        <f>(AQ67 - AP67 + DZ67*1E3/(8.314*(EB67+273.15)) * AS67/DY67 * AR67) * DY67/(100*DM67) * 1000/(1000 - AQ67)</f>
        <v>0</v>
      </c>
      <c r="AP67">
        <v>17.268103525343</v>
      </c>
      <c r="AQ67">
        <v>18.10225151515151</v>
      </c>
      <c r="AR67">
        <v>4.2518751139529E-05</v>
      </c>
      <c r="AS67">
        <v>103.661827412425</v>
      </c>
      <c r="AT67">
        <v>18</v>
      </c>
      <c r="AU67">
        <v>4</v>
      </c>
      <c r="AV67">
        <f>IF(AT67*$H$15&gt;=AX67,1.0,(AX67/(AX67-AT67*$H$15)))</f>
        <v>0</v>
      </c>
      <c r="AW67">
        <f>(AV67-1)*100</f>
        <v>0</v>
      </c>
      <c r="AX67">
        <f>MAX(0,($B$15+$C$15*EG67)/(1+$D$15*EG67)*DZ67/(EB67+273)*$E$15)</f>
        <v>0</v>
      </c>
      <c r="AY67" t="s">
        <v>442</v>
      </c>
      <c r="AZ67" t="s">
        <v>442</v>
      </c>
      <c r="BA67">
        <v>0</v>
      </c>
      <c r="BB67">
        <v>0</v>
      </c>
      <c r="BC67">
        <f>1-BA67/BB67</f>
        <v>0</v>
      </c>
      <c r="BD67">
        <v>0</v>
      </c>
      <c r="BE67" t="s">
        <v>442</v>
      </c>
      <c r="BF67" t="s">
        <v>442</v>
      </c>
      <c r="BG67">
        <v>0</v>
      </c>
      <c r="BH67">
        <v>0</v>
      </c>
      <c r="BI67">
        <f>1-BG67/BH67</f>
        <v>0</v>
      </c>
      <c r="BJ67">
        <v>0.5</v>
      </c>
      <c r="BK67">
        <f>DJ67</f>
        <v>0</v>
      </c>
      <c r="BL67">
        <f>M67</f>
        <v>0</v>
      </c>
      <c r="BM67">
        <f>BI67*BJ67*BK67</f>
        <v>0</v>
      </c>
      <c r="BN67">
        <f>(BL67-BD67)/BK67</f>
        <v>0</v>
      </c>
      <c r="BO67">
        <f>(BB67-BH67)/BH67</f>
        <v>0</v>
      </c>
      <c r="BP67">
        <f>BA67/(BC67+BA67/BH67)</f>
        <v>0</v>
      </c>
      <c r="BQ67" t="s">
        <v>442</v>
      </c>
      <c r="BR67">
        <v>0</v>
      </c>
      <c r="BS67">
        <f>IF(BR67&lt;&gt;0, BR67, BP67)</f>
        <v>0</v>
      </c>
      <c r="BT67">
        <f>1-BS67/BH67</f>
        <v>0</v>
      </c>
      <c r="BU67">
        <f>(BH67-BG67)/(BH67-BS67)</f>
        <v>0</v>
      </c>
      <c r="BV67">
        <f>(BB67-BH67)/(BB67-BS67)</f>
        <v>0</v>
      </c>
      <c r="BW67">
        <f>(BH67-BG67)/(BH67-BA67)</f>
        <v>0</v>
      </c>
      <c r="BX67">
        <f>(BB67-BH67)/(BB67-BA67)</f>
        <v>0</v>
      </c>
      <c r="BY67">
        <f>(BU67*BS67/BG67)</f>
        <v>0</v>
      </c>
      <c r="BZ67">
        <f>(1-BY67)</f>
        <v>0</v>
      </c>
      <c r="DI67">
        <f>$B$13*EH67+$C$13*EI67+$F$13*ET67*(1-EW67)</f>
        <v>0</v>
      </c>
      <c r="DJ67">
        <f>DI67*DK67</f>
        <v>0</v>
      </c>
      <c r="DK67">
        <f>($B$13*$D$11+$C$13*$D$11+$F$13*((FG67+EY67)/MAX(FG67+EY67+FH67, 0.1)*$I$11+FH67/MAX(FG67+EY67+FH67, 0.1)*$J$11))/($B$13+$C$13+$F$13)</f>
        <v>0</v>
      </c>
      <c r="DL67">
        <f>($B$13*$K$11+$C$13*$K$11+$F$13*((FG67+EY67)/MAX(FG67+EY67+FH67, 0.1)*$P$11+FH67/MAX(FG67+EY67+FH67, 0.1)*$Q$11))/($B$13+$C$13+$F$13)</f>
        <v>0</v>
      </c>
      <c r="DM67">
        <v>6</v>
      </c>
      <c r="DN67">
        <v>0.5</v>
      </c>
      <c r="DO67" t="s">
        <v>443</v>
      </c>
      <c r="DP67">
        <v>2</v>
      </c>
      <c r="DQ67" t="b">
        <v>1</v>
      </c>
      <c r="DR67">
        <v>1720988654</v>
      </c>
      <c r="DS67">
        <v>421.9309090909092</v>
      </c>
      <c r="DT67">
        <v>420.0252727272727</v>
      </c>
      <c r="DU67">
        <v>18.09270909090909</v>
      </c>
      <c r="DV67">
        <v>17.26054545454545</v>
      </c>
      <c r="DW67">
        <v>419.1604545454546</v>
      </c>
      <c r="DX67">
        <v>17.92503636363636</v>
      </c>
      <c r="DY67">
        <v>500.0349999999999</v>
      </c>
      <c r="DZ67">
        <v>90.66002727272728</v>
      </c>
      <c r="EA67">
        <v>0.09999048181818182</v>
      </c>
      <c r="EB67">
        <v>25.5488</v>
      </c>
      <c r="EC67">
        <v>25.0088</v>
      </c>
      <c r="ED67">
        <v>999.9</v>
      </c>
      <c r="EE67">
        <v>0</v>
      </c>
      <c r="EF67">
        <v>0</v>
      </c>
      <c r="EG67">
        <v>10000.21818181818</v>
      </c>
      <c r="EH67">
        <v>0</v>
      </c>
      <c r="EI67">
        <v>0.242856</v>
      </c>
      <c r="EJ67">
        <v>1.905614545454546</v>
      </c>
      <c r="EK67">
        <v>429.7055454545455</v>
      </c>
      <c r="EL67">
        <v>427.4023636363636</v>
      </c>
      <c r="EM67">
        <v>0.8321590909090908</v>
      </c>
      <c r="EN67">
        <v>420.0252727272727</v>
      </c>
      <c r="EO67">
        <v>17.26054545454545</v>
      </c>
      <c r="EP67">
        <v>1.640285454545455</v>
      </c>
      <c r="EQ67">
        <v>1.564844545454545</v>
      </c>
      <c r="ER67">
        <v>14.34258181818182</v>
      </c>
      <c r="ES67">
        <v>13.6169</v>
      </c>
      <c r="ET67">
        <v>0</v>
      </c>
      <c r="EU67">
        <v>0</v>
      </c>
      <c r="EV67">
        <v>0</v>
      </c>
      <c r="EW67">
        <v>0</v>
      </c>
      <c r="EX67">
        <v>-1.790909090909091</v>
      </c>
      <c r="EY67">
        <v>0</v>
      </c>
      <c r="EZ67">
        <v>-11.99090909090909</v>
      </c>
      <c r="FA67">
        <v>-0.3727272727272727</v>
      </c>
      <c r="FB67">
        <v>35.261</v>
      </c>
      <c r="FC67">
        <v>41.59063636363636</v>
      </c>
      <c r="FD67">
        <v>38.00536363636364</v>
      </c>
      <c r="FE67">
        <v>41.62463636363636</v>
      </c>
      <c r="FF67">
        <v>36.18154545454546</v>
      </c>
      <c r="FG67">
        <v>0</v>
      </c>
      <c r="FH67">
        <v>0</v>
      </c>
      <c r="FI67">
        <v>0</v>
      </c>
      <c r="FJ67">
        <v>1720988652.6</v>
      </c>
      <c r="FK67">
        <v>0</v>
      </c>
      <c r="FL67">
        <v>-0.9800000000000001</v>
      </c>
      <c r="FM67">
        <v>-8.861538403650233</v>
      </c>
      <c r="FN67">
        <v>8.292307551372671</v>
      </c>
      <c r="FO67">
        <v>-14.492</v>
      </c>
      <c r="FP67">
        <v>15</v>
      </c>
      <c r="FQ67">
        <v>1720988077.5</v>
      </c>
      <c r="FR67" t="s">
        <v>553</v>
      </c>
      <c r="FS67">
        <v>1720988077.5</v>
      </c>
      <c r="FT67">
        <v>1720988076</v>
      </c>
      <c r="FU67">
        <v>11</v>
      </c>
      <c r="FV67">
        <v>-0.063</v>
      </c>
      <c r="FW67">
        <v>0.017</v>
      </c>
      <c r="FX67">
        <v>2.763</v>
      </c>
      <c r="FY67">
        <v>0.177</v>
      </c>
      <c r="FZ67">
        <v>420</v>
      </c>
      <c r="GA67">
        <v>19</v>
      </c>
      <c r="GB67">
        <v>0.27</v>
      </c>
      <c r="GC67">
        <v>0.19</v>
      </c>
      <c r="GD67">
        <v>1.891547317073171</v>
      </c>
      <c r="GE67">
        <v>0.05580689895470624</v>
      </c>
      <c r="GF67">
        <v>0.07521629322143331</v>
      </c>
      <c r="GG67">
        <v>1</v>
      </c>
      <c r="GH67">
        <v>-0.326470588235294</v>
      </c>
      <c r="GI67">
        <v>-10.26890772139239</v>
      </c>
      <c r="GJ67">
        <v>7.025680156461697</v>
      </c>
      <c r="GK67">
        <v>0</v>
      </c>
      <c r="GL67">
        <v>0.8569971219512195</v>
      </c>
      <c r="GM67">
        <v>-0.108214222996518</v>
      </c>
      <c r="GN67">
        <v>0.01483536493783642</v>
      </c>
      <c r="GO67">
        <v>0</v>
      </c>
      <c r="GP67">
        <v>1</v>
      </c>
      <c r="GQ67">
        <v>3</v>
      </c>
      <c r="GR67" t="s">
        <v>471</v>
      </c>
      <c r="GS67">
        <v>3.10132</v>
      </c>
      <c r="GT67">
        <v>2.75824</v>
      </c>
      <c r="GU67">
        <v>0.0885715</v>
      </c>
      <c r="GV67">
        <v>0.08873730000000001</v>
      </c>
      <c r="GW67">
        <v>0.0891521</v>
      </c>
      <c r="GX67">
        <v>0.0872967</v>
      </c>
      <c r="GY67">
        <v>23881.4</v>
      </c>
      <c r="GZ67">
        <v>22122</v>
      </c>
      <c r="HA67">
        <v>26758.7</v>
      </c>
      <c r="HB67">
        <v>24492.8</v>
      </c>
      <c r="HC67">
        <v>39025.2</v>
      </c>
      <c r="HD67">
        <v>33076.1</v>
      </c>
      <c r="HE67">
        <v>46757</v>
      </c>
      <c r="HF67">
        <v>38784.2</v>
      </c>
      <c r="HG67">
        <v>1.8748</v>
      </c>
      <c r="HH67">
        <v>1.91515</v>
      </c>
      <c r="HI67">
        <v>0.0573769</v>
      </c>
      <c r="HJ67">
        <v>0</v>
      </c>
      <c r="HK67">
        <v>24.0646</v>
      </c>
      <c r="HL67">
        <v>999.9</v>
      </c>
      <c r="HM67">
        <v>41.7</v>
      </c>
      <c r="HN67">
        <v>30.6</v>
      </c>
      <c r="HO67">
        <v>20.2808</v>
      </c>
      <c r="HP67">
        <v>60.9408</v>
      </c>
      <c r="HQ67">
        <v>23.7821</v>
      </c>
      <c r="HR67">
        <v>1</v>
      </c>
      <c r="HS67">
        <v>-0.0922002</v>
      </c>
      <c r="HT67">
        <v>-0.317791</v>
      </c>
      <c r="HU67">
        <v>20.3009</v>
      </c>
      <c r="HV67">
        <v>5.22283</v>
      </c>
      <c r="HW67">
        <v>11.98</v>
      </c>
      <c r="HX67">
        <v>4.96575</v>
      </c>
      <c r="HY67">
        <v>3.27568</v>
      </c>
      <c r="HZ67">
        <v>9999</v>
      </c>
      <c r="IA67">
        <v>9999</v>
      </c>
      <c r="IB67">
        <v>9999</v>
      </c>
      <c r="IC67">
        <v>999.9</v>
      </c>
      <c r="ID67">
        <v>1.86389</v>
      </c>
      <c r="IE67">
        <v>1.86005</v>
      </c>
      <c r="IF67">
        <v>1.85833</v>
      </c>
      <c r="IG67">
        <v>1.85972</v>
      </c>
      <c r="IH67">
        <v>1.85987</v>
      </c>
      <c r="II67">
        <v>1.85834</v>
      </c>
      <c r="IJ67">
        <v>1.85733</v>
      </c>
      <c r="IK67">
        <v>1.85236</v>
      </c>
      <c r="IL67">
        <v>0</v>
      </c>
      <c r="IM67">
        <v>0</v>
      </c>
      <c r="IN67">
        <v>0</v>
      </c>
      <c r="IO67">
        <v>0</v>
      </c>
      <c r="IP67" t="s">
        <v>446</v>
      </c>
      <c r="IQ67" t="s">
        <v>447</v>
      </c>
      <c r="IR67" t="s">
        <v>448</v>
      </c>
      <c r="IS67" t="s">
        <v>448</v>
      </c>
      <c r="IT67" t="s">
        <v>448</v>
      </c>
      <c r="IU67" t="s">
        <v>448</v>
      </c>
      <c r="IV67">
        <v>0</v>
      </c>
      <c r="IW67">
        <v>100</v>
      </c>
      <c r="IX67">
        <v>100</v>
      </c>
      <c r="IY67">
        <v>2.77</v>
      </c>
      <c r="IZ67">
        <v>0.1678</v>
      </c>
      <c r="JA67">
        <v>1.394999560256662</v>
      </c>
      <c r="JB67">
        <v>0.003205081530674009</v>
      </c>
      <c r="JC67">
        <v>2.801668427256499E-07</v>
      </c>
      <c r="JD67">
        <v>-2.335559357006475E-10</v>
      </c>
      <c r="JE67">
        <v>-0.005185949008331182</v>
      </c>
      <c r="JF67">
        <v>-0.002076669970451321</v>
      </c>
      <c r="JG67">
        <v>0.0007626758912413338</v>
      </c>
      <c r="JH67">
        <v>-6.071280622872934E-06</v>
      </c>
      <c r="JI67">
        <v>2</v>
      </c>
      <c r="JJ67">
        <v>2003</v>
      </c>
      <c r="JK67">
        <v>1</v>
      </c>
      <c r="JL67">
        <v>25</v>
      </c>
      <c r="JM67">
        <v>9.699999999999999</v>
      </c>
      <c r="JN67">
        <v>9.699999999999999</v>
      </c>
      <c r="JO67">
        <v>1.13037</v>
      </c>
      <c r="JP67">
        <v>2.65137</v>
      </c>
      <c r="JQ67">
        <v>1.49658</v>
      </c>
      <c r="JR67">
        <v>2.35718</v>
      </c>
      <c r="JS67">
        <v>1.54907</v>
      </c>
      <c r="JT67">
        <v>2.45361</v>
      </c>
      <c r="JU67">
        <v>34.8985</v>
      </c>
      <c r="JV67">
        <v>24.0175</v>
      </c>
      <c r="JW67">
        <v>18</v>
      </c>
      <c r="JX67">
        <v>465.004</v>
      </c>
      <c r="JY67">
        <v>503.953</v>
      </c>
      <c r="JZ67">
        <v>25.1086</v>
      </c>
      <c r="KA67">
        <v>26.1575</v>
      </c>
      <c r="KB67">
        <v>29.9999</v>
      </c>
      <c r="KC67">
        <v>26.3886</v>
      </c>
      <c r="KD67">
        <v>26.3825</v>
      </c>
      <c r="KE67">
        <v>22.7374</v>
      </c>
      <c r="KF67">
        <v>13.8653</v>
      </c>
      <c r="KG67">
        <v>40.1846</v>
      </c>
      <c r="KH67">
        <v>25.0996</v>
      </c>
      <c r="KI67">
        <v>420</v>
      </c>
      <c r="KJ67">
        <v>17.235</v>
      </c>
      <c r="KK67">
        <v>102.206</v>
      </c>
      <c r="KL67">
        <v>93.5013</v>
      </c>
    </row>
    <row r="68" spans="1:298">
      <c r="A68">
        <v>50</v>
      </c>
      <c r="B68">
        <v>1720988662</v>
      </c>
      <c r="C68">
        <v>4643</v>
      </c>
      <c r="D68" t="s">
        <v>554</v>
      </c>
      <c r="E68" t="s">
        <v>555</v>
      </c>
      <c r="F68">
        <v>5</v>
      </c>
      <c r="G68" t="s">
        <v>527</v>
      </c>
      <c r="H68" t="s">
        <v>474</v>
      </c>
      <c r="I68" t="s">
        <v>441</v>
      </c>
      <c r="J68">
        <v>1720988659.5</v>
      </c>
      <c r="K68">
        <f>(L68)/1000</f>
        <v>0</v>
      </c>
      <c r="L68">
        <f>IF(DQ68, AO68, AI68)</f>
        <v>0</v>
      </c>
      <c r="M68">
        <f>IF(DQ68, AJ68, AH68)</f>
        <v>0</v>
      </c>
      <c r="N68">
        <f>DS68 - IF(AV68&gt;1, M68*DM68*100.0/(AX68), 0)</f>
        <v>0</v>
      </c>
      <c r="O68">
        <f>((U68-K68/2)*N68-M68)/(U68+K68/2)</f>
        <v>0</v>
      </c>
      <c r="P68">
        <f>O68*(DZ68+EA68)/1000.0</f>
        <v>0</v>
      </c>
      <c r="Q68">
        <f>(DS68 - IF(AV68&gt;1, M68*DM68*100.0/(AX68), 0))*(DZ68+EA68)/1000.0</f>
        <v>0</v>
      </c>
      <c r="R68">
        <f>2.0/((1/T68-1/S68)+SIGN(T68)*SQRT((1/T68-1/S68)*(1/T68-1/S68) + 4*DN68/((DN68+1)*(DN68+1))*(2*1/T68*1/S68-1/S68*1/S68)))</f>
        <v>0</v>
      </c>
      <c r="S68">
        <f>IF(LEFT(DO68,1)&lt;&gt;"0",IF(LEFT(DO68,1)="1",3.0,DP68),$D$5+$E$5*(EG68*DZ68/($K$5*1000))+$F$5*(EG68*DZ68/($K$5*1000))*MAX(MIN(DM68,$J$5),$I$5)*MAX(MIN(DM68,$J$5),$I$5)+$G$5*MAX(MIN(DM68,$J$5),$I$5)*(EG68*DZ68/($K$5*1000))+$H$5*(EG68*DZ68/($K$5*1000))*(EG68*DZ68/($K$5*1000)))</f>
        <v>0</v>
      </c>
      <c r="T68">
        <f>K68*(1000-(1000*0.61365*exp(17.502*X68/(240.97+X68))/(DZ68+EA68)+DU68)/2)/(1000*0.61365*exp(17.502*X68/(240.97+X68))/(DZ68+EA68)-DU68)</f>
        <v>0</v>
      </c>
      <c r="U68">
        <f>1/((DN68+1)/(R68/1.6)+1/(S68/1.37)) + DN68/((DN68+1)/(R68/1.6) + DN68/(S68/1.37))</f>
        <v>0</v>
      </c>
      <c r="V68">
        <f>(DI68*DL68)</f>
        <v>0</v>
      </c>
      <c r="W68">
        <f>(EB68+(V68+2*0.95*5.67E-8*(((EB68+$B$9)+273)^4-(EB68+273)^4)-44100*K68)/(1.84*29.3*S68+8*0.95*5.67E-8*(EB68+273)^3))</f>
        <v>0</v>
      </c>
      <c r="X68">
        <f>($C$9*EC68+$D$9*ED68+$E$9*W68)</f>
        <v>0</v>
      </c>
      <c r="Y68">
        <f>0.61365*exp(17.502*X68/(240.97+X68))</f>
        <v>0</v>
      </c>
      <c r="Z68">
        <f>(AA68/AB68*100)</f>
        <v>0</v>
      </c>
      <c r="AA68">
        <f>DU68*(DZ68+EA68)/1000</f>
        <v>0</v>
      </c>
      <c r="AB68">
        <f>0.61365*exp(17.502*EB68/(240.97+EB68))</f>
        <v>0</v>
      </c>
      <c r="AC68">
        <f>(Y68-DU68*(DZ68+EA68)/1000)</f>
        <v>0</v>
      </c>
      <c r="AD68">
        <f>(-K68*44100)</f>
        <v>0</v>
      </c>
      <c r="AE68">
        <f>2*29.3*S68*0.92*(EB68-X68)</f>
        <v>0</v>
      </c>
      <c r="AF68">
        <f>2*0.95*5.67E-8*(((EB68+$B$9)+273)^4-(X68+273)^4)</f>
        <v>0</v>
      </c>
      <c r="AG68">
        <f>V68+AF68+AD68+AE68</f>
        <v>0</v>
      </c>
      <c r="AH68">
        <f>DY68*AV68*(DT68-DS68*(1000-AV68*DV68)/(1000-AV68*DU68))/(100*DM68)</f>
        <v>0</v>
      </c>
      <c r="AI68">
        <f>1000*DY68*AV68*(DU68-DV68)/(100*DM68*(1000-AV68*DU68))</f>
        <v>0</v>
      </c>
      <c r="AJ68">
        <f>(AK68 - AL68 - DZ68*1E3/(8.314*(EB68+273.15)) * AN68/DY68 * AM68) * DY68/(100*DM68) * (1000 - DV68)/1000</f>
        <v>0</v>
      </c>
      <c r="AK68">
        <v>427.3733685775491</v>
      </c>
      <c r="AL68">
        <v>429.6424909090907</v>
      </c>
      <c r="AM68">
        <v>-0.003754990202740178</v>
      </c>
      <c r="AN68">
        <v>66.23853521796696</v>
      </c>
      <c r="AO68">
        <f>(AQ68 - AP68 + DZ68*1E3/(8.314*(EB68+273.15)) * AS68/DY68 * AR68) * DY68/(100*DM68) * 1000/(1000 - AQ68)</f>
        <v>0</v>
      </c>
      <c r="AP68">
        <v>17.2795308680826</v>
      </c>
      <c r="AQ68">
        <v>18.11572484848484</v>
      </c>
      <c r="AR68">
        <v>3.857923258099789E-05</v>
      </c>
      <c r="AS68">
        <v>103.661827412425</v>
      </c>
      <c r="AT68">
        <v>18</v>
      </c>
      <c r="AU68">
        <v>4</v>
      </c>
      <c r="AV68">
        <f>IF(AT68*$H$15&gt;=AX68,1.0,(AX68/(AX68-AT68*$H$15)))</f>
        <v>0</v>
      </c>
      <c r="AW68">
        <f>(AV68-1)*100</f>
        <v>0</v>
      </c>
      <c r="AX68">
        <f>MAX(0,($B$15+$C$15*EG68)/(1+$D$15*EG68)*DZ68/(EB68+273)*$E$15)</f>
        <v>0</v>
      </c>
      <c r="AY68" t="s">
        <v>442</v>
      </c>
      <c r="AZ68" t="s">
        <v>442</v>
      </c>
      <c r="BA68">
        <v>0</v>
      </c>
      <c r="BB68">
        <v>0</v>
      </c>
      <c r="BC68">
        <f>1-BA68/BB68</f>
        <v>0</v>
      </c>
      <c r="BD68">
        <v>0</v>
      </c>
      <c r="BE68" t="s">
        <v>442</v>
      </c>
      <c r="BF68" t="s">
        <v>442</v>
      </c>
      <c r="BG68">
        <v>0</v>
      </c>
      <c r="BH68">
        <v>0</v>
      </c>
      <c r="BI68">
        <f>1-BG68/BH68</f>
        <v>0</v>
      </c>
      <c r="BJ68">
        <v>0.5</v>
      </c>
      <c r="BK68">
        <f>DJ68</f>
        <v>0</v>
      </c>
      <c r="BL68">
        <f>M68</f>
        <v>0</v>
      </c>
      <c r="BM68">
        <f>BI68*BJ68*BK68</f>
        <v>0</v>
      </c>
      <c r="BN68">
        <f>(BL68-BD68)/BK68</f>
        <v>0</v>
      </c>
      <c r="BO68">
        <f>(BB68-BH68)/BH68</f>
        <v>0</v>
      </c>
      <c r="BP68">
        <f>BA68/(BC68+BA68/BH68)</f>
        <v>0</v>
      </c>
      <c r="BQ68" t="s">
        <v>442</v>
      </c>
      <c r="BR68">
        <v>0</v>
      </c>
      <c r="BS68">
        <f>IF(BR68&lt;&gt;0, BR68, BP68)</f>
        <v>0</v>
      </c>
      <c r="BT68">
        <f>1-BS68/BH68</f>
        <v>0</v>
      </c>
      <c r="BU68">
        <f>(BH68-BG68)/(BH68-BS68)</f>
        <v>0</v>
      </c>
      <c r="BV68">
        <f>(BB68-BH68)/(BB68-BS68)</f>
        <v>0</v>
      </c>
      <c r="BW68">
        <f>(BH68-BG68)/(BH68-BA68)</f>
        <v>0</v>
      </c>
      <c r="BX68">
        <f>(BB68-BH68)/(BB68-BA68)</f>
        <v>0</v>
      </c>
      <c r="BY68">
        <f>(BU68*BS68/BG68)</f>
        <v>0</v>
      </c>
      <c r="BZ68">
        <f>(1-BY68)</f>
        <v>0</v>
      </c>
      <c r="DI68">
        <f>$B$13*EH68+$C$13*EI68+$F$13*ET68*(1-EW68)</f>
        <v>0</v>
      </c>
      <c r="DJ68">
        <f>DI68*DK68</f>
        <v>0</v>
      </c>
      <c r="DK68">
        <f>($B$13*$D$11+$C$13*$D$11+$F$13*((FG68+EY68)/MAX(FG68+EY68+FH68, 0.1)*$I$11+FH68/MAX(FG68+EY68+FH68, 0.1)*$J$11))/($B$13+$C$13+$F$13)</f>
        <v>0</v>
      </c>
      <c r="DL68">
        <f>($B$13*$K$11+$C$13*$K$11+$F$13*((FG68+EY68)/MAX(FG68+EY68+FH68, 0.1)*$P$11+FH68/MAX(FG68+EY68+FH68, 0.1)*$Q$11))/($B$13+$C$13+$F$13)</f>
        <v>0</v>
      </c>
      <c r="DM68">
        <v>6</v>
      </c>
      <c r="DN68">
        <v>0.5</v>
      </c>
      <c r="DO68" t="s">
        <v>443</v>
      </c>
      <c r="DP68">
        <v>2</v>
      </c>
      <c r="DQ68" t="b">
        <v>1</v>
      </c>
      <c r="DR68">
        <v>1720988659.5</v>
      </c>
      <c r="DS68">
        <v>421.8707777777777</v>
      </c>
      <c r="DT68">
        <v>419.9761111111111</v>
      </c>
      <c r="DU68">
        <v>18.11073333333333</v>
      </c>
      <c r="DV68">
        <v>17.27966666666667</v>
      </c>
      <c r="DW68">
        <v>419.1007777777778</v>
      </c>
      <c r="DX68">
        <v>17.94271111111111</v>
      </c>
      <c r="DY68">
        <v>500.0275555555556</v>
      </c>
      <c r="DZ68">
        <v>90.66074444444445</v>
      </c>
      <c r="EA68">
        <v>0.09986478888888889</v>
      </c>
      <c r="EB68">
        <v>25.5515</v>
      </c>
      <c r="EC68">
        <v>25.01111111111111</v>
      </c>
      <c r="ED68">
        <v>999.9000000000001</v>
      </c>
      <c r="EE68">
        <v>0</v>
      </c>
      <c r="EF68">
        <v>0</v>
      </c>
      <c r="EG68">
        <v>10024.17777777778</v>
      </c>
      <c r="EH68">
        <v>0</v>
      </c>
      <c r="EI68">
        <v>0.242856</v>
      </c>
      <c r="EJ68">
        <v>1.894963333333333</v>
      </c>
      <c r="EK68">
        <v>429.6523333333333</v>
      </c>
      <c r="EL68">
        <v>427.3605555555555</v>
      </c>
      <c r="EM68">
        <v>0.8310526666666667</v>
      </c>
      <c r="EN68">
        <v>419.9761111111111</v>
      </c>
      <c r="EO68">
        <v>17.27966666666667</v>
      </c>
      <c r="EP68">
        <v>1.641931111111111</v>
      </c>
      <c r="EQ68">
        <v>1.566587777777778</v>
      </c>
      <c r="ER68">
        <v>14.35806666666667</v>
      </c>
      <c r="ES68">
        <v>13.634</v>
      </c>
      <c r="ET68">
        <v>0</v>
      </c>
      <c r="EU68">
        <v>0</v>
      </c>
      <c r="EV68">
        <v>0</v>
      </c>
      <c r="EW68">
        <v>0</v>
      </c>
      <c r="EX68">
        <v>-8.011111111111111</v>
      </c>
      <c r="EY68">
        <v>0</v>
      </c>
      <c r="EZ68">
        <v>-13.92222222222222</v>
      </c>
      <c r="FA68">
        <v>-0.7777777777777777</v>
      </c>
      <c r="FB68">
        <v>35.29155555555556</v>
      </c>
      <c r="FC68">
        <v>41.61755555555555</v>
      </c>
      <c r="FD68">
        <v>37.98588888888889</v>
      </c>
      <c r="FE68">
        <v>41.66633333333333</v>
      </c>
      <c r="FF68">
        <v>36.19422222222222</v>
      </c>
      <c r="FG68">
        <v>0</v>
      </c>
      <c r="FH68">
        <v>0</v>
      </c>
      <c r="FI68">
        <v>0</v>
      </c>
      <c r="FJ68">
        <v>1720988657.4</v>
      </c>
      <c r="FK68">
        <v>0</v>
      </c>
      <c r="FL68">
        <v>-3.236</v>
      </c>
      <c r="FM68">
        <v>-51.43076945686713</v>
      </c>
      <c r="FN68">
        <v>5.961538327163444</v>
      </c>
      <c r="FO68">
        <v>-14.36</v>
      </c>
      <c r="FP68">
        <v>15</v>
      </c>
      <c r="FQ68">
        <v>1720988077.5</v>
      </c>
      <c r="FR68" t="s">
        <v>553</v>
      </c>
      <c r="FS68">
        <v>1720988077.5</v>
      </c>
      <c r="FT68">
        <v>1720988076</v>
      </c>
      <c r="FU68">
        <v>11</v>
      </c>
      <c r="FV68">
        <v>-0.063</v>
      </c>
      <c r="FW68">
        <v>0.017</v>
      </c>
      <c r="FX68">
        <v>2.763</v>
      </c>
      <c r="FY68">
        <v>0.177</v>
      </c>
      <c r="FZ68">
        <v>420</v>
      </c>
      <c r="GA68">
        <v>19</v>
      </c>
      <c r="GB68">
        <v>0.27</v>
      </c>
      <c r="GC68">
        <v>0.19</v>
      </c>
      <c r="GD68">
        <v>1.905959024390244</v>
      </c>
      <c r="GE68">
        <v>-0.1094291289198643</v>
      </c>
      <c r="GF68">
        <v>0.07455699531410649</v>
      </c>
      <c r="GG68">
        <v>1</v>
      </c>
      <c r="GH68">
        <v>-2.058823529411764</v>
      </c>
      <c r="GI68">
        <v>-27.78915211992929</v>
      </c>
      <c r="GJ68">
        <v>7.275750118880357</v>
      </c>
      <c r="GK68">
        <v>0</v>
      </c>
      <c r="GL68">
        <v>0.8483036341463414</v>
      </c>
      <c r="GM68">
        <v>-0.153805714285714</v>
      </c>
      <c r="GN68">
        <v>0.01789008367205084</v>
      </c>
      <c r="GO68">
        <v>0</v>
      </c>
      <c r="GP68">
        <v>1</v>
      </c>
      <c r="GQ68">
        <v>3</v>
      </c>
      <c r="GR68" t="s">
        <v>471</v>
      </c>
      <c r="GS68">
        <v>3.10138</v>
      </c>
      <c r="GT68">
        <v>2.75809</v>
      </c>
      <c r="GU68">
        <v>0.0885621</v>
      </c>
      <c r="GV68">
        <v>0.08873540000000001</v>
      </c>
      <c r="GW68">
        <v>0.08920359999999999</v>
      </c>
      <c r="GX68">
        <v>0.0873028</v>
      </c>
      <c r="GY68">
        <v>23881.8</v>
      </c>
      <c r="GZ68">
        <v>22122</v>
      </c>
      <c r="HA68">
        <v>26758.8</v>
      </c>
      <c r="HB68">
        <v>24492.8</v>
      </c>
      <c r="HC68">
        <v>39023.2</v>
      </c>
      <c r="HD68">
        <v>33075.7</v>
      </c>
      <c r="HE68">
        <v>46757.3</v>
      </c>
      <c r="HF68">
        <v>38784</v>
      </c>
      <c r="HG68">
        <v>1.87475</v>
      </c>
      <c r="HH68">
        <v>1.91537</v>
      </c>
      <c r="HI68">
        <v>0.0575967</v>
      </c>
      <c r="HJ68">
        <v>0</v>
      </c>
      <c r="HK68">
        <v>24.0681</v>
      </c>
      <c r="HL68">
        <v>999.9</v>
      </c>
      <c r="HM68">
        <v>41.7</v>
      </c>
      <c r="HN68">
        <v>30.7</v>
      </c>
      <c r="HO68">
        <v>20.3965</v>
      </c>
      <c r="HP68">
        <v>60.8908</v>
      </c>
      <c r="HQ68">
        <v>23.6298</v>
      </c>
      <c r="HR68">
        <v>1</v>
      </c>
      <c r="HS68">
        <v>-0.092622</v>
      </c>
      <c r="HT68">
        <v>-0.307108</v>
      </c>
      <c r="HU68">
        <v>20.3009</v>
      </c>
      <c r="HV68">
        <v>5.22283</v>
      </c>
      <c r="HW68">
        <v>11.98</v>
      </c>
      <c r="HX68">
        <v>4.96575</v>
      </c>
      <c r="HY68">
        <v>3.2754</v>
      </c>
      <c r="HZ68">
        <v>9999</v>
      </c>
      <c r="IA68">
        <v>9999</v>
      </c>
      <c r="IB68">
        <v>9999</v>
      </c>
      <c r="IC68">
        <v>999.9</v>
      </c>
      <c r="ID68">
        <v>1.8639</v>
      </c>
      <c r="IE68">
        <v>1.86005</v>
      </c>
      <c r="IF68">
        <v>1.85833</v>
      </c>
      <c r="IG68">
        <v>1.85974</v>
      </c>
      <c r="IH68">
        <v>1.85988</v>
      </c>
      <c r="II68">
        <v>1.85835</v>
      </c>
      <c r="IJ68">
        <v>1.85734</v>
      </c>
      <c r="IK68">
        <v>1.85239</v>
      </c>
      <c r="IL68">
        <v>0</v>
      </c>
      <c r="IM68">
        <v>0</v>
      </c>
      <c r="IN68">
        <v>0</v>
      </c>
      <c r="IO68">
        <v>0</v>
      </c>
      <c r="IP68" t="s">
        <v>446</v>
      </c>
      <c r="IQ68" t="s">
        <v>447</v>
      </c>
      <c r="IR68" t="s">
        <v>448</v>
      </c>
      <c r="IS68" t="s">
        <v>448</v>
      </c>
      <c r="IT68" t="s">
        <v>448</v>
      </c>
      <c r="IU68" t="s">
        <v>448</v>
      </c>
      <c r="IV68">
        <v>0</v>
      </c>
      <c r="IW68">
        <v>100</v>
      </c>
      <c r="IX68">
        <v>100</v>
      </c>
      <c r="IY68">
        <v>2.771</v>
      </c>
      <c r="IZ68">
        <v>0.1682</v>
      </c>
      <c r="JA68">
        <v>1.394999560256662</v>
      </c>
      <c r="JB68">
        <v>0.003205081530674009</v>
      </c>
      <c r="JC68">
        <v>2.801668427256499E-07</v>
      </c>
      <c r="JD68">
        <v>-2.335559357006475E-10</v>
      </c>
      <c r="JE68">
        <v>-0.005185949008331182</v>
      </c>
      <c r="JF68">
        <v>-0.002076669970451321</v>
      </c>
      <c r="JG68">
        <v>0.0007626758912413338</v>
      </c>
      <c r="JH68">
        <v>-6.071280622872934E-06</v>
      </c>
      <c r="JI68">
        <v>2</v>
      </c>
      <c r="JJ68">
        <v>2003</v>
      </c>
      <c r="JK68">
        <v>1</v>
      </c>
      <c r="JL68">
        <v>25</v>
      </c>
      <c r="JM68">
        <v>9.699999999999999</v>
      </c>
      <c r="JN68">
        <v>9.800000000000001</v>
      </c>
      <c r="JO68">
        <v>1.13159</v>
      </c>
      <c r="JP68">
        <v>2.65137</v>
      </c>
      <c r="JQ68">
        <v>1.49658</v>
      </c>
      <c r="JR68">
        <v>2.35718</v>
      </c>
      <c r="JS68">
        <v>1.54907</v>
      </c>
      <c r="JT68">
        <v>2.39014</v>
      </c>
      <c r="JU68">
        <v>34.8985</v>
      </c>
      <c r="JV68">
        <v>24.0087</v>
      </c>
      <c r="JW68">
        <v>18</v>
      </c>
      <c r="JX68">
        <v>464.964</v>
      </c>
      <c r="JY68">
        <v>504.082</v>
      </c>
      <c r="JZ68">
        <v>25.1001</v>
      </c>
      <c r="KA68">
        <v>26.1548</v>
      </c>
      <c r="KB68">
        <v>30</v>
      </c>
      <c r="KC68">
        <v>26.3869</v>
      </c>
      <c r="KD68">
        <v>26.3803</v>
      </c>
      <c r="KE68">
        <v>22.7394</v>
      </c>
      <c r="KF68">
        <v>13.8653</v>
      </c>
      <c r="KG68">
        <v>40.1846</v>
      </c>
      <c r="KH68">
        <v>25.0882</v>
      </c>
      <c r="KI68">
        <v>420</v>
      </c>
      <c r="KJ68">
        <v>17.235</v>
      </c>
      <c r="KK68">
        <v>102.207</v>
      </c>
      <c r="KL68">
        <v>93.501</v>
      </c>
    </row>
    <row r="69" spans="1:298">
      <c r="A69">
        <v>51</v>
      </c>
      <c r="B69">
        <v>1720988667</v>
      </c>
      <c r="C69">
        <v>4648</v>
      </c>
      <c r="D69" t="s">
        <v>556</v>
      </c>
      <c r="E69" t="s">
        <v>557</v>
      </c>
      <c r="F69">
        <v>5</v>
      </c>
      <c r="G69" t="s">
        <v>527</v>
      </c>
      <c r="H69" t="s">
        <v>474</v>
      </c>
      <c r="I69" t="s">
        <v>441</v>
      </c>
      <c r="J69">
        <v>1720988664.2</v>
      </c>
      <c r="K69">
        <f>(L69)/1000</f>
        <v>0</v>
      </c>
      <c r="L69">
        <f>IF(DQ69, AO69, AI69)</f>
        <v>0</v>
      </c>
      <c r="M69">
        <f>IF(DQ69, AJ69, AH69)</f>
        <v>0</v>
      </c>
      <c r="N69">
        <f>DS69 - IF(AV69&gt;1, M69*DM69*100.0/(AX69), 0)</f>
        <v>0</v>
      </c>
      <c r="O69">
        <f>((U69-K69/2)*N69-M69)/(U69+K69/2)</f>
        <v>0</v>
      </c>
      <c r="P69">
        <f>O69*(DZ69+EA69)/1000.0</f>
        <v>0</v>
      </c>
      <c r="Q69">
        <f>(DS69 - IF(AV69&gt;1, M69*DM69*100.0/(AX69), 0))*(DZ69+EA69)/1000.0</f>
        <v>0</v>
      </c>
      <c r="R69">
        <f>2.0/((1/T69-1/S69)+SIGN(T69)*SQRT((1/T69-1/S69)*(1/T69-1/S69) + 4*DN69/((DN69+1)*(DN69+1))*(2*1/T69*1/S69-1/S69*1/S69)))</f>
        <v>0</v>
      </c>
      <c r="S69">
        <f>IF(LEFT(DO69,1)&lt;&gt;"0",IF(LEFT(DO69,1)="1",3.0,DP69),$D$5+$E$5*(EG69*DZ69/($K$5*1000))+$F$5*(EG69*DZ69/($K$5*1000))*MAX(MIN(DM69,$J$5),$I$5)*MAX(MIN(DM69,$J$5),$I$5)+$G$5*MAX(MIN(DM69,$J$5),$I$5)*(EG69*DZ69/($K$5*1000))+$H$5*(EG69*DZ69/($K$5*1000))*(EG69*DZ69/($K$5*1000)))</f>
        <v>0</v>
      </c>
      <c r="T69">
        <f>K69*(1000-(1000*0.61365*exp(17.502*X69/(240.97+X69))/(DZ69+EA69)+DU69)/2)/(1000*0.61365*exp(17.502*X69/(240.97+X69))/(DZ69+EA69)-DU69)</f>
        <v>0</v>
      </c>
      <c r="U69">
        <f>1/((DN69+1)/(R69/1.6)+1/(S69/1.37)) + DN69/((DN69+1)/(R69/1.6) + DN69/(S69/1.37))</f>
        <v>0</v>
      </c>
      <c r="V69">
        <f>(DI69*DL69)</f>
        <v>0</v>
      </c>
      <c r="W69">
        <f>(EB69+(V69+2*0.95*5.67E-8*(((EB69+$B$9)+273)^4-(EB69+273)^4)-44100*K69)/(1.84*29.3*S69+8*0.95*5.67E-8*(EB69+273)^3))</f>
        <v>0</v>
      </c>
      <c r="X69">
        <f>($C$9*EC69+$D$9*ED69+$E$9*W69)</f>
        <v>0</v>
      </c>
      <c r="Y69">
        <f>0.61365*exp(17.502*X69/(240.97+X69))</f>
        <v>0</v>
      </c>
      <c r="Z69">
        <f>(AA69/AB69*100)</f>
        <v>0</v>
      </c>
      <c r="AA69">
        <f>DU69*(DZ69+EA69)/1000</f>
        <v>0</v>
      </c>
      <c r="AB69">
        <f>0.61365*exp(17.502*EB69/(240.97+EB69))</f>
        <v>0</v>
      </c>
      <c r="AC69">
        <f>(Y69-DU69*(DZ69+EA69)/1000)</f>
        <v>0</v>
      </c>
      <c r="AD69">
        <f>(-K69*44100)</f>
        <v>0</v>
      </c>
      <c r="AE69">
        <f>2*29.3*S69*0.92*(EB69-X69)</f>
        <v>0</v>
      </c>
      <c r="AF69">
        <f>2*0.95*5.67E-8*(((EB69+$B$9)+273)^4-(X69+273)^4)</f>
        <v>0</v>
      </c>
      <c r="AG69">
        <f>V69+AF69+AD69+AE69</f>
        <v>0</v>
      </c>
      <c r="AH69">
        <f>DY69*AV69*(DT69-DS69*(1000-AV69*DV69)/(1000-AV69*DU69))/(100*DM69)</f>
        <v>0</v>
      </c>
      <c r="AI69">
        <f>1000*DY69*AV69*(DU69-DV69)/(100*DM69*(1000-AV69*DU69))</f>
        <v>0</v>
      </c>
      <c r="AJ69">
        <f>(AK69 - AL69 - DZ69*1E3/(8.314*(EB69+273.15)) * AN69/DY69 * AM69) * DY69/(100*DM69) * (1000 - DV69)/1000</f>
        <v>0</v>
      </c>
      <c r="AK69">
        <v>427.3483788590067</v>
      </c>
      <c r="AL69">
        <v>429.6539151515149</v>
      </c>
      <c r="AM69">
        <v>-0.0001774566676063516</v>
      </c>
      <c r="AN69">
        <v>66.23853521796696</v>
      </c>
      <c r="AO69">
        <f>(AQ69 - AP69 + DZ69*1E3/(8.314*(EB69+273.15)) * AS69/DY69 * AR69) * DY69/(100*DM69) * 1000/(1000 - AQ69)</f>
        <v>0</v>
      </c>
      <c r="AP69">
        <v>17.28110516914681</v>
      </c>
      <c r="AQ69">
        <v>18.12658060606061</v>
      </c>
      <c r="AR69">
        <v>3.894266353780999E-05</v>
      </c>
      <c r="AS69">
        <v>103.661827412425</v>
      </c>
      <c r="AT69">
        <v>18</v>
      </c>
      <c r="AU69">
        <v>4</v>
      </c>
      <c r="AV69">
        <f>IF(AT69*$H$15&gt;=AX69,1.0,(AX69/(AX69-AT69*$H$15)))</f>
        <v>0</v>
      </c>
      <c r="AW69">
        <f>(AV69-1)*100</f>
        <v>0</v>
      </c>
      <c r="AX69">
        <f>MAX(0,($B$15+$C$15*EG69)/(1+$D$15*EG69)*DZ69/(EB69+273)*$E$15)</f>
        <v>0</v>
      </c>
      <c r="AY69" t="s">
        <v>442</v>
      </c>
      <c r="AZ69" t="s">
        <v>442</v>
      </c>
      <c r="BA69">
        <v>0</v>
      </c>
      <c r="BB69">
        <v>0</v>
      </c>
      <c r="BC69">
        <f>1-BA69/BB69</f>
        <v>0</v>
      </c>
      <c r="BD69">
        <v>0</v>
      </c>
      <c r="BE69" t="s">
        <v>442</v>
      </c>
      <c r="BF69" t="s">
        <v>442</v>
      </c>
      <c r="BG69">
        <v>0</v>
      </c>
      <c r="BH69">
        <v>0</v>
      </c>
      <c r="BI69">
        <f>1-BG69/BH69</f>
        <v>0</v>
      </c>
      <c r="BJ69">
        <v>0.5</v>
      </c>
      <c r="BK69">
        <f>DJ69</f>
        <v>0</v>
      </c>
      <c r="BL69">
        <f>M69</f>
        <v>0</v>
      </c>
      <c r="BM69">
        <f>BI69*BJ69*BK69</f>
        <v>0</v>
      </c>
      <c r="BN69">
        <f>(BL69-BD69)/BK69</f>
        <v>0</v>
      </c>
      <c r="BO69">
        <f>(BB69-BH69)/BH69</f>
        <v>0</v>
      </c>
      <c r="BP69">
        <f>BA69/(BC69+BA69/BH69)</f>
        <v>0</v>
      </c>
      <c r="BQ69" t="s">
        <v>442</v>
      </c>
      <c r="BR69">
        <v>0</v>
      </c>
      <c r="BS69">
        <f>IF(BR69&lt;&gt;0, BR69, BP69)</f>
        <v>0</v>
      </c>
      <c r="BT69">
        <f>1-BS69/BH69</f>
        <v>0</v>
      </c>
      <c r="BU69">
        <f>(BH69-BG69)/(BH69-BS69)</f>
        <v>0</v>
      </c>
      <c r="BV69">
        <f>(BB69-BH69)/(BB69-BS69)</f>
        <v>0</v>
      </c>
      <c r="BW69">
        <f>(BH69-BG69)/(BH69-BA69)</f>
        <v>0</v>
      </c>
      <c r="BX69">
        <f>(BB69-BH69)/(BB69-BA69)</f>
        <v>0</v>
      </c>
      <c r="BY69">
        <f>(BU69*BS69/BG69)</f>
        <v>0</v>
      </c>
      <c r="BZ69">
        <f>(1-BY69)</f>
        <v>0</v>
      </c>
      <c r="DI69">
        <f>$B$13*EH69+$C$13*EI69+$F$13*ET69*(1-EW69)</f>
        <v>0</v>
      </c>
      <c r="DJ69">
        <f>DI69*DK69</f>
        <v>0</v>
      </c>
      <c r="DK69">
        <f>($B$13*$D$11+$C$13*$D$11+$F$13*((FG69+EY69)/MAX(FG69+EY69+FH69, 0.1)*$I$11+FH69/MAX(FG69+EY69+FH69, 0.1)*$J$11))/($B$13+$C$13+$F$13)</f>
        <v>0</v>
      </c>
      <c r="DL69">
        <f>($B$13*$K$11+$C$13*$K$11+$F$13*((FG69+EY69)/MAX(FG69+EY69+FH69, 0.1)*$P$11+FH69/MAX(FG69+EY69+FH69, 0.1)*$Q$11))/($B$13+$C$13+$F$13)</f>
        <v>0</v>
      </c>
      <c r="DM69">
        <v>6</v>
      </c>
      <c r="DN69">
        <v>0.5</v>
      </c>
      <c r="DO69" t="s">
        <v>443</v>
      </c>
      <c r="DP69">
        <v>2</v>
      </c>
      <c r="DQ69" t="b">
        <v>1</v>
      </c>
      <c r="DR69">
        <v>1720988664.2</v>
      </c>
      <c r="DS69">
        <v>421.8726</v>
      </c>
      <c r="DT69">
        <v>419.9559</v>
      </c>
      <c r="DU69">
        <v>18.1224</v>
      </c>
      <c r="DV69">
        <v>17.28128</v>
      </c>
      <c r="DW69">
        <v>419.1023</v>
      </c>
      <c r="DX69">
        <v>17.95416</v>
      </c>
      <c r="DY69">
        <v>499.9862000000001</v>
      </c>
      <c r="DZ69">
        <v>90.66173999999999</v>
      </c>
      <c r="EA69">
        <v>0.1000288</v>
      </c>
      <c r="EB69">
        <v>25.55260000000001</v>
      </c>
      <c r="EC69">
        <v>25.01533</v>
      </c>
      <c r="ED69">
        <v>999.9</v>
      </c>
      <c r="EE69">
        <v>0</v>
      </c>
      <c r="EF69">
        <v>0</v>
      </c>
      <c r="EG69">
        <v>9996.611999999999</v>
      </c>
      <c r="EH69">
        <v>0</v>
      </c>
      <c r="EI69">
        <v>0.242856</v>
      </c>
      <c r="EJ69">
        <v>1.916686</v>
      </c>
      <c r="EK69">
        <v>429.6591</v>
      </c>
      <c r="EL69">
        <v>427.3409</v>
      </c>
      <c r="EM69">
        <v>0.8410823000000001</v>
      </c>
      <c r="EN69">
        <v>419.9559</v>
      </c>
      <c r="EO69">
        <v>17.28128</v>
      </c>
      <c r="EP69">
        <v>1.643006</v>
      </c>
      <c r="EQ69">
        <v>1.566752</v>
      </c>
      <c r="ER69">
        <v>14.36819</v>
      </c>
      <c r="ES69">
        <v>13.63562</v>
      </c>
      <c r="ET69">
        <v>0</v>
      </c>
      <c r="EU69">
        <v>0</v>
      </c>
      <c r="EV69">
        <v>0</v>
      </c>
      <c r="EW69">
        <v>0</v>
      </c>
      <c r="EX69">
        <v>-1.11</v>
      </c>
      <c r="EY69">
        <v>0</v>
      </c>
      <c r="EZ69">
        <v>-16.35</v>
      </c>
      <c r="FA69">
        <v>-1.11</v>
      </c>
      <c r="FB69">
        <v>35.3125</v>
      </c>
      <c r="FC69">
        <v>41.6497</v>
      </c>
      <c r="FD69">
        <v>37.9811</v>
      </c>
      <c r="FE69">
        <v>41.6998</v>
      </c>
      <c r="FF69">
        <v>36.19969999999999</v>
      </c>
      <c r="FG69">
        <v>0</v>
      </c>
      <c r="FH69">
        <v>0</v>
      </c>
      <c r="FI69">
        <v>0</v>
      </c>
      <c r="FJ69">
        <v>1720988662.8</v>
      </c>
      <c r="FK69">
        <v>0</v>
      </c>
      <c r="FL69">
        <v>-3.646153846153846</v>
      </c>
      <c r="FM69">
        <v>19.1794870080362</v>
      </c>
      <c r="FN69">
        <v>-18.7145299754004</v>
      </c>
      <c r="FO69">
        <v>-14.92307692307692</v>
      </c>
      <c r="FP69">
        <v>15</v>
      </c>
      <c r="FQ69">
        <v>1720988077.5</v>
      </c>
      <c r="FR69" t="s">
        <v>553</v>
      </c>
      <c r="FS69">
        <v>1720988077.5</v>
      </c>
      <c r="FT69">
        <v>1720988076</v>
      </c>
      <c r="FU69">
        <v>11</v>
      </c>
      <c r="FV69">
        <v>-0.063</v>
      </c>
      <c r="FW69">
        <v>0.017</v>
      </c>
      <c r="FX69">
        <v>2.763</v>
      </c>
      <c r="FY69">
        <v>0.177</v>
      </c>
      <c r="FZ69">
        <v>420</v>
      </c>
      <c r="GA69">
        <v>19</v>
      </c>
      <c r="GB69">
        <v>0.27</v>
      </c>
      <c r="GC69">
        <v>0.19</v>
      </c>
      <c r="GD69">
        <v>1.89107075</v>
      </c>
      <c r="GE69">
        <v>0.3113877298311378</v>
      </c>
      <c r="GF69">
        <v>0.06019530880340676</v>
      </c>
      <c r="GG69">
        <v>1</v>
      </c>
      <c r="GH69">
        <v>-2.120588235294118</v>
      </c>
      <c r="GI69">
        <v>-13.76165025519207</v>
      </c>
      <c r="GJ69">
        <v>7.025951030947579</v>
      </c>
      <c r="GK69">
        <v>0</v>
      </c>
      <c r="GL69">
        <v>0.8415587</v>
      </c>
      <c r="GM69">
        <v>-0.08183520450281435</v>
      </c>
      <c r="GN69">
        <v>0.01509455843209731</v>
      </c>
      <c r="GO69">
        <v>1</v>
      </c>
      <c r="GP69">
        <v>2</v>
      </c>
      <c r="GQ69">
        <v>3</v>
      </c>
      <c r="GR69" t="s">
        <v>445</v>
      </c>
      <c r="GS69">
        <v>3.10153</v>
      </c>
      <c r="GT69">
        <v>2.7583</v>
      </c>
      <c r="GU69">
        <v>0.0885613</v>
      </c>
      <c r="GV69">
        <v>0.08874219999999999</v>
      </c>
      <c r="GW69">
        <v>0.0892377</v>
      </c>
      <c r="GX69">
        <v>0.0873107</v>
      </c>
      <c r="GY69">
        <v>23881.9</v>
      </c>
      <c r="GZ69">
        <v>22121.9</v>
      </c>
      <c r="HA69">
        <v>26758.9</v>
      </c>
      <c r="HB69">
        <v>24492.9</v>
      </c>
      <c r="HC69">
        <v>39021.7</v>
      </c>
      <c r="HD69">
        <v>33075.5</v>
      </c>
      <c r="HE69">
        <v>46757.3</v>
      </c>
      <c r="HF69">
        <v>38784.1</v>
      </c>
      <c r="HG69">
        <v>1.8751</v>
      </c>
      <c r="HH69">
        <v>1.9153</v>
      </c>
      <c r="HI69">
        <v>0.0574104</v>
      </c>
      <c r="HJ69">
        <v>0</v>
      </c>
      <c r="HK69">
        <v>24.0731</v>
      </c>
      <c r="HL69">
        <v>999.9</v>
      </c>
      <c r="HM69">
        <v>41.8</v>
      </c>
      <c r="HN69">
        <v>30.6</v>
      </c>
      <c r="HO69">
        <v>20.332</v>
      </c>
      <c r="HP69">
        <v>60.8408</v>
      </c>
      <c r="HQ69">
        <v>23.5897</v>
      </c>
      <c r="HR69">
        <v>1</v>
      </c>
      <c r="HS69">
        <v>-0.09264989999999999</v>
      </c>
      <c r="HT69">
        <v>-0.292767</v>
      </c>
      <c r="HU69">
        <v>20.301</v>
      </c>
      <c r="HV69">
        <v>5.22253</v>
      </c>
      <c r="HW69">
        <v>11.98</v>
      </c>
      <c r="HX69">
        <v>4.96575</v>
      </c>
      <c r="HY69">
        <v>3.27535</v>
      </c>
      <c r="HZ69">
        <v>9999</v>
      </c>
      <c r="IA69">
        <v>9999</v>
      </c>
      <c r="IB69">
        <v>9999</v>
      </c>
      <c r="IC69">
        <v>999.9</v>
      </c>
      <c r="ID69">
        <v>1.86392</v>
      </c>
      <c r="IE69">
        <v>1.86005</v>
      </c>
      <c r="IF69">
        <v>1.85832</v>
      </c>
      <c r="IG69">
        <v>1.85974</v>
      </c>
      <c r="IH69">
        <v>1.85985</v>
      </c>
      <c r="II69">
        <v>1.85832</v>
      </c>
      <c r="IJ69">
        <v>1.85736</v>
      </c>
      <c r="IK69">
        <v>1.85236</v>
      </c>
      <c r="IL69">
        <v>0</v>
      </c>
      <c r="IM69">
        <v>0</v>
      </c>
      <c r="IN69">
        <v>0</v>
      </c>
      <c r="IO69">
        <v>0</v>
      </c>
      <c r="IP69" t="s">
        <v>446</v>
      </c>
      <c r="IQ69" t="s">
        <v>447</v>
      </c>
      <c r="IR69" t="s">
        <v>448</v>
      </c>
      <c r="IS69" t="s">
        <v>448</v>
      </c>
      <c r="IT69" t="s">
        <v>448</v>
      </c>
      <c r="IU69" t="s">
        <v>448</v>
      </c>
      <c r="IV69">
        <v>0</v>
      </c>
      <c r="IW69">
        <v>100</v>
      </c>
      <c r="IX69">
        <v>100</v>
      </c>
      <c r="IY69">
        <v>2.771</v>
      </c>
      <c r="IZ69">
        <v>0.1683</v>
      </c>
      <c r="JA69">
        <v>1.394999560256662</v>
      </c>
      <c r="JB69">
        <v>0.003205081530674009</v>
      </c>
      <c r="JC69">
        <v>2.801668427256499E-07</v>
      </c>
      <c r="JD69">
        <v>-2.335559357006475E-10</v>
      </c>
      <c r="JE69">
        <v>-0.005185949008331182</v>
      </c>
      <c r="JF69">
        <v>-0.002076669970451321</v>
      </c>
      <c r="JG69">
        <v>0.0007626758912413338</v>
      </c>
      <c r="JH69">
        <v>-6.071280622872934E-06</v>
      </c>
      <c r="JI69">
        <v>2</v>
      </c>
      <c r="JJ69">
        <v>2003</v>
      </c>
      <c r="JK69">
        <v>1</v>
      </c>
      <c r="JL69">
        <v>25</v>
      </c>
      <c r="JM69">
        <v>9.800000000000001</v>
      </c>
      <c r="JN69">
        <v>9.800000000000001</v>
      </c>
      <c r="JO69">
        <v>1.13159</v>
      </c>
      <c r="JP69">
        <v>2.65015</v>
      </c>
      <c r="JQ69">
        <v>1.49658</v>
      </c>
      <c r="JR69">
        <v>2.35718</v>
      </c>
      <c r="JS69">
        <v>1.54907</v>
      </c>
      <c r="JT69">
        <v>2.3877</v>
      </c>
      <c r="JU69">
        <v>34.8985</v>
      </c>
      <c r="JV69">
        <v>23.9999</v>
      </c>
      <c r="JW69">
        <v>18</v>
      </c>
      <c r="JX69">
        <v>465.15</v>
      </c>
      <c r="JY69">
        <v>504.019</v>
      </c>
      <c r="JZ69">
        <v>25.0891</v>
      </c>
      <c r="KA69">
        <v>26.152</v>
      </c>
      <c r="KB69">
        <v>29.9999</v>
      </c>
      <c r="KC69">
        <v>26.3858</v>
      </c>
      <c r="KD69">
        <v>26.3787</v>
      </c>
      <c r="KE69">
        <v>22.7409</v>
      </c>
      <c r="KF69">
        <v>13.8653</v>
      </c>
      <c r="KG69">
        <v>40.1846</v>
      </c>
      <c r="KH69">
        <v>25.0726</v>
      </c>
      <c r="KI69">
        <v>420</v>
      </c>
      <c r="KJ69">
        <v>17.235</v>
      </c>
      <c r="KK69">
        <v>102.207</v>
      </c>
      <c r="KL69">
        <v>93.5013</v>
      </c>
    </row>
    <row r="70" spans="1:298">
      <c r="A70">
        <v>52</v>
      </c>
      <c r="B70">
        <v>1720988672</v>
      </c>
      <c r="C70">
        <v>4653</v>
      </c>
      <c r="D70" t="s">
        <v>558</v>
      </c>
      <c r="E70" t="s">
        <v>559</v>
      </c>
      <c r="F70">
        <v>5</v>
      </c>
      <c r="G70" t="s">
        <v>527</v>
      </c>
      <c r="H70" t="s">
        <v>474</v>
      </c>
      <c r="I70" t="s">
        <v>441</v>
      </c>
      <c r="J70">
        <v>1720988669.5</v>
      </c>
      <c r="K70">
        <f>(L70)/1000</f>
        <v>0</v>
      </c>
      <c r="L70">
        <f>IF(DQ70, AO70, AI70)</f>
        <v>0</v>
      </c>
      <c r="M70">
        <f>IF(DQ70, AJ70, AH70)</f>
        <v>0</v>
      </c>
      <c r="N70">
        <f>DS70 - IF(AV70&gt;1, M70*DM70*100.0/(AX70), 0)</f>
        <v>0</v>
      </c>
      <c r="O70">
        <f>((U70-K70/2)*N70-M70)/(U70+K70/2)</f>
        <v>0</v>
      </c>
      <c r="P70">
        <f>O70*(DZ70+EA70)/1000.0</f>
        <v>0</v>
      </c>
      <c r="Q70">
        <f>(DS70 - IF(AV70&gt;1, M70*DM70*100.0/(AX70), 0))*(DZ70+EA70)/1000.0</f>
        <v>0</v>
      </c>
      <c r="R70">
        <f>2.0/((1/T70-1/S70)+SIGN(T70)*SQRT((1/T70-1/S70)*(1/T70-1/S70) + 4*DN70/((DN70+1)*(DN70+1))*(2*1/T70*1/S70-1/S70*1/S70)))</f>
        <v>0</v>
      </c>
      <c r="S70">
        <f>IF(LEFT(DO70,1)&lt;&gt;"0",IF(LEFT(DO70,1)="1",3.0,DP70),$D$5+$E$5*(EG70*DZ70/($K$5*1000))+$F$5*(EG70*DZ70/($K$5*1000))*MAX(MIN(DM70,$J$5),$I$5)*MAX(MIN(DM70,$J$5),$I$5)+$G$5*MAX(MIN(DM70,$J$5),$I$5)*(EG70*DZ70/($K$5*1000))+$H$5*(EG70*DZ70/($K$5*1000))*(EG70*DZ70/($K$5*1000)))</f>
        <v>0</v>
      </c>
      <c r="T70">
        <f>K70*(1000-(1000*0.61365*exp(17.502*X70/(240.97+X70))/(DZ70+EA70)+DU70)/2)/(1000*0.61365*exp(17.502*X70/(240.97+X70))/(DZ70+EA70)-DU70)</f>
        <v>0</v>
      </c>
      <c r="U70">
        <f>1/((DN70+1)/(R70/1.6)+1/(S70/1.37)) + DN70/((DN70+1)/(R70/1.6) + DN70/(S70/1.37))</f>
        <v>0</v>
      </c>
      <c r="V70">
        <f>(DI70*DL70)</f>
        <v>0</v>
      </c>
      <c r="W70">
        <f>(EB70+(V70+2*0.95*5.67E-8*(((EB70+$B$9)+273)^4-(EB70+273)^4)-44100*K70)/(1.84*29.3*S70+8*0.95*5.67E-8*(EB70+273)^3))</f>
        <v>0</v>
      </c>
      <c r="X70">
        <f>($C$9*EC70+$D$9*ED70+$E$9*W70)</f>
        <v>0</v>
      </c>
      <c r="Y70">
        <f>0.61365*exp(17.502*X70/(240.97+X70))</f>
        <v>0</v>
      </c>
      <c r="Z70">
        <f>(AA70/AB70*100)</f>
        <v>0</v>
      </c>
      <c r="AA70">
        <f>DU70*(DZ70+EA70)/1000</f>
        <v>0</v>
      </c>
      <c r="AB70">
        <f>0.61365*exp(17.502*EB70/(240.97+EB70))</f>
        <v>0</v>
      </c>
      <c r="AC70">
        <f>(Y70-DU70*(DZ70+EA70)/1000)</f>
        <v>0</v>
      </c>
      <c r="AD70">
        <f>(-K70*44100)</f>
        <v>0</v>
      </c>
      <c r="AE70">
        <f>2*29.3*S70*0.92*(EB70-X70)</f>
        <v>0</v>
      </c>
      <c r="AF70">
        <f>2*0.95*5.67E-8*(((EB70+$B$9)+273)^4-(X70+273)^4)</f>
        <v>0</v>
      </c>
      <c r="AG70">
        <f>V70+AF70+AD70+AE70</f>
        <v>0</v>
      </c>
      <c r="AH70">
        <f>DY70*AV70*(DT70-DS70*(1000-AV70*DV70)/(1000-AV70*DU70))/(100*DM70)</f>
        <v>0</v>
      </c>
      <c r="AI70">
        <f>1000*DY70*AV70*(DU70-DV70)/(100*DM70*(1000-AV70*DU70))</f>
        <v>0</v>
      </c>
      <c r="AJ70">
        <f>(AK70 - AL70 - DZ70*1E3/(8.314*(EB70+273.15)) * AN70/DY70 * AM70) * DY70/(100*DM70) * (1000 - DV70)/1000</f>
        <v>0</v>
      </c>
      <c r="AK70">
        <v>427.3923135721386</v>
      </c>
      <c r="AL70">
        <v>429.6986606060605</v>
      </c>
      <c r="AM70">
        <v>0.02044656596023336</v>
      </c>
      <c r="AN70">
        <v>66.23853521796696</v>
      </c>
      <c r="AO70">
        <f>(AQ70 - AP70 + DZ70*1E3/(8.314*(EB70+273.15)) * AS70/DY70 * AR70) * DY70/(100*DM70) * 1000/(1000 - AQ70)</f>
        <v>0</v>
      </c>
      <c r="AP70">
        <v>17.28120559143536</v>
      </c>
      <c r="AQ70">
        <v>18.13207515151514</v>
      </c>
      <c r="AR70">
        <v>1.708993218694396E-05</v>
      </c>
      <c r="AS70">
        <v>103.661827412425</v>
      </c>
      <c r="AT70">
        <v>18</v>
      </c>
      <c r="AU70">
        <v>4</v>
      </c>
      <c r="AV70">
        <f>IF(AT70*$H$15&gt;=AX70,1.0,(AX70/(AX70-AT70*$H$15)))</f>
        <v>0</v>
      </c>
      <c r="AW70">
        <f>(AV70-1)*100</f>
        <v>0</v>
      </c>
      <c r="AX70">
        <f>MAX(0,($B$15+$C$15*EG70)/(1+$D$15*EG70)*DZ70/(EB70+273)*$E$15)</f>
        <v>0</v>
      </c>
      <c r="AY70" t="s">
        <v>442</v>
      </c>
      <c r="AZ70" t="s">
        <v>442</v>
      </c>
      <c r="BA70">
        <v>0</v>
      </c>
      <c r="BB70">
        <v>0</v>
      </c>
      <c r="BC70">
        <f>1-BA70/BB70</f>
        <v>0</v>
      </c>
      <c r="BD70">
        <v>0</v>
      </c>
      <c r="BE70" t="s">
        <v>442</v>
      </c>
      <c r="BF70" t="s">
        <v>442</v>
      </c>
      <c r="BG70">
        <v>0</v>
      </c>
      <c r="BH70">
        <v>0</v>
      </c>
      <c r="BI70">
        <f>1-BG70/BH70</f>
        <v>0</v>
      </c>
      <c r="BJ70">
        <v>0.5</v>
      </c>
      <c r="BK70">
        <f>DJ70</f>
        <v>0</v>
      </c>
      <c r="BL70">
        <f>M70</f>
        <v>0</v>
      </c>
      <c r="BM70">
        <f>BI70*BJ70*BK70</f>
        <v>0</v>
      </c>
      <c r="BN70">
        <f>(BL70-BD70)/BK70</f>
        <v>0</v>
      </c>
      <c r="BO70">
        <f>(BB70-BH70)/BH70</f>
        <v>0</v>
      </c>
      <c r="BP70">
        <f>BA70/(BC70+BA70/BH70)</f>
        <v>0</v>
      </c>
      <c r="BQ70" t="s">
        <v>442</v>
      </c>
      <c r="BR70">
        <v>0</v>
      </c>
      <c r="BS70">
        <f>IF(BR70&lt;&gt;0, BR70, BP70)</f>
        <v>0</v>
      </c>
      <c r="BT70">
        <f>1-BS70/BH70</f>
        <v>0</v>
      </c>
      <c r="BU70">
        <f>(BH70-BG70)/(BH70-BS70)</f>
        <v>0</v>
      </c>
      <c r="BV70">
        <f>(BB70-BH70)/(BB70-BS70)</f>
        <v>0</v>
      </c>
      <c r="BW70">
        <f>(BH70-BG70)/(BH70-BA70)</f>
        <v>0</v>
      </c>
      <c r="BX70">
        <f>(BB70-BH70)/(BB70-BA70)</f>
        <v>0</v>
      </c>
      <c r="BY70">
        <f>(BU70*BS70/BG70)</f>
        <v>0</v>
      </c>
      <c r="BZ70">
        <f>(1-BY70)</f>
        <v>0</v>
      </c>
      <c r="DI70">
        <f>$B$13*EH70+$C$13*EI70+$F$13*ET70*(1-EW70)</f>
        <v>0</v>
      </c>
      <c r="DJ70">
        <f>DI70*DK70</f>
        <v>0</v>
      </c>
      <c r="DK70">
        <f>($B$13*$D$11+$C$13*$D$11+$F$13*((FG70+EY70)/MAX(FG70+EY70+FH70, 0.1)*$I$11+FH70/MAX(FG70+EY70+FH70, 0.1)*$J$11))/($B$13+$C$13+$F$13)</f>
        <v>0</v>
      </c>
      <c r="DL70">
        <f>($B$13*$K$11+$C$13*$K$11+$F$13*((FG70+EY70)/MAX(FG70+EY70+FH70, 0.1)*$P$11+FH70/MAX(FG70+EY70+FH70, 0.1)*$Q$11))/($B$13+$C$13+$F$13)</f>
        <v>0</v>
      </c>
      <c r="DM70">
        <v>6</v>
      </c>
      <c r="DN70">
        <v>0.5</v>
      </c>
      <c r="DO70" t="s">
        <v>443</v>
      </c>
      <c r="DP70">
        <v>2</v>
      </c>
      <c r="DQ70" t="b">
        <v>1</v>
      </c>
      <c r="DR70">
        <v>1720988669.5</v>
      </c>
      <c r="DS70">
        <v>421.8593333333334</v>
      </c>
      <c r="DT70">
        <v>419.9907777777778</v>
      </c>
      <c r="DU70">
        <v>18.13002222222222</v>
      </c>
      <c r="DV70">
        <v>17.28172222222222</v>
      </c>
      <c r="DW70">
        <v>419.0891111111112</v>
      </c>
      <c r="DX70">
        <v>17.96164444444444</v>
      </c>
      <c r="DY70">
        <v>500.0226666666667</v>
      </c>
      <c r="DZ70">
        <v>90.66011111111112</v>
      </c>
      <c r="EA70">
        <v>0.1001752</v>
      </c>
      <c r="EB70">
        <v>25.55315555555556</v>
      </c>
      <c r="EC70">
        <v>25.01592222222222</v>
      </c>
      <c r="ED70">
        <v>999.9000000000001</v>
      </c>
      <c r="EE70">
        <v>0</v>
      </c>
      <c r="EF70">
        <v>0</v>
      </c>
      <c r="EG70">
        <v>9980.416666666666</v>
      </c>
      <c r="EH70">
        <v>0</v>
      </c>
      <c r="EI70">
        <v>0.242856</v>
      </c>
      <c r="EJ70">
        <v>1.868527777777778</v>
      </c>
      <c r="EK70">
        <v>429.6487777777778</v>
      </c>
      <c r="EL70">
        <v>427.3765555555556</v>
      </c>
      <c r="EM70">
        <v>0.848300111111111</v>
      </c>
      <c r="EN70">
        <v>419.9907777777778</v>
      </c>
      <c r="EO70">
        <v>17.28172222222222</v>
      </c>
      <c r="EP70">
        <v>1.643671111111111</v>
      </c>
      <c r="EQ70">
        <v>1.566763333333333</v>
      </c>
      <c r="ER70">
        <v>14.37443333333333</v>
      </c>
      <c r="ES70">
        <v>13.63573333333333</v>
      </c>
      <c r="ET70">
        <v>0</v>
      </c>
      <c r="EU70">
        <v>0</v>
      </c>
      <c r="EV70">
        <v>0</v>
      </c>
      <c r="EW70">
        <v>0</v>
      </c>
      <c r="EX70">
        <v>-1.3</v>
      </c>
      <c r="EY70">
        <v>0</v>
      </c>
      <c r="EZ70">
        <v>-16.81111111111111</v>
      </c>
      <c r="FA70">
        <v>-1.055555555555556</v>
      </c>
      <c r="FB70">
        <v>35.31933333333333</v>
      </c>
      <c r="FC70">
        <v>41.65255555555555</v>
      </c>
      <c r="FD70">
        <v>38.09677777777777</v>
      </c>
      <c r="FE70">
        <v>41.73588888888889</v>
      </c>
      <c r="FF70">
        <v>36.15255555555555</v>
      </c>
      <c r="FG70">
        <v>0</v>
      </c>
      <c r="FH70">
        <v>0</v>
      </c>
      <c r="FI70">
        <v>0</v>
      </c>
      <c r="FJ70">
        <v>1720988667.6</v>
      </c>
      <c r="FK70">
        <v>0</v>
      </c>
      <c r="FL70">
        <v>-3.046153846153846</v>
      </c>
      <c r="FM70">
        <v>41.24444445481095</v>
      </c>
      <c r="FN70">
        <v>-13.40170921820599</v>
      </c>
      <c r="FO70">
        <v>-15.51538461538461</v>
      </c>
      <c r="FP70">
        <v>15</v>
      </c>
      <c r="FQ70">
        <v>1720988077.5</v>
      </c>
      <c r="FR70" t="s">
        <v>553</v>
      </c>
      <c r="FS70">
        <v>1720988077.5</v>
      </c>
      <c r="FT70">
        <v>1720988076</v>
      </c>
      <c r="FU70">
        <v>11</v>
      </c>
      <c r="FV70">
        <v>-0.063</v>
      </c>
      <c r="FW70">
        <v>0.017</v>
      </c>
      <c r="FX70">
        <v>2.763</v>
      </c>
      <c r="FY70">
        <v>0.177</v>
      </c>
      <c r="FZ70">
        <v>420</v>
      </c>
      <c r="GA70">
        <v>19</v>
      </c>
      <c r="GB70">
        <v>0.27</v>
      </c>
      <c r="GC70">
        <v>0.19</v>
      </c>
      <c r="GD70">
        <v>1.89432225</v>
      </c>
      <c r="GE70">
        <v>-0.01573632270168768</v>
      </c>
      <c r="GF70">
        <v>0.05615622897272839</v>
      </c>
      <c r="GG70">
        <v>1</v>
      </c>
      <c r="GH70">
        <v>-3.288235294117647</v>
      </c>
      <c r="GI70">
        <v>3.211611874081159</v>
      </c>
      <c r="GJ70">
        <v>5.962370467498267</v>
      </c>
      <c r="GK70">
        <v>0</v>
      </c>
      <c r="GL70">
        <v>0.8377762750000001</v>
      </c>
      <c r="GM70">
        <v>0.04382844652908086</v>
      </c>
      <c r="GN70">
        <v>0.00984267408275692</v>
      </c>
      <c r="GO70">
        <v>1</v>
      </c>
      <c r="GP70">
        <v>2</v>
      </c>
      <c r="GQ70">
        <v>3</v>
      </c>
      <c r="GR70" t="s">
        <v>445</v>
      </c>
      <c r="GS70">
        <v>3.1014</v>
      </c>
      <c r="GT70">
        <v>2.75801</v>
      </c>
      <c r="GU70">
        <v>0.0885712</v>
      </c>
      <c r="GV70">
        <v>0.08873499999999999</v>
      </c>
      <c r="GW70">
        <v>0.08925669999999999</v>
      </c>
      <c r="GX70">
        <v>0.0873135</v>
      </c>
      <c r="GY70">
        <v>23881.8</v>
      </c>
      <c r="GZ70">
        <v>22122.2</v>
      </c>
      <c r="HA70">
        <v>26759.1</v>
      </c>
      <c r="HB70">
        <v>24492.9</v>
      </c>
      <c r="HC70">
        <v>39021</v>
      </c>
      <c r="HD70">
        <v>33075.7</v>
      </c>
      <c r="HE70">
        <v>46757.5</v>
      </c>
      <c r="HF70">
        <v>38784.4</v>
      </c>
      <c r="HG70">
        <v>1.87497</v>
      </c>
      <c r="HH70">
        <v>1.91555</v>
      </c>
      <c r="HI70">
        <v>0.0566728</v>
      </c>
      <c r="HJ70">
        <v>0</v>
      </c>
      <c r="HK70">
        <v>24.0782</v>
      </c>
      <c r="HL70">
        <v>999.9</v>
      </c>
      <c r="HM70">
        <v>41.8</v>
      </c>
      <c r="HN70">
        <v>30.7</v>
      </c>
      <c r="HO70">
        <v>20.4474</v>
      </c>
      <c r="HP70">
        <v>61.2708</v>
      </c>
      <c r="HQ70">
        <v>23.5777</v>
      </c>
      <c r="HR70">
        <v>1</v>
      </c>
      <c r="HS70">
        <v>-0.0926829</v>
      </c>
      <c r="HT70">
        <v>-0.26338</v>
      </c>
      <c r="HU70">
        <v>20.3009</v>
      </c>
      <c r="HV70">
        <v>5.22268</v>
      </c>
      <c r="HW70">
        <v>11.9798</v>
      </c>
      <c r="HX70">
        <v>4.96565</v>
      </c>
      <c r="HY70">
        <v>3.27545</v>
      </c>
      <c r="HZ70">
        <v>9999</v>
      </c>
      <c r="IA70">
        <v>9999</v>
      </c>
      <c r="IB70">
        <v>9999</v>
      </c>
      <c r="IC70">
        <v>999.9</v>
      </c>
      <c r="ID70">
        <v>1.86393</v>
      </c>
      <c r="IE70">
        <v>1.86005</v>
      </c>
      <c r="IF70">
        <v>1.85833</v>
      </c>
      <c r="IG70">
        <v>1.85974</v>
      </c>
      <c r="IH70">
        <v>1.85986</v>
      </c>
      <c r="II70">
        <v>1.85833</v>
      </c>
      <c r="IJ70">
        <v>1.85734</v>
      </c>
      <c r="IK70">
        <v>1.8524</v>
      </c>
      <c r="IL70">
        <v>0</v>
      </c>
      <c r="IM70">
        <v>0</v>
      </c>
      <c r="IN70">
        <v>0</v>
      </c>
      <c r="IO70">
        <v>0</v>
      </c>
      <c r="IP70" t="s">
        <v>446</v>
      </c>
      <c r="IQ70" t="s">
        <v>447</v>
      </c>
      <c r="IR70" t="s">
        <v>448</v>
      </c>
      <c r="IS70" t="s">
        <v>448</v>
      </c>
      <c r="IT70" t="s">
        <v>448</v>
      </c>
      <c r="IU70" t="s">
        <v>448</v>
      </c>
      <c r="IV70">
        <v>0</v>
      </c>
      <c r="IW70">
        <v>100</v>
      </c>
      <c r="IX70">
        <v>100</v>
      </c>
      <c r="IY70">
        <v>2.771</v>
      </c>
      <c r="IZ70">
        <v>0.1684</v>
      </c>
      <c r="JA70">
        <v>1.394999560256662</v>
      </c>
      <c r="JB70">
        <v>0.003205081530674009</v>
      </c>
      <c r="JC70">
        <v>2.801668427256499E-07</v>
      </c>
      <c r="JD70">
        <v>-2.335559357006475E-10</v>
      </c>
      <c r="JE70">
        <v>-0.005185949008331182</v>
      </c>
      <c r="JF70">
        <v>-0.002076669970451321</v>
      </c>
      <c r="JG70">
        <v>0.0007626758912413338</v>
      </c>
      <c r="JH70">
        <v>-6.071280622872934E-06</v>
      </c>
      <c r="JI70">
        <v>2</v>
      </c>
      <c r="JJ70">
        <v>2003</v>
      </c>
      <c r="JK70">
        <v>1</v>
      </c>
      <c r="JL70">
        <v>25</v>
      </c>
      <c r="JM70">
        <v>9.9</v>
      </c>
      <c r="JN70">
        <v>9.9</v>
      </c>
      <c r="JO70">
        <v>1.13159</v>
      </c>
      <c r="JP70">
        <v>2.65869</v>
      </c>
      <c r="JQ70">
        <v>1.49658</v>
      </c>
      <c r="JR70">
        <v>2.35596</v>
      </c>
      <c r="JS70">
        <v>1.54907</v>
      </c>
      <c r="JT70">
        <v>2.35962</v>
      </c>
      <c r="JU70">
        <v>34.8985</v>
      </c>
      <c r="JV70">
        <v>23.9999</v>
      </c>
      <c r="JW70">
        <v>18</v>
      </c>
      <c r="JX70">
        <v>465.068</v>
      </c>
      <c r="JY70">
        <v>504.179</v>
      </c>
      <c r="JZ70">
        <v>25.0754</v>
      </c>
      <c r="KA70">
        <v>26.1498</v>
      </c>
      <c r="KB70">
        <v>29.9999</v>
      </c>
      <c r="KC70">
        <v>26.3841</v>
      </c>
      <c r="KD70">
        <v>26.3782</v>
      </c>
      <c r="KE70">
        <v>22.7423</v>
      </c>
      <c r="KF70">
        <v>13.8653</v>
      </c>
      <c r="KG70">
        <v>40.1846</v>
      </c>
      <c r="KH70">
        <v>25.0574</v>
      </c>
      <c r="KI70">
        <v>420</v>
      </c>
      <c r="KJ70">
        <v>17.2299</v>
      </c>
      <c r="KK70">
        <v>102.207</v>
      </c>
      <c r="KL70">
        <v>93.50190000000001</v>
      </c>
    </row>
    <row r="71" spans="1:298">
      <c r="A71">
        <v>53</v>
      </c>
      <c r="B71">
        <v>1720988677</v>
      </c>
      <c r="C71">
        <v>4658</v>
      </c>
      <c r="D71" t="s">
        <v>560</v>
      </c>
      <c r="E71" t="s">
        <v>561</v>
      </c>
      <c r="F71">
        <v>5</v>
      </c>
      <c r="G71" t="s">
        <v>527</v>
      </c>
      <c r="H71" t="s">
        <v>474</v>
      </c>
      <c r="I71" t="s">
        <v>441</v>
      </c>
      <c r="J71">
        <v>1720988674.2</v>
      </c>
      <c r="K71">
        <f>(L71)/1000</f>
        <v>0</v>
      </c>
      <c r="L71">
        <f>IF(DQ71, AO71, AI71)</f>
        <v>0</v>
      </c>
      <c r="M71">
        <f>IF(DQ71, AJ71, AH71)</f>
        <v>0</v>
      </c>
      <c r="N71">
        <f>DS71 - IF(AV71&gt;1, M71*DM71*100.0/(AX71), 0)</f>
        <v>0</v>
      </c>
      <c r="O71">
        <f>((U71-K71/2)*N71-M71)/(U71+K71/2)</f>
        <v>0</v>
      </c>
      <c r="P71">
        <f>O71*(DZ71+EA71)/1000.0</f>
        <v>0</v>
      </c>
      <c r="Q71">
        <f>(DS71 - IF(AV71&gt;1, M71*DM71*100.0/(AX71), 0))*(DZ71+EA71)/1000.0</f>
        <v>0</v>
      </c>
      <c r="R71">
        <f>2.0/((1/T71-1/S71)+SIGN(T71)*SQRT((1/T71-1/S71)*(1/T71-1/S71) + 4*DN71/((DN71+1)*(DN71+1))*(2*1/T71*1/S71-1/S71*1/S71)))</f>
        <v>0</v>
      </c>
      <c r="S71">
        <f>IF(LEFT(DO71,1)&lt;&gt;"0",IF(LEFT(DO71,1)="1",3.0,DP71),$D$5+$E$5*(EG71*DZ71/($K$5*1000))+$F$5*(EG71*DZ71/($K$5*1000))*MAX(MIN(DM71,$J$5),$I$5)*MAX(MIN(DM71,$J$5),$I$5)+$G$5*MAX(MIN(DM71,$J$5),$I$5)*(EG71*DZ71/($K$5*1000))+$H$5*(EG71*DZ71/($K$5*1000))*(EG71*DZ71/($K$5*1000)))</f>
        <v>0</v>
      </c>
      <c r="T71">
        <f>K71*(1000-(1000*0.61365*exp(17.502*X71/(240.97+X71))/(DZ71+EA71)+DU71)/2)/(1000*0.61365*exp(17.502*X71/(240.97+X71))/(DZ71+EA71)-DU71)</f>
        <v>0</v>
      </c>
      <c r="U71">
        <f>1/((DN71+1)/(R71/1.6)+1/(S71/1.37)) + DN71/((DN71+1)/(R71/1.6) + DN71/(S71/1.37))</f>
        <v>0</v>
      </c>
      <c r="V71">
        <f>(DI71*DL71)</f>
        <v>0</v>
      </c>
      <c r="W71">
        <f>(EB71+(V71+2*0.95*5.67E-8*(((EB71+$B$9)+273)^4-(EB71+273)^4)-44100*K71)/(1.84*29.3*S71+8*0.95*5.67E-8*(EB71+273)^3))</f>
        <v>0</v>
      </c>
      <c r="X71">
        <f>($C$9*EC71+$D$9*ED71+$E$9*W71)</f>
        <v>0</v>
      </c>
      <c r="Y71">
        <f>0.61365*exp(17.502*X71/(240.97+X71))</f>
        <v>0</v>
      </c>
      <c r="Z71">
        <f>(AA71/AB71*100)</f>
        <v>0</v>
      </c>
      <c r="AA71">
        <f>DU71*(DZ71+EA71)/1000</f>
        <v>0</v>
      </c>
      <c r="AB71">
        <f>0.61365*exp(17.502*EB71/(240.97+EB71))</f>
        <v>0</v>
      </c>
      <c r="AC71">
        <f>(Y71-DU71*(DZ71+EA71)/1000)</f>
        <v>0</v>
      </c>
      <c r="AD71">
        <f>(-K71*44100)</f>
        <v>0</v>
      </c>
      <c r="AE71">
        <f>2*29.3*S71*0.92*(EB71-X71)</f>
        <v>0</v>
      </c>
      <c r="AF71">
        <f>2*0.95*5.67E-8*(((EB71+$B$9)+273)^4-(X71+273)^4)</f>
        <v>0</v>
      </c>
      <c r="AG71">
        <f>V71+AF71+AD71+AE71</f>
        <v>0</v>
      </c>
      <c r="AH71">
        <f>DY71*AV71*(DT71-DS71*(1000-AV71*DV71)/(1000-AV71*DU71))/(100*DM71)</f>
        <v>0</v>
      </c>
      <c r="AI71">
        <f>1000*DY71*AV71*(DU71-DV71)/(100*DM71*(1000-AV71*DU71))</f>
        <v>0</v>
      </c>
      <c r="AJ71">
        <f>(AK71 - AL71 - DZ71*1E3/(8.314*(EB71+273.15)) * AN71/DY71 * AM71) * DY71/(100*DM71) * (1000 - DV71)/1000</f>
        <v>0</v>
      </c>
      <c r="AK71">
        <v>427.3761464545127</v>
      </c>
      <c r="AL71">
        <v>429.6729151515152</v>
      </c>
      <c r="AM71">
        <v>-0.001294199208639656</v>
      </c>
      <c r="AN71">
        <v>66.23853521796696</v>
      </c>
      <c r="AO71">
        <f>(AQ71 - AP71 + DZ71*1E3/(8.314*(EB71+273.15)) * AS71/DY71 * AR71) * DY71/(100*DM71) * 1000/(1000 - AQ71)</f>
        <v>0</v>
      </c>
      <c r="AP71">
        <v>17.28349683825278</v>
      </c>
      <c r="AQ71">
        <v>18.13321939393939</v>
      </c>
      <c r="AR71">
        <v>5.419810622682358E-06</v>
      </c>
      <c r="AS71">
        <v>103.661827412425</v>
      </c>
      <c r="AT71">
        <v>17</v>
      </c>
      <c r="AU71">
        <v>3</v>
      </c>
      <c r="AV71">
        <f>IF(AT71*$H$15&gt;=AX71,1.0,(AX71/(AX71-AT71*$H$15)))</f>
        <v>0</v>
      </c>
      <c r="AW71">
        <f>(AV71-1)*100</f>
        <v>0</v>
      </c>
      <c r="AX71">
        <f>MAX(0,($B$15+$C$15*EG71)/(1+$D$15*EG71)*DZ71/(EB71+273)*$E$15)</f>
        <v>0</v>
      </c>
      <c r="AY71" t="s">
        <v>442</v>
      </c>
      <c r="AZ71" t="s">
        <v>442</v>
      </c>
      <c r="BA71">
        <v>0</v>
      </c>
      <c r="BB71">
        <v>0</v>
      </c>
      <c r="BC71">
        <f>1-BA71/BB71</f>
        <v>0</v>
      </c>
      <c r="BD71">
        <v>0</v>
      </c>
      <c r="BE71" t="s">
        <v>442</v>
      </c>
      <c r="BF71" t="s">
        <v>442</v>
      </c>
      <c r="BG71">
        <v>0</v>
      </c>
      <c r="BH71">
        <v>0</v>
      </c>
      <c r="BI71">
        <f>1-BG71/BH71</f>
        <v>0</v>
      </c>
      <c r="BJ71">
        <v>0.5</v>
      </c>
      <c r="BK71">
        <f>DJ71</f>
        <v>0</v>
      </c>
      <c r="BL71">
        <f>M71</f>
        <v>0</v>
      </c>
      <c r="BM71">
        <f>BI71*BJ71*BK71</f>
        <v>0</v>
      </c>
      <c r="BN71">
        <f>(BL71-BD71)/BK71</f>
        <v>0</v>
      </c>
      <c r="BO71">
        <f>(BB71-BH71)/BH71</f>
        <v>0</v>
      </c>
      <c r="BP71">
        <f>BA71/(BC71+BA71/BH71)</f>
        <v>0</v>
      </c>
      <c r="BQ71" t="s">
        <v>442</v>
      </c>
      <c r="BR71">
        <v>0</v>
      </c>
      <c r="BS71">
        <f>IF(BR71&lt;&gt;0, BR71, BP71)</f>
        <v>0</v>
      </c>
      <c r="BT71">
        <f>1-BS71/BH71</f>
        <v>0</v>
      </c>
      <c r="BU71">
        <f>(BH71-BG71)/(BH71-BS71)</f>
        <v>0</v>
      </c>
      <c r="BV71">
        <f>(BB71-BH71)/(BB71-BS71)</f>
        <v>0</v>
      </c>
      <c r="BW71">
        <f>(BH71-BG71)/(BH71-BA71)</f>
        <v>0</v>
      </c>
      <c r="BX71">
        <f>(BB71-BH71)/(BB71-BA71)</f>
        <v>0</v>
      </c>
      <c r="BY71">
        <f>(BU71*BS71/BG71)</f>
        <v>0</v>
      </c>
      <c r="BZ71">
        <f>(1-BY71)</f>
        <v>0</v>
      </c>
      <c r="DI71">
        <f>$B$13*EH71+$C$13*EI71+$F$13*ET71*(1-EW71)</f>
        <v>0</v>
      </c>
      <c r="DJ71">
        <f>DI71*DK71</f>
        <v>0</v>
      </c>
      <c r="DK71">
        <f>($B$13*$D$11+$C$13*$D$11+$F$13*((FG71+EY71)/MAX(FG71+EY71+FH71, 0.1)*$I$11+FH71/MAX(FG71+EY71+FH71, 0.1)*$J$11))/($B$13+$C$13+$F$13)</f>
        <v>0</v>
      </c>
      <c r="DL71">
        <f>($B$13*$K$11+$C$13*$K$11+$F$13*((FG71+EY71)/MAX(FG71+EY71+FH71, 0.1)*$P$11+FH71/MAX(FG71+EY71+FH71, 0.1)*$Q$11))/($B$13+$C$13+$F$13)</f>
        <v>0</v>
      </c>
      <c r="DM71">
        <v>6</v>
      </c>
      <c r="DN71">
        <v>0.5</v>
      </c>
      <c r="DO71" t="s">
        <v>443</v>
      </c>
      <c r="DP71">
        <v>2</v>
      </c>
      <c r="DQ71" t="b">
        <v>1</v>
      </c>
      <c r="DR71">
        <v>1720988674.2</v>
      </c>
      <c r="DS71">
        <v>421.8879</v>
      </c>
      <c r="DT71">
        <v>419.9986</v>
      </c>
      <c r="DU71">
        <v>18.13308</v>
      </c>
      <c r="DV71">
        <v>17.28339</v>
      </c>
      <c r="DW71">
        <v>419.1175</v>
      </c>
      <c r="DX71">
        <v>17.96465</v>
      </c>
      <c r="DY71">
        <v>499.9461</v>
      </c>
      <c r="DZ71">
        <v>90.66064</v>
      </c>
      <c r="EA71">
        <v>0.09990122999999999</v>
      </c>
      <c r="EB71">
        <v>25.5549</v>
      </c>
      <c r="EC71">
        <v>25.01087</v>
      </c>
      <c r="ED71">
        <v>999.9</v>
      </c>
      <c r="EE71">
        <v>0</v>
      </c>
      <c r="EF71">
        <v>0</v>
      </c>
      <c r="EG71">
        <v>9996.380999999999</v>
      </c>
      <c r="EH71">
        <v>0</v>
      </c>
      <c r="EI71">
        <v>0.242856</v>
      </c>
      <c r="EJ71">
        <v>1.889103</v>
      </c>
      <c r="EK71">
        <v>429.6791</v>
      </c>
      <c r="EL71">
        <v>427.3853</v>
      </c>
      <c r="EM71">
        <v>0.8497009</v>
      </c>
      <c r="EN71">
        <v>419.9986</v>
      </c>
      <c r="EO71">
        <v>17.28339</v>
      </c>
      <c r="EP71">
        <v>1.643958</v>
      </c>
      <c r="EQ71">
        <v>1.566922</v>
      </c>
      <c r="ER71">
        <v>14.37713</v>
      </c>
      <c r="ES71">
        <v>13.63732</v>
      </c>
      <c r="ET71">
        <v>0</v>
      </c>
      <c r="EU71">
        <v>0</v>
      </c>
      <c r="EV71">
        <v>0</v>
      </c>
      <c r="EW71">
        <v>0</v>
      </c>
      <c r="EX71">
        <v>-0.5500000000000002</v>
      </c>
      <c r="EY71">
        <v>0</v>
      </c>
      <c r="EZ71">
        <v>-18.68</v>
      </c>
      <c r="FA71">
        <v>-1.05</v>
      </c>
      <c r="FB71">
        <v>35.3371</v>
      </c>
      <c r="FC71">
        <v>41.6875</v>
      </c>
      <c r="FD71">
        <v>37.9997</v>
      </c>
      <c r="FE71">
        <v>41.725</v>
      </c>
      <c r="FF71">
        <v>36.4809</v>
      </c>
      <c r="FG71">
        <v>0</v>
      </c>
      <c r="FH71">
        <v>0</v>
      </c>
      <c r="FI71">
        <v>0</v>
      </c>
      <c r="FJ71">
        <v>1720988672.4</v>
      </c>
      <c r="FK71">
        <v>0</v>
      </c>
      <c r="FL71">
        <v>-0.126923076923077</v>
      </c>
      <c r="FM71">
        <v>25.93846200010427</v>
      </c>
      <c r="FN71">
        <v>-12.6632477498854</v>
      </c>
      <c r="FO71">
        <v>-15.93076923076923</v>
      </c>
      <c r="FP71">
        <v>15</v>
      </c>
      <c r="FQ71">
        <v>1720988077.5</v>
      </c>
      <c r="FR71" t="s">
        <v>553</v>
      </c>
      <c r="FS71">
        <v>1720988077.5</v>
      </c>
      <c r="FT71">
        <v>1720988076</v>
      </c>
      <c r="FU71">
        <v>11</v>
      </c>
      <c r="FV71">
        <v>-0.063</v>
      </c>
      <c r="FW71">
        <v>0.017</v>
      </c>
      <c r="FX71">
        <v>2.763</v>
      </c>
      <c r="FY71">
        <v>0.177</v>
      </c>
      <c r="FZ71">
        <v>420</v>
      </c>
      <c r="GA71">
        <v>19</v>
      </c>
      <c r="GB71">
        <v>0.27</v>
      </c>
      <c r="GC71">
        <v>0.19</v>
      </c>
      <c r="GD71">
        <v>1.89584925</v>
      </c>
      <c r="GE71">
        <v>-0.1122595497185743</v>
      </c>
      <c r="GF71">
        <v>0.04119938782236334</v>
      </c>
      <c r="GG71">
        <v>1</v>
      </c>
      <c r="GH71">
        <v>-2.214705882352941</v>
      </c>
      <c r="GI71">
        <v>25.70053484525598</v>
      </c>
      <c r="GJ71">
        <v>7.312806347647987</v>
      </c>
      <c r="GK71">
        <v>0</v>
      </c>
      <c r="GL71">
        <v>0.842329175</v>
      </c>
      <c r="GM71">
        <v>0.07742011632270038</v>
      </c>
      <c r="GN71">
        <v>0.007891965968272728</v>
      </c>
      <c r="GO71">
        <v>1</v>
      </c>
      <c r="GP71">
        <v>2</v>
      </c>
      <c r="GQ71">
        <v>3</v>
      </c>
      <c r="GR71" t="s">
        <v>445</v>
      </c>
      <c r="GS71">
        <v>3.10127</v>
      </c>
      <c r="GT71">
        <v>2.75802</v>
      </c>
      <c r="GU71">
        <v>0.0885649</v>
      </c>
      <c r="GV71">
        <v>0.088754</v>
      </c>
      <c r="GW71">
        <v>0.08926290000000001</v>
      </c>
      <c r="GX71">
        <v>0.08731609999999999</v>
      </c>
      <c r="GY71">
        <v>23881.9</v>
      </c>
      <c r="GZ71">
        <v>22121.7</v>
      </c>
      <c r="HA71">
        <v>26759</v>
      </c>
      <c r="HB71">
        <v>24492.9</v>
      </c>
      <c r="HC71">
        <v>39020.7</v>
      </c>
      <c r="HD71">
        <v>33075.2</v>
      </c>
      <c r="HE71">
        <v>46757.4</v>
      </c>
      <c r="HF71">
        <v>38784</v>
      </c>
      <c r="HG71">
        <v>1.8749</v>
      </c>
      <c r="HH71">
        <v>1.91545</v>
      </c>
      <c r="HI71">
        <v>0.0565201</v>
      </c>
      <c r="HJ71">
        <v>0</v>
      </c>
      <c r="HK71">
        <v>24.0832</v>
      </c>
      <c r="HL71">
        <v>999.9</v>
      </c>
      <c r="HM71">
        <v>41.8</v>
      </c>
      <c r="HN71">
        <v>30.6</v>
      </c>
      <c r="HO71">
        <v>20.3316</v>
      </c>
      <c r="HP71">
        <v>61.2808</v>
      </c>
      <c r="HQ71">
        <v>23.778</v>
      </c>
      <c r="HR71">
        <v>1</v>
      </c>
      <c r="HS71">
        <v>-0.09309199999999999</v>
      </c>
      <c r="HT71">
        <v>-0.253314</v>
      </c>
      <c r="HU71">
        <v>20.3008</v>
      </c>
      <c r="HV71">
        <v>5.22313</v>
      </c>
      <c r="HW71">
        <v>11.98</v>
      </c>
      <c r="HX71">
        <v>4.9658</v>
      </c>
      <c r="HY71">
        <v>3.27518</v>
      </c>
      <c r="HZ71">
        <v>9999</v>
      </c>
      <c r="IA71">
        <v>9999</v>
      </c>
      <c r="IB71">
        <v>9999</v>
      </c>
      <c r="IC71">
        <v>999.9</v>
      </c>
      <c r="ID71">
        <v>1.86394</v>
      </c>
      <c r="IE71">
        <v>1.86005</v>
      </c>
      <c r="IF71">
        <v>1.85829</v>
      </c>
      <c r="IG71">
        <v>1.85974</v>
      </c>
      <c r="IH71">
        <v>1.85984</v>
      </c>
      <c r="II71">
        <v>1.85833</v>
      </c>
      <c r="IJ71">
        <v>1.85734</v>
      </c>
      <c r="IK71">
        <v>1.85239</v>
      </c>
      <c r="IL71">
        <v>0</v>
      </c>
      <c r="IM71">
        <v>0</v>
      </c>
      <c r="IN71">
        <v>0</v>
      </c>
      <c r="IO71">
        <v>0</v>
      </c>
      <c r="IP71" t="s">
        <v>446</v>
      </c>
      <c r="IQ71" t="s">
        <v>447</v>
      </c>
      <c r="IR71" t="s">
        <v>448</v>
      </c>
      <c r="IS71" t="s">
        <v>448</v>
      </c>
      <c r="IT71" t="s">
        <v>448</v>
      </c>
      <c r="IU71" t="s">
        <v>448</v>
      </c>
      <c r="IV71">
        <v>0</v>
      </c>
      <c r="IW71">
        <v>100</v>
      </c>
      <c r="IX71">
        <v>100</v>
      </c>
      <c r="IY71">
        <v>2.77</v>
      </c>
      <c r="IZ71">
        <v>0.1684</v>
      </c>
      <c r="JA71">
        <v>1.394999560256662</v>
      </c>
      <c r="JB71">
        <v>0.003205081530674009</v>
      </c>
      <c r="JC71">
        <v>2.801668427256499E-07</v>
      </c>
      <c r="JD71">
        <v>-2.335559357006475E-10</v>
      </c>
      <c r="JE71">
        <v>-0.005185949008331182</v>
      </c>
      <c r="JF71">
        <v>-0.002076669970451321</v>
      </c>
      <c r="JG71">
        <v>0.0007626758912413338</v>
      </c>
      <c r="JH71">
        <v>-6.071280622872934E-06</v>
      </c>
      <c r="JI71">
        <v>2</v>
      </c>
      <c r="JJ71">
        <v>2003</v>
      </c>
      <c r="JK71">
        <v>1</v>
      </c>
      <c r="JL71">
        <v>25</v>
      </c>
      <c r="JM71">
        <v>10</v>
      </c>
      <c r="JN71">
        <v>10</v>
      </c>
      <c r="JO71">
        <v>1.13037</v>
      </c>
      <c r="JP71">
        <v>2.64771</v>
      </c>
      <c r="JQ71">
        <v>1.49658</v>
      </c>
      <c r="JR71">
        <v>2.35718</v>
      </c>
      <c r="JS71">
        <v>1.54907</v>
      </c>
      <c r="JT71">
        <v>2.39258</v>
      </c>
      <c r="JU71">
        <v>34.8985</v>
      </c>
      <c r="JV71">
        <v>23.9999</v>
      </c>
      <c r="JW71">
        <v>18</v>
      </c>
      <c r="JX71">
        <v>465.009</v>
      </c>
      <c r="JY71">
        <v>504.092</v>
      </c>
      <c r="JZ71">
        <v>25.0584</v>
      </c>
      <c r="KA71">
        <v>26.1471</v>
      </c>
      <c r="KB71">
        <v>29.9999</v>
      </c>
      <c r="KC71">
        <v>26.3819</v>
      </c>
      <c r="KD71">
        <v>26.3759</v>
      </c>
      <c r="KE71">
        <v>22.7418</v>
      </c>
      <c r="KF71">
        <v>13.8653</v>
      </c>
      <c r="KG71">
        <v>40.1846</v>
      </c>
      <c r="KH71">
        <v>25.0465</v>
      </c>
      <c r="KI71">
        <v>420</v>
      </c>
      <c r="KJ71">
        <v>17.2272</v>
      </c>
      <c r="KK71">
        <v>102.207</v>
      </c>
      <c r="KL71">
        <v>93.5012</v>
      </c>
    </row>
    <row r="72" spans="1:298">
      <c r="A72">
        <v>54</v>
      </c>
      <c r="B72">
        <v>1720988682</v>
      </c>
      <c r="C72">
        <v>4663</v>
      </c>
      <c r="D72" t="s">
        <v>562</v>
      </c>
      <c r="E72" t="s">
        <v>563</v>
      </c>
      <c r="F72">
        <v>5</v>
      </c>
      <c r="G72" t="s">
        <v>527</v>
      </c>
      <c r="H72" t="s">
        <v>474</v>
      </c>
      <c r="I72" t="s">
        <v>441</v>
      </c>
      <c r="J72">
        <v>1720988679.5</v>
      </c>
      <c r="K72">
        <f>(L72)/1000</f>
        <v>0</v>
      </c>
      <c r="L72">
        <f>IF(DQ72, AO72, AI72)</f>
        <v>0</v>
      </c>
      <c r="M72">
        <f>IF(DQ72, AJ72, AH72)</f>
        <v>0</v>
      </c>
      <c r="N72">
        <f>DS72 - IF(AV72&gt;1, M72*DM72*100.0/(AX72), 0)</f>
        <v>0</v>
      </c>
      <c r="O72">
        <f>((U72-K72/2)*N72-M72)/(U72+K72/2)</f>
        <v>0</v>
      </c>
      <c r="P72">
        <f>O72*(DZ72+EA72)/1000.0</f>
        <v>0</v>
      </c>
      <c r="Q72">
        <f>(DS72 - IF(AV72&gt;1, M72*DM72*100.0/(AX72), 0))*(DZ72+EA72)/1000.0</f>
        <v>0</v>
      </c>
      <c r="R72">
        <f>2.0/((1/T72-1/S72)+SIGN(T72)*SQRT((1/T72-1/S72)*(1/T72-1/S72) + 4*DN72/((DN72+1)*(DN72+1))*(2*1/T72*1/S72-1/S72*1/S72)))</f>
        <v>0</v>
      </c>
      <c r="S72">
        <f>IF(LEFT(DO72,1)&lt;&gt;"0",IF(LEFT(DO72,1)="1",3.0,DP72),$D$5+$E$5*(EG72*DZ72/($K$5*1000))+$F$5*(EG72*DZ72/($K$5*1000))*MAX(MIN(DM72,$J$5),$I$5)*MAX(MIN(DM72,$J$5),$I$5)+$G$5*MAX(MIN(DM72,$J$5),$I$5)*(EG72*DZ72/($K$5*1000))+$H$5*(EG72*DZ72/($K$5*1000))*(EG72*DZ72/($K$5*1000)))</f>
        <v>0</v>
      </c>
      <c r="T72">
        <f>K72*(1000-(1000*0.61365*exp(17.502*X72/(240.97+X72))/(DZ72+EA72)+DU72)/2)/(1000*0.61365*exp(17.502*X72/(240.97+X72))/(DZ72+EA72)-DU72)</f>
        <v>0</v>
      </c>
      <c r="U72">
        <f>1/((DN72+1)/(R72/1.6)+1/(S72/1.37)) + DN72/((DN72+1)/(R72/1.6) + DN72/(S72/1.37))</f>
        <v>0</v>
      </c>
      <c r="V72">
        <f>(DI72*DL72)</f>
        <v>0</v>
      </c>
      <c r="W72">
        <f>(EB72+(V72+2*0.95*5.67E-8*(((EB72+$B$9)+273)^4-(EB72+273)^4)-44100*K72)/(1.84*29.3*S72+8*0.95*5.67E-8*(EB72+273)^3))</f>
        <v>0</v>
      </c>
      <c r="X72">
        <f>($C$9*EC72+$D$9*ED72+$E$9*W72)</f>
        <v>0</v>
      </c>
      <c r="Y72">
        <f>0.61365*exp(17.502*X72/(240.97+X72))</f>
        <v>0</v>
      </c>
      <c r="Z72">
        <f>(AA72/AB72*100)</f>
        <v>0</v>
      </c>
      <c r="AA72">
        <f>DU72*(DZ72+EA72)/1000</f>
        <v>0</v>
      </c>
      <c r="AB72">
        <f>0.61365*exp(17.502*EB72/(240.97+EB72))</f>
        <v>0</v>
      </c>
      <c r="AC72">
        <f>(Y72-DU72*(DZ72+EA72)/1000)</f>
        <v>0</v>
      </c>
      <c r="AD72">
        <f>(-K72*44100)</f>
        <v>0</v>
      </c>
      <c r="AE72">
        <f>2*29.3*S72*0.92*(EB72-X72)</f>
        <v>0</v>
      </c>
      <c r="AF72">
        <f>2*0.95*5.67E-8*(((EB72+$B$9)+273)^4-(X72+273)^4)</f>
        <v>0</v>
      </c>
      <c r="AG72">
        <f>V72+AF72+AD72+AE72</f>
        <v>0</v>
      </c>
      <c r="AH72">
        <f>DY72*AV72*(DT72-DS72*(1000-AV72*DV72)/(1000-AV72*DU72))/(100*DM72)</f>
        <v>0</v>
      </c>
      <c r="AI72">
        <f>1000*DY72*AV72*(DU72-DV72)/(100*DM72*(1000-AV72*DU72))</f>
        <v>0</v>
      </c>
      <c r="AJ72">
        <f>(AK72 - AL72 - DZ72*1E3/(8.314*(EB72+273.15)) * AN72/DY72 * AM72) * DY72/(100*DM72) * (1000 - DV72)/1000</f>
        <v>0</v>
      </c>
      <c r="AK72">
        <v>427.3796591769767</v>
      </c>
      <c r="AL72">
        <v>429.6639393939395</v>
      </c>
      <c r="AM72">
        <v>-0.001038138707622353</v>
      </c>
      <c r="AN72">
        <v>66.23853521796696</v>
      </c>
      <c r="AO72">
        <f>(AQ72 - AP72 + DZ72*1E3/(8.314*(EB72+273.15)) * AS72/DY72 * AR72) * DY72/(100*DM72) * 1000/(1000 - AQ72)</f>
        <v>0</v>
      </c>
      <c r="AP72">
        <v>17.28641966762287</v>
      </c>
      <c r="AQ72">
        <v>18.13718666666666</v>
      </c>
      <c r="AR72">
        <v>1.180143286898145E-05</v>
      </c>
      <c r="AS72">
        <v>103.661827412425</v>
      </c>
      <c r="AT72">
        <v>18</v>
      </c>
      <c r="AU72">
        <v>4</v>
      </c>
      <c r="AV72">
        <f>IF(AT72*$H$15&gt;=AX72,1.0,(AX72/(AX72-AT72*$H$15)))</f>
        <v>0</v>
      </c>
      <c r="AW72">
        <f>(AV72-1)*100</f>
        <v>0</v>
      </c>
      <c r="AX72">
        <f>MAX(0,($B$15+$C$15*EG72)/(1+$D$15*EG72)*DZ72/(EB72+273)*$E$15)</f>
        <v>0</v>
      </c>
      <c r="AY72" t="s">
        <v>442</v>
      </c>
      <c r="AZ72" t="s">
        <v>442</v>
      </c>
      <c r="BA72">
        <v>0</v>
      </c>
      <c r="BB72">
        <v>0</v>
      </c>
      <c r="BC72">
        <f>1-BA72/BB72</f>
        <v>0</v>
      </c>
      <c r="BD72">
        <v>0</v>
      </c>
      <c r="BE72" t="s">
        <v>442</v>
      </c>
      <c r="BF72" t="s">
        <v>442</v>
      </c>
      <c r="BG72">
        <v>0</v>
      </c>
      <c r="BH72">
        <v>0</v>
      </c>
      <c r="BI72">
        <f>1-BG72/BH72</f>
        <v>0</v>
      </c>
      <c r="BJ72">
        <v>0.5</v>
      </c>
      <c r="BK72">
        <f>DJ72</f>
        <v>0</v>
      </c>
      <c r="BL72">
        <f>M72</f>
        <v>0</v>
      </c>
      <c r="BM72">
        <f>BI72*BJ72*BK72</f>
        <v>0</v>
      </c>
      <c r="BN72">
        <f>(BL72-BD72)/BK72</f>
        <v>0</v>
      </c>
      <c r="BO72">
        <f>(BB72-BH72)/BH72</f>
        <v>0</v>
      </c>
      <c r="BP72">
        <f>BA72/(BC72+BA72/BH72)</f>
        <v>0</v>
      </c>
      <c r="BQ72" t="s">
        <v>442</v>
      </c>
      <c r="BR72">
        <v>0</v>
      </c>
      <c r="BS72">
        <f>IF(BR72&lt;&gt;0, BR72, BP72)</f>
        <v>0</v>
      </c>
      <c r="BT72">
        <f>1-BS72/BH72</f>
        <v>0</v>
      </c>
      <c r="BU72">
        <f>(BH72-BG72)/(BH72-BS72)</f>
        <v>0</v>
      </c>
      <c r="BV72">
        <f>(BB72-BH72)/(BB72-BS72)</f>
        <v>0</v>
      </c>
      <c r="BW72">
        <f>(BH72-BG72)/(BH72-BA72)</f>
        <v>0</v>
      </c>
      <c r="BX72">
        <f>(BB72-BH72)/(BB72-BA72)</f>
        <v>0</v>
      </c>
      <c r="BY72">
        <f>(BU72*BS72/BG72)</f>
        <v>0</v>
      </c>
      <c r="BZ72">
        <f>(1-BY72)</f>
        <v>0</v>
      </c>
      <c r="DI72">
        <f>$B$13*EH72+$C$13*EI72+$F$13*ET72*(1-EW72)</f>
        <v>0</v>
      </c>
      <c r="DJ72">
        <f>DI72*DK72</f>
        <v>0</v>
      </c>
      <c r="DK72">
        <f>($B$13*$D$11+$C$13*$D$11+$F$13*((FG72+EY72)/MAX(FG72+EY72+FH72, 0.1)*$I$11+FH72/MAX(FG72+EY72+FH72, 0.1)*$J$11))/($B$13+$C$13+$F$13)</f>
        <v>0</v>
      </c>
      <c r="DL72">
        <f>($B$13*$K$11+$C$13*$K$11+$F$13*((FG72+EY72)/MAX(FG72+EY72+FH72, 0.1)*$P$11+FH72/MAX(FG72+EY72+FH72, 0.1)*$Q$11))/($B$13+$C$13+$F$13)</f>
        <v>0</v>
      </c>
      <c r="DM72">
        <v>6</v>
      </c>
      <c r="DN72">
        <v>0.5</v>
      </c>
      <c r="DO72" t="s">
        <v>443</v>
      </c>
      <c r="DP72">
        <v>2</v>
      </c>
      <c r="DQ72" t="b">
        <v>1</v>
      </c>
      <c r="DR72">
        <v>1720988679.5</v>
      </c>
      <c r="DS72">
        <v>421.8886666666667</v>
      </c>
      <c r="DT72">
        <v>420.0226666666667</v>
      </c>
      <c r="DU72">
        <v>18.13568888888889</v>
      </c>
      <c r="DV72">
        <v>17.28606666666667</v>
      </c>
      <c r="DW72">
        <v>419.1185555555555</v>
      </c>
      <c r="DX72">
        <v>17.9672</v>
      </c>
      <c r="DY72">
        <v>500.0175555555555</v>
      </c>
      <c r="DZ72">
        <v>90.65776666666666</v>
      </c>
      <c r="EA72">
        <v>0.09981432222222222</v>
      </c>
      <c r="EB72">
        <v>25.55473333333333</v>
      </c>
      <c r="EC72">
        <v>25.01343333333333</v>
      </c>
      <c r="ED72">
        <v>999.9000000000001</v>
      </c>
      <c r="EE72">
        <v>0</v>
      </c>
      <c r="EF72">
        <v>0</v>
      </c>
      <c r="EG72">
        <v>10025.43333333333</v>
      </c>
      <c r="EH72">
        <v>0</v>
      </c>
      <c r="EI72">
        <v>0.242856</v>
      </c>
      <c r="EJ72">
        <v>1.866</v>
      </c>
      <c r="EK72">
        <v>429.6813333333334</v>
      </c>
      <c r="EL72">
        <v>427.4109999999999</v>
      </c>
      <c r="EM72">
        <v>0.8496443333333333</v>
      </c>
      <c r="EN72">
        <v>420.0226666666667</v>
      </c>
      <c r="EO72">
        <v>17.28606666666667</v>
      </c>
      <c r="EP72">
        <v>1.644143333333333</v>
      </c>
      <c r="EQ72">
        <v>1.567115555555556</v>
      </c>
      <c r="ER72">
        <v>14.37886666666667</v>
      </c>
      <c r="ES72">
        <v>13.63918888888889</v>
      </c>
      <c r="ET72">
        <v>0</v>
      </c>
      <c r="EU72">
        <v>0</v>
      </c>
      <c r="EV72">
        <v>0</v>
      </c>
      <c r="EW72">
        <v>0</v>
      </c>
      <c r="EX72">
        <v>0.1444444444444447</v>
      </c>
      <c r="EY72">
        <v>0</v>
      </c>
      <c r="EZ72">
        <v>-16.31111111111111</v>
      </c>
      <c r="FA72">
        <v>-0.6222222222222222</v>
      </c>
      <c r="FB72">
        <v>35.31911111111111</v>
      </c>
      <c r="FC72">
        <v>41.65966666666667</v>
      </c>
      <c r="FD72">
        <v>38.05555555555556</v>
      </c>
      <c r="FE72">
        <v>41.715</v>
      </c>
      <c r="FF72">
        <v>36.47900000000001</v>
      </c>
      <c r="FG72">
        <v>0</v>
      </c>
      <c r="FH72">
        <v>0</v>
      </c>
      <c r="FI72">
        <v>0</v>
      </c>
      <c r="FJ72">
        <v>1720988677.8</v>
      </c>
      <c r="FK72">
        <v>0</v>
      </c>
      <c r="FL72">
        <v>0.2119999999999997</v>
      </c>
      <c r="FM72">
        <v>4.592308403260626</v>
      </c>
      <c r="FN72">
        <v>-4.807692393301966</v>
      </c>
      <c r="FO72">
        <v>-15.828</v>
      </c>
      <c r="FP72">
        <v>15</v>
      </c>
      <c r="FQ72">
        <v>1720988077.5</v>
      </c>
      <c r="FR72" t="s">
        <v>553</v>
      </c>
      <c r="FS72">
        <v>1720988077.5</v>
      </c>
      <c r="FT72">
        <v>1720988076</v>
      </c>
      <c r="FU72">
        <v>11</v>
      </c>
      <c r="FV72">
        <v>-0.063</v>
      </c>
      <c r="FW72">
        <v>0.017</v>
      </c>
      <c r="FX72">
        <v>2.763</v>
      </c>
      <c r="FY72">
        <v>0.177</v>
      </c>
      <c r="FZ72">
        <v>420</v>
      </c>
      <c r="GA72">
        <v>19</v>
      </c>
      <c r="GB72">
        <v>0.27</v>
      </c>
      <c r="GC72">
        <v>0.19</v>
      </c>
      <c r="GD72">
        <v>1.88959487804878</v>
      </c>
      <c r="GE72">
        <v>-0.15833979094077</v>
      </c>
      <c r="GF72">
        <v>0.04260711643993983</v>
      </c>
      <c r="GG72">
        <v>1</v>
      </c>
      <c r="GH72">
        <v>-0.04411764705882366</v>
      </c>
      <c r="GI72">
        <v>16.79602772298768</v>
      </c>
      <c r="GJ72">
        <v>7.013188885172019</v>
      </c>
      <c r="GK72">
        <v>0</v>
      </c>
      <c r="GL72">
        <v>0.8464875853658538</v>
      </c>
      <c r="GM72">
        <v>0.03899686411149577</v>
      </c>
      <c r="GN72">
        <v>0.004483731242221007</v>
      </c>
      <c r="GO72">
        <v>1</v>
      </c>
      <c r="GP72">
        <v>2</v>
      </c>
      <c r="GQ72">
        <v>3</v>
      </c>
      <c r="GR72" t="s">
        <v>445</v>
      </c>
      <c r="GS72">
        <v>3.10134</v>
      </c>
      <c r="GT72">
        <v>2.75806</v>
      </c>
      <c r="GU72">
        <v>0.0885637</v>
      </c>
      <c r="GV72">
        <v>0.0887574</v>
      </c>
      <c r="GW72">
        <v>0.0892725</v>
      </c>
      <c r="GX72">
        <v>0.08732230000000001</v>
      </c>
      <c r="GY72">
        <v>23881.9</v>
      </c>
      <c r="GZ72">
        <v>22121.7</v>
      </c>
      <c r="HA72">
        <v>26759</v>
      </c>
      <c r="HB72">
        <v>24493</v>
      </c>
      <c r="HC72">
        <v>39020.5</v>
      </c>
      <c r="HD72">
        <v>33075.2</v>
      </c>
      <c r="HE72">
        <v>46757.6</v>
      </c>
      <c r="HF72">
        <v>38784.3</v>
      </c>
      <c r="HG72">
        <v>1.87485</v>
      </c>
      <c r="HH72">
        <v>1.91548</v>
      </c>
      <c r="HI72">
        <v>0.0564456</v>
      </c>
      <c r="HJ72">
        <v>0</v>
      </c>
      <c r="HK72">
        <v>24.0883</v>
      </c>
      <c r="HL72">
        <v>999.9</v>
      </c>
      <c r="HM72">
        <v>41.8</v>
      </c>
      <c r="HN72">
        <v>30.7</v>
      </c>
      <c r="HO72">
        <v>20.4481</v>
      </c>
      <c r="HP72">
        <v>60.9308</v>
      </c>
      <c r="HQ72">
        <v>23.8902</v>
      </c>
      <c r="HR72">
        <v>1</v>
      </c>
      <c r="HS72">
        <v>-0.0932114</v>
      </c>
      <c r="HT72">
        <v>-0.257233</v>
      </c>
      <c r="HU72">
        <v>20.3009</v>
      </c>
      <c r="HV72">
        <v>5.22283</v>
      </c>
      <c r="HW72">
        <v>11.98</v>
      </c>
      <c r="HX72">
        <v>4.9657</v>
      </c>
      <c r="HY72">
        <v>3.2753</v>
      </c>
      <c r="HZ72">
        <v>9999</v>
      </c>
      <c r="IA72">
        <v>9999</v>
      </c>
      <c r="IB72">
        <v>9999</v>
      </c>
      <c r="IC72">
        <v>999.9</v>
      </c>
      <c r="ID72">
        <v>1.86388</v>
      </c>
      <c r="IE72">
        <v>1.86005</v>
      </c>
      <c r="IF72">
        <v>1.85829</v>
      </c>
      <c r="IG72">
        <v>1.85974</v>
      </c>
      <c r="IH72">
        <v>1.85987</v>
      </c>
      <c r="II72">
        <v>1.85832</v>
      </c>
      <c r="IJ72">
        <v>1.85733</v>
      </c>
      <c r="IK72">
        <v>1.85234</v>
      </c>
      <c r="IL72">
        <v>0</v>
      </c>
      <c r="IM72">
        <v>0</v>
      </c>
      <c r="IN72">
        <v>0</v>
      </c>
      <c r="IO72">
        <v>0</v>
      </c>
      <c r="IP72" t="s">
        <v>446</v>
      </c>
      <c r="IQ72" t="s">
        <v>447</v>
      </c>
      <c r="IR72" t="s">
        <v>448</v>
      </c>
      <c r="IS72" t="s">
        <v>448</v>
      </c>
      <c r="IT72" t="s">
        <v>448</v>
      </c>
      <c r="IU72" t="s">
        <v>448</v>
      </c>
      <c r="IV72">
        <v>0</v>
      </c>
      <c r="IW72">
        <v>100</v>
      </c>
      <c r="IX72">
        <v>100</v>
      </c>
      <c r="IY72">
        <v>2.77</v>
      </c>
      <c r="IZ72">
        <v>0.1685</v>
      </c>
      <c r="JA72">
        <v>1.394999560256662</v>
      </c>
      <c r="JB72">
        <v>0.003205081530674009</v>
      </c>
      <c r="JC72">
        <v>2.801668427256499E-07</v>
      </c>
      <c r="JD72">
        <v>-2.335559357006475E-10</v>
      </c>
      <c r="JE72">
        <v>-0.005185949008331182</v>
      </c>
      <c r="JF72">
        <v>-0.002076669970451321</v>
      </c>
      <c r="JG72">
        <v>0.0007626758912413338</v>
      </c>
      <c r="JH72">
        <v>-6.071280622872934E-06</v>
      </c>
      <c r="JI72">
        <v>2</v>
      </c>
      <c r="JJ72">
        <v>2003</v>
      </c>
      <c r="JK72">
        <v>1</v>
      </c>
      <c r="JL72">
        <v>25</v>
      </c>
      <c r="JM72">
        <v>10.1</v>
      </c>
      <c r="JN72">
        <v>10.1</v>
      </c>
      <c r="JO72">
        <v>1.13037</v>
      </c>
      <c r="JP72">
        <v>2.64526</v>
      </c>
      <c r="JQ72">
        <v>1.49658</v>
      </c>
      <c r="JR72">
        <v>2.35718</v>
      </c>
      <c r="JS72">
        <v>1.54907</v>
      </c>
      <c r="JT72">
        <v>2.43652</v>
      </c>
      <c r="JU72">
        <v>34.8985</v>
      </c>
      <c r="JV72">
        <v>24.0175</v>
      </c>
      <c r="JW72">
        <v>18</v>
      </c>
      <c r="JX72">
        <v>464.969</v>
      </c>
      <c r="JY72">
        <v>504.1</v>
      </c>
      <c r="JZ72">
        <v>25.0456</v>
      </c>
      <c r="KA72">
        <v>26.1448</v>
      </c>
      <c r="KB72">
        <v>30</v>
      </c>
      <c r="KC72">
        <v>26.3802</v>
      </c>
      <c r="KD72">
        <v>26.3749</v>
      </c>
      <c r="KE72">
        <v>22.7381</v>
      </c>
      <c r="KF72">
        <v>13.8653</v>
      </c>
      <c r="KG72">
        <v>40.1846</v>
      </c>
      <c r="KH72">
        <v>25.0329</v>
      </c>
      <c r="KI72">
        <v>420</v>
      </c>
      <c r="KJ72">
        <v>17.2231</v>
      </c>
      <c r="KK72">
        <v>102.207</v>
      </c>
      <c r="KL72">
        <v>93.5018</v>
      </c>
    </row>
    <row r="73" spans="1:298">
      <c r="A73">
        <v>55</v>
      </c>
      <c r="B73">
        <v>1720988687</v>
      </c>
      <c r="C73">
        <v>4668</v>
      </c>
      <c r="D73" t="s">
        <v>564</v>
      </c>
      <c r="E73" t="s">
        <v>565</v>
      </c>
      <c r="F73">
        <v>5</v>
      </c>
      <c r="G73" t="s">
        <v>527</v>
      </c>
      <c r="H73" t="s">
        <v>474</v>
      </c>
      <c r="I73" t="s">
        <v>441</v>
      </c>
      <c r="J73">
        <v>1720988684.2</v>
      </c>
      <c r="K73">
        <f>(L73)/1000</f>
        <v>0</v>
      </c>
      <c r="L73">
        <f>IF(DQ73, AO73, AI73)</f>
        <v>0</v>
      </c>
      <c r="M73">
        <f>IF(DQ73, AJ73, AH73)</f>
        <v>0</v>
      </c>
      <c r="N73">
        <f>DS73 - IF(AV73&gt;1, M73*DM73*100.0/(AX73), 0)</f>
        <v>0</v>
      </c>
      <c r="O73">
        <f>((U73-K73/2)*N73-M73)/(U73+K73/2)</f>
        <v>0</v>
      </c>
      <c r="P73">
        <f>O73*(DZ73+EA73)/1000.0</f>
        <v>0</v>
      </c>
      <c r="Q73">
        <f>(DS73 - IF(AV73&gt;1, M73*DM73*100.0/(AX73), 0))*(DZ73+EA73)/1000.0</f>
        <v>0</v>
      </c>
      <c r="R73">
        <f>2.0/((1/T73-1/S73)+SIGN(T73)*SQRT((1/T73-1/S73)*(1/T73-1/S73) + 4*DN73/((DN73+1)*(DN73+1))*(2*1/T73*1/S73-1/S73*1/S73)))</f>
        <v>0</v>
      </c>
      <c r="S73">
        <f>IF(LEFT(DO73,1)&lt;&gt;"0",IF(LEFT(DO73,1)="1",3.0,DP73),$D$5+$E$5*(EG73*DZ73/($K$5*1000))+$F$5*(EG73*DZ73/($K$5*1000))*MAX(MIN(DM73,$J$5),$I$5)*MAX(MIN(DM73,$J$5),$I$5)+$G$5*MAX(MIN(DM73,$J$5),$I$5)*(EG73*DZ73/($K$5*1000))+$H$5*(EG73*DZ73/($K$5*1000))*(EG73*DZ73/($K$5*1000)))</f>
        <v>0</v>
      </c>
      <c r="T73">
        <f>K73*(1000-(1000*0.61365*exp(17.502*X73/(240.97+X73))/(DZ73+EA73)+DU73)/2)/(1000*0.61365*exp(17.502*X73/(240.97+X73))/(DZ73+EA73)-DU73)</f>
        <v>0</v>
      </c>
      <c r="U73">
        <f>1/((DN73+1)/(R73/1.6)+1/(S73/1.37)) + DN73/((DN73+1)/(R73/1.6) + DN73/(S73/1.37))</f>
        <v>0</v>
      </c>
      <c r="V73">
        <f>(DI73*DL73)</f>
        <v>0</v>
      </c>
      <c r="W73">
        <f>(EB73+(V73+2*0.95*5.67E-8*(((EB73+$B$9)+273)^4-(EB73+273)^4)-44100*K73)/(1.84*29.3*S73+8*0.95*5.67E-8*(EB73+273)^3))</f>
        <v>0</v>
      </c>
      <c r="X73">
        <f>($C$9*EC73+$D$9*ED73+$E$9*W73)</f>
        <v>0</v>
      </c>
      <c r="Y73">
        <f>0.61365*exp(17.502*X73/(240.97+X73))</f>
        <v>0</v>
      </c>
      <c r="Z73">
        <f>(AA73/AB73*100)</f>
        <v>0</v>
      </c>
      <c r="AA73">
        <f>DU73*(DZ73+EA73)/1000</f>
        <v>0</v>
      </c>
      <c r="AB73">
        <f>0.61365*exp(17.502*EB73/(240.97+EB73))</f>
        <v>0</v>
      </c>
      <c r="AC73">
        <f>(Y73-DU73*(DZ73+EA73)/1000)</f>
        <v>0</v>
      </c>
      <c r="AD73">
        <f>(-K73*44100)</f>
        <v>0</v>
      </c>
      <c r="AE73">
        <f>2*29.3*S73*0.92*(EB73-X73)</f>
        <v>0</v>
      </c>
      <c r="AF73">
        <f>2*0.95*5.67E-8*(((EB73+$B$9)+273)^4-(X73+273)^4)</f>
        <v>0</v>
      </c>
      <c r="AG73">
        <f>V73+AF73+AD73+AE73</f>
        <v>0</v>
      </c>
      <c r="AH73">
        <f>DY73*AV73*(DT73-DS73*(1000-AV73*DV73)/(1000-AV73*DU73))/(100*DM73)</f>
        <v>0</v>
      </c>
      <c r="AI73">
        <f>1000*DY73*AV73*(DU73-DV73)/(100*DM73*(1000-AV73*DU73))</f>
        <v>0</v>
      </c>
      <c r="AJ73">
        <f>(AK73 - AL73 - DZ73*1E3/(8.314*(EB73+273.15)) * AN73/DY73 * AM73) * DY73/(100*DM73) * (1000 - DV73)/1000</f>
        <v>0</v>
      </c>
      <c r="AK73">
        <v>427.4081962464355</v>
      </c>
      <c r="AL73">
        <v>429.7093454545454</v>
      </c>
      <c r="AM73">
        <v>0.0003101838897789223</v>
      </c>
      <c r="AN73">
        <v>66.23853521796696</v>
      </c>
      <c r="AO73">
        <f>(AQ73 - AP73 + DZ73*1E3/(8.314*(EB73+273.15)) * AS73/DY73 * AR73) * DY73/(100*DM73) * 1000/(1000 - AQ73)</f>
        <v>0</v>
      </c>
      <c r="AP73">
        <v>17.28534826386326</v>
      </c>
      <c r="AQ73">
        <v>18.13921515151515</v>
      </c>
      <c r="AR73">
        <v>9.30023051819702E-06</v>
      </c>
      <c r="AS73">
        <v>103.661827412425</v>
      </c>
      <c r="AT73">
        <v>18</v>
      </c>
      <c r="AU73">
        <v>4</v>
      </c>
      <c r="AV73">
        <f>IF(AT73*$H$15&gt;=AX73,1.0,(AX73/(AX73-AT73*$H$15)))</f>
        <v>0</v>
      </c>
      <c r="AW73">
        <f>(AV73-1)*100</f>
        <v>0</v>
      </c>
      <c r="AX73">
        <f>MAX(0,($B$15+$C$15*EG73)/(1+$D$15*EG73)*DZ73/(EB73+273)*$E$15)</f>
        <v>0</v>
      </c>
      <c r="AY73" t="s">
        <v>442</v>
      </c>
      <c r="AZ73" t="s">
        <v>442</v>
      </c>
      <c r="BA73">
        <v>0</v>
      </c>
      <c r="BB73">
        <v>0</v>
      </c>
      <c r="BC73">
        <f>1-BA73/BB73</f>
        <v>0</v>
      </c>
      <c r="BD73">
        <v>0</v>
      </c>
      <c r="BE73" t="s">
        <v>442</v>
      </c>
      <c r="BF73" t="s">
        <v>442</v>
      </c>
      <c r="BG73">
        <v>0</v>
      </c>
      <c r="BH73">
        <v>0</v>
      </c>
      <c r="BI73">
        <f>1-BG73/BH73</f>
        <v>0</v>
      </c>
      <c r="BJ73">
        <v>0.5</v>
      </c>
      <c r="BK73">
        <f>DJ73</f>
        <v>0</v>
      </c>
      <c r="BL73">
        <f>M73</f>
        <v>0</v>
      </c>
      <c r="BM73">
        <f>BI73*BJ73*BK73</f>
        <v>0</v>
      </c>
      <c r="BN73">
        <f>(BL73-BD73)/BK73</f>
        <v>0</v>
      </c>
      <c r="BO73">
        <f>(BB73-BH73)/BH73</f>
        <v>0</v>
      </c>
      <c r="BP73">
        <f>BA73/(BC73+BA73/BH73)</f>
        <v>0</v>
      </c>
      <c r="BQ73" t="s">
        <v>442</v>
      </c>
      <c r="BR73">
        <v>0</v>
      </c>
      <c r="BS73">
        <f>IF(BR73&lt;&gt;0, BR73, BP73)</f>
        <v>0</v>
      </c>
      <c r="BT73">
        <f>1-BS73/BH73</f>
        <v>0</v>
      </c>
      <c r="BU73">
        <f>(BH73-BG73)/(BH73-BS73)</f>
        <v>0</v>
      </c>
      <c r="BV73">
        <f>(BB73-BH73)/(BB73-BS73)</f>
        <v>0</v>
      </c>
      <c r="BW73">
        <f>(BH73-BG73)/(BH73-BA73)</f>
        <v>0</v>
      </c>
      <c r="BX73">
        <f>(BB73-BH73)/(BB73-BA73)</f>
        <v>0</v>
      </c>
      <c r="BY73">
        <f>(BU73*BS73/BG73)</f>
        <v>0</v>
      </c>
      <c r="BZ73">
        <f>(1-BY73)</f>
        <v>0</v>
      </c>
      <c r="DI73">
        <f>$B$13*EH73+$C$13*EI73+$F$13*ET73*(1-EW73)</f>
        <v>0</v>
      </c>
      <c r="DJ73">
        <f>DI73*DK73</f>
        <v>0</v>
      </c>
      <c r="DK73">
        <f>($B$13*$D$11+$C$13*$D$11+$F$13*((FG73+EY73)/MAX(FG73+EY73+FH73, 0.1)*$I$11+FH73/MAX(FG73+EY73+FH73, 0.1)*$J$11))/($B$13+$C$13+$F$13)</f>
        <v>0</v>
      </c>
      <c r="DL73">
        <f>($B$13*$K$11+$C$13*$K$11+$F$13*((FG73+EY73)/MAX(FG73+EY73+FH73, 0.1)*$P$11+FH73/MAX(FG73+EY73+FH73, 0.1)*$Q$11))/($B$13+$C$13+$F$13)</f>
        <v>0</v>
      </c>
      <c r="DM73">
        <v>6</v>
      </c>
      <c r="DN73">
        <v>0.5</v>
      </c>
      <c r="DO73" t="s">
        <v>443</v>
      </c>
      <c r="DP73">
        <v>2</v>
      </c>
      <c r="DQ73" t="b">
        <v>1</v>
      </c>
      <c r="DR73">
        <v>1720988684.2</v>
      </c>
      <c r="DS73">
        <v>421.9141</v>
      </c>
      <c r="DT73">
        <v>420.0296999999999</v>
      </c>
      <c r="DU73">
        <v>18.13846</v>
      </c>
      <c r="DV73">
        <v>17.28548</v>
      </c>
      <c r="DW73">
        <v>419.1438</v>
      </c>
      <c r="DX73">
        <v>17.96988</v>
      </c>
      <c r="DY73">
        <v>499.9934999999999</v>
      </c>
      <c r="DZ73">
        <v>90.6606</v>
      </c>
      <c r="EA73">
        <v>0.10005469</v>
      </c>
      <c r="EB73">
        <v>25.55533</v>
      </c>
      <c r="EC73">
        <v>25.01637</v>
      </c>
      <c r="ED73">
        <v>999.9</v>
      </c>
      <c r="EE73">
        <v>0</v>
      </c>
      <c r="EF73">
        <v>0</v>
      </c>
      <c r="EG73">
        <v>9998.191000000001</v>
      </c>
      <c r="EH73">
        <v>0</v>
      </c>
      <c r="EI73">
        <v>0.242856</v>
      </c>
      <c r="EJ73">
        <v>1.884629</v>
      </c>
      <c r="EK73">
        <v>429.7085</v>
      </c>
      <c r="EL73">
        <v>427.4176</v>
      </c>
      <c r="EM73">
        <v>0.8529639</v>
      </c>
      <c r="EN73">
        <v>420.0296999999999</v>
      </c>
      <c r="EO73">
        <v>17.28548</v>
      </c>
      <c r="EP73">
        <v>1.644444</v>
      </c>
      <c r="EQ73">
        <v>1.567111</v>
      </c>
      <c r="ER73">
        <v>14.38169</v>
      </c>
      <c r="ES73">
        <v>13.63916</v>
      </c>
      <c r="ET73">
        <v>0</v>
      </c>
      <c r="EU73">
        <v>0</v>
      </c>
      <c r="EV73">
        <v>0</v>
      </c>
      <c r="EW73">
        <v>0</v>
      </c>
      <c r="EX73">
        <v>-5.050000000000001</v>
      </c>
      <c r="EY73">
        <v>0</v>
      </c>
      <c r="EZ73">
        <v>-11.79</v>
      </c>
      <c r="FA73">
        <v>-0.14</v>
      </c>
      <c r="FB73">
        <v>35.3621</v>
      </c>
      <c r="FC73">
        <v>41.70610000000001</v>
      </c>
      <c r="FD73">
        <v>38.1249</v>
      </c>
      <c r="FE73">
        <v>41.80589999999999</v>
      </c>
      <c r="FF73">
        <v>36.2623</v>
      </c>
      <c r="FG73">
        <v>0</v>
      </c>
      <c r="FH73">
        <v>0</v>
      </c>
      <c r="FI73">
        <v>0</v>
      </c>
      <c r="FJ73">
        <v>1720988682.6</v>
      </c>
      <c r="FK73">
        <v>0</v>
      </c>
      <c r="FL73">
        <v>-0.5119999999999998</v>
      </c>
      <c r="FM73">
        <v>-20.73846125583914</v>
      </c>
      <c r="FN73">
        <v>15.81538471324441</v>
      </c>
      <c r="FO73">
        <v>-15.104</v>
      </c>
      <c r="FP73">
        <v>15</v>
      </c>
      <c r="FQ73">
        <v>1720988077.5</v>
      </c>
      <c r="FR73" t="s">
        <v>553</v>
      </c>
      <c r="FS73">
        <v>1720988077.5</v>
      </c>
      <c r="FT73">
        <v>1720988076</v>
      </c>
      <c r="FU73">
        <v>11</v>
      </c>
      <c r="FV73">
        <v>-0.063</v>
      </c>
      <c r="FW73">
        <v>0.017</v>
      </c>
      <c r="FX73">
        <v>2.763</v>
      </c>
      <c r="FY73">
        <v>0.177</v>
      </c>
      <c r="FZ73">
        <v>420</v>
      </c>
      <c r="GA73">
        <v>19</v>
      </c>
      <c r="GB73">
        <v>0.27</v>
      </c>
      <c r="GC73">
        <v>0.19</v>
      </c>
      <c r="GD73">
        <v>1.878238780487805</v>
      </c>
      <c r="GE73">
        <v>-0.03065581881532506</v>
      </c>
      <c r="GF73">
        <v>0.05020156178675981</v>
      </c>
      <c r="GG73">
        <v>1</v>
      </c>
      <c r="GH73">
        <v>-0.4500000000000003</v>
      </c>
      <c r="GI73">
        <v>-18.54392631992969</v>
      </c>
      <c r="GJ73">
        <v>7.867627267704629</v>
      </c>
      <c r="GK73">
        <v>0</v>
      </c>
      <c r="GL73">
        <v>0.8496530000000001</v>
      </c>
      <c r="GM73">
        <v>0.02105966550522684</v>
      </c>
      <c r="GN73">
        <v>0.002427951219022169</v>
      </c>
      <c r="GO73">
        <v>1</v>
      </c>
      <c r="GP73">
        <v>2</v>
      </c>
      <c r="GQ73">
        <v>3</v>
      </c>
      <c r="GR73" t="s">
        <v>445</v>
      </c>
      <c r="GS73">
        <v>3.10132</v>
      </c>
      <c r="GT73">
        <v>2.75807</v>
      </c>
      <c r="GU73">
        <v>0.08857569999999999</v>
      </c>
      <c r="GV73">
        <v>0.0887477</v>
      </c>
      <c r="GW73">
        <v>0.0892849</v>
      </c>
      <c r="GX73">
        <v>0.08732230000000001</v>
      </c>
      <c r="GY73">
        <v>23881.8</v>
      </c>
      <c r="GZ73">
        <v>22122.1</v>
      </c>
      <c r="HA73">
        <v>26759.2</v>
      </c>
      <c r="HB73">
        <v>24493.2</v>
      </c>
      <c r="HC73">
        <v>39020.1</v>
      </c>
      <c r="HD73">
        <v>33075.3</v>
      </c>
      <c r="HE73">
        <v>46757.9</v>
      </c>
      <c r="HF73">
        <v>38784.4</v>
      </c>
      <c r="HG73">
        <v>1.87483</v>
      </c>
      <c r="HH73">
        <v>1.91542</v>
      </c>
      <c r="HI73">
        <v>0.0559762</v>
      </c>
      <c r="HJ73">
        <v>0</v>
      </c>
      <c r="HK73">
        <v>24.0924</v>
      </c>
      <c r="HL73">
        <v>999.9</v>
      </c>
      <c r="HM73">
        <v>41.8</v>
      </c>
      <c r="HN73">
        <v>30.6</v>
      </c>
      <c r="HO73">
        <v>20.3283</v>
      </c>
      <c r="HP73">
        <v>61.2108</v>
      </c>
      <c r="HQ73">
        <v>23.9143</v>
      </c>
      <c r="HR73">
        <v>1</v>
      </c>
      <c r="HS73">
        <v>-0.09330280000000001</v>
      </c>
      <c r="HT73">
        <v>-0.240754</v>
      </c>
      <c r="HU73">
        <v>20.3009</v>
      </c>
      <c r="HV73">
        <v>5.22253</v>
      </c>
      <c r="HW73">
        <v>11.98</v>
      </c>
      <c r="HX73">
        <v>4.96575</v>
      </c>
      <c r="HY73">
        <v>3.27535</v>
      </c>
      <c r="HZ73">
        <v>9999</v>
      </c>
      <c r="IA73">
        <v>9999</v>
      </c>
      <c r="IB73">
        <v>9999</v>
      </c>
      <c r="IC73">
        <v>999.9</v>
      </c>
      <c r="ID73">
        <v>1.86388</v>
      </c>
      <c r="IE73">
        <v>1.86005</v>
      </c>
      <c r="IF73">
        <v>1.85832</v>
      </c>
      <c r="IG73">
        <v>1.85974</v>
      </c>
      <c r="IH73">
        <v>1.85987</v>
      </c>
      <c r="II73">
        <v>1.85833</v>
      </c>
      <c r="IJ73">
        <v>1.85733</v>
      </c>
      <c r="IK73">
        <v>1.85231</v>
      </c>
      <c r="IL73">
        <v>0</v>
      </c>
      <c r="IM73">
        <v>0</v>
      </c>
      <c r="IN73">
        <v>0</v>
      </c>
      <c r="IO73">
        <v>0</v>
      </c>
      <c r="IP73" t="s">
        <v>446</v>
      </c>
      <c r="IQ73" t="s">
        <v>447</v>
      </c>
      <c r="IR73" t="s">
        <v>448</v>
      </c>
      <c r="IS73" t="s">
        <v>448</v>
      </c>
      <c r="IT73" t="s">
        <v>448</v>
      </c>
      <c r="IU73" t="s">
        <v>448</v>
      </c>
      <c r="IV73">
        <v>0</v>
      </c>
      <c r="IW73">
        <v>100</v>
      </c>
      <c r="IX73">
        <v>100</v>
      </c>
      <c r="IY73">
        <v>2.77</v>
      </c>
      <c r="IZ73">
        <v>0.1686</v>
      </c>
      <c r="JA73">
        <v>1.394999560256662</v>
      </c>
      <c r="JB73">
        <v>0.003205081530674009</v>
      </c>
      <c r="JC73">
        <v>2.801668427256499E-07</v>
      </c>
      <c r="JD73">
        <v>-2.335559357006475E-10</v>
      </c>
      <c r="JE73">
        <v>-0.005185949008331182</v>
      </c>
      <c r="JF73">
        <v>-0.002076669970451321</v>
      </c>
      <c r="JG73">
        <v>0.0007626758912413338</v>
      </c>
      <c r="JH73">
        <v>-6.071280622872934E-06</v>
      </c>
      <c r="JI73">
        <v>2</v>
      </c>
      <c r="JJ73">
        <v>2003</v>
      </c>
      <c r="JK73">
        <v>1</v>
      </c>
      <c r="JL73">
        <v>25</v>
      </c>
      <c r="JM73">
        <v>10.2</v>
      </c>
      <c r="JN73">
        <v>10.2</v>
      </c>
      <c r="JO73">
        <v>1.13037</v>
      </c>
      <c r="JP73">
        <v>2.64404</v>
      </c>
      <c r="JQ73">
        <v>1.49658</v>
      </c>
      <c r="JR73">
        <v>2.35718</v>
      </c>
      <c r="JS73">
        <v>1.54907</v>
      </c>
      <c r="JT73">
        <v>2.44385</v>
      </c>
      <c r="JU73">
        <v>34.8755</v>
      </c>
      <c r="JV73">
        <v>24.0175</v>
      </c>
      <c r="JW73">
        <v>18</v>
      </c>
      <c r="JX73">
        <v>464.947</v>
      </c>
      <c r="JY73">
        <v>504.056</v>
      </c>
      <c r="JZ73">
        <v>25.0337</v>
      </c>
      <c r="KA73">
        <v>26.1426</v>
      </c>
      <c r="KB73">
        <v>29.9999</v>
      </c>
      <c r="KC73">
        <v>26.3791</v>
      </c>
      <c r="KD73">
        <v>26.3737</v>
      </c>
      <c r="KE73">
        <v>22.7393</v>
      </c>
      <c r="KF73">
        <v>13.8653</v>
      </c>
      <c r="KG73">
        <v>40.1846</v>
      </c>
      <c r="KH73">
        <v>25.0168</v>
      </c>
      <c r="KI73">
        <v>420</v>
      </c>
      <c r="KJ73">
        <v>17.2193</v>
      </c>
      <c r="KK73">
        <v>102.208</v>
      </c>
      <c r="KL73">
        <v>93.5022</v>
      </c>
    </row>
    <row r="74" spans="1:298">
      <c r="A74">
        <v>56</v>
      </c>
      <c r="B74">
        <v>1720988692</v>
      </c>
      <c r="C74">
        <v>4673</v>
      </c>
      <c r="D74" t="s">
        <v>566</v>
      </c>
      <c r="E74" t="s">
        <v>567</v>
      </c>
      <c r="F74">
        <v>5</v>
      </c>
      <c r="G74" t="s">
        <v>527</v>
      </c>
      <c r="H74" t="s">
        <v>474</v>
      </c>
      <c r="I74" t="s">
        <v>441</v>
      </c>
      <c r="J74">
        <v>1720988689.5</v>
      </c>
      <c r="K74">
        <f>(L74)/1000</f>
        <v>0</v>
      </c>
      <c r="L74">
        <f>IF(DQ74, AO74, AI74)</f>
        <v>0</v>
      </c>
      <c r="M74">
        <f>IF(DQ74, AJ74, AH74)</f>
        <v>0</v>
      </c>
      <c r="N74">
        <f>DS74 - IF(AV74&gt;1, M74*DM74*100.0/(AX74), 0)</f>
        <v>0</v>
      </c>
      <c r="O74">
        <f>((U74-K74/2)*N74-M74)/(U74+K74/2)</f>
        <v>0</v>
      </c>
      <c r="P74">
        <f>O74*(DZ74+EA74)/1000.0</f>
        <v>0</v>
      </c>
      <c r="Q74">
        <f>(DS74 - IF(AV74&gt;1, M74*DM74*100.0/(AX74), 0))*(DZ74+EA74)/1000.0</f>
        <v>0</v>
      </c>
      <c r="R74">
        <f>2.0/((1/T74-1/S74)+SIGN(T74)*SQRT((1/T74-1/S74)*(1/T74-1/S74) + 4*DN74/((DN74+1)*(DN74+1))*(2*1/T74*1/S74-1/S74*1/S74)))</f>
        <v>0</v>
      </c>
      <c r="S74">
        <f>IF(LEFT(DO74,1)&lt;&gt;"0",IF(LEFT(DO74,1)="1",3.0,DP74),$D$5+$E$5*(EG74*DZ74/($K$5*1000))+$F$5*(EG74*DZ74/($K$5*1000))*MAX(MIN(DM74,$J$5),$I$5)*MAX(MIN(DM74,$J$5),$I$5)+$G$5*MAX(MIN(DM74,$J$5),$I$5)*(EG74*DZ74/($K$5*1000))+$H$5*(EG74*DZ74/($K$5*1000))*(EG74*DZ74/($K$5*1000)))</f>
        <v>0</v>
      </c>
      <c r="T74">
        <f>K74*(1000-(1000*0.61365*exp(17.502*X74/(240.97+X74))/(DZ74+EA74)+DU74)/2)/(1000*0.61365*exp(17.502*X74/(240.97+X74))/(DZ74+EA74)-DU74)</f>
        <v>0</v>
      </c>
      <c r="U74">
        <f>1/((DN74+1)/(R74/1.6)+1/(S74/1.37)) + DN74/((DN74+1)/(R74/1.6) + DN74/(S74/1.37))</f>
        <v>0</v>
      </c>
      <c r="V74">
        <f>(DI74*DL74)</f>
        <v>0</v>
      </c>
      <c r="W74">
        <f>(EB74+(V74+2*0.95*5.67E-8*(((EB74+$B$9)+273)^4-(EB74+273)^4)-44100*K74)/(1.84*29.3*S74+8*0.95*5.67E-8*(EB74+273)^3))</f>
        <v>0</v>
      </c>
      <c r="X74">
        <f>($C$9*EC74+$D$9*ED74+$E$9*W74)</f>
        <v>0</v>
      </c>
      <c r="Y74">
        <f>0.61365*exp(17.502*X74/(240.97+X74))</f>
        <v>0</v>
      </c>
      <c r="Z74">
        <f>(AA74/AB74*100)</f>
        <v>0</v>
      </c>
      <c r="AA74">
        <f>DU74*(DZ74+EA74)/1000</f>
        <v>0</v>
      </c>
      <c r="AB74">
        <f>0.61365*exp(17.502*EB74/(240.97+EB74))</f>
        <v>0</v>
      </c>
      <c r="AC74">
        <f>(Y74-DU74*(DZ74+EA74)/1000)</f>
        <v>0</v>
      </c>
      <c r="AD74">
        <f>(-K74*44100)</f>
        <v>0</v>
      </c>
      <c r="AE74">
        <f>2*29.3*S74*0.92*(EB74-X74)</f>
        <v>0</v>
      </c>
      <c r="AF74">
        <f>2*0.95*5.67E-8*(((EB74+$B$9)+273)^4-(X74+273)^4)</f>
        <v>0</v>
      </c>
      <c r="AG74">
        <f>V74+AF74+AD74+AE74</f>
        <v>0</v>
      </c>
      <c r="AH74">
        <f>DY74*AV74*(DT74-DS74*(1000-AV74*DV74)/(1000-AV74*DU74))/(100*DM74)</f>
        <v>0</v>
      </c>
      <c r="AI74">
        <f>1000*DY74*AV74*(DU74-DV74)/(100*DM74*(1000-AV74*DU74))</f>
        <v>0</v>
      </c>
      <c r="AJ74">
        <f>(AK74 - AL74 - DZ74*1E3/(8.314*(EB74+273.15)) * AN74/DY74 * AM74) * DY74/(100*DM74) * (1000 - DV74)/1000</f>
        <v>0</v>
      </c>
      <c r="AK74">
        <v>427.4518398933933</v>
      </c>
      <c r="AL74">
        <v>429.7026303030302</v>
      </c>
      <c r="AM74">
        <v>1.067299842234884E-05</v>
      </c>
      <c r="AN74">
        <v>66.23853521796696</v>
      </c>
      <c r="AO74">
        <f>(AQ74 - AP74 + DZ74*1E3/(8.314*(EB74+273.15)) * AS74/DY74 * AR74) * DY74/(100*DM74) * 1000/(1000 - AQ74)</f>
        <v>0</v>
      </c>
      <c r="AP74">
        <v>17.28546663929891</v>
      </c>
      <c r="AQ74">
        <v>18.13784181818181</v>
      </c>
      <c r="AR74">
        <v>-1.026986995345996E-05</v>
      </c>
      <c r="AS74">
        <v>103.661827412425</v>
      </c>
      <c r="AT74">
        <v>18</v>
      </c>
      <c r="AU74">
        <v>4</v>
      </c>
      <c r="AV74">
        <f>IF(AT74*$H$15&gt;=AX74,1.0,(AX74/(AX74-AT74*$H$15)))</f>
        <v>0</v>
      </c>
      <c r="AW74">
        <f>(AV74-1)*100</f>
        <v>0</v>
      </c>
      <c r="AX74">
        <f>MAX(0,($B$15+$C$15*EG74)/(1+$D$15*EG74)*DZ74/(EB74+273)*$E$15)</f>
        <v>0</v>
      </c>
      <c r="AY74" t="s">
        <v>442</v>
      </c>
      <c r="AZ74" t="s">
        <v>442</v>
      </c>
      <c r="BA74">
        <v>0</v>
      </c>
      <c r="BB74">
        <v>0</v>
      </c>
      <c r="BC74">
        <f>1-BA74/BB74</f>
        <v>0</v>
      </c>
      <c r="BD74">
        <v>0</v>
      </c>
      <c r="BE74" t="s">
        <v>442</v>
      </c>
      <c r="BF74" t="s">
        <v>442</v>
      </c>
      <c r="BG74">
        <v>0</v>
      </c>
      <c r="BH74">
        <v>0</v>
      </c>
      <c r="BI74">
        <f>1-BG74/BH74</f>
        <v>0</v>
      </c>
      <c r="BJ74">
        <v>0.5</v>
      </c>
      <c r="BK74">
        <f>DJ74</f>
        <v>0</v>
      </c>
      <c r="BL74">
        <f>M74</f>
        <v>0</v>
      </c>
      <c r="BM74">
        <f>BI74*BJ74*BK74</f>
        <v>0</v>
      </c>
      <c r="BN74">
        <f>(BL74-BD74)/BK74</f>
        <v>0</v>
      </c>
      <c r="BO74">
        <f>(BB74-BH74)/BH74</f>
        <v>0</v>
      </c>
      <c r="BP74">
        <f>BA74/(BC74+BA74/BH74)</f>
        <v>0</v>
      </c>
      <c r="BQ74" t="s">
        <v>442</v>
      </c>
      <c r="BR74">
        <v>0</v>
      </c>
      <c r="BS74">
        <f>IF(BR74&lt;&gt;0, BR74, BP74)</f>
        <v>0</v>
      </c>
      <c r="BT74">
        <f>1-BS74/BH74</f>
        <v>0</v>
      </c>
      <c r="BU74">
        <f>(BH74-BG74)/(BH74-BS74)</f>
        <v>0</v>
      </c>
      <c r="BV74">
        <f>(BB74-BH74)/(BB74-BS74)</f>
        <v>0</v>
      </c>
      <c r="BW74">
        <f>(BH74-BG74)/(BH74-BA74)</f>
        <v>0</v>
      </c>
      <c r="BX74">
        <f>(BB74-BH74)/(BB74-BA74)</f>
        <v>0</v>
      </c>
      <c r="BY74">
        <f>(BU74*BS74/BG74)</f>
        <v>0</v>
      </c>
      <c r="BZ74">
        <f>(1-BY74)</f>
        <v>0</v>
      </c>
      <c r="DI74">
        <f>$B$13*EH74+$C$13*EI74+$F$13*ET74*(1-EW74)</f>
        <v>0</v>
      </c>
      <c r="DJ74">
        <f>DI74*DK74</f>
        <v>0</v>
      </c>
      <c r="DK74">
        <f>($B$13*$D$11+$C$13*$D$11+$F$13*((FG74+EY74)/MAX(FG74+EY74+FH74, 0.1)*$I$11+FH74/MAX(FG74+EY74+FH74, 0.1)*$J$11))/($B$13+$C$13+$F$13)</f>
        <v>0</v>
      </c>
      <c r="DL74">
        <f>($B$13*$K$11+$C$13*$K$11+$F$13*((FG74+EY74)/MAX(FG74+EY74+FH74, 0.1)*$P$11+FH74/MAX(FG74+EY74+FH74, 0.1)*$Q$11))/($B$13+$C$13+$F$13)</f>
        <v>0</v>
      </c>
      <c r="DM74">
        <v>6</v>
      </c>
      <c r="DN74">
        <v>0.5</v>
      </c>
      <c r="DO74" t="s">
        <v>443</v>
      </c>
      <c r="DP74">
        <v>2</v>
      </c>
      <c r="DQ74" t="b">
        <v>1</v>
      </c>
      <c r="DR74">
        <v>1720988689.5</v>
      </c>
      <c r="DS74">
        <v>421.9126666666667</v>
      </c>
      <c r="DT74">
        <v>420.0494444444445</v>
      </c>
      <c r="DU74">
        <v>18.13774444444444</v>
      </c>
      <c r="DV74">
        <v>17.28525555555555</v>
      </c>
      <c r="DW74">
        <v>419.1422222222222</v>
      </c>
      <c r="DX74">
        <v>17.96921111111111</v>
      </c>
      <c r="DY74">
        <v>499.9972222222223</v>
      </c>
      <c r="DZ74">
        <v>90.66485555555556</v>
      </c>
      <c r="EA74">
        <v>0.1000446555555556</v>
      </c>
      <c r="EB74">
        <v>25.55183333333333</v>
      </c>
      <c r="EC74">
        <v>25.0141</v>
      </c>
      <c r="ED74">
        <v>999.9000000000001</v>
      </c>
      <c r="EE74">
        <v>0</v>
      </c>
      <c r="EF74">
        <v>0</v>
      </c>
      <c r="EG74">
        <v>9990</v>
      </c>
      <c r="EH74">
        <v>0</v>
      </c>
      <c r="EI74">
        <v>0.242856</v>
      </c>
      <c r="EJ74">
        <v>1.863243333333333</v>
      </c>
      <c r="EK74">
        <v>429.7066666666667</v>
      </c>
      <c r="EL74">
        <v>427.4378888888889</v>
      </c>
      <c r="EM74">
        <v>0.8524926666666666</v>
      </c>
      <c r="EN74">
        <v>420.0494444444445</v>
      </c>
      <c r="EO74">
        <v>17.28525555555555</v>
      </c>
      <c r="EP74">
        <v>1.644455555555555</v>
      </c>
      <c r="EQ74">
        <v>1.567164444444445</v>
      </c>
      <c r="ER74">
        <v>14.38181111111111</v>
      </c>
      <c r="ES74">
        <v>13.63967777777778</v>
      </c>
      <c r="ET74">
        <v>0</v>
      </c>
      <c r="EU74">
        <v>0</v>
      </c>
      <c r="EV74">
        <v>0</v>
      </c>
      <c r="EW74">
        <v>0</v>
      </c>
      <c r="EX74">
        <v>-1.666666666666667</v>
      </c>
      <c r="EY74">
        <v>0</v>
      </c>
      <c r="EZ74">
        <v>-13.85555555555555</v>
      </c>
      <c r="FA74">
        <v>-0.1111111111111111</v>
      </c>
      <c r="FB74">
        <v>35.38155555555555</v>
      </c>
      <c r="FC74">
        <v>41.72877777777777</v>
      </c>
      <c r="FD74">
        <v>38.10400000000001</v>
      </c>
      <c r="FE74">
        <v>41.82611111111111</v>
      </c>
      <c r="FF74">
        <v>36.41633333333333</v>
      </c>
      <c r="FG74">
        <v>0</v>
      </c>
      <c r="FH74">
        <v>0</v>
      </c>
      <c r="FI74">
        <v>0</v>
      </c>
      <c r="FJ74">
        <v>1720988687.4</v>
      </c>
      <c r="FK74">
        <v>0</v>
      </c>
      <c r="FL74">
        <v>-1.588</v>
      </c>
      <c r="FM74">
        <v>-5.715384512939852</v>
      </c>
      <c r="FN74">
        <v>16.14615371243718</v>
      </c>
      <c r="FO74">
        <v>-14.34</v>
      </c>
      <c r="FP74">
        <v>15</v>
      </c>
      <c r="FQ74">
        <v>1720988077.5</v>
      </c>
      <c r="FR74" t="s">
        <v>553</v>
      </c>
      <c r="FS74">
        <v>1720988077.5</v>
      </c>
      <c r="FT74">
        <v>1720988076</v>
      </c>
      <c r="FU74">
        <v>11</v>
      </c>
      <c r="FV74">
        <v>-0.063</v>
      </c>
      <c r="FW74">
        <v>0.017</v>
      </c>
      <c r="FX74">
        <v>2.763</v>
      </c>
      <c r="FY74">
        <v>0.177</v>
      </c>
      <c r="FZ74">
        <v>420</v>
      </c>
      <c r="GA74">
        <v>19</v>
      </c>
      <c r="GB74">
        <v>0.27</v>
      </c>
      <c r="GC74">
        <v>0.19</v>
      </c>
      <c r="GD74">
        <v>1.878009</v>
      </c>
      <c r="GE74">
        <v>-0.07877786116323439</v>
      </c>
      <c r="GF74">
        <v>0.04997052835422096</v>
      </c>
      <c r="GG74">
        <v>1</v>
      </c>
      <c r="GH74">
        <v>-0.6147058823529411</v>
      </c>
      <c r="GI74">
        <v>-8.163483343883088</v>
      </c>
      <c r="GJ74">
        <v>7.378192523477197</v>
      </c>
      <c r="GK74">
        <v>0</v>
      </c>
      <c r="GL74">
        <v>0.851294725</v>
      </c>
      <c r="GM74">
        <v>0.01454542964352612</v>
      </c>
      <c r="GN74">
        <v>0.00184046340614938</v>
      </c>
      <c r="GO74">
        <v>1</v>
      </c>
      <c r="GP74">
        <v>2</v>
      </c>
      <c r="GQ74">
        <v>3</v>
      </c>
      <c r="GR74" t="s">
        <v>445</v>
      </c>
      <c r="GS74">
        <v>3.10132</v>
      </c>
      <c r="GT74">
        <v>2.7581</v>
      </c>
      <c r="GU74">
        <v>0.08857569999999999</v>
      </c>
      <c r="GV74">
        <v>0.0887546</v>
      </c>
      <c r="GW74">
        <v>0.08927880000000001</v>
      </c>
      <c r="GX74">
        <v>0.087324</v>
      </c>
      <c r="GY74">
        <v>23882.1</v>
      </c>
      <c r="GZ74">
        <v>22122.1</v>
      </c>
      <c r="HA74">
        <v>26759.5</v>
      </c>
      <c r="HB74">
        <v>24493.3</v>
      </c>
      <c r="HC74">
        <v>39020.6</v>
      </c>
      <c r="HD74">
        <v>33075.4</v>
      </c>
      <c r="HE74">
        <v>46758.1</v>
      </c>
      <c r="HF74">
        <v>38784.6</v>
      </c>
      <c r="HG74">
        <v>1.87495</v>
      </c>
      <c r="HH74">
        <v>1.9154</v>
      </c>
      <c r="HI74">
        <v>0.0561997</v>
      </c>
      <c r="HJ74">
        <v>0</v>
      </c>
      <c r="HK74">
        <v>24.0964</v>
      </c>
      <c r="HL74">
        <v>999.9</v>
      </c>
      <c r="HM74">
        <v>41.8</v>
      </c>
      <c r="HN74">
        <v>30.7</v>
      </c>
      <c r="HO74">
        <v>20.4441</v>
      </c>
      <c r="HP74">
        <v>61.0408</v>
      </c>
      <c r="HQ74">
        <v>23.7981</v>
      </c>
      <c r="HR74">
        <v>1</v>
      </c>
      <c r="HS74">
        <v>-0.0935747</v>
      </c>
      <c r="HT74">
        <v>-0.225212</v>
      </c>
      <c r="HU74">
        <v>20.301</v>
      </c>
      <c r="HV74">
        <v>5.22268</v>
      </c>
      <c r="HW74">
        <v>11.98</v>
      </c>
      <c r="HX74">
        <v>4.9658</v>
      </c>
      <c r="HY74">
        <v>3.27555</v>
      </c>
      <c r="HZ74">
        <v>9999</v>
      </c>
      <c r="IA74">
        <v>9999</v>
      </c>
      <c r="IB74">
        <v>9999</v>
      </c>
      <c r="IC74">
        <v>999.9</v>
      </c>
      <c r="ID74">
        <v>1.86389</v>
      </c>
      <c r="IE74">
        <v>1.86005</v>
      </c>
      <c r="IF74">
        <v>1.85832</v>
      </c>
      <c r="IG74">
        <v>1.85974</v>
      </c>
      <c r="IH74">
        <v>1.85986</v>
      </c>
      <c r="II74">
        <v>1.85835</v>
      </c>
      <c r="IJ74">
        <v>1.85734</v>
      </c>
      <c r="IK74">
        <v>1.85235</v>
      </c>
      <c r="IL74">
        <v>0</v>
      </c>
      <c r="IM74">
        <v>0</v>
      </c>
      <c r="IN74">
        <v>0</v>
      </c>
      <c r="IO74">
        <v>0</v>
      </c>
      <c r="IP74" t="s">
        <v>446</v>
      </c>
      <c r="IQ74" t="s">
        <v>447</v>
      </c>
      <c r="IR74" t="s">
        <v>448</v>
      </c>
      <c r="IS74" t="s">
        <v>448</v>
      </c>
      <c r="IT74" t="s">
        <v>448</v>
      </c>
      <c r="IU74" t="s">
        <v>448</v>
      </c>
      <c r="IV74">
        <v>0</v>
      </c>
      <c r="IW74">
        <v>100</v>
      </c>
      <c r="IX74">
        <v>100</v>
      </c>
      <c r="IY74">
        <v>2.77</v>
      </c>
      <c r="IZ74">
        <v>0.1685</v>
      </c>
      <c r="JA74">
        <v>1.394999560256662</v>
      </c>
      <c r="JB74">
        <v>0.003205081530674009</v>
      </c>
      <c r="JC74">
        <v>2.801668427256499E-07</v>
      </c>
      <c r="JD74">
        <v>-2.335559357006475E-10</v>
      </c>
      <c r="JE74">
        <v>-0.005185949008331182</v>
      </c>
      <c r="JF74">
        <v>-0.002076669970451321</v>
      </c>
      <c r="JG74">
        <v>0.0007626758912413338</v>
      </c>
      <c r="JH74">
        <v>-6.071280622872934E-06</v>
      </c>
      <c r="JI74">
        <v>2</v>
      </c>
      <c r="JJ74">
        <v>2003</v>
      </c>
      <c r="JK74">
        <v>1</v>
      </c>
      <c r="JL74">
        <v>25</v>
      </c>
      <c r="JM74">
        <v>10.2</v>
      </c>
      <c r="JN74">
        <v>10.3</v>
      </c>
      <c r="JO74">
        <v>1.13159</v>
      </c>
      <c r="JP74">
        <v>2.65015</v>
      </c>
      <c r="JQ74">
        <v>1.49658</v>
      </c>
      <c r="JR74">
        <v>2.35718</v>
      </c>
      <c r="JS74">
        <v>1.54907</v>
      </c>
      <c r="JT74">
        <v>2.44019</v>
      </c>
      <c r="JU74">
        <v>34.8755</v>
      </c>
      <c r="JV74">
        <v>24.0087</v>
      </c>
      <c r="JW74">
        <v>18</v>
      </c>
      <c r="JX74">
        <v>465.004</v>
      </c>
      <c r="JY74">
        <v>504.019</v>
      </c>
      <c r="JZ74">
        <v>25.0176</v>
      </c>
      <c r="KA74">
        <v>26.1404</v>
      </c>
      <c r="KB74">
        <v>29.9999</v>
      </c>
      <c r="KC74">
        <v>26.3775</v>
      </c>
      <c r="KD74">
        <v>26.3715</v>
      </c>
      <c r="KE74">
        <v>22.7382</v>
      </c>
      <c r="KF74">
        <v>14.1369</v>
      </c>
      <c r="KG74">
        <v>40.1846</v>
      </c>
      <c r="KH74">
        <v>25.0022</v>
      </c>
      <c r="KI74">
        <v>420</v>
      </c>
      <c r="KJ74">
        <v>17.2173</v>
      </c>
      <c r="KK74">
        <v>102.209</v>
      </c>
      <c r="KL74">
        <v>93.5027</v>
      </c>
    </row>
    <row r="75" spans="1:298">
      <c r="A75">
        <v>57</v>
      </c>
      <c r="B75">
        <v>1720988697</v>
      </c>
      <c r="C75">
        <v>4678</v>
      </c>
      <c r="D75" t="s">
        <v>568</v>
      </c>
      <c r="E75" t="s">
        <v>569</v>
      </c>
      <c r="F75">
        <v>5</v>
      </c>
      <c r="G75" t="s">
        <v>527</v>
      </c>
      <c r="H75" t="s">
        <v>474</v>
      </c>
      <c r="I75" t="s">
        <v>441</v>
      </c>
      <c r="J75">
        <v>1720988694.2</v>
      </c>
      <c r="K75">
        <f>(L75)/1000</f>
        <v>0</v>
      </c>
      <c r="L75">
        <f>IF(DQ75, AO75, AI75)</f>
        <v>0</v>
      </c>
      <c r="M75">
        <f>IF(DQ75, AJ75, AH75)</f>
        <v>0</v>
      </c>
      <c r="N75">
        <f>DS75 - IF(AV75&gt;1, M75*DM75*100.0/(AX75), 0)</f>
        <v>0</v>
      </c>
      <c r="O75">
        <f>((U75-K75/2)*N75-M75)/(U75+K75/2)</f>
        <v>0</v>
      </c>
      <c r="P75">
        <f>O75*(DZ75+EA75)/1000.0</f>
        <v>0</v>
      </c>
      <c r="Q75">
        <f>(DS75 - IF(AV75&gt;1, M75*DM75*100.0/(AX75), 0))*(DZ75+EA75)/1000.0</f>
        <v>0</v>
      </c>
      <c r="R75">
        <f>2.0/((1/T75-1/S75)+SIGN(T75)*SQRT((1/T75-1/S75)*(1/T75-1/S75) + 4*DN75/((DN75+1)*(DN75+1))*(2*1/T75*1/S75-1/S75*1/S75)))</f>
        <v>0</v>
      </c>
      <c r="S75">
        <f>IF(LEFT(DO75,1)&lt;&gt;"0",IF(LEFT(DO75,1)="1",3.0,DP75),$D$5+$E$5*(EG75*DZ75/($K$5*1000))+$F$5*(EG75*DZ75/($K$5*1000))*MAX(MIN(DM75,$J$5),$I$5)*MAX(MIN(DM75,$J$5),$I$5)+$G$5*MAX(MIN(DM75,$J$5),$I$5)*(EG75*DZ75/($K$5*1000))+$H$5*(EG75*DZ75/($K$5*1000))*(EG75*DZ75/($K$5*1000)))</f>
        <v>0</v>
      </c>
      <c r="T75">
        <f>K75*(1000-(1000*0.61365*exp(17.502*X75/(240.97+X75))/(DZ75+EA75)+DU75)/2)/(1000*0.61365*exp(17.502*X75/(240.97+X75))/(DZ75+EA75)-DU75)</f>
        <v>0</v>
      </c>
      <c r="U75">
        <f>1/((DN75+1)/(R75/1.6)+1/(S75/1.37)) + DN75/((DN75+1)/(R75/1.6) + DN75/(S75/1.37))</f>
        <v>0</v>
      </c>
      <c r="V75">
        <f>(DI75*DL75)</f>
        <v>0</v>
      </c>
      <c r="W75">
        <f>(EB75+(V75+2*0.95*5.67E-8*(((EB75+$B$9)+273)^4-(EB75+273)^4)-44100*K75)/(1.84*29.3*S75+8*0.95*5.67E-8*(EB75+273)^3))</f>
        <v>0</v>
      </c>
      <c r="X75">
        <f>($C$9*EC75+$D$9*ED75+$E$9*W75)</f>
        <v>0</v>
      </c>
      <c r="Y75">
        <f>0.61365*exp(17.502*X75/(240.97+X75))</f>
        <v>0</v>
      </c>
      <c r="Z75">
        <f>(AA75/AB75*100)</f>
        <v>0</v>
      </c>
      <c r="AA75">
        <f>DU75*(DZ75+EA75)/1000</f>
        <v>0</v>
      </c>
      <c r="AB75">
        <f>0.61365*exp(17.502*EB75/(240.97+EB75))</f>
        <v>0</v>
      </c>
      <c r="AC75">
        <f>(Y75-DU75*(DZ75+EA75)/1000)</f>
        <v>0</v>
      </c>
      <c r="AD75">
        <f>(-K75*44100)</f>
        <v>0</v>
      </c>
      <c r="AE75">
        <f>2*29.3*S75*0.92*(EB75-X75)</f>
        <v>0</v>
      </c>
      <c r="AF75">
        <f>2*0.95*5.67E-8*(((EB75+$B$9)+273)^4-(X75+273)^4)</f>
        <v>0</v>
      </c>
      <c r="AG75">
        <f>V75+AF75+AD75+AE75</f>
        <v>0</v>
      </c>
      <c r="AH75">
        <f>DY75*AV75*(DT75-DS75*(1000-AV75*DV75)/(1000-AV75*DU75))/(100*DM75)</f>
        <v>0</v>
      </c>
      <c r="AI75">
        <f>1000*DY75*AV75*(DU75-DV75)/(100*DM75*(1000-AV75*DU75))</f>
        <v>0</v>
      </c>
      <c r="AJ75">
        <f>(AK75 - AL75 - DZ75*1E3/(8.314*(EB75+273.15)) * AN75/DY75 * AM75) * DY75/(100*DM75) * (1000 - DV75)/1000</f>
        <v>0</v>
      </c>
      <c r="AK75">
        <v>427.3284508932207</v>
      </c>
      <c r="AL75">
        <v>429.6948060606058</v>
      </c>
      <c r="AM75">
        <v>-3.165591069956313E-05</v>
      </c>
      <c r="AN75">
        <v>66.23853521796696</v>
      </c>
      <c r="AO75">
        <f>(AQ75 - AP75 + DZ75*1E3/(8.314*(EB75+273.15)) * AS75/DY75 * AR75) * DY75/(100*DM75) * 1000/(1000 - AQ75)</f>
        <v>0</v>
      </c>
      <c r="AP75">
        <v>17.28278793933174</v>
      </c>
      <c r="AQ75">
        <v>18.1368593939394</v>
      </c>
      <c r="AR75">
        <v>2.686463416853887E-06</v>
      </c>
      <c r="AS75">
        <v>103.661827412425</v>
      </c>
      <c r="AT75">
        <v>18</v>
      </c>
      <c r="AU75">
        <v>4</v>
      </c>
      <c r="AV75">
        <f>IF(AT75*$H$15&gt;=AX75,1.0,(AX75/(AX75-AT75*$H$15)))</f>
        <v>0</v>
      </c>
      <c r="AW75">
        <f>(AV75-1)*100</f>
        <v>0</v>
      </c>
      <c r="AX75">
        <f>MAX(0,($B$15+$C$15*EG75)/(1+$D$15*EG75)*DZ75/(EB75+273)*$E$15)</f>
        <v>0</v>
      </c>
      <c r="AY75" t="s">
        <v>442</v>
      </c>
      <c r="AZ75" t="s">
        <v>442</v>
      </c>
      <c r="BA75">
        <v>0</v>
      </c>
      <c r="BB75">
        <v>0</v>
      </c>
      <c r="BC75">
        <f>1-BA75/BB75</f>
        <v>0</v>
      </c>
      <c r="BD75">
        <v>0</v>
      </c>
      <c r="BE75" t="s">
        <v>442</v>
      </c>
      <c r="BF75" t="s">
        <v>442</v>
      </c>
      <c r="BG75">
        <v>0</v>
      </c>
      <c r="BH75">
        <v>0</v>
      </c>
      <c r="BI75">
        <f>1-BG75/BH75</f>
        <v>0</v>
      </c>
      <c r="BJ75">
        <v>0.5</v>
      </c>
      <c r="BK75">
        <f>DJ75</f>
        <v>0</v>
      </c>
      <c r="BL75">
        <f>M75</f>
        <v>0</v>
      </c>
      <c r="BM75">
        <f>BI75*BJ75*BK75</f>
        <v>0</v>
      </c>
      <c r="BN75">
        <f>(BL75-BD75)/BK75</f>
        <v>0</v>
      </c>
      <c r="BO75">
        <f>(BB75-BH75)/BH75</f>
        <v>0</v>
      </c>
      <c r="BP75">
        <f>BA75/(BC75+BA75/BH75)</f>
        <v>0</v>
      </c>
      <c r="BQ75" t="s">
        <v>442</v>
      </c>
      <c r="BR75">
        <v>0</v>
      </c>
      <c r="BS75">
        <f>IF(BR75&lt;&gt;0, BR75, BP75)</f>
        <v>0</v>
      </c>
      <c r="BT75">
        <f>1-BS75/BH75</f>
        <v>0</v>
      </c>
      <c r="BU75">
        <f>(BH75-BG75)/(BH75-BS75)</f>
        <v>0</v>
      </c>
      <c r="BV75">
        <f>(BB75-BH75)/(BB75-BS75)</f>
        <v>0</v>
      </c>
      <c r="BW75">
        <f>(BH75-BG75)/(BH75-BA75)</f>
        <v>0</v>
      </c>
      <c r="BX75">
        <f>(BB75-BH75)/(BB75-BA75)</f>
        <v>0</v>
      </c>
      <c r="BY75">
        <f>(BU75*BS75/BG75)</f>
        <v>0</v>
      </c>
      <c r="BZ75">
        <f>(1-BY75)</f>
        <v>0</v>
      </c>
      <c r="DI75">
        <f>$B$13*EH75+$C$13*EI75+$F$13*ET75*(1-EW75)</f>
        <v>0</v>
      </c>
      <c r="DJ75">
        <f>DI75*DK75</f>
        <v>0</v>
      </c>
      <c r="DK75">
        <f>($B$13*$D$11+$C$13*$D$11+$F$13*((FG75+EY75)/MAX(FG75+EY75+FH75, 0.1)*$I$11+FH75/MAX(FG75+EY75+FH75, 0.1)*$J$11))/($B$13+$C$13+$F$13)</f>
        <v>0</v>
      </c>
      <c r="DL75">
        <f>($B$13*$K$11+$C$13*$K$11+$F$13*((FG75+EY75)/MAX(FG75+EY75+FH75, 0.1)*$P$11+FH75/MAX(FG75+EY75+FH75, 0.1)*$Q$11))/($B$13+$C$13+$F$13)</f>
        <v>0</v>
      </c>
      <c r="DM75">
        <v>6</v>
      </c>
      <c r="DN75">
        <v>0.5</v>
      </c>
      <c r="DO75" t="s">
        <v>443</v>
      </c>
      <c r="DP75">
        <v>2</v>
      </c>
      <c r="DQ75" t="b">
        <v>1</v>
      </c>
      <c r="DR75">
        <v>1720988694.2</v>
      </c>
      <c r="DS75">
        <v>421.898</v>
      </c>
      <c r="DT75">
        <v>419.9751</v>
      </c>
      <c r="DU75">
        <v>18.13802</v>
      </c>
      <c r="DV75">
        <v>17.28018</v>
      </c>
      <c r="DW75">
        <v>419.1274999999999</v>
      </c>
      <c r="DX75">
        <v>17.96945</v>
      </c>
      <c r="DY75">
        <v>500.0007000000001</v>
      </c>
      <c r="DZ75">
        <v>90.66504999999999</v>
      </c>
      <c r="EA75">
        <v>0.10003109</v>
      </c>
      <c r="EB75">
        <v>25.55254</v>
      </c>
      <c r="EC75">
        <v>25.01546</v>
      </c>
      <c r="ED75">
        <v>999.9</v>
      </c>
      <c r="EE75">
        <v>0</v>
      </c>
      <c r="EF75">
        <v>0</v>
      </c>
      <c r="EG75">
        <v>9995.687</v>
      </c>
      <c r="EH75">
        <v>0</v>
      </c>
      <c r="EI75">
        <v>0.242856</v>
      </c>
      <c r="EJ75">
        <v>1.922637</v>
      </c>
      <c r="EK75">
        <v>429.6916</v>
      </c>
      <c r="EL75">
        <v>427.3601</v>
      </c>
      <c r="EM75">
        <v>0.857836</v>
      </c>
      <c r="EN75">
        <v>419.9751</v>
      </c>
      <c r="EO75">
        <v>17.28018</v>
      </c>
      <c r="EP75">
        <v>1.644483</v>
      </c>
      <c r="EQ75">
        <v>1.566708</v>
      </c>
      <c r="ER75">
        <v>14.38208</v>
      </c>
      <c r="ES75">
        <v>13.63519</v>
      </c>
      <c r="ET75">
        <v>0</v>
      </c>
      <c r="EU75">
        <v>0</v>
      </c>
      <c r="EV75">
        <v>0</v>
      </c>
      <c r="EW75">
        <v>0</v>
      </c>
      <c r="EX75">
        <v>-3.95</v>
      </c>
      <c r="EY75">
        <v>0</v>
      </c>
      <c r="EZ75">
        <v>-10.1</v>
      </c>
      <c r="FA75">
        <v>-0.3</v>
      </c>
      <c r="FB75">
        <v>35.2811</v>
      </c>
      <c r="FC75">
        <v>41.6373</v>
      </c>
      <c r="FD75">
        <v>38.20610000000001</v>
      </c>
      <c r="FE75">
        <v>41.6059</v>
      </c>
      <c r="FF75">
        <v>36.4747</v>
      </c>
      <c r="FG75">
        <v>0</v>
      </c>
      <c r="FH75">
        <v>0</v>
      </c>
      <c r="FI75">
        <v>0</v>
      </c>
      <c r="FJ75">
        <v>1720988692.8</v>
      </c>
      <c r="FK75">
        <v>0</v>
      </c>
      <c r="FL75">
        <v>-2.819230769230769</v>
      </c>
      <c r="FM75">
        <v>12.93333329211126</v>
      </c>
      <c r="FN75">
        <v>5.808547149801917</v>
      </c>
      <c r="FO75">
        <v>-12.25769230769231</v>
      </c>
      <c r="FP75">
        <v>15</v>
      </c>
      <c r="FQ75">
        <v>1720988077.5</v>
      </c>
      <c r="FR75" t="s">
        <v>553</v>
      </c>
      <c r="FS75">
        <v>1720988077.5</v>
      </c>
      <c r="FT75">
        <v>1720988076</v>
      </c>
      <c r="FU75">
        <v>11</v>
      </c>
      <c r="FV75">
        <v>-0.063</v>
      </c>
      <c r="FW75">
        <v>0.017</v>
      </c>
      <c r="FX75">
        <v>2.763</v>
      </c>
      <c r="FY75">
        <v>0.177</v>
      </c>
      <c r="FZ75">
        <v>420</v>
      </c>
      <c r="GA75">
        <v>19</v>
      </c>
      <c r="GB75">
        <v>0.27</v>
      </c>
      <c r="GC75">
        <v>0.19</v>
      </c>
      <c r="GD75">
        <v>1.88509925</v>
      </c>
      <c r="GE75">
        <v>0.1934432645403354</v>
      </c>
      <c r="GF75">
        <v>0.04716563109868775</v>
      </c>
      <c r="GG75">
        <v>1</v>
      </c>
      <c r="GH75">
        <v>-1.917647058823529</v>
      </c>
      <c r="GI75">
        <v>-20.50114586375223</v>
      </c>
      <c r="GJ75">
        <v>6.742380038333265</v>
      </c>
      <c r="GK75">
        <v>0</v>
      </c>
      <c r="GL75">
        <v>0.8533233249999999</v>
      </c>
      <c r="GM75">
        <v>0.0308755159474646</v>
      </c>
      <c r="GN75">
        <v>0.004123193146018629</v>
      </c>
      <c r="GO75">
        <v>1</v>
      </c>
      <c r="GP75">
        <v>2</v>
      </c>
      <c r="GQ75">
        <v>3</v>
      </c>
      <c r="GR75" t="s">
        <v>445</v>
      </c>
      <c r="GS75">
        <v>3.10136</v>
      </c>
      <c r="GT75">
        <v>2.75812</v>
      </c>
      <c r="GU75">
        <v>0.08857520000000001</v>
      </c>
      <c r="GV75">
        <v>0.0887525</v>
      </c>
      <c r="GW75">
        <v>0.0892766</v>
      </c>
      <c r="GX75">
        <v>0.0872473</v>
      </c>
      <c r="GY75">
        <v>23882</v>
      </c>
      <c r="GZ75">
        <v>22122</v>
      </c>
      <c r="HA75">
        <v>26759.3</v>
      </c>
      <c r="HB75">
        <v>24493.2</v>
      </c>
      <c r="HC75">
        <v>39020.8</v>
      </c>
      <c r="HD75">
        <v>33078.1</v>
      </c>
      <c r="HE75">
        <v>46758.2</v>
      </c>
      <c r="HF75">
        <v>38784.5</v>
      </c>
      <c r="HG75">
        <v>1.87495</v>
      </c>
      <c r="HH75">
        <v>1.91553</v>
      </c>
      <c r="HI75">
        <v>0.0559054</v>
      </c>
      <c r="HJ75">
        <v>0</v>
      </c>
      <c r="HK75">
        <v>24.101</v>
      </c>
      <c r="HL75">
        <v>999.9</v>
      </c>
      <c r="HM75">
        <v>41.8</v>
      </c>
      <c r="HN75">
        <v>30.6</v>
      </c>
      <c r="HO75">
        <v>20.3303</v>
      </c>
      <c r="HP75">
        <v>60.7208</v>
      </c>
      <c r="HQ75">
        <v>23.6779</v>
      </c>
      <c r="HR75">
        <v>1</v>
      </c>
      <c r="HS75">
        <v>-0.0938059</v>
      </c>
      <c r="HT75">
        <v>-0.21915</v>
      </c>
      <c r="HU75">
        <v>20.299</v>
      </c>
      <c r="HV75">
        <v>5.22283</v>
      </c>
      <c r="HW75">
        <v>11.98</v>
      </c>
      <c r="HX75">
        <v>4.96565</v>
      </c>
      <c r="HY75">
        <v>3.2755</v>
      </c>
      <c r="HZ75">
        <v>9999</v>
      </c>
      <c r="IA75">
        <v>9999</v>
      </c>
      <c r="IB75">
        <v>9999</v>
      </c>
      <c r="IC75">
        <v>999.9</v>
      </c>
      <c r="ID75">
        <v>1.86388</v>
      </c>
      <c r="IE75">
        <v>1.86005</v>
      </c>
      <c r="IF75">
        <v>1.85834</v>
      </c>
      <c r="IG75">
        <v>1.85974</v>
      </c>
      <c r="IH75">
        <v>1.85986</v>
      </c>
      <c r="II75">
        <v>1.85835</v>
      </c>
      <c r="IJ75">
        <v>1.85734</v>
      </c>
      <c r="IK75">
        <v>1.85235</v>
      </c>
      <c r="IL75">
        <v>0</v>
      </c>
      <c r="IM75">
        <v>0</v>
      </c>
      <c r="IN75">
        <v>0</v>
      </c>
      <c r="IO75">
        <v>0</v>
      </c>
      <c r="IP75" t="s">
        <v>446</v>
      </c>
      <c r="IQ75" t="s">
        <v>447</v>
      </c>
      <c r="IR75" t="s">
        <v>448</v>
      </c>
      <c r="IS75" t="s">
        <v>448</v>
      </c>
      <c r="IT75" t="s">
        <v>448</v>
      </c>
      <c r="IU75" t="s">
        <v>448</v>
      </c>
      <c r="IV75">
        <v>0</v>
      </c>
      <c r="IW75">
        <v>100</v>
      </c>
      <c r="IX75">
        <v>100</v>
      </c>
      <c r="IY75">
        <v>2.771</v>
      </c>
      <c r="IZ75">
        <v>0.1685</v>
      </c>
      <c r="JA75">
        <v>1.394999560256662</v>
      </c>
      <c r="JB75">
        <v>0.003205081530674009</v>
      </c>
      <c r="JC75">
        <v>2.801668427256499E-07</v>
      </c>
      <c r="JD75">
        <v>-2.335559357006475E-10</v>
      </c>
      <c r="JE75">
        <v>-0.005185949008331182</v>
      </c>
      <c r="JF75">
        <v>-0.002076669970451321</v>
      </c>
      <c r="JG75">
        <v>0.0007626758912413338</v>
      </c>
      <c r="JH75">
        <v>-6.071280622872934E-06</v>
      </c>
      <c r="JI75">
        <v>2</v>
      </c>
      <c r="JJ75">
        <v>2003</v>
      </c>
      <c r="JK75">
        <v>1</v>
      </c>
      <c r="JL75">
        <v>25</v>
      </c>
      <c r="JM75">
        <v>10.3</v>
      </c>
      <c r="JN75">
        <v>10.3</v>
      </c>
      <c r="JO75">
        <v>1.13159</v>
      </c>
      <c r="JP75">
        <v>2.65137</v>
      </c>
      <c r="JQ75">
        <v>1.49658</v>
      </c>
      <c r="JR75">
        <v>2.3584</v>
      </c>
      <c r="JS75">
        <v>1.54907</v>
      </c>
      <c r="JT75">
        <v>2.41333</v>
      </c>
      <c r="JU75">
        <v>34.8985</v>
      </c>
      <c r="JV75">
        <v>23.9999</v>
      </c>
      <c r="JW75">
        <v>18</v>
      </c>
      <c r="JX75">
        <v>464.987</v>
      </c>
      <c r="JY75">
        <v>504.093</v>
      </c>
      <c r="JZ75">
        <v>25.002</v>
      </c>
      <c r="KA75">
        <v>26.1376</v>
      </c>
      <c r="KB75">
        <v>30</v>
      </c>
      <c r="KC75">
        <v>26.3753</v>
      </c>
      <c r="KD75">
        <v>26.3705</v>
      </c>
      <c r="KE75">
        <v>22.7373</v>
      </c>
      <c r="KF75">
        <v>14.1369</v>
      </c>
      <c r="KG75">
        <v>40.1846</v>
      </c>
      <c r="KH75">
        <v>24.9866</v>
      </c>
      <c r="KI75">
        <v>420</v>
      </c>
      <c r="KJ75">
        <v>17.219</v>
      </c>
      <c r="KK75">
        <v>102.209</v>
      </c>
      <c r="KL75">
        <v>93.5022</v>
      </c>
    </row>
    <row r="76" spans="1:298">
      <c r="A76">
        <v>58</v>
      </c>
      <c r="B76">
        <v>1720988702</v>
      </c>
      <c r="C76">
        <v>4683</v>
      </c>
      <c r="D76" t="s">
        <v>570</v>
      </c>
      <c r="E76" t="s">
        <v>571</v>
      </c>
      <c r="F76">
        <v>5</v>
      </c>
      <c r="G76" t="s">
        <v>527</v>
      </c>
      <c r="H76" t="s">
        <v>474</v>
      </c>
      <c r="I76" t="s">
        <v>441</v>
      </c>
      <c r="J76">
        <v>1720988699.5</v>
      </c>
      <c r="K76">
        <f>(L76)/1000</f>
        <v>0</v>
      </c>
      <c r="L76">
        <f>IF(DQ76, AO76, AI76)</f>
        <v>0</v>
      </c>
      <c r="M76">
        <f>IF(DQ76, AJ76, AH76)</f>
        <v>0</v>
      </c>
      <c r="N76">
        <f>DS76 - IF(AV76&gt;1, M76*DM76*100.0/(AX76), 0)</f>
        <v>0</v>
      </c>
      <c r="O76">
        <f>((U76-K76/2)*N76-M76)/(U76+K76/2)</f>
        <v>0</v>
      </c>
      <c r="P76">
        <f>O76*(DZ76+EA76)/1000.0</f>
        <v>0</v>
      </c>
      <c r="Q76">
        <f>(DS76 - IF(AV76&gt;1, M76*DM76*100.0/(AX76), 0))*(DZ76+EA76)/1000.0</f>
        <v>0</v>
      </c>
      <c r="R76">
        <f>2.0/((1/T76-1/S76)+SIGN(T76)*SQRT((1/T76-1/S76)*(1/T76-1/S76) + 4*DN76/((DN76+1)*(DN76+1))*(2*1/T76*1/S76-1/S76*1/S76)))</f>
        <v>0</v>
      </c>
      <c r="S76">
        <f>IF(LEFT(DO76,1)&lt;&gt;"0",IF(LEFT(DO76,1)="1",3.0,DP76),$D$5+$E$5*(EG76*DZ76/($K$5*1000))+$F$5*(EG76*DZ76/($K$5*1000))*MAX(MIN(DM76,$J$5),$I$5)*MAX(MIN(DM76,$J$5),$I$5)+$G$5*MAX(MIN(DM76,$J$5),$I$5)*(EG76*DZ76/($K$5*1000))+$H$5*(EG76*DZ76/($K$5*1000))*(EG76*DZ76/($K$5*1000)))</f>
        <v>0</v>
      </c>
      <c r="T76">
        <f>K76*(1000-(1000*0.61365*exp(17.502*X76/(240.97+X76))/(DZ76+EA76)+DU76)/2)/(1000*0.61365*exp(17.502*X76/(240.97+X76))/(DZ76+EA76)-DU76)</f>
        <v>0</v>
      </c>
      <c r="U76">
        <f>1/((DN76+1)/(R76/1.6)+1/(S76/1.37)) + DN76/((DN76+1)/(R76/1.6) + DN76/(S76/1.37))</f>
        <v>0</v>
      </c>
      <c r="V76">
        <f>(DI76*DL76)</f>
        <v>0</v>
      </c>
      <c r="W76">
        <f>(EB76+(V76+2*0.95*5.67E-8*(((EB76+$B$9)+273)^4-(EB76+273)^4)-44100*K76)/(1.84*29.3*S76+8*0.95*5.67E-8*(EB76+273)^3))</f>
        <v>0</v>
      </c>
      <c r="X76">
        <f>($C$9*EC76+$D$9*ED76+$E$9*W76)</f>
        <v>0</v>
      </c>
      <c r="Y76">
        <f>0.61365*exp(17.502*X76/(240.97+X76))</f>
        <v>0</v>
      </c>
      <c r="Z76">
        <f>(AA76/AB76*100)</f>
        <v>0</v>
      </c>
      <c r="AA76">
        <f>DU76*(DZ76+EA76)/1000</f>
        <v>0</v>
      </c>
      <c r="AB76">
        <f>0.61365*exp(17.502*EB76/(240.97+EB76))</f>
        <v>0</v>
      </c>
      <c r="AC76">
        <f>(Y76-DU76*(DZ76+EA76)/1000)</f>
        <v>0</v>
      </c>
      <c r="AD76">
        <f>(-K76*44100)</f>
        <v>0</v>
      </c>
      <c r="AE76">
        <f>2*29.3*S76*0.92*(EB76-X76)</f>
        <v>0</v>
      </c>
      <c r="AF76">
        <f>2*0.95*5.67E-8*(((EB76+$B$9)+273)^4-(X76+273)^4)</f>
        <v>0</v>
      </c>
      <c r="AG76">
        <f>V76+AF76+AD76+AE76</f>
        <v>0</v>
      </c>
      <c r="AH76">
        <f>DY76*AV76*(DT76-DS76*(1000-AV76*DV76)/(1000-AV76*DU76))/(100*DM76)</f>
        <v>0</v>
      </c>
      <c r="AI76">
        <f>1000*DY76*AV76*(DU76-DV76)/(100*DM76*(1000-AV76*DU76))</f>
        <v>0</v>
      </c>
      <c r="AJ76">
        <f>(AK76 - AL76 - DZ76*1E3/(8.314*(EB76+273.15)) * AN76/DY76 * AM76) * DY76/(100*DM76) * (1000 - DV76)/1000</f>
        <v>0</v>
      </c>
      <c r="AK76">
        <v>427.414936303771</v>
      </c>
      <c r="AL76">
        <v>429.6660848484848</v>
      </c>
      <c r="AM76">
        <v>-0.0008113135724459455</v>
      </c>
      <c r="AN76">
        <v>66.23853521796696</v>
      </c>
      <c r="AO76">
        <f>(AQ76 - AP76 + DZ76*1E3/(8.314*(EB76+273.15)) * AS76/DY76 * AR76) * DY76/(100*DM76) * 1000/(1000 - AQ76)</f>
        <v>0</v>
      </c>
      <c r="AP76">
        <v>17.24746450027986</v>
      </c>
      <c r="AQ76">
        <v>18.1242903030303</v>
      </c>
      <c r="AR76">
        <v>-2.917691071699533E-05</v>
      </c>
      <c r="AS76">
        <v>103.661827412425</v>
      </c>
      <c r="AT76">
        <v>18</v>
      </c>
      <c r="AU76">
        <v>4</v>
      </c>
      <c r="AV76">
        <f>IF(AT76*$H$15&gt;=AX76,1.0,(AX76/(AX76-AT76*$H$15)))</f>
        <v>0</v>
      </c>
      <c r="AW76">
        <f>(AV76-1)*100</f>
        <v>0</v>
      </c>
      <c r="AX76">
        <f>MAX(0,($B$15+$C$15*EG76)/(1+$D$15*EG76)*DZ76/(EB76+273)*$E$15)</f>
        <v>0</v>
      </c>
      <c r="AY76" t="s">
        <v>442</v>
      </c>
      <c r="AZ76" t="s">
        <v>442</v>
      </c>
      <c r="BA76">
        <v>0</v>
      </c>
      <c r="BB76">
        <v>0</v>
      </c>
      <c r="BC76">
        <f>1-BA76/BB76</f>
        <v>0</v>
      </c>
      <c r="BD76">
        <v>0</v>
      </c>
      <c r="BE76" t="s">
        <v>442</v>
      </c>
      <c r="BF76" t="s">
        <v>442</v>
      </c>
      <c r="BG76">
        <v>0</v>
      </c>
      <c r="BH76">
        <v>0</v>
      </c>
      <c r="BI76">
        <f>1-BG76/BH76</f>
        <v>0</v>
      </c>
      <c r="BJ76">
        <v>0.5</v>
      </c>
      <c r="BK76">
        <f>DJ76</f>
        <v>0</v>
      </c>
      <c r="BL76">
        <f>M76</f>
        <v>0</v>
      </c>
      <c r="BM76">
        <f>BI76*BJ76*BK76</f>
        <v>0</v>
      </c>
      <c r="BN76">
        <f>(BL76-BD76)/BK76</f>
        <v>0</v>
      </c>
      <c r="BO76">
        <f>(BB76-BH76)/BH76</f>
        <v>0</v>
      </c>
      <c r="BP76">
        <f>BA76/(BC76+BA76/BH76)</f>
        <v>0</v>
      </c>
      <c r="BQ76" t="s">
        <v>442</v>
      </c>
      <c r="BR76">
        <v>0</v>
      </c>
      <c r="BS76">
        <f>IF(BR76&lt;&gt;0, BR76, BP76)</f>
        <v>0</v>
      </c>
      <c r="BT76">
        <f>1-BS76/BH76</f>
        <v>0</v>
      </c>
      <c r="BU76">
        <f>(BH76-BG76)/(BH76-BS76)</f>
        <v>0</v>
      </c>
      <c r="BV76">
        <f>(BB76-BH76)/(BB76-BS76)</f>
        <v>0</v>
      </c>
      <c r="BW76">
        <f>(BH76-BG76)/(BH76-BA76)</f>
        <v>0</v>
      </c>
      <c r="BX76">
        <f>(BB76-BH76)/(BB76-BA76)</f>
        <v>0</v>
      </c>
      <c r="BY76">
        <f>(BU76*BS76/BG76)</f>
        <v>0</v>
      </c>
      <c r="BZ76">
        <f>(1-BY76)</f>
        <v>0</v>
      </c>
      <c r="DI76">
        <f>$B$13*EH76+$C$13*EI76+$F$13*ET76*(1-EW76)</f>
        <v>0</v>
      </c>
      <c r="DJ76">
        <f>DI76*DK76</f>
        <v>0</v>
      </c>
      <c r="DK76">
        <f>($B$13*$D$11+$C$13*$D$11+$F$13*((FG76+EY76)/MAX(FG76+EY76+FH76, 0.1)*$I$11+FH76/MAX(FG76+EY76+FH76, 0.1)*$J$11))/($B$13+$C$13+$F$13)</f>
        <v>0</v>
      </c>
      <c r="DL76">
        <f>($B$13*$K$11+$C$13*$K$11+$F$13*((FG76+EY76)/MAX(FG76+EY76+FH76, 0.1)*$P$11+FH76/MAX(FG76+EY76+FH76, 0.1)*$Q$11))/($B$13+$C$13+$F$13)</f>
        <v>0</v>
      </c>
      <c r="DM76">
        <v>6</v>
      </c>
      <c r="DN76">
        <v>0.5</v>
      </c>
      <c r="DO76" t="s">
        <v>443</v>
      </c>
      <c r="DP76">
        <v>2</v>
      </c>
      <c r="DQ76" t="b">
        <v>1</v>
      </c>
      <c r="DR76">
        <v>1720988699.5</v>
      </c>
      <c r="DS76">
        <v>421.9024444444444</v>
      </c>
      <c r="DT76">
        <v>420.026</v>
      </c>
      <c r="DU76">
        <v>18.12978888888889</v>
      </c>
      <c r="DV76">
        <v>17.24878888888889</v>
      </c>
      <c r="DW76">
        <v>419.1319999999999</v>
      </c>
      <c r="DX76">
        <v>17.96142222222223</v>
      </c>
      <c r="DY76">
        <v>500.0092222222222</v>
      </c>
      <c r="DZ76">
        <v>90.66738888888889</v>
      </c>
      <c r="EA76">
        <v>0.09980446666666667</v>
      </c>
      <c r="EB76">
        <v>25.54922222222222</v>
      </c>
      <c r="EC76">
        <v>25.02405555555556</v>
      </c>
      <c r="ED76">
        <v>999.9000000000001</v>
      </c>
      <c r="EE76">
        <v>0</v>
      </c>
      <c r="EF76">
        <v>0</v>
      </c>
      <c r="EG76">
        <v>10015.97333333334</v>
      </c>
      <c r="EH76">
        <v>0</v>
      </c>
      <c r="EI76">
        <v>0.242856</v>
      </c>
      <c r="EJ76">
        <v>1.876348888888889</v>
      </c>
      <c r="EK76">
        <v>429.6926666666666</v>
      </c>
      <c r="EL76">
        <v>427.3984444444444</v>
      </c>
      <c r="EM76">
        <v>0.8810094444444445</v>
      </c>
      <c r="EN76">
        <v>420.026</v>
      </c>
      <c r="EO76">
        <v>17.24878888888889</v>
      </c>
      <c r="EP76">
        <v>1.643781111111111</v>
      </c>
      <c r="EQ76">
        <v>1.563903333333333</v>
      </c>
      <c r="ER76">
        <v>14.37546666666667</v>
      </c>
      <c r="ES76">
        <v>13.60765555555556</v>
      </c>
      <c r="ET76">
        <v>0</v>
      </c>
      <c r="EU76">
        <v>0</v>
      </c>
      <c r="EV76">
        <v>0</v>
      </c>
      <c r="EW76">
        <v>0</v>
      </c>
      <c r="EX76">
        <v>2.911111111111111</v>
      </c>
      <c r="EY76">
        <v>0</v>
      </c>
      <c r="EZ76">
        <v>-11.45555555555556</v>
      </c>
      <c r="FA76">
        <v>0.07777777777777778</v>
      </c>
      <c r="FB76">
        <v>35.20111111111111</v>
      </c>
      <c r="FC76">
        <v>41.35366666666667</v>
      </c>
      <c r="FD76">
        <v>38.208</v>
      </c>
      <c r="FE76">
        <v>41.222</v>
      </c>
      <c r="FF76">
        <v>36.43733333333333</v>
      </c>
      <c r="FG76">
        <v>0</v>
      </c>
      <c r="FH76">
        <v>0</v>
      </c>
      <c r="FI76">
        <v>0</v>
      </c>
      <c r="FJ76">
        <v>1720988697.6</v>
      </c>
      <c r="FK76">
        <v>0</v>
      </c>
      <c r="FL76">
        <v>-1.192307692307692</v>
      </c>
      <c r="FM76">
        <v>2.468376192899212</v>
      </c>
      <c r="FN76">
        <v>29.55555569349665</v>
      </c>
      <c r="FO76">
        <v>-12.25769230769231</v>
      </c>
      <c r="FP76">
        <v>15</v>
      </c>
      <c r="FQ76">
        <v>1720988077.5</v>
      </c>
      <c r="FR76" t="s">
        <v>553</v>
      </c>
      <c r="FS76">
        <v>1720988077.5</v>
      </c>
      <c r="FT76">
        <v>1720988076</v>
      </c>
      <c r="FU76">
        <v>11</v>
      </c>
      <c r="FV76">
        <v>-0.063</v>
      </c>
      <c r="FW76">
        <v>0.017</v>
      </c>
      <c r="FX76">
        <v>2.763</v>
      </c>
      <c r="FY76">
        <v>0.177</v>
      </c>
      <c r="FZ76">
        <v>420</v>
      </c>
      <c r="GA76">
        <v>19</v>
      </c>
      <c r="GB76">
        <v>0.27</v>
      </c>
      <c r="GC76">
        <v>0.19</v>
      </c>
      <c r="GD76">
        <v>1.88494756097561</v>
      </c>
      <c r="GE76">
        <v>0.1204174912892013</v>
      </c>
      <c r="GF76">
        <v>0.0460647393207137</v>
      </c>
      <c r="GG76">
        <v>1</v>
      </c>
      <c r="GH76">
        <v>-1.770588235294118</v>
      </c>
      <c r="GI76">
        <v>16.99006879631897</v>
      </c>
      <c r="GJ76">
        <v>7.161396898394348</v>
      </c>
      <c r="GK76">
        <v>0</v>
      </c>
      <c r="GL76">
        <v>0.859957487804878</v>
      </c>
      <c r="GM76">
        <v>0.09540317770034752</v>
      </c>
      <c r="GN76">
        <v>0.01143142444898178</v>
      </c>
      <c r="GO76">
        <v>1</v>
      </c>
      <c r="GP76">
        <v>2</v>
      </c>
      <c r="GQ76">
        <v>3</v>
      </c>
      <c r="GR76" t="s">
        <v>445</v>
      </c>
      <c r="GS76">
        <v>3.10133</v>
      </c>
      <c r="GT76">
        <v>2.75804</v>
      </c>
      <c r="GU76">
        <v>0.0885701</v>
      </c>
      <c r="GV76">
        <v>0.08875329999999999</v>
      </c>
      <c r="GW76">
        <v>0.0892308</v>
      </c>
      <c r="GX76">
        <v>0.08717900000000001</v>
      </c>
      <c r="GY76">
        <v>23882.2</v>
      </c>
      <c r="GZ76">
        <v>22122.1</v>
      </c>
      <c r="HA76">
        <v>26759.5</v>
      </c>
      <c r="HB76">
        <v>24493.3</v>
      </c>
      <c r="HC76">
        <v>39022.7</v>
      </c>
      <c r="HD76">
        <v>33080.5</v>
      </c>
      <c r="HE76">
        <v>46758.1</v>
      </c>
      <c r="HF76">
        <v>38784.4</v>
      </c>
      <c r="HG76">
        <v>1.87472</v>
      </c>
      <c r="HH76">
        <v>1.91562</v>
      </c>
      <c r="HI76">
        <v>0.055816</v>
      </c>
      <c r="HJ76">
        <v>0</v>
      </c>
      <c r="HK76">
        <v>24.1051</v>
      </c>
      <c r="HL76">
        <v>999.9</v>
      </c>
      <c r="HM76">
        <v>41.8</v>
      </c>
      <c r="HN76">
        <v>30.6</v>
      </c>
      <c r="HO76">
        <v>20.3304</v>
      </c>
      <c r="HP76">
        <v>60.9708</v>
      </c>
      <c r="HQ76">
        <v>23.6739</v>
      </c>
      <c r="HR76">
        <v>1</v>
      </c>
      <c r="HS76">
        <v>-0.0938288</v>
      </c>
      <c r="HT76">
        <v>-0.209224</v>
      </c>
      <c r="HU76">
        <v>20.2989</v>
      </c>
      <c r="HV76">
        <v>5.22268</v>
      </c>
      <c r="HW76">
        <v>11.98</v>
      </c>
      <c r="HX76">
        <v>4.96565</v>
      </c>
      <c r="HY76">
        <v>3.27553</v>
      </c>
      <c r="HZ76">
        <v>9999</v>
      </c>
      <c r="IA76">
        <v>9999</v>
      </c>
      <c r="IB76">
        <v>9999</v>
      </c>
      <c r="IC76">
        <v>999.9</v>
      </c>
      <c r="ID76">
        <v>1.8639</v>
      </c>
      <c r="IE76">
        <v>1.86005</v>
      </c>
      <c r="IF76">
        <v>1.85835</v>
      </c>
      <c r="IG76">
        <v>1.85974</v>
      </c>
      <c r="IH76">
        <v>1.85987</v>
      </c>
      <c r="II76">
        <v>1.85835</v>
      </c>
      <c r="IJ76">
        <v>1.85737</v>
      </c>
      <c r="IK76">
        <v>1.85239</v>
      </c>
      <c r="IL76">
        <v>0</v>
      </c>
      <c r="IM76">
        <v>0</v>
      </c>
      <c r="IN76">
        <v>0</v>
      </c>
      <c r="IO76">
        <v>0</v>
      </c>
      <c r="IP76" t="s">
        <v>446</v>
      </c>
      <c r="IQ76" t="s">
        <v>447</v>
      </c>
      <c r="IR76" t="s">
        <v>448</v>
      </c>
      <c r="IS76" t="s">
        <v>448</v>
      </c>
      <c r="IT76" t="s">
        <v>448</v>
      </c>
      <c r="IU76" t="s">
        <v>448</v>
      </c>
      <c r="IV76">
        <v>0</v>
      </c>
      <c r="IW76">
        <v>100</v>
      </c>
      <c r="IX76">
        <v>100</v>
      </c>
      <c r="IY76">
        <v>2.771</v>
      </c>
      <c r="IZ76">
        <v>0.1683</v>
      </c>
      <c r="JA76">
        <v>1.394999560256662</v>
      </c>
      <c r="JB76">
        <v>0.003205081530674009</v>
      </c>
      <c r="JC76">
        <v>2.801668427256499E-07</v>
      </c>
      <c r="JD76">
        <v>-2.335559357006475E-10</v>
      </c>
      <c r="JE76">
        <v>-0.005185949008331182</v>
      </c>
      <c r="JF76">
        <v>-0.002076669970451321</v>
      </c>
      <c r="JG76">
        <v>0.0007626758912413338</v>
      </c>
      <c r="JH76">
        <v>-6.071280622872934E-06</v>
      </c>
      <c r="JI76">
        <v>2</v>
      </c>
      <c r="JJ76">
        <v>2003</v>
      </c>
      <c r="JK76">
        <v>1</v>
      </c>
      <c r="JL76">
        <v>25</v>
      </c>
      <c r="JM76">
        <v>10.4</v>
      </c>
      <c r="JN76">
        <v>10.4</v>
      </c>
      <c r="JO76">
        <v>1.13037</v>
      </c>
      <c r="JP76">
        <v>2.65625</v>
      </c>
      <c r="JQ76">
        <v>1.49658</v>
      </c>
      <c r="JR76">
        <v>2.35718</v>
      </c>
      <c r="JS76">
        <v>1.54907</v>
      </c>
      <c r="JT76">
        <v>2.34253</v>
      </c>
      <c r="JU76">
        <v>34.8755</v>
      </c>
      <c r="JV76">
        <v>23.9999</v>
      </c>
      <c r="JW76">
        <v>18</v>
      </c>
      <c r="JX76">
        <v>464.849</v>
      </c>
      <c r="JY76">
        <v>504.149</v>
      </c>
      <c r="JZ76">
        <v>24.9865</v>
      </c>
      <c r="KA76">
        <v>26.1354</v>
      </c>
      <c r="KB76">
        <v>30</v>
      </c>
      <c r="KC76">
        <v>26.3736</v>
      </c>
      <c r="KD76">
        <v>26.3693</v>
      </c>
      <c r="KE76">
        <v>22.7383</v>
      </c>
      <c r="KF76">
        <v>14.1369</v>
      </c>
      <c r="KG76">
        <v>40.1846</v>
      </c>
      <c r="KH76">
        <v>24.9628</v>
      </c>
      <c r="KI76">
        <v>420</v>
      </c>
      <c r="KJ76">
        <v>17.2208</v>
      </c>
      <c r="KK76">
        <v>102.209</v>
      </c>
      <c r="KL76">
        <v>93.50230000000001</v>
      </c>
    </row>
    <row r="77" spans="1:298">
      <c r="A77">
        <v>59</v>
      </c>
      <c r="B77">
        <v>1720988707</v>
      </c>
      <c r="C77">
        <v>4688</v>
      </c>
      <c r="D77" t="s">
        <v>572</v>
      </c>
      <c r="E77" t="s">
        <v>573</v>
      </c>
      <c r="F77">
        <v>5</v>
      </c>
      <c r="G77" t="s">
        <v>527</v>
      </c>
      <c r="H77" t="s">
        <v>474</v>
      </c>
      <c r="I77" t="s">
        <v>441</v>
      </c>
      <c r="J77">
        <v>1720988704.2</v>
      </c>
      <c r="K77">
        <f>(L77)/1000</f>
        <v>0</v>
      </c>
      <c r="L77">
        <f>IF(DQ77, AO77, AI77)</f>
        <v>0</v>
      </c>
      <c r="M77">
        <f>IF(DQ77, AJ77, AH77)</f>
        <v>0</v>
      </c>
      <c r="N77">
        <f>DS77 - IF(AV77&gt;1, M77*DM77*100.0/(AX77), 0)</f>
        <v>0</v>
      </c>
      <c r="O77">
        <f>((U77-K77/2)*N77-M77)/(U77+K77/2)</f>
        <v>0</v>
      </c>
      <c r="P77">
        <f>O77*(DZ77+EA77)/1000.0</f>
        <v>0</v>
      </c>
      <c r="Q77">
        <f>(DS77 - IF(AV77&gt;1, M77*DM77*100.0/(AX77), 0))*(DZ77+EA77)/1000.0</f>
        <v>0</v>
      </c>
      <c r="R77">
        <f>2.0/((1/T77-1/S77)+SIGN(T77)*SQRT((1/T77-1/S77)*(1/T77-1/S77) + 4*DN77/((DN77+1)*(DN77+1))*(2*1/T77*1/S77-1/S77*1/S77)))</f>
        <v>0</v>
      </c>
      <c r="S77">
        <f>IF(LEFT(DO77,1)&lt;&gt;"0",IF(LEFT(DO77,1)="1",3.0,DP77),$D$5+$E$5*(EG77*DZ77/($K$5*1000))+$F$5*(EG77*DZ77/($K$5*1000))*MAX(MIN(DM77,$J$5),$I$5)*MAX(MIN(DM77,$J$5),$I$5)+$G$5*MAX(MIN(DM77,$J$5),$I$5)*(EG77*DZ77/($K$5*1000))+$H$5*(EG77*DZ77/($K$5*1000))*(EG77*DZ77/($K$5*1000)))</f>
        <v>0</v>
      </c>
      <c r="T77">
        <f>K77*(1000-(1000*0.61365*exp(17.502*X77/(240.97+X77))/(DZ77+EA77)+DU77)/2)/(1000*0.61365*exp(17.502*X77/(240.97+X77))/(DZ77+EA77)-DU77)</f>
        <v>0</v>
      </c>
      <c r="U77">
        <f>1/((DN77+1)/(R77/1.6)+1/(S77/1.37)) + DN77/((DN77+1)/(R77/1.6) + DN77/(S77/1.37))</f>
        <v>0</v>
      </c>
      <c r="V77">
        <f>(DI77*DL77)</f>
        <v>0</v>
      </c>
      <c r="W77">
        <f>(EB77+(V77+2*0.95*5.67E-8*(((EB77+$B$9)+273)^4-(EB77+273)^4)-44100*K77)/(1.84*29.3*S77+8*0.95*5.67E-8*(EB77+273)^3))</f>
        <v>0</v>
      </c>
      <c r="X77">
        <f>($C$9*EC77+$D$9*ED77+$E$9*W77)</f>
        <v>0</v>
      </c>
      <c r="Y77">
        <f>0.61365*exp(17.502*X77/(240.97+X77))</f>
        <v>0</v>
      </c>
      <c r="Z77">
        <f>(AA77/AB77*100)</f>
        <v>0</v>
      </c>
      <c r="AA77">
        <f>DU77*(DZ77+EA77)/1000</f>
        <v>0</v>
      </c>
      <c r="AB77">
        <f>0.61365*exp(17.502*EB77/(240.97+EB77))</f>
        <v>0</v>
      </c>
      <c r="AC77">
        <f>(Y77-DU77*(DZ77+EA77)/1000)</f>
        <v>0</v>
      </c>
      <c r="AD77">
        <f>(-K77*44100)</f>
        <v>0</v>
      </c>
      <c r="AE77">
        <f>2*29.3*S77*0.92*(EB77-X77)</f>
        <v>0</v>
      </c>
      <c r="AF77">
        <f>2*0.95*5.67E-8*(((EB77+$B$9)+273)^4-(X77+273)^4)</f>
        <v>0</v>
      </c>
      <c r="AG77">
        <f>V77+AF77+AD77+AE77</f>
        <v>0</v>
      </c>
      <c r="AH77">
        <f>DY77*AV77*(DT77-DS77*(1000-AV77*DV77)/(1000-AV77*DU77))/(100*DM77)</f>
        <v>0</v>
      </c>
      <c r="AI77">
        <f>1000*DY77*AV77*(DU77-DV77)/(100*DM77*(1000-AV77*DU77))</f>
        <v>0</v>
      </c>
      <c r="AJ77">
        <f>(AK77 - AL77 - DZ77*1E3/(8.314*(EB77+273.15)) * AN77/DY77 * AM77) * DY77/(100*DM77) * (1000 - DV77)/1000</f>
        <v>0</v>
      </c>
      <c r="AK77">
        <v>427.3037249728072</v>
      </c>
      <c r="AL77">
        <v>429.6594303030301</v>
      </c>
      <c r="AM77">
        <v>4.588856666475623E-05</v>
      </c>
      <c r="AN77">
        <v>66.23853521796696</v>
      </c>
      <c r="AO77">
        <f>(AQ77 - AP77 + DZ77*1E3/(8.314*(EB77+273.15)) * AS77/DY77 * AR77) * DY77/(100*DM77) * 1000/(1000 - AQ77)</f>
        <v>0</v>
      </c>
      <c r="AP77">
        <v>17.24427658685095</v>
      </c>
      <c r="AQ77">
        <v>18.11497212121211</v>
      </c>
      <c r="AR77">
        <v>-2.322445180533923E-05</v>
      </c>
      <c r="AS77">
        <v>103.661827412425</v>
      </c>
      <c r="AT77">
        <v>18</v>
      </c>
      <c r="AU77">
        <v>4</v>
      </c>
      <c r="AV77">
        <f>IF(AT77*$H$15&gt;=AX77,1.0,(AX77/(AX77-AT77*$H$15)))</f>
        <v>0</v>
      </c>
      <c r="AW77">
        <f>(AV77-1)*100</f>
        <v>0</v>
      </c>
      <c r="AX77">
        <f>MAX(0,($B$15+$C$15*EG77)/(1+$D$15*EG77)*DZ77/(EB77+273)*$E$15)</f>
        <v>0</v>
      </c>
      <c r="AY77" t="s">
        <v>442</v>
      </c>
      <c r="AZ77" t="s">
        <v>442</v>
      </c>
      <c r="BA77">
        <v>0</v>
      </c>
      <c r="BB77">
        <v>0</v>
      </c>
      <c r="BC77">
        <f>1-BA77/BB77</f>
        <v>0</v>
      </c>
      <c r="BD77">
        <v>0</v>
      </c>
      <c r="BE77" t="s">
        <v>442</v>
      </c>
      <c r="BF77" t="s">
        <v>442</v>
      </c>
      <c r="BG77">
        <v>0</v>
      </c>
      <c r="BH77">
        <v>0</v>
      </c>
      <c r="BI77">
        <f>1-BG77/BH77</f>
        <v>0</v>
      </c>
      <c r="BJ77">
        <v>0.5</v>
      </c>
      <c r="BK77">
        <f>DJ77</f>
        <v>0</v>
      </c>
      <c r="BL77">
        <f>M77</f>
        <v>0</v>
      </c>
      <c r="BM77">
        <f>BI77*BJ77*BK77</f>
        <v>0</v>
      </c>
      <c r="BN77">
        <f>(BL77-BD77)/BK77</f>
        <v>0</v>
      </c>
      <c r="BO77">
        <f>(BB77-BH77)/BH77</f>
        <v>0</v>
      </c>
      <c r="BP77">
        <f>BA77/(BC77+BA77/BH77)</f>
        <v>0</v>
      </c>
      <c r="BQ77" t="s">
        <v>442</v>
      </c>
      <c r="BR77">
        <v>0</v>
      </c>
      <c r="BS77">
        <f>IF(BR77&lt;&gt;0, BR77, BP77)</f>
        <v>0</v>
      </c>
      <c r="BT77">
        <f>1-BS77/BH77</f>
        <v>0</v>
      </c>
      <c r="BU77">
        <f>(BH77-BG77)/(BH77-BS77)</f>
        <v>0</v>
      </c>
      <c r="BV77">
        <f>(BB77-BH77)/(BB77-BS77)</f>
        <v>0</v>
      </c>
      <c r="BW77">
        <f>(BH77-BG77)/(BH77-BA77)</f>
        <v>0</v>
      </c>
      <c r="BX77">
        <f>(BB77-BH77)/(BB77-BA77)</f>
        <v>0</v>
      </c>
      <c r="BY77">
        <f>(BU77*BS77/BG77)</f>
        <v>0</v>
      </c>
      <c r="BZ77">
        <f>(1-BY77)</f>
        <v>0</v>
      </c>
      <c r="DI77">
        <f>$B$13*EH77+$C$13*EI77+$F$13*ET77*(1-EW77)</f>
        <v>0</v>
      </c>
      <c r="DJ77">
        <f>DI77*DK77</f>
        <v>0</v>
      </c>
      <c r="DK77">
        <f>($B$13*$D$11+$C$13*$D$11+$F$13*((FG77+EY77)/MAX(FG77+EY77+FH77, 0.1)*$I$11+FH77/MAX(FG77+EY77+FH77, 0.1)*$J$11))/($B$13+$C$13+$F$13)</f>
        <v>0</v>
      </c>
      <c r="DL77">
        <f>($B$13*$K$11+$C$13*$K$11+$F$13*((FG77+EY77)/MAX(FG77+EY77+FH77, 0.1)*$P$11+FH77/MAX(FG77+EY77+FH77, 0.1)*$Q$11))/($B$13+$C$13+$F$13)</f>
        <v>0</v>
      </c>
      <c r="DM77">
        <v>6</v>
      </c>
      <c r="DN77">
        <v>0.5</v>
      </c>
      <c r="DO77" t="s">
        <v>443</v>
      </c>
      <c r="DP77">
        <v>2</v>
      </c>
      <c r="DQ77" t="b">
        <v>1</v>
      </c>
      <c r="DR77">
        <v>1720988704.2</v>
      </c>
      <c r="DS77">
        <v>421.8810999999999</v>
      </c>
      <c r="DT77">
        <v>419.9546</v>
      </c>
      <c r="DU77">
        <v>18.11857</v>
      </c>
      <c r="DV77">
        <v>17.24403</v>
      </c>
      <c r="DW77">
        <v>419.1109</v>
      </c>
      <c r="DX77">
        <v>17.95041</v>
      </c>
      <c r="DY77">
        <v>499.9679</v>
      </c>
      <c r="DZ77">
        <v>90.66601</v>
      </c>
      <c r="EA77">
        <v>0.09985601</v>
      </c>
      <c r="EB77">
        <v>25.5477</v>
      </c>
      <c r="EC77">
        <v>25.01536</v>
      </c>
      <c r="ED77">
        <v>999.9</v>
      </c>
      <c r="EE77">
        <v>0</v>
      </c>
      <c r="EF77">
        <v>0</v>
      </c>
      <c r="EG77">
        <v>10003.323</v>
      </c>
      <c r="EH77">
        <v>0</v>
      </c>
      <c r="EI77">
        <v>0.242856</v>
      </c>
      <c r="EJ77">
        <v>1.926689</v>
      </c>
      <c r="EK77">
        <v>429.6661</v>
      </c>
      <c r="EL77">
        <v>427.3233</v>
      </c>
      <c r="EM77">
        <v>0.8745417</v>
      </c>
      <c r="EN77">
        <v>419.9546</v>
      </c>
      <c r="EO77">
        <v>17.24403</v>
      </c>
      <c r="EP77">
        <v>1.642739</v>
      </c>
      <c r="EQ77">
        <v>1.563448</v>
      </c>
      <c r="ER77">
        <v>14.36568</v>
      </c>
      <c r="ES77">
        <v>13.60318</v>
      </c>
      <c r="ET77">
        <v>0</v>
      </c>
      <c r="EU77">
        <v>0</v>
      </c>
      <c r="EV77">
        <v>0</v>
      </c>
      <c r="EW77">
        <v>0</v>
      </c>
      <c r="EX77">
        <v>-5.040000000000001</v>
      </c>
      <c r="EY77">
        <v>0</v>
      </c>
      <c r="EZ77">
        <v>-8.199999999999999</v>
      </c>
      <c r="FA77">
        <v>0.3099999999999999</v>
      </c>
      <c r="FB77">
        <v>35.1622</v>
      </c>
      <c r="FC77">
        <v>41.1373</v>
      </c>
      <c r="FD77">
        <v>38.01219999999999</v>
      </c>
      <c r="FE77">
        <v>40.9435</v>
      </c>
      <c r="FF77">
        <v>36.3686</v>
      </c>
      <c r="FG77">
        <v>0</v>
      </c>
      <c r="FH77">
        <v>0</v>
      </c>
      <c r="FI77">
        <v>0</v>
      </c>
      <c r="FJ77">
        <v>1720988702.4</v>
      </c>
      <c r="FK77">
        <v>0</v>
      </c>
      <c r="FL77">
        <v>-2.726923076923077</v>
      </c>
      <c r="FM77">
        <v>-6.362393169164818</v>
      </c>
      <c r="FN77">
        <v>13.37094049664826</v>
      </c>
      <c r="FO77">
        <v>-9.719230769230769</v>
      </c>
      <c r="FP77">
        <v>15</v>
      </c>
      <c r="FQ77">
        <v>1720988077.5</v>
      </c>
      <c r="FR77" t="s">
        <v>553</v>
      </c>
      <c r="FS77">
        <v>1720988077.5</v>
      </c>
      <c r="FT77">
        <v>1720988076</v>
      </c>
      <c r="FU77">
        <v>11</v>
      </c>
      <c r="FV77">
        <v>-0.063</v>
      </c>
      <c r="FW77">
        <v>0.017</v>
      </c>
      <c r="FX77">
        <v>2.763</v>
      </c>
      <c r="FY77">
        <v>0.177</v>
      </c>
      <c r="FZ77">
        <v>420</v>
      </c>
      <c r="GA77">
        <v>19</v>
      </c>
      <c r="GB77">
        <v>0.27</v>
      </c>
      <c r="GC77">
        <v>0.19</v>
      </c>
      <c r="GD77">
        <v>1.899943170731707</v>
      </c>
      <c r="GE77">
        <v>0.09199149825783372</v>
      </c>
      <c r="GF77">
        <v>0.03801777603732905</v>
      </c>
      <c r="GG77">
        <v>1</v>
      </c>
      <c r="GH77">
        <v>-1.891176470588235</v>
      </c>
      <c r="GI77">
        <v>-12.34988538098111</v>
      </c>
      <c r="GJ77">
        <v>6.380317512247601</v>
      </c>
      <c r="GK77">
        <v>0</v>
      </c>
      <c r="GL77">
        <v>0.8655965365853659</v>
      </c>
      <c r="GM77">
        <v>0.1006587386759585</v>
      </c>
      <c r="GN77">
        <v>0.01192955911334973</v>
      </c>
      <c r="GO77">
        <v>0</v>
      </c>
      <c r="GP77">
        <v>1</v>
      </c>
      <c r="GQ77">
        <v>3</v>
      </c>
      <c r="GR77" t="s">
        <v>471</v>
      </c>
      <c r="GS77">
        <v>3.10136</v>
      </c>
      <c r="GT77">
        <v>2.75811</v>
      </c>
      <c r="GU77">
        <v>0.0885706</v>
      </c>
      <c r="GV77">
        <v>0.0887467</v>
      </c>
      <c r="GW77">
        <v>0.0891991</v>
      </c>
      <c r="GX77">
        <v>0.0871731</v>
      </c>
      <c r="GY77">
        <v>23882.2</v>
      </c>
      <c r="GZ77">
        <v>22122.2</v>
      </c>
      <c r="HA77">
        <v>26759.5</v>
      </c>
      <c r="HB77">
        <v>24493.2</v>
      </c>
      <c r="HC77">
        <v>39024.1</v>
      </c>
      <c r="HD77">
        <v>33080.9</v>
      </c>
      <c r="HE77">
        <v>46758.2</v>
      </c>
      <c r="HF77">
        <v>38784.6</v>
      </c>
      <c r="HG77">
        <v>1.87488</v>
      </c>
      <c r="HH77">
        <v>1.91565</v>
      </c>
      <c r="HI77">
        <v>0.0550374</v>
      </c>
      <c r="HJ77">
        <v>0</v>
      </c>
      <c r="HK77">
        <v>24.1086</v>
      </c>
      <c r="HL77">
        <v>999.9</v>
      </c>
      <c r="HM77">
        <v>41.8</v>
      </c>
      <c r="HN77">
        <v>30.7</v>
      </c>
      <c r="HO77">
        <v>20.4464</v>
      </c>
      <c r="HP77">
        <v>60.8608</v>
      </c>
      <c r="HQ77">
        <v>23.754</v>
      </c>
      <c r="HR77">
        <v>1</v>
      </c>
      <c r="HS77">
        <v>-0.0938821</v>
      </c>
      <c r="HT77">
        <v>-0.17366</v>
      </c>
      <c r="HU77">
        <v>20.2993</v>
      </c>
      <c r="HV77">
        <v>5.22298</v>
      </c>
      <c r="HW77">
        <v>11.98</v>
      </c>
      <c r="HX77">
        <v>4.96575</v>
      </c>
      <c r="HY77">
        <v>3.27553</v>
      </c>
      <c r="HZ77">
        <v>9999</v>
      </c>
      <c r="IA77">
        <v>9999</v>
      </c>
      <c r="IB77">
        <v>9999</v>
      </c>
      <c r="IC77">
        <v>999.9</v>
      </c>
      <c r="ID77">
        <v>1.86393</v>
      </c>
      <c r="IE77">
        <v>1.86006</v>
      </c>
      <c r="IF77">
        <v>1.85834</v>
      </c>
      <c r="IG77">
        <v>1.85974</v>
      </c>
      <c r="IH77">
        <v>1.85987</v>
      </c>
      <c r="II77">
        <v>1.85835</v>
      </c>
      <c r="IJ77">
        <v>1.85734</v>
      </c>
      <c r="IK77">
        <v>1.85238</v>
      </c>
      <c r="IL77">
        <v>0</v>
      </c>
      <c r="IM77">
        <v>0</v>
      </c>
      <c r="IN77">
        <v>0</v>
      </c>
      <c r="IO77">
        <v>0</v>
      </c>
      <c r="IP77" t="s">
        <v>446</v>
      </c>
      <c r="IQ77" t="s">
        <v>447</v>
      </c>
      <c r="IR77" t="s">
        <v>448</v>
      </c>
      <c r="IS77" t="s">
        <v>448</v>
      </c>
      <c r="IT77" t="s">
        <v>448</v>
      </c>
      <c r="IU77" t="s">
        <v>448</v>
      </c>
      <c r="IV77">
        <v>0</v>
      </c>
      <c r="IW77">
        <v>100</v>
      </c>
      <c r="IX77">
        <v>100</v>
      </c>
      <c r="IY77">
        <v>2.77</v>
      </c>
      <c r="IZ77">
        <v>0.1681</v>
      </c>
      <c r="JA77">
        <v>1.394999560256662</v>
      </c>
      <c r="JB77">
        <v>0.003205081530674009</v>
      </c>
      <c r="JC77">
        <v>2.801668427256499E-07</v>
      </c>
      <c r="JD77">
        <v>-2.335559357006475E-10</v>
      </c>
      <c r="JE77">
        <v>-0.005185949008331182</v>
      </c>
      <c r="JF77">
        <v>-0.002076669970451321</v>
      </c>
      <c r="JG77">
        <v>0.0007626758912413338</v>
      </c>
      <c r="JH77">
        <v>-6.071280622872934E-06</v>
      </c>
      <c r="JI77">
        <v>2</v>
      </c>
      <c r="JJ77">
        <v>2003</v>
      </c>
      <c r="JK77">
        <v>1</v>
      </c>
      <c r="JL77">
        <v>25</v>
      </c>
      <c r="JM77">
        <v>10.5</v>
      </c>
      <c r="JN77">
        <v>10.5</v>
      </c>
      <c r="JO77">
        <v>1.13037</v>
      </c>
      <c r="JP77">
        <v>2.65747</v>
      </c>
      <c r="JQ77">
        <v>1.49658</v>
      </c>
      <c r="JR77">
        <v>2.35718</v>
      </c>
      <c r="JS77">
        <v>1.54907</v>
      </c>
      <c r="JT77">
        <v>2.36694</v>
      </c>
      <c r="JU77">
        <v>34.8755</v>
      </c>
      <c r="JV77">
        <v>23.9999</v>
      </c>
      <c r="JW77">
        <v>18</v>
      </c>
      <c r="JX77">
        <v>464.924</v>
      </c>
      <c r="JY77">
        <v>504.146</v>
      </c>
      <c r="JZ77">
        <v>24.9652</v>
      </c>
      <c r="KA77">
        <v>26.1332</v>
      </c>
      <c r="KB77">
        <v>29.9999</v>
      </c>
      <c r="KC77">
        <v>26.3725</v>
      </c>
      <c r="KD77">
        <v>26.3671</v>
      </c>
      <c r="KE77">
        <v>22.7375</v>
      </c>
      <c r="KF77">
        <v>14.1369</v>
      </c>
      <c r="KG77">
        <v>40.1846</v>
      </c>
      <c r="KH77">
        <v>24.9485</v>
      </c>
      <c r="KI77">
        <v>420</v>
      </c>
      <c r="KJ77">
        <v>17.2208</v>
      </c>
      <c r="KK77">
        <v>102.209</v>
      </c>
      <c r="KL77">
        <v>93.5025</v>
      </c>
    </row>
    <row r="78" spans="1:298">
      <c r="A78">
        <v>60</v>
      </c>
      <c r="B78">
        <v>1720988712</v>
      </c>
      <c r="C78">
        <v>4693</v>
      </c>
      <c r="D78" t="s">
        <v>574</v>
      </c>
      <c r="E78" t="s">
        <v>575</v>
      </c>
      <c r="F78">
        <v>5</v>
      </c>
      <c r="G78" t="s">
        <v>527</v>
      </c>
      <c r="H78" t="s">
        <v>474</v>
      </c>
      <c r="I78" t="s">
        <v>441</v>
      </c>
      <c r="J78">
        <v>1720988709.5</v>
      </c>
      <c r="K78">
        <f>(L78)/1000</f>
        <v>0</v>
      </c>
      <c r="L78">
        <f>IF(DQ78, AO78, AI78)</f>
        <v>0</v>
      </c>
      <c r="M78">
        <f>IF(DQ78, AJ78, AH78)</f>
        <v>0</v>
      </c>
      <c r="N78">
        <f>DS78 - IF(AV78&gt;1, M78*DM78*100.0/(AX78), 0)</f>
        <v>0</v>
      </c>
      <c r="O78">
        <f>((U78-K78/2)*N78-M78)/(U78+K78/2)</f>
        <v>0</v>
      </c>
      <c r="P78">
        <f>O78*(DZ78+EA78)/1000.0</f>
        <v>0</v>
      </c>
      <c r="Q78">
        <f>(DS78 - IF(AV78&gt;1, M78*DM78*100.0/(AX78), 0))*(DZ78+EA78)/1000.0</f>
        <v>0</v>
      </c>
      <c r="R78">
        <f>2.0/((1/T78-1/S78)+SIGN(T78)*SQRT((1/T78-1/S78)*(1/T78-1/S78) + 4*DN78/((DN78+1)*(DN78+1))*(2*1/T78*1/S78-1/S78*1/S78)))</f>
        <v>0</v>
      </c>
      <c r="S78">
        <f>IF(LEFT(DO78,1)&lt;&gt;"0",IF(LEFT(DO78,1)="1",3.0,DP78),$D$5+$E$5*(EG78*DZ78/($K$5*1000))+$F$5*(EG78*DZ78/($K$5*1000))*MAX(MIN(DM78,$J$5),$I$5)*MAX(MIN(DM78,$J$5),$I$5)+$G$5*MAX(MIN(DM78,$J$5),$I$5)*(EG78*DZ78/($K$5*1000))+$H$5*(EG78*DZ78/($K$5*1000))*(EG78*DZ78/($K$5*1000)))</f>
        <v>0</v>
      </c>
      <c r="T78">
        <f>K78*(1000-(1000*0.61365*exp(17.502*X78/(240.97+X78))/(DZ78+EA78)+DU78)/2)/(1000*0.61365*exp(17.502*X78/(240.97+X78))/(DZ78+EA78)-DU78)</f>
        <v>0</v>
      </c>
      <c r="U78">
        <f>1/((DN78+1)/(R78/1.6)+1/(S78/1.37)) + DN78/((DN78+1)/(R78/1.6) + DN78/(S78/1.37))</f>
        <v>0</v>
      </c>
      <c r="V78">
        <f>(DI78*DL78)</f>
        <v>0</v>
      </c>
      <c r="W78">
        <f>(EB78+(V78+2*0.95*5.67E-8*(((EB78+$B$9)+273)^4-(EB78+273)^4)-44100*K78)/(1.84*29.3*S78+8*0.95*5.67E-8*(EB78+273)^3))</f>
        <v>0</v>
      </c>
      <c r="X78">
        <f>($C$9*EC78+$D$9*ED78+$E$9*W78)</f>
        <v>0</v>
      </c>
      <c r="Y78">
        <f>0.61365*exp(17.502*X78/(240.97+X78))</f>
        <v>0</v>
      </c>
      <c r="Z78">
        <f>(AA78/AB78*100)</f>
        <v>0</v>
      </c>
      <c r="AA78">
        <f>DU78*(DZ78+EA78)/1000</f>
        <v>0</v>
      </c>
      <c r="AB78">
        <f>0.61365*exp(17.502*EB78/(240.97+EB78))</f>
        <v>0</v>
      </c>
      <c r="AC78">
        <f>(Y78-DU78*(DZ78+EA78)/1000)</f>
        <v>0</v>
      </c>
      <c r="AD78">
        <f>(-K78*44100)</f>
        <v>0</v>
      </c>
      <c r="AE78">
        <f>2*29.3*S78*0.92*(EB78-X78)</f>
        <v>0</v>
      </c>
      <c r="AF78">
        <f>2*0.95*5.67E-8*(((EB78+$B$9)+273)^4-(X78+273)^4)</f>
        <v>0</v>
      </c>
      <c r="AG78">
        <f>V78+AF78+AD78+AE78</f>
        <v>0</v>
      </c>
      <c r="AH78">
        <f>DY78*AV78*(DT78-DS78*(1000-AV78*DV78)/(1000-AV78*DU78))/(100*DM78)</f>
        <v>0</v>
      </c>
      <c r="AI78">
        <f>1000*DY78*AV78*(DU78-DV78)/(100*DM78*(1000-AV78*DU78))</f>
        <v>0</v>
      </c>
      <c r="AJ78">
        <f>(AK78 - AL78 - DZ78*1E3/(8.314*(EB78+273.15)) * AN78/DY78 * AM78) * DY78/(100*DM78) * (1000 - DV78)/1000</f>
        <v>0</v>
      </c>
      <c r="AK78">
        <v>427.4199702290455</v>
      </c>
      <c r="AL78">
        <v>429.688412121212</v>
      </c>
      <c r="AM78">
        <v>9.569007995165372E-05</v>
      </c>
      <c r="AN78">
        <v>66.23853521796696</v>
      </c>
      <c r="AO78">
        <f>(AQ78 - AP78 + DZ78*1E3/(8.314*(EB78+273.15)) * AS78/DY78 * AR78) * DY78/(100*DM78) * 1000/(1000 - AQ78)</f>
        <v>0</v>
      </c>
      <c r="AP78">
        <v>17.24127566224363</v>
      </c>
      <c r="AQ78">
        <v>18.10820363636363</v>
      </c>
      <c r="AR78">
        <v>-1.258663595628276E-05</v>
      </c>
      <c r="AS78">
        <v>103.661827412425</v>
      </c>
      <c r="AT78">
        <v>18</v>
      </c>
      <c r="AU78">
        <v>4</v>
      </c>
      <c r="AV78">
        <f>IF(AT78*$H$15&gt;=AX78,1.0,(AX78/(AX78-AT78*$H$15)))</f>
        <v>0</v>
      </c>
      <c r="AW78">
        <f>(AV78-1)*100</f>
        <v>0</v>
      </c>
      <c r="AX78">
        <f>MAX(0,($B$15+$C$15*EG78)/(1+$D$15*EG78)*DZ78/(EB78+273)*$E$15)</f>
        <v>0</v>
      </c>
      <c r="AY78" t="s">
        <v>442</v>
      </c>
      <c r="AZ78" t="s">
        <v>442</v>
      </c>
      <c r="BA78">
        <v>0</v>
      </c>
      <c r="BB78">
        <v>0</v>
      </c>
      <c r="BC78">
        <f>1-BA78/BB78</f>
        <v>0</v>
      </c>
      <c r="BD78">
        <v>0</v>
      </c>
      <c r="BE78" t="s">
        <v>442</v>
      </c>
      <c r="BF78" t="s">
        <v>442</v>
      </c>
      <c r="BG78">
        <v>0</v>
      </c>
      <c r="BH78">
        <v>0</v>
      </c>
      <c r="BI78">
        <f>1-BG78/BH78</f>
        <v>0</v>
      </c>
      <c r="BJ78">
        <v>0.5</v>
      </c>
      <c r="BK78">
        <f>DJ78</f>
        <v>0</v>
      </c>
      <c r="BL78">
        <f>M78</f>
        <v>0</v>
      </c>
      <c r="BM78">
        <f>BI78*BJ78*BK78</f>
        <v>0</v>
      </c>
      <c r="BN78">
        <f>(BL78-BD78)/BK78</f>
        <v>0</v>
      </c>
      <c r="BO78">
        <f>(BB78-BH78)/BH78</f>
        <v>0</v>
      </c>
      <c r="BP78">
        <f>BA78/(BC78+BA78/BH78)</f>
        <v>0</v>
      </c>
      <c r="BQ78" t="s">
        <v>442</v>
      </c>
      <c r="BR78">
        <v>0</v>
      </c>
      <c r="BS78">
        <f>IF(BR78&lt;&gt;0, BR78, BP78)</f>
        <v>0</v>
      </c>
      <c r="BT78">
        <f>1-BS78/BH78</f>
        <v>0</v>
      </c>
      <c r="BU78">
        <f>(BH78-BG78)/(BH78-BS78)</f>
        <v>0</v>
      </c>
      <c r="BV78">
        <f>(BB78-BH78)/(BB78-BS78)</f>
        <v>0</v>
      </c>
      <c r="BW78">
        <f>(BH78-BG78)/(BH78-BA78)</f>
        <v>0</v>
      </c>
      <c r="BX78">
        <f>(BB78-BH78)/(BB78-BA78)</f>
        <v>0</v>
      </c>
      <c r="BY78">
        <f>(BU78*BS78/BG78)</f>
        <v>0</v>
      </c>
      <c r="BZ78">
        <f>(1-BY78)</f>
        <v>0</v>
      </c>
      <c r="DI78">
        <f>$B$13*EH78+$C$13*EI78+$F$13*ET78*(1-EW78)</f>
        <v>0</v>
      </c>
      <c r="DJ78">
        <f>DI78*DK78</f>
        <v>0</v>
      </c>
      <c r="DK78">
        <f>($B$13*$D$11+$C$13*$D$11+$F$13*((FG78+EY78)/MAX(FG78+EY78+FH78, 0.1)*$I$11+FH78/MAX(FG78+EY78+FH78, 0.1)*$J$11))/($B$13+$C$13+$F$13)</f>
        <v>0</v>
      </c>
      <c r="DL78">
        <f>($B$13*$K$11+$C$13*$K$11+$F$13*((FG78+EY78)/MAX(FG78+EY78+FH78, 0.1)*$P$11+FH78/MAX(FG78+EY78+FH78, 0.1)*$Q$11))/($B$13+$C$13+$F$13)</f>
        <v>0</v>
      </c>
      <c r="DM78">
        <v>6</v>
      </c>
      <c r="DN78">
        <v>0.5</v>
      </c>
      <c r="DO78" t="s">
        <v>443</v>
      </c>
      <c r="DP78">
        <v>2</v>
      </c>
      <c r="DQ78" t="b">
        <v>1</v>
      </c>
      <c r="DR78">
        <v>1720988709.5</v>
      </c>
      <c r="DS78">
        <v>421.9023333333333</v>
      </c>
      <c r="DT78">
        <v>420.040888888889</v>
      </c>
      <c r="DU78">
        <v>18.11093333333334</v>
      </c>
      <c r="DV78">
        <v>17.24167777777778</v>
      </c>
      <c r="DW78">
        <v>419.1318888888889</v>
      </c>
      <c r="DX78">
        <v>17.9429</v>
      </c>
      <c r="DY78">
        <v>500.0289999999999</v>
      </c>
      <c r="DZ78">
        <v>90.66268888888889</v>
      </c>
      <c r="EA78">
        <v>0.1001002777777778</v>
      </c>
      <c r="EB78">
        <v>25.54451111111111</v>
      </c>
      <c r="EC78">
        <v>25.01708888888889</v>
      </c>
      <c r="ED78">
        <v>999.9000000000001</v>
      </c>
      <c r="EE78">
        <v>0</v>
      </c>
      <c r="EF78">
        <v>0</v>
      </c>
      <c r="EG78">
        <v>10006.67777777778</v>
      </c>
      <c r="EH78">
        <v>0</v>
      </c>
      <c r="EI78">
        <v>0.242856</v>
      </c>
      <c r="EJ78">
        <v>1.86143</v>
      </c>
      <c r="EK78">
        <v>429.6842222222222</v>
      </c>
      <c r="EL78">
        <v>427.4102222222222</v>
      </c>
      <c r="EM78">
        <v>0.8692553333333334</v>
      </c>
      <c r="EN78">
        <v>420.040888888889</v>
      </c>
      <c r="EO78">
        <v>17.24167777777778</v>
      </c>
      <c r="EP78">
        <v>1.641986666666667</v>
      </c>
      <c r="EQ78">
        <v>1.563177777777778</v>
      </c>
      <c r="ER78">
        <v>14.35857777777777</v>
      </c>
      <c r="ES78">
        <v>13.60052222222222</v>
      </c>
      <c r="ET78">
        <v>0</v>
      </c>
      <c r="EU78">
        <v>0</v>
      </c>
      <c r="EV78">
        <v>0</v>
      </c>
      <c r="EW78">
        <v>0</v>
      </c>
      <c r="EX78">
        <v>1.055555555555556</v>
      </c>
      <c r="EY78">
        <v>0</v>
      </c>
      <c r="EZ78">
        <v>-20.03333333333333</v>
      </c>
      <c r="FA78">
        <v>-1.311111111111111</v>
      </c>
      <c r="FB78">
        <v>35.09711111111111</v>
      </c>
      <c r="FC78">
        <v>40.90266666666667</v>
      </c>
      <c r="FD78">
        <v>37.90266666666667</v>
      </c>
      <c r="FE78">
        <v>40.68722222222222</v>
      </c>
      <c r="FF78">
        <v>36.18722222222222</v>
      </c>
      <c r="FG78">
        <v>0</v>
      </c>
      <c r="FH78">
        <v>0</v>
      </c>
      <c r="FI78">
        <v>0</v>
      </c>
      <c r="FJ78">
        <v>1720988707.8</v>
      </c>
      <c r="FK78">
        <v>0</v>
      </c>
      <c r="FL78">
        <v>-1.536</v>
      </c>
      <c r="FM78">
        <v>-12.11538441522115</v>
      </c>
      <c r="FN78">
        <v>-23.7538462839183</v>
      </c>
      <c r="FO78">
        <v>-12.3</v>
      </c>
      <c r="FP78">
        <v>15</v>
      </c>
      <c r="FQ78">
        <v>1720988077.5</v>
      </c>
      <c r="FR78" t="s">
        <v>553</v>
      </c>
      <c r="FS78">
        <v>1720988077.5</v>
      </c>
      <c r="FT78">
        <v>1720988076</v>
      </c>
      <c r="FU78">
        <v>11</v>
      </c>
      <c r="FV78">
        <v>-0.063</v>
      </c>
      <c r="FW78">
        <v>0.017</v>
      </c>
      <c r="FX78">
        <v>2.763</v>
      </c>
      <c r="FY78">
        <v>0.177</v>
      </c>
      <c r="FZ78">
        <v>420</v>
      </c>
      <c r="GA78">
        <v>19</v>
      </c>
      <c r="GB78">
        <v>0.27</v>
      </c>
      <c r="GC78">
        <v>0.19</v>
      </c>
      <c r="GD78">
        <v>1.89773025</v>
      </c>
      <c r="GE78">
        <v>-0.1380482926829308</v>
      </c>
      <c r="GF78">
        <v>0.03730302712163587</v>
      </c>
      <c r="GG78">
        <v>1</v>
      </c>
      <c r="GH78">
        <v>-1.967647058823529</v>
      </c>
      <c r="GI78">
        <v>6.504201679322303</v>
      </c>
      <c r="GJ78">
        <v>6.161298592506353</v>
      </c>
      <c r="GK78">
        <v>0</v>
      </c>
      <c r="GL78">
        <v>0.87047165</v>
      </c>
      <c r="GM78">
        <v>0.03475904690431399</v>
      </c>
      <c r="GN78">
        <v>0.008948577075574646</v>
      </c>
      <c r="GO78">
        <v>1</v>
      </c>
      <c r="GP78">
        <v>2</v>
      </c>
      <c r="GQ78">
        <v>3</v>
      </c>
      <c r="GR78" t="s">
        <v>445</v>
      </c>
      <c r="GS78">
        <v>3.10135</v>
      </c>
      <c r="GT78">
        <v>2.75811</v>
      </c>
      <c r="GU78">
        <v>0.08856890000000001</v>
      </c>
      <c r="GV78">
        <v>0.08875379999999999</v>
      </c>
      <c r="GW78">
        <v>0.0891725</v>
      </c>
      <c r="GX78">
        <v>0.08716790000000001</v>
      </c>
      <c r="GY78">
        <v>23882.2</v>
      </c>
      <c r="GZ78">
        <v>22122</v>
      </c>
      <c r="HA78">
        <v>26759.4</v>
      </c>
      <c r="HB78">
        <v>24493.2</v>
      </c>
      <c r="HC78">
        <v>39025.3</v>
      </c>
      <c r="HD78">
        <v>33081</v>
      </c>
      <c r="HE78">
        <v>46758.2</v>
      </c>
      <c r="HF78">
        <v>38784.5</v>
      </c>
      <c r="HG78">
        <v>1.87507</v>
      </c>
      <c r="HH78">
        <v>1.91555</v>
      </c>
      <c r="HI78">
        <v>0.0547804</v>
      </c>
      <c r="HJ78">
        <v>0</v>
      </c>
      <c r="HK78">
        <v>24.1127</v>
      </c>
      <c r="HL78">
        <v>999.9</v>
      </c>
      <c r="HM78">
        <v>41.8</v>
      </c>
      <c r="HN78">
        <v>30.6</v>
      </c>
      <c r="HO78">
        <v>20.3293</v>
      </c>
      <c r="HP78">
        <v>61.0808</v>
      </c>
      <c r="HQ78">
        <v>23.8542</v>
      </c>
      <c r="HR78">
        <v>1</v>
      </c>
      <c r="HS78">
        <v>-0.09423529999999999</v>
      </c>
      <c r="HT78">
        <v>-0.177007</v>
      </c>
      <c r="HU78">
        <v>20.2993</v>
      </c>
      <c r="HV78">
        <v>5.22283</v>
      </c>
      <c r="HW78">
        <v>11.98</v>
      </c>
      <c r="HX78">
        <v>4.9657</v>
      </c>
      <c r="HY78">
        <v>3.27527</v>
      </c>
      <c r="HZ78">
        <v>9999</v>
      </c>
      <c r="IA78">
        <v>9999</v>
      </c>
      <c r="IB78">
        <v>9999</v>
      </c>
      <c r="IC78">
        <v>999.9</v>
      </c>
      <c r="ID78">
        <v>1.86391</v>
      </c>
      <c r="IE78">
        <v>1.86005</v>
      </c>
      <c r="IF78">
        <v>1.85834</v>
      </c>
      <c r="IG78">
        <v>1.85974</v>
      </c>
      <c r="IH78">
        <v>1.85989</v>
      </c>
      <c r="II78">
        <v>1.85835</v>
      </c>
      <c r="IJ78">
        <v>1.85735</v>
      </c>
      <c r="IK78">
        <v>1.85237</v>
      </c>
      <c r="IL78">
        <v>0</v>
      </c>
      <c r="IM78">
        <v>0</v>
      </c>
      <c r="IN78">
        <v>0</v>
      </c>
      <c r="IO78">
        <v>0</v>
      </c>
      <c r="IP78" t="s">
        <v>446</v>
      </c>
      <c r="IQ78" t="s">
        <v>447</v>
      </c>
      <c r="IR78" t="s">
        <v>448</v>
      </c>
      <c r="IS78" t="s">
        <v>448</v>
      </c>
      <c r="IT78" t="s">
        <v>448</v>
      </c>
      <c r="IU78" t="s">
        <v>448</v>
      </c>
      <c r="IV78">
        <v>0</v>
      </c>
      <c r="IW78">
        <v>100</v>
      </c>
      <c r="IX78">
        <v>100</v>
      </c>
      <c r="IY78">
        <v>2.771</v>
      </c>
      <c r="IZ78">
        <v>0.168</v>
      </c>
      <c r="JA78">
        <v>1.394999560256662</v>
      </c>
      <c r="JB78">
        <v>0.003205081530674009</v>
      </c>
      <c r="JC78">
        <v>2.801668427256499E-07</v>
      </c>
      <c r="JD78">
        <v>-2.335559357006475E-10</v>
      </c>
      <c r="JE78">
        <v>-0.005185949008331182</v>
      </c>
      <c r="JF78">
        <v>-0.002076669970451321</v>
      </c>
      <c r="JG78">
        <v>0.0007626758912413338</v>
      </c>
      <c r="JH78">
        <v>-6.071280622872934E-06</v>
      </c>
      <c r="JI78">
        <v>2</v>
      </c>
      <c r="JJ78">
        <v>2003</v>
      </c>
      <c r="JK78">
        <v>1</v>
      </c>
      <c r="JL78">
        <v>25</v>
      </c>
      <c r="JM78">
        <v>10.6</v>
      </c>
      <c r="JN78">
        <v>10.6</v>
      </c>
      <c r="JO78">
        <v>1.13037</v>
      </c>
      <c r="JP78">
        <v>2.63916</v>
      </c>
      <c r="JQ78">
        <v>1.49658</v>
      </c>
      <c r="JR78">
        <v>2.35718</v>
      </c>
      <c r="JS78">
        <v>1.54907</v>
      </c>
      <c r="JT78">
        <v>2.42676</v>
      </c>
      <c r="JU78">
        <v>34.8755</v>
      </c>
      <c r="JV78">
        <v>23.9999</v>
      </c>
      <c r="JW78">
        <v>18</v>
      </c>
      <c r="JX78">
        <v>465.023</v>
      </c>
      <c r="JY78">
        <v>504.075</v>
      </c>
      <c r="JZ78">
        <v>24.9482</v>
      </c>
      <c r="KA78">
        <v>26.131</v>
      </c>
      <c r="KB78">
        <v>29.9999</v>
      </c>
      <c r="KC78">
        <v>26.3708</v>
      </c>
      <c r="KD78">
        <v>26.3666</v>
      </c>
      <c r="KE78">
        <v>22.7385</v>
      </c>
      <c r="KF78">
        <v>14.1369</v>
      </c>
      <c r="KG78">
        <v>40.1846</v>
      </c>
      <c r="KH78">
        <v>24.9319</v>
      </c>
      <c r="KI78">
        <v>420</v>
      </c>
      <c r="KJ78">
        <v>17.2208</v>
      </c>
      <c r="KK78">
        <v>102.209</v>
      </c>
      <c r="KL78">
        <v>93.50230000000001</v>
      </c>
    </row>
    <row r="79" spans="1:298">
      <c r="A79">
        <v>61</v>
      </c>
      <c r="B79">
        <v>1720989633.1</v>
      </c>
      <c r="C79">
        <v>5614.099999904633</v>
      </c>
      <c r="D79" t="s">
        <v>576</v>
      </c>
      <c r="E79" t="s">
        <v>577</v>
      </c>
      <c r="F79">
        <v>5</v>
      </c>
      <c r="G79" t="s">
        <v>527</v>
      </c>
      <c r="H79" t="s">
        <v>501</v>
      </c>
      <c r="I79" t="s">
        <v>441</v>
      </c>
      <c r="J79">
        <v>1720989630.1</v>
      </c>
      <c r="K79">
        <f>(L79)/1000</f>
        <v>0</v>
      </c>
      <c r="L79">
        <f>IF(DQ79, AO79, AI79)</f>
        <v>0</v>
      </c>
      <c r="M79">
        <f>IF(DQ79, AJ79, AH79)</f>
        <v>0</v>
      </c>
      <c r="N79">
        <f>DS79 - IF(AV79&gt;1, M79*DM79*100.0/(AX79), 0)</f>
        <v>0</v>
      </c>
      <c r="O79">
        <f>((U79-K79/2)*N79-M79)/(U79+K79/2)</f>
        <v>0</v>
      </c>
      <c r="P79">
        <f>O79*(DZ79+EA79)/1000.0</f>
        <v>0</v>
      </c>
      <c r="Q79">
        <f>(DS79 - IF(AV79&gt;1, M79*DM79*100.0/(AX79), 0))*(DZ79+EA79)/1000.0</f>
        <v>0</v>
      </c>
      <c r="R79">
        <f>2.0/((1/T79-1/S79)+SIGN(T79)*SQRT((1/T79-1/S79)*(1/T79-1/S79) + 4*DN79/((DN79+1)*(DN79+1))*(2*1/T79*1/S79-1/S79*1/S79)))</f>
        <v>0</v>
      </c>
      <c r="S79">
        <f>IF(LEFT(DO79,1)&lt;&gt;"0",IF(LEFT(DO79,1)="1",3.0,DP79),$D$5+$E$5*(EG79*DZ79/($K$5*1000))+$F$5*(EG79*DZ79/($K$5*1000))*MAX(MIN(DM79,$J$5),$I$5)*MAX(MIN(DM79,$J$5),$I$5)+$G$5*MAX(MIN(DM79,$J$5),$I$5)*(EG79*DZ79/($K$5*1000))+$H$5*(EG79*DZ79/($K$5*1000))*(EG79*DZ79/($K$5*1000)))</f>
        <v>0</v>
      </c>
      <c r="T79">
        <f>K79*(1000-(1000*0.61365*exp(17.502*X79/(240.97+X79))/(DZ79+EA79)+DU79)/2)/(1000*0.61365*exp(17.502*X79/(240.97+X79))/(DZ79+EA79)-DU79)</f>
        <v>0</v>
      </c>
      <c r="U79">
        <f>1/((DN79+1)/(R79/1.6)+1/(S79/1.37)) + DN79/((DN79+1)/(R79/1.6) + DN79/(S79/1.37))</f>
        <v>0</v>
      </c>
      <c r="V79">
        <f>(DI79*DL79)</f>
        <v>0</v>
      </c>
      <c r="W79">
        <f>(EB79+(V79+2*0.95*5.67E-8*(((EB79+$B$9)+273)^4-(EB79+273)^4)-44100*K79)/(1.84*29.3*S79+8*0.95*5.67E-8*(EB79+273)^3))</f>
        <v>0</v>
      </c>
      <c r="X79">
        <f>($C$9*EC79+$D$9*ED79+$E$9*W79)</f>
        <v>0</v>
      </c>
      <c r="Y79">
        <f>0.61365*exp(17.502*X79/(240.97+X79))</f>
        <v>0</v>
      </c>
      <c r="Z79">
        <f>(AA79/AB79*100)</f>
        <v>0</v>
      </c>
      <c r="AA79">
        <f>DU79*(DZ79+EA79)/1000</f>
        <v>0</v>
      </c>
      <c r="AB79">
        <f>0.61365*exp(17.502*EB79/(240.97+EB79))</f>
        <v>0</v>
      </c>
      <c r="AC79">
        <f>(Y79-DU79*(DZ79+EA79)/1000)</f>
        <v>0</v>
      </c>
      <c r="AD79">
        <f>(-K79*44100)</f>
        <v>0</v>
      </c>
      <c r="AE79">
        <f>2*29.3*S79*0.92*(EB79-X79)</f>
        <v>0</v>
      </c>
      <c r="AF79">
        <f>2*0.95*5.67E-8*(((EB79+$B$9)+273)^4-(X79+273)^4)</f>
        <v>0</v>
      </c>
      <c r="AG79">
        <f>V79+AF79+AD79+AE79</f>
        <v>0</v>
      </c>
      <c r="AH79">
        <f>DY79*AV79*(DT79-DS79*(1000-AV79*DV79)/(1000-AV79*DU79))/(100*DM79)</f>
        <v>0</v>
      </c>
      <c r="AI79">
        <f>1000*DY79*AV79*(DU79-DV79)/(100*DM79*(1000-AV79*DU79))</f>
        <v>0</v>
      </c>
      <c r="AJ79">
        <f>(AK79 - AL79 - DZ79*1E3/(8.314*(EB79+273.15)) * AN79/DY79 * AM79) * DY79/(100*DM79) * (1000 - DV79)/1000</f>
        <v>0</v>
      </c>
      <c r="AK79">
        <v>430.7017176816004</v>
      </c>
      <c r="AL79">
        <v>433.8685090909091</v>
      </c>
      <c r="AM79">
        <v>-0.0001135800170299343</v>
      </c>
      <c r="AN79">
        <v>66.44731590782359</v>
      </c>
      <c r="AO79">
        <f>(AQ79 - AP79 + DZ79*1E3/(8.314*(EB79+273.15)) * AS79/DY79 * AR79) * DY79/(100*DM79) * 1000/(1000 - AQ79)</f>
        <v>0</v>
      </c>
      <c r="AP79">
        <v>24.7631631749424</v>
      </c>
      <c r="AQ79">
        <v>26.0996993939394</v>
      </c>
      <c r="AR79">
        <v>-3.540253924273142E-06</v>
      </c>
      <c r="AS79">
        <v>106.4724245431814</v>
      </c>
      <c r="AT79">
        <v>15</v>
      </c>
      <c r="AU79">
        <v>3</v>
      </c>
      <c r="AV79">
        <f>IF(AT79*$H$15&gt;=AX79,1.0,(AX79/(AX79-AT79*$H$15)))</f>
        <v>0</v>
      </c>
      <c r="AW79">
        <f>(AV79-1)*100</f>
        <v>0</v>
      </c>
      <c r="AX79">
        <f>MAX(0,($B$15+$C$15*EG79)/(1+$D$15*EG79)*DZ79/(EB79+273)*$E$15)</f>
        <v>0</v>
      </c>
      <c r="AY79" t="s">
        <v>442</v>
      </c>
      <c r="AZ79" t="s">
        <v>442</v>
      </c>
      <c r="BA79">
        <v>0</v>
      </c>
      <c r="BB79">
        <v>0</v>
      </c>
      <c r="BC79">
        <f>1-BA79/BB79</f>
        <v>0</v>
      </c>
      <c r="BD79">
        <v>0</v>
      </c>
      <c r="BE79" t="s">
        <v>442</v>
      </c>
      <c r="BF79" t="s">
        <v>442</v>
      </c>
      <c r="BG79">
        <v>0</v>
      </c>
      <c r="BH79">
        <v>0</v>
      </c>
      <c r="BI79">
        <f>1-BG79/BH79</f>
        <v>0</v>
      </c>
      <c r="BJ79">
        <v>0.5</v>
      </c>
      <c r="BK79">
        <f>DJ79</f>
        <v>0</v>
      </c>
      <c r="BL79">
        <f>M79</f>
        <v>0</v>
      </c>
      <c r="BM79">
        <f>BI79*BJ79*BK79</f>
        <v>0</v>
      </c>
      <c r="BN79">
        <f>(BL79-BD79)/BK79</f>
        <v>0</v>
      </c>
      <c r="BO79">
        <f>(BB79-BH79)/BH79</f>
        <v>0</v>
      </c>
      <c r="BP79">
        <f>BA79/(BC79+BA79/BH79)</f>
        <v>0</v>
      </c>
      <c r="BQ79" t="s">
        <v>442</v>
      </c>
      <c r="BR79">
        <v>0</v>
      </c>
      <c r="BS79">
        <f>IF(BR79&lt;&gt;0, BR79, BP79)</f>
        <v>0</v>
      </c>
      <c r="BT79">
        <f>1-BS79/BH79</f>
        <v>0</v>
      </c>
      <c r="BU79">
        <f>(BH79-BG79)/(BH79-BS79)</f>
        <v>0</v>
      </c>
      <c r="BV79">
        <f>(BB79-BH79)/(BB79-BS79)</f>
        <v>0</v>
      </c>
      <c r="BW79">
        <f>(BH79-BG79)/(BH79-BA79)</f>
        <v>0</v>
      </c>
      <c r="BX79">
        <f>(BB79-BH79)/(BB79-BA79)</f>
        <v>0</v>
      </c>
      <c r="BY79">
        <f>(BU79*BS79/BG79)</f>
        <v>0</v>
      </c>
      <c r="BZ79">
        <f>(1-BY79)</f>
        <v>0</v>
      </c>
      <c r="DI79">
        <f>$B$13*EH79+$C$13*EI79+$F$13*ET79*(1-EW79)</f>
        <v>0</v>
      </c>
      <c r="DJ79">
        <f>DI79*DK79</f>
        <v>0</v>
      </c>
      <c r="DK79">
        <f>($B$13*$D$11+$C$13*$D$11+$F$13*((FG79+EY79)/MAX(FG79+EY79+FH79, 0.1)*$I$11+FH79/MAX(FG79+EY79+FH79, 0.1)*$J$11))/($B$13+$C$13+$F$13)</f>
        <v>0</v>
      </c>
      <c r="DL79">
        <f>($B$13*$K$11+$C$13*$K$11+$F$13*((FG79+EY79)/MAX(FG79+EY79+FH79, 0.1)*$P$11+FH79/MAX(FG79+EY79+FH79, 0.1)*$Q$11))/($B$13+$C$13+$F$13)</f>
        <v>0</v>
      </c>
      <c r="DM79">
        <v>6</v>
      </c>
      <c r="DN79">
        <v>0.5</v>
      </c>
      <c r="DO79" t="s">
        <v>443</v>
      </c>
      <c r="DP79">
        <v>2</v>
      </c>
      <c r="DQ79" t="b">
        <v>1</v>
      </c>
      <c r="DR79">
        <v>1720989630.1</v>
      </c>
      <c r="DS79">
        <v>422.5514545454545</v>
      </c>
      <c r="DT79">
        <v>420.0245454545454</v>
      </c>
      <c r="DU79">
        <v>26.10215454545454</v>
      </c>
      <c r="DV79">
        <v>24.7637</v>
      </c>
      <c r="DW79">
        <v>420.3054545454545</v>
      </c>
      <c r="DX79">
        <v>25.80772727272727</v>
      </c>
      <c r="DY79">
        <v>500.0252727272727</v>
      </c>
      <c r="DZ79">
        <v>90.63564545454544</v>
      </c>
      <c r="EA79">
        <v>0.1000573090909091</v>
      </c>
      <c r="EB79">
        <v>31.87463636363636</v>
      </c>
      <c r="EC79">
        <v>31.00277272727273</v>
      </c>
      <c r="ED79">
        <v>999.9</v>
      </c>
      <c r="EE79">
        <v>0</v>
      </c>
      <c r="EF79">
        <v>0</v>
      </c>
      <c r="EG79">
        <v>10000.55454545455</v>
      </c>
      <c r="EH79">
        <v>0</v>
      </c>
      <c r="EI79">
        <v>0.242856</v>
      </c>
      <c r="EJ79">
        <v>2.527032727272728</v>
      </c>
      <c r="EK79">
        <v>433.8766363636363</v>
      </c>
      <c r="EL79">
        <v>430.69</v>
      </c>
      <c r="EM79">
        <v>1.338465454545455</v>
      </c>
      <c r="EN79">
        <v>420.0245454545454</v>
      </c>
      <c r="EO79">
        <v>24.7637</v>
      </c>
      <c r="EP79">
        <v>2.365785454545454</v>
      </c>
      <c r="EQ79">
        <v>2.244473636363637</v>
      </c>
      <c r="ER79">
        <v>20.13146363636364</v>
      </c>
      <c r="ES79">
        <v>19.28332727272727</v>
      </c>
      <c r="ET79">
        <v>0</v>
      </c>
      <c r="EU79">
        <v>0</v>
      </c>
      <c r="EV79">
        <v>0</v>
      </c>
      <c r="EW79">
        <v>0</v>
      </c>
      <c r="EX79">
        <v>-4.163636363636363</v>
      </c>
      <c r="EY79">
        <v>0</v>
      </c>
      <c r="EZ79">
        <v>-16.95454545454545</v>
      </c>
      <c r="FA79">
        <v>-1.263636363636363</v>
      </c>
      <c r="FB79">
        <v>35.01127272727273</v>
      </c>
      <c r="FC79">
        <v>38.55072727272727</v>
      </c>
      <c r="FD79">
        <v>36.63618181818182</v>
      </c>
      <c r="FE79">
        <v>38.14736363636364</v>
      </c>
      <c r="FF79">
        <v>35.88054545454546</v>
      </c>
      <c r="FG79">
        <v>0</v>
      </c>
      <c r="FH79">
        <v>0</v>
      </c>
      <c r="FI79">
        <v>0</v>
      </c>
      <c r="FJ79">
        <v>1720989628.8</v>
      </c>
      <c r="FK79">
        <v>0</v>
      </c>
      <c r="FL79">
        <v>-1.238461538461539</v>
      </c>
      <c r="FM79">
        <v>-38.40683779561714</v>
      </c>
      <c r="FN79">
        <v>28.33846171387669</v>
      </c>
      <c r="FO79">
        <v>-21.70384615384616</v>
      </c>
      <c r="FP79">
        <v>15</v>
      </c>
      <c r="FQ79">
        <v>1720989105.6</v>
      </c>
      <c r="FR79" t="s">
        <v>578</v>
      </c>
      <c r="FS79">
        <v>1720989100.1</v>
      </c>
      <c r="FT79">
        <v>1720989105.6</v>
      </c>
      <c r="FU79">
        <v>12</v>
      </c>
      <c r="FV79">
        <v>-0.528</v>
      </c>
      <c r="FW79">
        <v>-0.05</v>
      </c>
      <c r="FX79">
        <v>2.238</v>
      </c>
      <c r="FY79">
        <v>0.251</v>
      </c>
      <c r="FZ79">
        <v>420</v>
      </c>
      <c r="GA79">
        <v>24</v>
      </c>
      <c r="GB79">
        <v>0.61</v>
      </c>
      <c r="GC79">
        <v>0.12</v>
      </c>
      <c r="GD79">
        <v>2.524996829268293</v>
      </c>
      <c r="GE79">
        <v>0.04714097560975423</v>
      </c>
      <c r="GF79">
        <v>0.026205895951663</v>
      </c>
      <c r="GG79">
        <v>1</v>
      </c>
      <c r="GH79">
        <v>-1.064705882352941</v>
      </c>
      <c r="GI79">
        <v>1.191749439257488</v>
      </c>
      <c r="GJ79">
        <v>7.463396260217209</v>
      </c>
      <c r="GK79">
        <v>0</v>
      </c>
      <c r="GL79">
        <v>1.338394146341463</v>
      </c>
      <c r="GM79">
        <v>-0.0004346341463408217</v>
      </c>
      <c r="GN79">
        <v>0.0008785852697064687</v>
      </c>
      <c r="GO79">
        <v>1</v>
      </c>
      <c r="GP79">
        <v>2</v>
      </c>
      <c r="GQ79">
        <v>3</v>
      </c>
      <c r="GR79" t="s">
        <v>445</v>
      </c>
      <c r="GS79">
        <v>3.1033</v>
      </c>
      <c r="GT79">
        <v>2.75822</v>
      </c>
      <c r="GU79">
        <v>0.0887318</v>
      </c>
      <c r="GV79">
        <v>0.08872529999999999</v>
      </c>
      <c r="GW79">
        <v>0.115271</v>
      </c>
      <c r="GX79">
        <v>0.112427</v>
      </c>
      <c r="GY79">
        <v>23862.5</v>
      </c>
      <c r="GZ79">
        <v>22096.2</v>
      </c>
      <c r="HA79">
        <v>26742.9</v>
      </c>
      <c r="HB79">
        <v>24464.9</v>
      </c>
      <c r="HC79">
        <v>37867.5</v>
      </c>
      <c r="HD79">
        <v>32106.9</v>
      </c>
      <c r="HE79">
        <v>46729.1</v>
      </c>
      <c r="HF79">
        <v>38723</v>
      </c>
      <c r="HG79">
        <v>1.87685</v>
      </c>
      <c r="HH79">
        <v>1.92517</v>
      </c>
      <c r="HI79">
        <v>0.129789</v>
      </c>
      <c r="HJ79">
        <v>0</v>
      </c>
      <c r="HK79">
        <v>28.8813</v>
      </c>
      <c r="HL79">
        <v>999.9</v>
      </c>
      <c r="HM79">
        <v>55.4</v>
      </c>
      <c r="HN79">
        <v>30.3</v>
      </c>
      <c r="HO79">
        <v>26.4941</v>
      </c>
      <c r="HP79">
        <v>60.9281</v>
      </c>
      <c r="HQ79">
        <v>23.3373</v>
      </c>
      <c r="HR79">
        <v>1</v>
      </c>
      <c r="HS79">
        <v>-0.0598069</v>
      </c>
      <c r="HT79">
        <v>-2.7359</v>
      </c>
      <c r="HU79">
        <v>20.2782</v>
      </c>
      <c r="HV79">
        <v>5.22163</v>
      </c>
      <c r="HW79">
        <v>11.98</v>
      </c>
      <c r="HX79">
        <v>4.96575</v>
      </c>
      <c r="HY79">
        <v>3.27545</v>
      </c>
      <c r="HZ79">
        <v>9999</v>
      </c>
      <c r="IA79">
        <v>9999</v>
      </c>
      <c r="IB79">
        <v>9999</v>
      </c>
      <c r="IC79">
        <v>999.9</v>
      </c>
      <c r="ID79">
        <v>1.86392</v>
      </c>
      <c r="IE79">
        <v>1.86005</v>
      </c>
      <c r="IF79">
        <v>1.85834</v>
      </c>
      <c r="IG79">
        <v>1.85974</v>
      </c>
      <c r="IH79">
        <v>1.85986</v>
      </c>
      <c r="II79">
        <v>1.85832</v>
      </c>
      <c r="IJ79">
        <v>1.85733</v>
      </c>
      <c r="IK79">
        <v>1.85231</v>
      </c>
      <c r="IL79">
        <v>0</v>
      </c>
      <c r="IM79">
        <v>0</v>
      </c>
      <c r="IN79">
        <v>0</v>
      </c>
      <c r="IO79">
        <v>0</v>
      </c>
      <c r="IP79" t="s">
        <v>446</v>
      </c>
      <c r="IQ79" t="s">
        <v>447</v>
      </c>
      <c r="IR79" t="s">
        <v>448</v>
      </c>
      <c r="IS79" t="s">
        <v>448</v>
      </c>
      <c r="IT79" t="s">
        <v>448</v>
      </c>
      <c r="IU79" t="s">
        <v>448</v>
      </c>
      <c r="IV79">
        <v>0</v>
      </c>
      <c r="IW79">
        <v>100</v>
      </c>
      <c r="IX79">
        <v>100</v>
      </c>
      <c r="IY79">
        <v>2.246</v>
      </c>
      <c r="IZ79">
        <v>0.2944</v>
      </c>
      <c r="JA79">
        <v>0.8667508697664363</v>
      </c>
      <c r="JB79">
        <v>0.003205081530674009</v>
      </c>
      <c r="JC79">
        <v>2.801668427256499E-07</v>
      </c>
      <c r="JD79">
        <v>-2.335559357006475E-10</v>
      </c>
      <c r="JE79">
        <v>-0.05559070415529722</v>
      </c>
      <c r="JF79">
        <v>-0.002076669970451321</v>
      </c>
      <c r="JG79">
        <v>0.0007626758912413338</v>
      </c>
      <c r="JH79">
        <v>-6.071280622872934E-06</v>
      </c>
      <c r="JI79">
        <v>2</v>
      </c>
      <c r="JJ79">
        <v>2003</v>
      </c>
      <c r="JK79">
        <v>1</v>
      </c>
      <c r="JL79">
        <v>25</v>
      </c>
      <c r="JM79">
        <v>8.9</v>
      </c>
      <c r="JN79">
        <v>8.800000000000001</v>
      </c>
      <c r="JO79">
        <v>1.14014</v>
      </c>
      <c r="JP79">
        <v>2.65137</v>
      </c>
      <c r="JQ79">
        <v>1.49658</v>
      </c>
      <c r="JR79">
        <v>2.36084</v>
      </c>
      <c r="JS79">
        <v>1.54907</v>
      </c>
      <c r="JT79">
        <v>2.42798</v>
      </c>
      <c r="JU79">
        <v>34.9214</v>
      </c>
      <c r="JV79">
        <v>23.9824</v>
      </c>
      <c r="JW79">
        <v>18</v>
      </c>
      <c r="JX79">
        <v>468.414</v>
      </c>
      <c r="JY79">
        <v>513.051</v>
      </c>
      <c r="JZ79">
        <v>33.2367</v>
      </c>
      <c r="KA79">
        <v>26.5849</v>
      </c>
      <c r="KB79">
        <v>30.0001</v>
      </c>
      <c r="KC79">
        <v>26.6875</v>
      </c>
      <c r="KD79">
        <v>26.6488</v>
      </c>
      <c r="KE79">
        <v>22.9112</v>
      </c>
      <c r="KF79">
        <v>8.05453</v>
      </c>
      <c r="KG79">
        <v>100</v>
      </c>
      <c r="KH79">
        <v>33.2338</v>
      </c>
      <c r="KI79">
        <v>420</v>
      </c>
      <c r="KJ79">
        <v>24.8167</v>
      </c>
      <c r="KK79">
        <v>102.146</v>
      </c>
      <c r="KL79">
        <v>93.36960000000001</v>
      </c>
    </row>
    <row r="80" spans="1:298">
      <c r="A80">
        <v>62</v>
      </c>
      <c r="B80">
        <v>1720989638.1</v>
      </c>
      <c r="C80">
        <v>5619.099999904633</v>
      </c>
      <c r="D80" t="s">
        <v>579</v>
      </c>
      <c r="E80" t="s">
        <v>580</v>
      </c>
      <c r="F80">
        <v>5</v>
      </c>
      <c r="G80" t="s">
        <v>527</v>
      </c>
      <c r="H80" t="s">
        <v>501</v>
      </c>
      <c r="I80" t="s">
        <v>441</v>
      </c>
      <c r="J80">
        <v>1720989635.6</v>
      </c>
      <c r="K80">
        <f>(L80)/1000</f>
        <v>0</v>
      </c>
      <c r="L80">
        <f>IF(DQ80, AO80, AI80)</f>
        <v>0</v>
      </c>
      <c r="M80">
        <f>IF(DQ80, AJ80, AH80)</f>
        <v>0</v>
      </c>
      <c r="N80">
        <f>DS80 - IF(AV80&gt;1, M80*DM80*100.0/(AX80), 0)</f>
        <v>0</v>
      </c>
      <c r="O80">
        <f>((U80-K80/2)*N80-M80)/(U80+K80/2)</f>
        <v>0</v>
      </c>
      <c r="P80">
        <f>O80*(DZ80+EA80)/1000.0</f>
        <v>0</v>
      </c>
      <c r="Q80">
        <f>(DS80 - IF(AV80&gt;1, M80*DM80*100.0/(AX80), 0))*(DZ80+EA80)/1000.0</f>
        <v>0</v>
      </c>
      <c r="R80">
        <f>2.0/((1/T80-1/S80)+SIGN(T80)*SQRT((1/T80-1/S80)*(1/T80-1/S80) + 4*DN80/((DN80+1)*(DN80+1))*(2*1/T80*1/S80-1/S80*1/S80)))</f>
        <v>0</v>
      </c>
      <c r="S80">
        <f>IF(LEFT(DO80,1)&lt;&gt;"0",IF(LEFT(DO80,1)="1",3.0,DP80),$D$5+$E$5*(EG80*DZ80/($K$5*1000))+$F$5*(EG80*DZ80/($K$5*1000))*MAX(MIN(DM80,$J$5),$I$5)*MAX(MIN(DM80,$J$5),$I$5)+$G$5*MAX(MIN(DM80,$J$5),$I$5)*(EG80*DZ80/($K$5*1000))+$H$5*(EG80*DZ80/($K$5*1000))*(EG80*DZ80/($K$5*1000)))</f>
        <v>0</v>
      </c>
      <c r="T80">
        <f>K80*(1000-(1000*0.61365*exp(17.502*X80/(240.97+X80))/(DZ80+EA80)+DU80)/2)/(1000*0.61365*exp(17.502*X80/(240.97+X80))/(DZ80+EA80)-DU80)</f>
        <v>0</v>
      </c>
      <c r="U80">
        <f>1/((DN80+1)/(R80/1.6)+1/(S80/1.37)) + DN80/((DN80+1)/(R80/1.6) + DN80/(S80/1.37))</f>
        <v>0</v>
      </c>
      <c r="V80">
        <f>(DI80*DL80)</f>
        <v>0</v>
      </c>
      <c r="W80">
        <f>(EB80+(V80+2*0.95*5.67E-8*(((EB80+$B$9)+273)^4-(EB80+273)^4)-44100*K80)/(1.84*29.3*S80+8*0.95*5.67E-8*(EB80+273)^3))</f>
        <v>0</v>
      </c>
      <c r="X80">
        <f>($C$9*EC80+$D$9*ED80+$E$9*W80)</f>
        <v>0</v>
      </c>
      <c r="Y80">
        <f>0.61365*exp(17.502*X80/(240.97+X80))</f>
        <v>0</v>
      </c>
      <c r="Z80">
        <f>(AA80/AB80*100)</f>
        <v>0</v>
      </c>
      <c r="AA80">
        <f>DU80*(DZ80+EA80)/1000</f>
        <v>0</v>
      </c>
      <c r="AB80">
        <f>0.61365*exp(17.502*EB80/(240.97+EB80))</f>
        <v>0</v>
      </c>
      <c r="AC80">
        <f>(Y80-DU80*(DZ80+EA80)/1000)</f>
        <v>0</v>
      </c>
      <c r="AD80">
        <f>(-K80*44100)</f>
        <v>0</v>
      </c>
      <c r="AE80">
        <f>2*29.3*S80*0.92*(EB80-X80)</f>
        <v>0</v>
      </c>
      <c r="AF80">
        <f>2*0.95*5.67E-8*(((EB80+$B$9)+273)^4-(X80+273)^4)</f>
        <v>0</v>
      </c>
      <c r="AG80">
        <f>V80+AF80+AD80+AE80</f>
        <v>0</v>
      </c>
      <c r="AH80">
        <f>DY80*AV80*(DT80-DS80*(1000-AV80*DV80)/(1000-AV80*DU80))/(100*DM80)</f>
        <v>0</v>
      </c>
      <c r="AI80">
        <f>1000*DY80*AV80*(DU80-DV80)/(100*DM80*(1000-AV80*DU80))</f>
        <v>0</v>
      </c>
      <c r="AJ80">
        <f>(AK80 - AL80 - DZ80*1E3/(8.314*(EB80+273.15)) * AN80/DY80 * AM80) * DY80/(100*DM80) * (1000 - DV80)/1000</f>
        <v>0</v>
      </c>
      <c r="AK80">
        <v>430.6315715929754</v>
      </c>
      <c r="AL80">
        <v>433.7777636363635</v>
      </c>
      <c r="AM80">
        <v>-0.000761237972952213</v>
      </c>
      <c r="AN80">
        <v>66.44731590782359</v>
      </c>
      <c r="AO80">
        <f>(AQ80 - AP80 + DZ80*1E3/(8.314*(EB80+273.15)) * AS80/DY80 * AR80) * DY80/(100*DM80) * 1000/(1000 - AQ80)</f>
        <v>0</v>
      </c>
      <c r="AP80">
        <v>24.76222920955149</v>
      </c>
      <c r="AQ80">
        <v>26.09751333333332</v>
      </c>
      <c r="AR80">
        <v>-2.138179143464594E-06</v>
      </c>
      <c r="AS80">
        <v>106.4724245431814</v>
      </c>
      <c r="AT80">
        <v>15</v>
      </c>
      <c r="AU80">
        <v>3</v>
      </c>
      <c r="AV80">
        <f>IF(AT80*$H$15&gt;=AX80,1.0,(AX80/(AX80-AT80*$H$15)))</f>
        <v>0</v>
      </c>
      <c r="AW80">
        <f>(AV80-1)*100</f>
        <v>0</v>
      </c>
      <c r="AX80">
        <f>MAX(0,($B$15+$C$15*EG80)/(1+$D$15*EG80)*DZ80/(EB80+273)*$E$15)</f>
        <v>0</v>
      </c>
      <c r="AY80" t="s">
        <v>442</v>
      </c>
      <c r="AZ80" t="s">
        <v>442</v>
      </c>
      <c r="BA80">
        <v>0</v>
      </c>
      <c r="BB80">
        <v>0</v>
      </c>
      <c r="BC80">
        <f>1-BA80/BB80</f>
        <v>0</v>
      </c>
      <c r="BD80">
        <v>0</v>
      </c>
      <c r="BE80" t="s">
        <v>442</v>
      </c>
      <c r="BF80" t="s">
        <v>442</v>
      </c>
      <c r="BG80">
        <v>0</v>
      </c>
      <c r="BH80">
        <v>0</v>
      </c>
      <c r="BI80">
        <f>1-BG80/BH80</f>
        <v>0</v>
      </c>
      <c r="BJ80">
        <v>0.5</v>
      </c>
      <c r="BK80">
        <f>DJ80</f>
        <v>0</v>
      </c>
      <c r="BL80">
        <f>M80</f>
        <v>0</v>
      </c>
      <c r="BM80">
        <f>BI80*BJ80*BK80</f>
        <v>0</v>
      </c>
      <c r="BN80">
        <f>(BL80-BD80)/BK80</f>
        <v>0</v>
      </c>
      <c r="BO80">
        <f>(BB80-BH80)/BH80</f>
        <v>0</v>
      </c>
      <c r="BP80">
        <f>BA80/(BC80+BA80/BH80)</f>
        <v>0</v>
      </c>
      <c r="BQ80" t="s">
        <v>442</v>
      </c>
      <c r="BR80">
        <v>0</v>
      </c>
      <c r="BS80">
        <f>IF(BR80&lt;&gt;0, BR80, BP80)</f>
        <v>0</v>
      </c>
      <c r="BT80">
        <f>1-BS80/BH80</f>
        <v>0</v>
      </c>
      <c r="BU80">
        <f>(BH80-BG80)/(BH80-BS80)</f>
        <v>0</v>
      </c>
      <c r="BV80">
        <f>(BB80-BH80)/(BB80-BS80)</f>
        <v>0</v>
      </c>
      <c r="BW80">
        <f>(BH80-BG80)/(BH80-BA80)</f>
        <v>0</v>
      </c>
      <c r="BX80">
        <f>(BB80-BH80)/(BB80-BA80)</f>
        <v>0</v>
      </c>
      <c r="BY80">
        <f>(BU80*BS80/BG80)</f>
        <v>0</v>
      </c>
      <c r="BZ80">
        <f>(1-BY80)</f>
        <v>0</v>
      </c>
      <c r="DI80">
        <f>$B$13*EH80+$C$13*EI80+$F$13*ET80*(1-EW80)</f>
        <v>0</v>
      </c>
      <c r="DJ80">
        <f>DI80*DK80</f>
        <v>0</v>
      </c>
      <c r="DK80">
        <f>($B$13*$D$11+$C$13*$D$11+$F$13*((FG80+EY80)/MAX(FG80+EY80+FH80, 0.1)*$I$11+FH80/MAX(FG80+EY80+FH80, 0.1)*$J$11))/($B$13+$C$13+$F$13)</f>
        <v>0</v>
      </c>
      <c r="DL80">
        <f>($B$13*$K$11+$C$13*$K$11+$F$13*((FG80+EY80)/MAX(FG80+EY80+FH80, 0.1)*$P$11+FH80/MAX(FG80+EY80+FH80, 0.1)*$Q$11))/($B$13+$C$13+$F$13)</f>
        <v>0</v>
      </c>
      <c r="DM80">
        <v>6</v>
      </c>
      <c r="DN80">
        <v>0.5</v>
      </c>
      <c r="DO80" t="s">
        <v>443</v>
      </c>
      <c r="DP80">
        <v>2</v>
      </c>
      <c r="DQ80" t="b">
        <v>1</v>
      </c>
      <c r="DR80">
        <v>1720989635.6</v>
      </c>
      <c r="DS80">
        <v>422.4917777777778</v>
      </c>
      <c r="DT80">
        <v>419.9671111111112</v>
      </c>
      <c r="DU80">
        <v>26.09787777777778</v>
      </c>
      <c r="DV80">
        <v>24.76214444444444</v>
      </c>
      <c r="DW80">
        <v>420.2457777777777</v>
      </c>
      <c r="DX80">
        <v>25.80356666666667</v>
      </c>
      <c r="DY80">
        <v>500.0582222222222</v>
      </c>
      <c r="DZ80">
        <v>90.63639999999999</v>
      </c>
      <c r="EA80">
        <v>0.09999891111111112</v>
      </c>
      <c r="EB80">
        <v>31.87153333333333</v>
      </c>
      <c r="EC80">
        <v>30.99448888888889</v>
      </c>
      <c r="ED80">
        <v>999.9000000000001</v>
      </c>
      <c r="EE80">
        <v>0</v>
      </c>
      <c r="EF80">
        <v>0</v>
      </c>
      <c r="EG80">
        <v>9996.666666666666</v>
      </c>
      <c r="EH80">
        <v>0</v>
      </c>
      <c r="EI80">
        <v>0.242856</v>
      </c>
      <c r="EJ80">
        <v>2.524564444444445</v>
      </c>
      <c r="EK80">
        <v>433.8132222222222</v>
      </c>
      <c r="EL80">
        <v>430.6304444444444</v>
      </c>
      <c r="EM80">
        <v>1.335757777777778</v>
      </c>
      <c r="EN80">
        <v>419.9671111111112</v>
      </c>
      <c r="EO80">
        <v>24.76214444444444</v>
      </c>
      <c r="EP80">
        <v>2.365418888888889</v>
      </c>
      <c r="EQ80">
        <v>2.244352222222222</v>
      </c>
      <c r="ER80">
        <v>20.12897777777778</v>
      </c>
      <c r="ES80">
        <v>19.28244444444444</v>
      </c>
      <c r="ET80">
        <v>0</v>
      </c>
      <c r="EU80">
        <v>0</v>
      </c>
      <c r="EV80">
        <v>0</v>
      </c>
      <c r="EW80">
        <v>0</v>
      </c>
      <c r="EX80">
        <v>-3.366666666666667</v>
      </c>
      <c r="EY80">
        <v>0</v>
      </c>
      <c r="EZ80">
        <v>-21.55555555555556</v>
      </c>
      <c r="FA80">
        <v>-1.277777777777778</v>
      </c>
      <c r="FB80">
        <v>34.91633333333333</v>
      </c>
      <c r="FC80">
        <v>38.43011111111111</v>
      </c>
      <c r="FD80">
        <v>36.41644444444444</v>
      </c>
      <c r="FE80">
        <v>37.965</v>
      </c>
      <c r="FF80">
        <v>36.15255555555555</v>
      </c>
      <c r="FG80">
        <v>0</v>
      </c>
      <c r="FH80">
        <v>0</v>
      </c>
      <c r="FI80">
        <v>0</v>
      </c>
      <c r="FJ80">
        <v>1720989633.6</v>
      </c>
      <c r="FK80">
        <v>0</v>
      </c>
      <c r="FL80">
        <v>-3.373076923076923</v>
      </c>
      <c r="FM80">
        <v>-25.99999998014484</v>
      </c>
      <c r="FN80">
        <v>20.08547034797616</v>
      </c>
      <c r="FO80">
        <v>-20.69615384615385</v>
      </c>
      <c r="FP80">
        <v>15</v>
      </c>
      <c r="FQ80">
        <v>1720989105.6</v>
      </c>
      <c r="FR80" t="s">
        <v>578</v>
      </c>
      <c r="FS80">
        <v>1720989100.1</v>
      </c>
      <c r="FT80">
        <v>1720989105.6</v>
      </c>
      <c r="FU80">
        <v>12</v>
      </c>
      <c r="FV80">
        <v>-0.528</v>
      </c>
      <c r="FW80">
        <v>-0.05</v>
      </c>
      <c r="FX80">
        <v>2.238</v>
      </c>
      <c r="FY80">
        <v>0.251</v>
      </c>
      <c r="FZ80">
        <v>420</v>
      </c>
      <c r="GA80">
        <v>24</v>
      </c>
      <c r="GB80">
        <v>0.61</v>
      </c>
      <c r="GC80">
        <v>0.12</v>
      </c>
      <c r="GD80">
        <v>2.530833414634146</v>
      </c>
      <c r="GE80">
        <v>-0.03349170731707475</v>
      </c>
      <c r="GF80">
        <v>0.02702754905374274</v>
      </c>
      <c r="GG80">
        <v>1</v>
      </c>
      <c r="GH80">
        <v>-1.417647058823529</v>
      </c>
      <c r="GI80">
        <v>-28.99312460064845</v>
      </c>
      <c r="GJ80">
        <v>7.763620690655468</v>
      </c>
      <c r="GK80">
        <v>0</v>
      </c>
      <c r="GL80">
        <v>1.33773512195122</v>
      </c>
      <c r="GM80">
        <v>-0.007525714285713688</v>
      </c>
      <c r="GN80">
        <v>0.001430780312347473</v>
      </c>
      <c r="GO80">
        <v>1</v>
      </c>
      <c r="GP80">
        <v>2</v>
      </c>
      <c r="GQ80">
        <v>3</v>
      </c>
      <c r="GR80" t="s">
        <v>445</v>
      </c>
      <c r="GS80">
        <v>3.10325</v>
      </c>
      <c r="GT80">
        <v>2.75806</v>
      </c>
      <c r="GU80">
        <v>0.08871660000000001</v>
      </c>
      <c r="GV80">
        <v>0.08872480000000001</v>
      </c>
      <c r="GW80">
        <v>0.115263</v>
      </c>
      <c r="GX80">
        <v>0.112436</v>
      </c>
      <c r="GY80">
        <v>23863</v>
      </c>
      <c r="GZ80">
        <v>22096</v>
      </c>
      <c r="HA80">
        <v>26742.9</v>
      </c>
      <c r="HB80">
        <v>24464.7</v>
      </c>
      <c r="HC80">
        <v>37868</v>
      </c>
      <c r="HD80">
        <v>32106.5</v>
      </c>
      <c r="HE80">
        <v>46729.3</v>
      </c>
      <c r="HF80">
        <v>38723</v>
      </c>
      <c r="HG80">
        <v>1.87672</v>
      </c>
      <c r="HH80">
        <v>1.9255</v>
      </c>
      <c r="HI80">
        <v>0.130124</v>
      </c>
      <c r="HJ80">
        <v>0</v>
      </c>
      <c r="HK80">
        <v>28.8827</v>
      </c>
      <c r="HL80">
        <v>999.9</v>
      </c>
      <c r="HM80">
        <v>55.4</v>
      </c>
      <c r="HN80">
        <v>30.3</v>
      </c>
      <c r="HO80">
        <v>26.4945</v>
      </c>
      <c r="HP80">
        <v>60.9981</v>
      </c>
      <c r="HQ80">
        <v>23.0649</v>
      </c>
      <c r="HR80">
        <v>1</v>
      </c>
      <c r="HS80">
        <v>-0.0595605</v>
      </c>
      <c r="HT80">
        <v>-2.75861</v>
      </c>
      <c r="HU80">
        <v>20.2781</v>
      </c>
      <c r="HV80">
        <v>5.22178</v>
      </c>
      <c r="HW80">
        <v>11.98</v>
      </c>
      <c r="HX80">
        <v>4.9657</v>
      </c>
      <c r="HY80">
        <v>3.27548</v>
      </c>
      <c r="HZ80">
        <v>9999</v>
      </c>
      <c r="IA80">
        <v>9999</v>
      </c>
      <c r="IB80">
        <v>9999</v>
      </c>
      <c r="IC80">
        <v>999.9</v>
      </c>
      <c r="ID80">
        <v>1.86395</v>
      </c>
      <c r="IE80">
        <v>1.86005</v>
      </c>
      <c r="IF80">
        <v>1.85835</v>
      </c>
      <c r="IG80">
        <v>1.85974</v>
      </c>
      <c r="IH80">
        <v>1.85988</v>
      </c>
      <c r="II80">
        <v>1.85834</v>
      </c>
      <c r="IJ80">
        <v>1.85736</v>
      </c>
      <c r="IK80">
        <v>1.85235</v>
      </c>
      <c r="IL80">
        <v>0</v>
      </c>
      <c r="IM80">
        <v>0</v>
      </c>
      <c r="IN80">
        <v>0</v>
      </c>
      <c r="IO80">
        <v>0</v>
      </c>
      <c r="IP80" t="s">
        <v>446</v>
      </c>
      <c r="IQ80" t="s">
        <v>447</v>
      </c>
      <c r="IR80" t="s">
        <v>448</v>
      </c>
      <c r="IS80" t="s">
        <v>448</v>
      </c>
      <c r="IT80" t="s">
        <v>448</v>
      </c>
      <c r="IU80" t="s">
        <v>448</v>
      </c>
      <c r="IV80">
        <v>0</v>
      </c>
      <c r="IW80">
        <v>100</v>
      </c>
      <c r="IX80">
        <v>100</v>
      </c>
      <c r="IY80">
        <v>2.245</v>
      </c>
      <c r="IZ80">
        <v>0.2943</v>
      </c>
      <c r="JA80">
        <v>0.8667508697664363</v>
      </c>
      <c r="JB80">
        <v>0.003205081530674009</v>
      </c>
      <c r="JC80">
        <v>2.801668427256499E-07</v>
      </c>
      <c r="JD80">
        <v>-2.335559357006475E-10</v>
      </c>
      <c r="JE80">
        <v>-0.05559070415529722</v>
      </c>
      <c r="JF80">
        <v>-0.002076669970451321</v>
      </c>
      <c r="JG80">
        <v>0.0007626758912413338</v>
      </c>
      <c r="JH80">
        <v>-6.071280622872934E-06</v>
      </c>
      <c r="JI80">
        <v>2</v>
      </c>
      <c r="JJ80">
        <v>2003</v>
      </c>
      <c r="JK80">
        <v>1</v>
      </c>
      <c r="JL80">
        <v>25</v>
      </c>
      <c r="JM80">
        <v>9</v>
      </c>
      <c r="JN80">
        <v>8.9</v>
      </c>
      <c r="JO80">
        <v>1.14014</v>
      </c>
      <c r="JP80">
        <v>2.64038</v>
      </c>
      <c r="JQ80">
        <v>1.49658</v>
      </c>
      <c r="JR80">
        <v>2.36084</v>
      </c>
      <c r="JS80">
        <v>1.54907</v>
      </c>
      <c r="JT80">
        <v>2.45361</v>
      </c>
      <c r="JU80">
        <v>34.9444</v>
      </c>
      <c r="JV80">
        <v>23.9824</v>
      </c>
      <c r="JW80">
        <v>18</v>
      </c>
      <c r="JX80">
        <v>468.36</v>
      </c>
      <c r="JY80">
        <v>513.288</v>
      </c>
      <c r="JZ80">
        <v>33.2321</v>
      </c>
      <c r="KA80">
        <v>26.5855</v>
      </c>
      <c r="KB80">
        <v>30.0001</v>
      </c>
      <c r="KC80">
        <v>26.6898</v>
      </c>
      <c r="KD80">
        <v>26.6509</v>
      </c>
      <c r="KE80">
        <v>22.9137</v>
      </c>
      <c r="KF80">
        <v>8.05453</v>
      </c>
      <c r="KG80">
        <v>100</v>
      </c>
      <c r="KH80">
        <v>33.2438</v>
      </c>
      <c r="KI80">
        <v>420</v>
      </c>
      <c r="KJ80">
        <v>24.8167</v>
      </c>
      <c r="KK80">
        <v>102.146</v>
      </c>
      <c r="KL80">
        <v>93.3693</v>
      </c>
    </row>
    <row r="81" spans="1:298">
      <c r="A81">
        <v>63</v>
      </c>
      <c r="B81">
        <v>1720989643.1</v>
      </c>
      <c r="C81">
        <v>5624.099999904633</v>
      </c>
      <c r="D81" t="s">
        <v>581</v>
      </c>
      <c r="E81" t="s">
        <v>582</v>
      </c>
      <c r="F81">
        <v>5</v>
      </c>
      <c r="G81" t="s">
        <v>527</v>
      </c>
      <c r="H81" t="s">
        <v>501</v>
      </c>
      <c r="I81" t="s">
        <v>441</v>
      </c>
      <c r="J81">
        <v>1720989640.3</v>
      </c>
      <c r="K81">
        <f>(L81)/1000</f>
        <v>0</v>
      </c>
      <c r="L81">
        <f>IF(DQ81, AO81, AI81)</f>
        <v>0</v>
      </c>
      <c r="M81">
        <f>IF(DQ81, AJ81, AH81)</f>
        <v>0</v>
      </c>
      <c r="N81">
        <f>DS81 - IF(AV81&gt;1, M81*DM81*100.0/(AX81), 0)</f>
        <v>0</v>
      </c>
      <c r="O81">
        <f>((U81-K81/2)*N81-M81)/(U81+K81/2)</f>
        <v>0</v>
      </c>
      <c r="P81">
        <f>O81*(DZ81+EA81)/1000.0</f>
        <v>0</v>
      </c>
      <c r="Q81">
        <f>(DS81 - IF(AV81&gt;1, M81*DM81*100.0/(AX81), 0))*(DZ81+EA81)/1000.0</f>
        <v>0</v>
      </c>
      <c r="R81">
        <f>2.0/((1/T81-1/S81)+SIGN(T81)*SQRT((1/T81-1/S81)*(1/T81-1/S81) + 4*DN81/((DN81+1)*(DN81+1))*(2*1/T81*1/S81-1/S81*1/S81)))</f>
        <v>0</v>
      </c>
      <c r="S81">
        <f>IF(LEFT(DO81,1)&lt;&gt;"0",IF(LEFT(DO81,1)="1",3.0,DP81),$D$5+$E$5*(EG81*DZ81/($K$5*1000))+$F$5*(EG81*DZ81/($K$5*1000))*MAX(MIN(DM81,$J$5),$I$5)*MAX(MIN(DM81,$J$5),$I$5)+$G$5*MAX(MIN(DM81,$J$5),$I$5)*(EG81*DZ81/($K$5*1000))+$H$5*(EG81*DZ81/($K$5*1000))*(EG81*DZ81/($K$5*1000)))</f>
        <v>0</v>
      </c>
      <c r="T81">
        <f>K81*(1000-(1000*0.61365*exp(17.502*X81/(240.97+X81))/(DZ81+EA81)+DU81)/2)/(1000*0.61365*exp(17.502*X81/(240.97+X81))/(DZ81+EA81)-DU81)</f>
        <v>0</v>
      </c>
      <c r="U81">
        <f>1/((DN81+1)/(R81/1.6)+1/(S81/1.37)) + DN81/((DN81+1)/(R81/1.6) + DN81/(S81/1.37))</f>
        <v>0</v>
      </c>
      <c r="V81">
        <f>(DI81*DL81)</f>
        <v>0</v>
      </c>
      <c r="W81">
        <f>(EB81+(V81+2*0.95*5.67E-8*(((EB81+$B$9)+273)^4-(EB81+273)^4)-44100*K81)/(1.84*29.3*S81+8*0.95*5.67E-8*(EB81+273)^3))</f>
        <v>0</v>
      </c>
      <c r="X81">
        <f>($C$9*EC81+$D$9*ED81+$E$9*W81)</f>
        <v>0</v>
      </c>
      <c r="Y81">
        <f>0.61365*exp(17.502*X81/(240.97+X81))</f>
        <v>0</v>
      </c>
      <c r="Z81">
        <f>(AA81/AB81*100)</f>
        <v>0</v>
      </c>
      <c r="AA81">
        <f>DU81*(DZ81+EA81)/1000</f>
        <v>0</v>
      </c>
      <c r="AB81">
        <f>0.61365*exp(17.502*EB81/(240.97+EB81))</f>
        <v>0</v>
      </c>
      <c r="AC81">
        <f>(Y81-DU81*(DZ81+EA81)/1000)</f>
        <v>0</v>
      </c>
      <c r="AD81">
        <f>(-K81*44100)</f>
        <v>0</v>
      </c>
      <c r="AE81">
        <f>2*29.3*S81*0.92*(EB81-X81)</f>
        <v>0</v>
      </c>
      <c r="AF81">
        <f>2*0.95*5.67E-8*(((EB81+$B$9)+273)^4-(X81+273)^4)</f>
        <v>0</v>
      </c>
      <c r="AG81">
        <f>V81+AF81+AD81+AE81</f>
        <v>0</v>
      </c>
      <c r="AH81">
        <f>DY81*AV81*(DT81-DS81*(1000-AV81*DV81)/(1000-AV81*DU81))/(100*DM81)</f>
        <v>0</v>
      </c>
      <c r="AI81">
        <f>1000*DY81*AV81*(DU81-DV81)/(100*DM81*(1000-AV81*DU81))</f>
        <v>0</v>
      </c>
      <c r="AJ81">
        <f>(AK81 - AL81 - DZ81*1E3/(8.314*(EB81+273.15)) * AN81/DY81 * AM81) * DY81/(100*DM81) * (1000 - DV81)/1000</f>
        <v>0</v>
      </c>
      <c r="AK81">
        <v>430.6135498800509</v>
      </c>
      <c r="AL81">
        <v>433.8001939393938</v>
      </c>
      <c r="AM81">
        <v>0.0003640389509983919</v>
      </c>
      <c r="AN81">
        <v>66.44731590782359</v>
      </c>
      <c r="AO81">
        <f>(AQ81 - AP81 + DZ81*1E3/(8.314*(EB81+273.15)) * AS81/DY81 * AR81) * DY81/(100*DM81) * 1000/(1000 - AQ81)</f>
        <v>0</v>
      </c>
      <c r="AP81">
        <v>24.76718267074292</v>
      </c>
      <c r="AQ81">
        <v>26.10008727272727</v>
      </c>
      <c r="AR81">
        <v>4.028749392531209E-06</v>
      </c>
      <c r="AS81">
        <v>106.4724245431814</v>
      </c>
      <c r="AT81">
        <v>14</v>
      </c>
      <c r="AU81">
        <v>3</v>
      </c>
      <c r="AV81">
        <f>IF(AT81*$H$15&gt;=AX81,1.0,(AX81/(AX81-AT81*$H$15)))</f>
        <v>0</v>
      </c>
      <c r="AW81">
        <f>(AV81-1)*100</f>
        <v>0</v>
      </c>
      <c r="AX81">
        <f>MAX(0,($B$15+$C$15*EG81)/(1+$D$15*EG81)*DZ81/(EB81+273)*$E$15)</f>
        <v>0</v>
      </c>
      <c r="AY81" t="s">
        <v>442</v>
      </c>
      <c r="AZ81" t="s">
        <v>442</v>
      </c>
      <c r="BA81">
        <v>0</v>
      </c>
      <c r="BB81">
        <v>0</v>
      </c>
      <c r="BC81">
        <f>1-BA81/BB81</f>
        <v>0</v>
      </c>
      <c r="BD81">
        <v>0</v>
      </c>
      <c r="BE81" t="s">
        <v>442</v>
      </c>
      <c r="BF81" t="s">
        <v>442</v>
      </c>
      <c r="BG81">
        <v>0</v>
      </c>
      <c r="BH81">
        <v>0</v>
      </c>
      <c r="BI81">
        <f>1-BG81/BH81</f>
        <v>0</v>
      </c>
      <c r="BJ81">
        <v>0.5</v>
      </c>
      <c r="BK81">
        <f>DJ81</f>
        <v>0</v>
      </c>
      <c r="BL81">
        <f>M81</f>
        <v>0</v>
      </c>
      <c r="BM81">
        <f>BI81*BJ81*BK81</f>
        <v>0</v>
      </c>
      <c r="BN81">
        <f>(BL81-BD81)/BK81</f>
        <v>0</v>
      </c>
      <c r="BO81">
        <f>(BB81-BH81)/BH81</f>
        <v>0</v>
      </c>
      <c r="BP81">
        <f>BA81/(BC81+BA81/BH81)</f>
        <v>0</v>
      </c>
      <c r="BQ81" t="s">
        <v>442</v>
      </c>
      <c r="BR81">
        <v>0</v>
      </c>
      <c r="BS81">
        <f>IF(BR81&lt;&gt;0, BR81, BP81)</f>
        <v>0</v>
      </c>
      <c r="BT81">
        <f>1-BS81/BH81</f>
        <v>0</v>
      </c>
      <c r="BU81">
        <f>(BH81-BG81)/(BH81-BS81)</f>
        <v>0</v>
      </c>
      <c r="BV81">
        <f>(BB81-BH81)/(BB81-BS81)</f>
        <v>0</v>
      </c>
      <c r="BW81">
        <f>(BH81-BG81)/(BH81-BA81)</f>
        <v>0</v>
      </c>
      <c r="BX81">
        <f>(BB81-BH81)/(BB81-BA81)</f>
        <v>0</v>
      </c>
      <c r="BY81">
        <f>(BU81*BS81/BG81)</f>
        <v>0</v>
      </c>
      <c r="BZ81">
        <f>(1-BY81)</f>
        <v>0</v>
      </c>
      <c r="DI81">
        <f>$B$13*EH81+$C$13*EI81+$F$13*ET81*(1-EW81)</f>
        <v>0</v>
      </c>
      <c r="DJ81">
        <f>DI81*DK81</f>
        <v>0</v>
      </c>
      <c r="DK81">
        <f>($B$13*$D$11+$C$13*$D$11+$F$13*((FG81+EY81)/MAX(FG81+EY81+FH81, 0.1)*$I$11+FH81/MAX(FG81+EY81+FH81, 0.1)*$J$11))/($B$13+$C$13+$F$13)</f>
        <v>0</v>
      </c>
      <c r="DL81">
        <f>($B$13*$K$11+$C$13*$K$11+$F$13*((FG81+EY81)/MAX(FG81+EY81+FH81, 0.1)*$P$11+FH81/MAX(FG81+EY81+FH81, 0.1)*$Q$11))/($B$13+$C$13+$F$13)</f>
        <v>0</v>
      </c>
      <c r="DM81">
        <v>6</v>
      </c>
      <c r="DN81">
        <v>0.5</v>
      </c>
      <c r="DO81" t="s">
        <v>443</v>
      </c>
      <c r="DP81">
        <v>2</v>
      </c>
      <c r="DQ81" t="b">
        <v>1</v>
      </c>
      <c r="DR81">
        <v>1720989640.3</v>
      </c>
      <c r="DS81">
        <v>422.4589</v>
      </c>
      <c r="DT81">
        <v>419.9644</v>
      </c>
      <c r="DU81">
        <v>26.09739</v>
      </c>
      <c r="DV81">
        <v>24.76666</v>
      </c>
      <c r="DW81">
        <v>420.2131000000001</v>
      </c>
      <c r="DX81">
        <v>25.80307</v>
      </c>
      <c r="DY81">
        <v>499.9901</v>
      </c>
      <c r="DZ81">
        <v>90.63628999999999</v>
      </c>
      <c r="EA81">
        <v>0.10001668</v>
      </c>
      <c r="EB81">
        <v>31.86743</v>
      </c>
      <c r="EC81">
        <v>30.99579</v>
      </c>
      <c r="ED81">
        <v>999.9</v>
      </c>
      <c r="EE81">
        <v>0</v>
      </c>
      <c r="EF81">
        <v>0</v>
      </c>
      <c r="EG81">
        <v>9996.441999999999</v>
      </c>
      <c r="EH81">
        <v>0</v>
      </c>
      <c r="EI81">
        <v>0.242856</v>
      </c>
      <c r="EJ81">
        <v>2.494458</v>
      </c>
      <c r="EK81">
        <v>433.7795</v>
      </c>
      <c r="EL81">
        <v>430.6298</v>
      </c>
      <c r="EM81">
        <v>1.330702</v>
      </c>
      <c r="EN81">
        <v>419.9644</v>
      </c>
      <c r="EO81">
        <v>24.76666</v>
      </c>
      <c r="EP81">
        <v>2.365369</v>
      </c>
      <c r="EQ81">
        <v>2.24476</v>
      </c>
      <c r="ER81">
        <v>20.12861</v>
      </c>
      <c r="ES81">
        <v>19.28536</v>
      </c>
      <c r="ET81">
        <v>0</v>
      </c>
      <c r="EU81">
        <v>0</v>
      </c>
      <c r="EV81">
        <v>0</v>
      </c>
      <c r="EW81">
        <v>0</v>
      </c>
      <c r="EX81">
        <v>-4.75</v>
      </c>
      <c r="EY81">
        <v>0</v>
      </c>
      <c r="EZ81">
        <v>-21.54</v>
      </c>
      <c r="FA81">
        <v>-2.18</v>
      </c>
      <c r="FB81">
        <v>34.88100000000001</v>
      </c>
      <c r="FC81">
        <v>38.34350000000001</v>
      </c>
      <c r="FD81">
        <v>36.5059</v>
      </c>
      <c r="FE81">
        <v>37.9311</v>
      </c>
      <c r="FF81">
        <v>36.0561</v>
      </c>
      <c r="FG81">
        <v>0</v>
      </c>
      <c r="FH81">
        <v>0</v>
      </c>
      <c r="FI81">
        <v>0</v>
      </c>
      <c r="FJ81">
        <v>1720989638.4</v>
      </c>
      <c r="FK81">
        <v>0</v>
      </c>
      <c r="FL81">
        <v>-5.211538461538462</v>
      </c>
      <c r="FM81">
        <v>-12.5914528109174</v>
      </c>
      <c r="FN81">
        <v>-19.31965804011208</v>
      </c>
      <c r="FO81">
        <v>-20.21923076923077</v>
      </c>
      <c r="FP81">
        <v>15</v>
      </c>
      <c r="FQ81">
        <v>1720989105.6</v>
      </c>
      <c r="FR81" t="s">
        <v>578</v>
      </c>
      <c r="FS81">
        <v>1720989100.1</v>
      </c>
      <c r="FT81">
        <v>1720989105.6</v>
      </c>
      <c r="FU81">
        <v>12</v>
      </c>
      <c r="FV81">
        <v>-0.528</v>
      </c>
      <c r="FW81">
        <v>-0.05</v>
      </c>
      <c r="FX81">
        <v>2.238</v>
      </c>
      <c r="FY81">
        <v>0.251</v>
      </c>
      <c r="FZ81">
        <v>420</v>
      </c>
      <c r="GA81">
        <v>24</v>
      </c>
      <c r="GB81">
        <v>0.61</v>
      </c>
      <c r="GC81">
        <v>0.12</v>
      </c>
      <c r="GD81">
        <v>2.521315</v>
      </c>
      <c r="GE81">
        <v>-0.1203987242026388</v>
      </c>
      <c r="GF81">
        <v>0.02753655633880173</v>
      </c>
      <c r="GG81">
        <v>1</v>
      </c>
      <c r="GH81">
        <v>-3.608823529411764</v>
      </c>
      <c r="GI81">
        <v>-15.54621841239698</v>
      </c>
      <c r="GJ81">
        <v>6.899930419387396</v>
      </c>
      <c r="GK81">
        <v>0</v>
      </c>
      <c r="GL81">
        <v>1.33606925</v>
      </c>
      <c r="GM81">
        <v>-0.02879763602251879</v>
      </c>
      <c r="GN81">
        <v>0.003277160651768537</v>
      </c>
      <c r="GO81">
        <v>1</v>
      </c>
      <c r="GP81">
        <v>2</v>
      </c>
      <c r="GQ81">
        <v>3</v>
      </c>
      <c r="GR81" t="s">
        <v>445</v>
      </c>
      <c r="GS81">
        <v>3.10321</v>
      </c>
      <c r="GT81">
        <v>2.75819</v>
      </c>
      <c r="GU81">
        <v>0.0887226</v>
      </c>
      <c r="GV81">
        <v>0.0887259</v>
      </c>
      <c r="GW81">
        <v>0.115273</v>
      </c>
      <c r="GX81">
        <v>0.112454</v>
      </c>
      <c r="GY81">
        <v>23862.9</v>
      </c>
      <c r="GZ81">
        <v>22096</v>
      </c>
      <c r="HA81">
        <v>26743</v>
      </c>
      <c r="HB81">
        <v>24464.7</v>
      </c>
      <c r="HC81">
        <v>37867.4</v>
      </c>
      <c r="HD81">
        <v>32105.6</v>
      </c>
      <c r="HE81">
        <v>46729.1</v>
      </c>
      <c r="HF81">
        <v>38722.6</v>
      </c>
      <c r="HG81">
        <v>1.877</v>
      </c>
      <c r="HH81">
        <v>1.92552</v>
      </c>
      <c r="HI81">
        <v>0.129491</v>
      </c>
      <c r="HJ81">
        <v>0</v>
      </c>
      <c r="HK81">
        <v>28.8827</v>
      </c>
      <c r="HL81">
        <v>999.9</v>
      </c>
      <c r="HM81">
        <v>55.4</v>
      </c>
      <c r="HN81">
        <v>30.3</v>
      </c>
      <c r="HO81">
        <v>26.4932</v>
      </c>
      <c r="HP81">
        <v>60.7681</v>
      </c>
      <c r="HQ81">
        <v>23.3614</v>
      </c>
      <c r="HR81">
        <v>1</v>
      </c>
      <c r="HS81">
        <v>-0.059497</v>
      </c>
      <c r="HT81">
        <v>-2.78611</v>
      </c>
      <c r="HU81">
        <v>20.2776</v>
      </c>
      <c r="HV81">
        <v>5.22178</v>
      </c>
      <c r="HW81">
        <v>11.98</v>
      </c>
      <c r="HX81">
        <v>4.96575</v>
      </c>
      <c r="HY81">
        <v>3.27553</v>
      </c>
      <c r="HZ81">
        <v>9999</v>
      </c>
      <c r="IA81">
        <v>9999</v>
      </c>
      <c r="IB81">
        <v>9999</v>
      </c>
      <c r="IC81">
        <v>999.9</v>
      </c>
      <c r="ID81">
        <v>1.86395</v>
      </c>
      <c r="IE81">
        <v>1.86005</v>
      </c>
      <c r="IF81">
        <v>1.8583</v>
      </c>
      <c r="IG81">
        <v>1.85974</v>
      </c>
      <c r="IH81">
        <v>1.85987</v>
      </c>
      <c r="II81">
        <v>1.85833</v>
      </c>
      <c r="IJ81">
        <v>1.85738</v>
      </c>
      <c r="IK81">
        <v>1.85234</v>
      </c>
      <c r="IL81">
        <v>0</v>
      </c>
      <c r="IM81">
        <v>0</v>
      </c>
      <c r="IN81">
        <v>0</v>
      </c>
      <c r="IO81">
        <v>0</v>
      </c>
      <c r="IP81" t="s">
        <v>446</v>
      </c>
      <c r="IQ81" t="s">
        <v>447</v>
      </c>
      <c r="IR81" t="s">
        <v>448</v>
      </c>
      <c r="IS81" t="s">
        <v>448</v>
      </c>
      <c r="IT81" t="s">
        <v>448</v>
      </c>
      <c r="IU81" t="s">
        <v>448</v>
      </c>
      <c r="IV81">
        <v>0</v>
      </c>
      <c r="IW81">
        <v>100</v>
      </c>
      <c r="IX81">
        <v>100</v>
      </c>
      <c r="IY81">
        <v>2.246</v>
      </c>
      <c r="IZ81">
        <v>0.2943</v>
      </c>
      <c r="JA81">
        <v>0.8667508697664363</v>
      </c>
      <c r="JB81">
        <v>0.003205081530674009</v>
      </c>
      <c r="JC81">
        <v>2.801668427256499E-07</v>
      </c>
      <c r="JD81">
        <v>-2.335559357006475E-10</v>
      </c>
      <c r="JE81">
        <v>-0.05559070415529722</v>
      </c>
      <c r="JF81">
        <v>-0.002076669970451321</v>
      </c>
      <c r="JG81">
        <v>0.0007626758912413338</v>
      </c>
      <c r="JH81">
        <v>-6.071280622872934E-06</v>
      </c>
      <c r="JI81">
        <v>2</v>
      </c>
      <c r="JJ81">
        <v>2003</v>
      </c>
      <c r="JK81">
        <v>1</v>
      </c>
      <c r="JL81">
        <v>25</v>
      </c>
      <c r="JM81">
        <v>9.1</v>
      </c>
      <c r="JN81">
        <v>9</v>
      </c>
      <c r="JO81">
        <v>1.14014</v>
      </c>
      <c r="JP81">
        <v>2.65381</v>
      </c>
      <c r="JQ81">
        <v>1.49658</v>
      </c>
      <c r="JR81">
        <v>2.36084</v>
      </c>
      <c r="JS81">
        <v>1.54907</v>
      </c>
      <c r="JT81">
        <v>2.40723</v>
      </c>
      <c r="JU81">
        <v>34.9214</v>
      </c>
      <c r="JV81">
        <v>23.9737</v>
      </c>
      <c r="JW81">
        <v>18</v>
      </c>
      <c r="JX81">
        <v>468.519</v>
      </c>
      <c r="JY81">
        <v>513.3099999999999</v>
      </c>
      <c r="JZ81">
        <v>33.2399</v>
      </c>
      <c r="KA81">
        <v>26.5855</v>
      </c>
      <c r="KB81">
        <v>30.0002</v>
      </c>
      <c r="KC81">
        <v>26.6903</v>
      </c>
      <c r="KD81">
        <v>26.6514</v>
      </c>
      <c r="KE81">
        <v>22.9129</v>
      </c>
      <c r="KF81">
        <v>8.05453</v>
      </c>
      <c r="KG81">
        <v>100</v>
      </c>
      <c r="KH81">
        <v>33.246</v>
      </c>
      <c r="KI81">
        <v>420</v>
      </c>
      <c r="KJ81">
        <v>24.8167</v>
      </c>
      <c r="KK81">
        <v>102.146</v>
      </c>
      <c r="KL81">
        <v>93.36879999999999</v>
      </c>
    </row>
    <row r="82" spans="1:298">
      <c r="A82">
        <v>64</v>
      </c>
      <c r="B82">
        <v>1720989648.1</v>
      </c>
      <c r="C82">
        <v>5629.099999904633</v>
      </c>
      <c r="D82" t="s">
        <v>583</v>
      </c>
      <c r="E82" t="s">
        <v>584</v>
      </c>
      <c r="F82">
        <v>5</v>
      </c>
      <c r="G82" t="s">
        <v>527</v>
      </c>
      <c r="H82" t="s">
        <v>501</v>
      </c>
      <c r="I82" t="s">
        <v>441</v>
      </c>
      <c r="J82">
        <v>1720989645.6</v>
      </c>
      <c r="K82">
        <f>(L82)/1000</f>
        <v>0</v>
      </c>
      <c r="L82">
        <f>IF(DQ82, AO82, AI82)</f>
        <v>0</v>
      </c>
      <c r="M82">
        <f>IF(DQ82, AJ82, AH82)</f>
        <v>0</v>
      </c>
      <c r="N82">
        <f>DS82 - IF(AV82&gt;1, M82*DM82*100.0/(AX82), 0)</f>
        <v>0</v>
      </c>
      <c r="O82">
        <f>((U82-K82/2)*N82-M82)/(U82+K82/2)</f>
        <v>0</v>
      </c>
      <c r="P82">
        <f>O82*(DZ82+EA82)/1000.0</f>
        <v>0</v>
      </c>
      <c r="Q82">
        <f>(DS82 - IF(AV82&gt;1, M82*DM82*100.0/(AX82), 0))*(DZ82+EA82)/1000.0</f>
        <v>0</v>
      </c>
      <c r="R82">
        <f>2.0/((1/T82-1/S82)+SIGN(T82)*SQRT((1/T82-1/S82)*(1/T82-1/S82) + 4*DN82/((DN82+1)*(DN82+1))*(2*1/T82*1/S82-1/S82*1/S82)))</f>
        <v>0</v>
      </c>
      <c r="S82">
        <f>IF(LEFT(DO82,1)&lt;&gt;"0",IF(LEFT(DO82,1)="1",3.0,DP82),$D$5+$E$5*(EG82*DZ82/($K$5*1000))+$F$5*(EG82*DZ82/($K$5*1000))*MAX(MIN(DM82,$J$5),$I$5)*MAX(MIN(DM82,$J$5),$I$5)+$G$5*MAX(MIN(DM82,$J$5),$I$5)*(EG82*DZ82/($K$5*1000))+$H$5*(EG82*DZ82/($K$5*1000))*(EG82*DZ82/($K$5*1000)))</f>
        <v>0</v>
      </c>
      <c r="T82">
        <f>K82*(1000-(1000*0.61365*exp(17.502*X82/(240.97+X82))/(DZ82+EA82)+DU82)/2)/(1000*0.61365*exp(17.502*X82/(240.97+X82))/(DZ82+EA82)-DU82)</f>
        <v>0</v>
      </c>
      <c r="U82">
        <f>1/((DN82+1)/(R82/1.6)+1/(S82/1.37)) + DN82/((DN82+1)/(R82/1.6) + DN82/(S82/1.37))</f>
        <v>0</v>
      </c>
      <c r="V82">
        <f>(DI82*DL82)</f>
        <v>0</v>
      </c>
      <c r="W82">
        <f>(EB82+(V82+2*0.95*5.67E-8*(((EB82+$B$9)+273)^4-(EB82+273)^4)-44100*K82)/(1.84*29.3*S82+8*0.95*5.67E-8*(EB82+273)^3))</f>
        <v>0</v>
      </c>
      <c r="X82">
        <f>($C$9*EC82+$D$9*ED82+$E$9*W82)</f>
        <v>0</v>
      </c>
      <c r="Y82">
        <f>0.61365*exp(17.502*X82/(240.97+X82))</f>
        <v>0</v>
      </c>
      <c r="Z82">
        <f>(AA82/AB82*100)</f>
        <v>0</v>
      </c>
      <c r="AA82">
        <f>DU82*(DZ82+EA82)/1000</f>
        <v>0</v>
      </c>
      <c r="AB82">
        <f>0.61365*exp(17.502*EB82/(240.97+EB82))</f>
        <v>0</v>
      </c>
      <c r="AC82">
        <f>(Y82-DU82*(DZ82+EA82)/1000)</f>
        <v>0</v>
      </c>
      <c r="AD82">
        <f>(-K82*44100)</f>
        <v>0</v>
      </c>
      <c r="AE82">
        <f>2*29.3*S82*0.92*(EB82-X82)</f>
        <v>0</v>
      </c>
      <c r="AF82">
        <f>2*0.95*5.67E-8*(((EB82+$B$9)+273)^4-(X82+273)^4)</f>
        <v>0</v>
      </c>
      <c r="AG82">
        <f>V82+AF82+AD82+AE82</f>
        <v>0</v>
      </c>
      <c r="AH82">
        <f>DY82*AV82*(DT82-DS82*(1000-AV82*DV82)/(1000-AV82*DU82))/(100*DM82)</f>
        <v>0</v>
      </c>
      <c r="AI82">
        <f>1000*DY82*AV82*(DU82-DV82)/(100*DM82*(1000-AV82*DU82))</f>
        <v>0</v>
      </c>
      <c r="AJ82">
        <f>(AK82 - AL82 - DZ82*1E3/(8.314*(EB82+273.15)) * AN82/DY82 * AM82) * DY82/(100*DM82) * (1000 - DV82)/1000</f>
        <v>0</v>
      </c>
      <c r="AK82">
        <v>430.6672742917879</v>
      </c>
      <c r="AL82">
        <v>433.8347757575757</v>
      </c>
      <c r="AM82">
        <v>0.0003467749643253217</v>
      </c>
      <c r="AN82">
        <v>66.44731590782359</v>
      </c>
      <c r="AO82">
        <f>(AQ82 - AP82 + DZ82*1E3/(8.314*(EB82+273.15)) * AS82/DY82 * AR82) * DY82/(100*DM82) * 1000/(1000 - AQ82)</f>
        <v>0</v>
      </c>
      <c r="AP82">
        <v>24.77040263686735</v>
      </c>
      <c r="AQ82">
        <v>26.10621939393939</v>
      </c>
      <c r="AR82">
        <v>8.050064012128447E-06</v>
      </c>
      <c r="AS82">
        <v>106.4724245431814</v>
      </c>
      <c r="AT82">
        <v>15</v>
      </c>
      <c r="AU82">
        <v>3</v>
      </c>
      <c r="AV82">
        <f>IF(AT82*$H$15&gt;=AX82,1.0,(AX82/(AX82-AT82*$H$15)))</f>
        <v>0</v>
      </c>
      <c r="AW82">
        <f>(AV82-1)*100</f>
        <v>0</v>
      </c>
      <c r="AX82">
        <f>MAX(0,($B$15+$C$15*EG82)/(1+$D$15*EG82)*DZ82/(EB82+273)*$E$15)</f>
        <v>0</v>
      </c>
      <c r="AY82" t="s">
        <v>442</v>
      </c>
      <c r="AZ82" t="s">
        <v>442</v>
      </c>
      <c r="BA82">
        <v>0</v>
      </c>
      <c r="BB82">
        <v>0</v>
      </c>
      <c r="BC82">
        <f>1-BA82/BB82</f>
        <v>0</v>
      </c>
      <c r="BD82">
        <v>0</v>
      </c>
      <c r="BE82" t="s">
        <v>442</v>
      </c>
      <c r="BF82" t="s">
        <v>442</v>
      </c>
      <c r="BG82">
        <v>0</v>
      </c>
      <c r="BH82">
        <v>0</v>
      </c>
      <c r="BI82">
        <f>1-BG82/BH82</f>
        <v>0</v>
      </c>
      <c r="BJ82">
        <v>0.5</v>
      </c>
      <c r="BK82">
        <f>DJ82</f>
        <v>0</v>
      </c>
      <c r="BL82">
        <f>M82</f>
        <v>0</v>
      </c>
      <c r="BM82">
        <f>BI82*BJ82*BK82</f>
        <v>0</v>
      </c>
      <c r="BN82">
        <f>(BL82-BD82)/BK82</f>
        <v>0</v>
      </c>
      <c r="BO82">
        <f>(BB82-BH82)/BH82</f>
        <v>0</v>
      </c>
      <c r="BP82">
        <f>BA82/(BC82+BA82/BH82)</f>
        <v>0</v>
      </c>
      <c r="BQ82" t="s">
        <v>442</v>
      </c>
      <c r="BR82">
        <v>0</v>
      </c>
      <c r="BS82">
        <f>IF(BR82&lt;&gt;0, BR82, BP82)</f>
        <v>0</v>
      </c>
      <c r="BT82">
        <f>1-BS82/BH82</f>
        <v>0</v>
      </c>
      <c r="BU82">
        <f>(BH82-BG82)/(BH82-BS82)</f>
        <v>0</v>
      </c>
      <c r="BV82">
        <f>(BB82-BH82)/(BB82-BS82)</f>
        <v>0</v>
      </c>
      <c r="BW82">
        <f>(BH82-BG82)/(BH82-BA82)</f>
        <v>0</v>
      </c>
      <c r="BX82">
        <f>(BB82-BH82)/(BB82-BA82)</f>
        <v>0</v>
      </c>
      <c r="BY82">
        <f>(BU82*BS82/BG82)</f>
        <v>0</v>
      </c>
      <c r="BZ82">
        <f>(1-BY82)</f>
        <v>0</v>
      </c>
      <c r="DI82">
        <f>$B$13*EH82+$C$13*EI82+$F$13*ET82*(1-EW82)</f>
        <v>0</v>
      </c>
      <c r="DJ82">
        <f>DI82*DK82</f>
        <v>0</v>
      </c>
      <c r="DK82">
        <f>($B$13*$D$11+$C$13*$D$11+$F$13*((FG82+EY82)/MAX(FG82+EY82+FH82, 0.1)*$I$11+FH82/MAX(FG82+EY82+FH82, 0.1)*$J$11))/($B$13+$C$13+$F$13)</f>
        <v>0</v>
      </c>
      <c r="DL82">
        <f>($B$13*$K$11+$C$13*$K$11+$F$13*((FG82+EY82)/MAX(FG82+EY82+FH82, 0.1)*$P$11+FH82/MAX(FG82+EY82+FH82, 0.1)*$Q$11))/($B$13+$C$13+$F$13)</f>
        <v>0</v>
      </c>
      <c r="DM82">
        <v>6</v>
      </c>
      <c r="DN82">
        <v>0.5</v>
      </c>
      <c r="DO82" t="s">
        <v>443</v>
      </c>
      <c r="DP82">
        <v>2</v>
      </c>
      <c r="DQ82" t="b">
        <v>1</v>
      </c>
      <c r="DR82">
        <v>1720989645.6</v>
      </c>
      <c r="DS82">
        <v>422.4807777777778</v>
      </c>
      <c r="DT82">
        <v>420.006</v>
      </c>
      <c r="DU82">
        <v>26.10333333333334</v>
      </c>
      <c r="DV82">
        <v>24.77044444444444</v>
      </c>
      <c r="DW82">
        <v>420.235</v>
      </c>
      <c r="DX82">
        <v>25.80888888888889</v>
      </c>
      <c r="DY82">
        <v>499.9985555555556</v>
      </c>
      <c r="DZ82">
        <v>90.63318888888888</v>
      </c>
      <c r="EA82">
        <v>0.09995146666666666</v>
      </c>
      <c r="EB82">
        <v>31.86596666666667</v>
      </c>
      <c r="EC82">
        <v>30.9966</v>
      </c>
      <c r="ED82">
        <v>999.9000000000001</v>
      </c>
      <c r="EE82">
        <v>0</v>
      </c>
      <c r="EF82">
        <v>0</v>
      </c>
      <c r="EG82">
        <v>9992.704444444444</v>
      </c>
      <c r="EH82">
        <v>0</v>
      </c>
      <c r="EI82">
        <v>0.242856</v>
      </c>
      <c r="EJ82">
        <v>2.474641111111111</v>
      </c>
      <c r="EK82">
        <v>433.8044444444445</v>
      </c>
      <c r="EL82">
        <v>430.674</v>
      </c>
      <c r="EM82">
        <v>1.332904444444444</v>
      </c>
      <c r="EN82">
        <v>420.006</v>
      </c>
      <c r="EO82">
        <v>24.77044444444444</v>
      </c>
      <c r="EP82">
        <v>2.365827777777778</v>
      </c>
      <c r="EQ82">
        <v>2.245022222222222</v>
      </c>
      <c r="ER82">
        <v>20.13173333333333</v>
      </c>
      <c r="ES82">
        <v>19.28725555555556</v>
      </c>
      <c r="ET82">
        <v>0</v>
      </c>
      <c r="EU82">
        <v>0</v>
      </c>
      <c r="EV82">
        <v>0</v>
      </c>
      <c r="EW82">
        <v>0</v>
      </c>
      <c r="EX82">
        <v>-5.100000000000001</v>
      </c>
      <c r="EY82">
        <v>0</v>
      </c>
      <c r="EZ82">
        <v>-24.7</v>
      </c>
      <c r="FA82">
        <v>-2.311111111111111</v>
      </c>
      <c r="FB82">
        <v>34.82599999999999</v>
      </c>
      <c r="FC82">
        <v>38.27755555555555</v>
      </c>
      <c r="FD82">
        <v>36.43033333333333</v>
      </c>
      <c r="FE82">
        <v>37.80533333333333</v>
      </c>
      <c r="FF82">
        <v>36.10400000000001</v>
      </c>
      <c r="FG82">
        <v>0</v>
      </c>
      <c r="FH82">
        <v>0</v>
      </c>
      <c r="FI82">
        <v>0</v>
      </c>
      <c r="FJ82">
        <v>1720989643.8</v>
      </c>
      <c r="FK82">
        <v>0</v>
      </c>
      <c r="FL82">
        <v>-5.464</v>
      </c>
      <c r="FM82">
        <v>-3.34615379096959</v>
      </c>
      <c r="FN82">
        <v>-16.95384626129905</v>
      </c>
      <c r="FO82">
        <v>-22.412</v>
      </c>
      <c r="FP82">
        <v>15</v>
      </c>
      <c r="FQ82">
        <v>1720989105.6</v>
      </c>
      <c r="FR82" t="s">
        <v>578</v>
      </c>
      <c r="FS82">
        <v>1720989100.1</v>
      </c>
      <c r="FT82">
        <v>1720989105.6</v>
      </c>
      <c r="FU82">
        <v>12</v>
      </c>
      <c r="FV82">
        <v>-0.528</v>
      </c>
      <c r="FW82">
        <v>-0.05</v>
      </c>
      <c r="FX82">
        <v>2.238</v>
      </c>
      <c r="FY82">
        <v>0.251</v>
      </c>
      <c r="FZ82">
        <v>420</v>
      </c>
      <c r="GA82">
        <v>24</v>
      </c>
      <c r="GB82">
        <v>0.61</v>
      </c>
      <c r="GC82">
        <v>0.12</v>
      </c>
      <c r="GD82">
        <v>2.507216</v>
      </c>
      <c r="GE82">
        <v>-0.2098541088180099</v>
      </c>
      <c r="GF82">
        <v>0.03206714321544721</v>
      </c>
      <c r="GG82">
        <v>1</v>
      </c>
      <c r="GH82">
        <v>-5.129411764705882</v>
      </c>
      <c r="GI82">
        <v>-7.205500324782903</v>
      </c>
      <c r="GJ82">
        <v>6.382905912613263</v>
      </c>
      <c r="GK82">
        <v>0</v>
      </c>
      <c r="GL82">
        <v>1.3345295</v>
      </c>
      <c r="GM82">
        <v>-0.02791699812382908</v>
      </c>
      <c r="GN82">
        <v>0.003331682720488244</v>
      </c>
      <c r="GO82">
        <v>1</v>
      </c>
      <c r="GP82">
        <v>2</v>
      </c>
      <c r="GQ82">
        <v>3</v>
      </c>
      <c r="GR82" t="s">
        <v>445</v>
      </c>
      <c r="GS82">
        <v>3.10312</v>
      </c>
      <c r="GT82">
        <v>2.758</v>
      </c>
      <c r="GU82">
        <v>0.088723</v>
      </c>
      <c r="GV82">
        <v>0.0887318</v>
      </c>
      <c r="GW82">
        <v>0.115286</v>
      </c>
      <c r="GX82">
        <v>0.112451</v>
      </c>
      <c r="GY82">
        <v>23862.6</v>
      </c>
      <c r="GZ82">
        <v>22095.7</v>
      </c>
      <c r="HA82">
        <v>26742.8</v>
      </c>
      <c r="HB82">
        <v>24464.5</v>
      </c>
      <c r="HC82">
        <v>37866.6</v>
      </c>
      <c r="HD82">
        <v>32105.7</v>
      </c>
      <c r="HE82">
        <v>46728.9</v>
      </c>
      <c r="HF82">
        <v>38722.6</v>
      </c>
      <c r="HG82">
        <v>1.87678</v>
      </c>
      <c r="HH82">
        <v>1.9255</v>
      </c>
      <c r="HI82">
        <v>0.129789</v>
      </c>
      <c r="HJ82">
        <v>0</v>
      </c>
      <c r="HK82">
        <v>28.8839</v>
      </c>
      <c r="HL82">
        <v>999.9</v>
      </c>
      <c r="HM82">
        <v>55.4</v>
      </c>
      <c r="HN82">
        <v>30.3</v>
      </c>
      <c r="HO82">
        <v>26.4958</v>
      </c>
      <c r="HP82">
        <v>60.9881</v>
      </c>
      <c r="HQ82">
        <v>23.0649</v>
      </c>
      <c r="HR82">
        <v>1</v>
      </c>
      <c r="HS82">
        <v>-0.0593801</v>
      </c>
      <c r="HT82">
        <v>-2.78578</v>
      </c>
      <c r="HU82">
        <v>20.2778</v>
      </c>
      <c r="HV82">
        <v>5.22178</v>
      </c>
      <c r="HW82">
        <v>11.98</v>
      </c>
      <c r="HX82">
        <v>4.9657</v>
      </c>
      <c r="HY82">
        <v>3.27575</v>
      </c>
      <c r="HZ82">
        <v>9999</v>
      </c>
      <c r="IA82">
        <v>9999</v>
      </c>
      <c r="IB82">
        <v>9999</v>
      </c>
      <c r="IC82">
        <v>999.9</v>
      </c>
      <c r="ID82">
        <v>1.86396</v>
      </c>
      <c r="IE82">
        <v>1.86005</v>
      </c>
      <c r="IF82">
        <v>1.85828</v>
      </c>
      <c r="IG82">
        <v>1.85974</v>
      </c>
      <c r="IH82">
        <v>1.85987</v>
      </c>
      <c r="II82">
        <v>1.85832</v>
      </c>
      <c r="IJ82">
        <v>1.85736</v>
      </c>
      <c r="IK82">
        <v>1.85234</v>
      </c>
      <c r="IL82">
        <v>0</v>
      </c>
      <c r="IM82">
        <v>0</v>
      </c>
      <c r="IN82">
        <v>0</v>
      </c>
      <c r="IO82">
        <v>0</v>
      </c>
      <c r="IP82" t="s">
        <v>446</v>
      </c>
      <c r="IQ82" t="s">
        <v>447</v>
      </c>
      <c r="IR82" t="s">
        <v>448</v>
      </c>
      <c r="IS82" t="s">
        <v>448</v>
      </c>
      <c r="IT82" t="s">
        <v>448</v>
      </c>
      <c r="IU82" t="s">
        <v>448</v>
      </c>
      <c r="IV82">
        <v>0</v>
      </c>
      <c r="IW82">
        <v>100</v>
      </c>
      <c r="IX82">
        <v>100</v>
      </c>
      <c r="IY82">
        <v>2.245</v>
      </c>
      <c r="IZ82">
        <v>0.2945</v>
      </c>
      <c r="JA82">
        <v>0.8667508697664363</v>
      </c>
      <c r="JB82">
        <v>0.003205081530674009</v>
      </c>
      <c r="JC82">
        <v>2.801668427256499E-07</v>
      </c>
      <c r="JD82">
        <v>-2.335559357006475E-10</v>
      </c>
      <c r="JE82">
        <v>-0.05559070415529722</v>
      </c>
      <c r="JF82">
        <v>-0.002076669970451321</v>
      </c>
      <c r="JG82">
        <v>0.0007626758912413338</v>
      </c>
      <c r="JH82">
        <v>-6.071280622872934E-06</v>
      </c>
      <c r="JI82">
        <v>2</v>
      </c>
      <c r="JJ82">
        <v>2003</v>
      </c>
      <c r="JK82">
        <v>1</v>
      </c>
      <c r="JL82">
        <v>25</v>
      </c>
      <c r="JM82">
        <v>9.1</v>
      </c>
      <c r="JN82">
        <v>9</v>
      </c>
      <c r="JO82">
        <v>1.14014</v>
      </c>
      <c r="JP82">
        <v>2.64404</v>
      </c>
      <c r="JQ82">
        <v>1.49658</v>
      </c>
      <c r="JR82">
        <v>2.36084</v>
      </c>
      <c r="JS82">
        <v>1.54907</v>
      </c>
      <c r="JT82">
        <v>2.46948</v>
      </c>
      <c r="JU82">
        <v>34.9214</v>
      </c>
      <c r="JV82">
        <v>23.9824</v>
      </c>
      <c r="JW82">
        <v>18</v>
      </c>
      <c r="JX82">
        <v>468.406</v>
      </c>
      <c r="JY82">
        <v>513.3099999999999</v>
      </c>
      <c r="JZ82">
        <v>33.2453</v>
      </c>
      <c r="KA82">
        <v>26.5877</v>
      </c>
      <c r="KB82">
        <v>30.0002</v>
      </c>
      <c r="KC82">
        <v>26.692</v>
      </c>
      <c r="KD82">
        <v>26.6532</v>
      </c>
      <c r="KE82">
        <v>22.9092</v>
      </c>
      <c r="KF82">
        <v>8.05453</v>
      </c>
      <c r="KG82">
        <v>100</v>
      </c>
      <c r="KH82">
        <v>33.2494</v>
      </c>
      <c r="KI82">
        <v>420</v>
      </c>
      <c r="KJ82">
        <v>24.8167</v>
      </c>
      <c r="KK82">
        <v>102.145</v>
      </c>
      <c r="KL82">
        <v>93.36839999999999</v>
      </c>
    </row>
    <row r="83" spans="1:298">
      <c r="A83">
        <v>65</v>
      </c>
      <c r="B83">
        <v>1720989653.1</v>
      </c>
      <c r="C83">
        <v>5634.099999904633</v>
      </c>
      <c r="D83" t="s">
        <v>585</v>
      </c>
      <c r="E83" t="s">
        <v>586</v>
      </c>
      <c r="F83">
        <v>5</v>
      </c>
      <c r="G83" t="s">
        <v>527</v>
      </c>
      <c r="H83" t="s">
        <v>501</v>
      </c>
      <c r="I83" t="s">
        <v>441</v>
      </c>
      <c r="J83">
        <v>1720989650.3</v>
      </c>
      <c r="K83">
        <f>(L83)/1000</f>
        <v>0</v>
      </c>
      <c r="L83">
        <f>IF(DQ83, AO83, AI83)</f>
        <v>0</v>
      </c>
      <c r="M83">
        <f>IF(DQ83, AJ83, AH83)</f>
        <v>0</v>
      </c>
      <c r="N83">
        <f>DS83 - IF(AV83&gt;1, M83*DM83*100.0/(AX83), 0)</f>
        <v>0</v>
      </c>
      <c r="O83">
        <f>((U83-K83/2)*N83-M83)/(U83+K83/2)</f>
        <v>0</v>
      </c>
      <c r="P83">
        <f>O83*(DZ83+EA83)/1000.0</f>
        <v>0</v>
      </c>
      <c r="Q83">
        <f>(DS83 - IF(AV83&gt;1, M83*DM83*100.0/(AX83), 0))*(DZ83+EA83)/1000.0</f>
        <v>0</v>
      </c>
      <c r="R83">
        <f>2.0/((1/T83-1/S83)+SIGN(T83)*SQRT((1/T83-1/S83)*(1/T83-1/S83) + 4*DN83/((DN83+1)*(DN83+1))*(2*1/T83*1/S83-1/S83*1/S83)))</f>
        <v>0</v>
      </c>
      <c r="S83">
        <f>IF(LEFT(DO83,1)&lt;&gt;"0",IF(LEFT(DO83,1)="1",3.0,DP83),$D$5+$E$5*(EG83*DZ83/($K$5*1000))+$F$5*(EG83*DZ83/($K$5*1000))*MAX(MIN(DM83,$J$5),$I$5)*MAX(MIN(DM83,$J$5),$I$5)+$G$5*MAX(MIN(DM83,$J$5),$I$5)*(EG83*DZ83/($K$5*1000))+$H$5*(EG83*DZ83/($K$5*1000))*(EG83*DZ83/($K$5*1000)))</f>
        <v>0</v>
      </c>
      <c r="T83">
        <f>K83*(1000-(1000*0.61365*exp(17.502*X83/(240.97+X83))/(DZ83+EA83)+DU83)/2)/(1000*0.61365*exp(17.502*X83/(240.97+X83))/(DZ83+EA83)-DU83)</f>
        <v>0</v>
      </c>
      <c r="U83">
        <f>1/((DN83+1)/(R83/1.6)+1/(S83/1.37)) + DN83/((DN83+1)/(R83/1.6) + DN83/(S83/1.37))</f>
        <v>0</v>
      </c>
      <c r="V83">
        <f>(DI83*DL83)</f>
        <v>0</v>
      </c>
      <c r="W83">
        <f>(EB83+(V83+2*0.95*5.67E-8*(((EB83+$B$9)+273)^4-(EB83+273)^4)-44100*K83)/(1.84*29.3*S83+8*0.95*5.67E-8*(EB83+273)^3))</f>
        <v>0</v>
      </c>
      <c r="X83">
        <f>($C$9*EC83+$D$9*ED83+$E$9*W83)</f>
        <v>0</v>
      </c>
      <c r="Y83">
        <f>0.61365*exp(17.502*X83/(240.97+X83))</f>
        <v>0</v>
      </c>
      <c r="Z83">
        <f>(AA83/AB83*100)</f>
        <v>0</v>
      </c>
      <c r="AA83">
        <f>DU83*(DZ83+EA83)/1000</f>
        <v>0</v>
      </c>
      <c r="AB83">
        <f>0.61365*exp(17.502*EB83/(240.97+EB83))</f>
        <v>0</v>
      </c>
      <c r="AC83">
        <f>(Y83-DU83*(DZ83+EA83)/1000)</f>
        <v>0</v>
      </c>
      <c r="AD83">
        <f>(-K83*44100)</f>
        <v>0</v>
      </c>
      <c r="AE83">
        <f>2*29.3*S83*0.92*(EB83-X83)</f>
        <v>0</v>
      </c>
      <c r="AF83">
        <f>2*0.95*5.67E-8*(((EB83+$B$9)+273)^4-(X83+273)^4)</f>
        <v>0</v>
      </c>
      <c r="AG83">
        <f>V83+AF83+AD83+AE83</f>
        <v>0</v>
      </c>
      <c r="AH83">
        <f>DY83*AV83*(DT83-DS83*(1000-AV83*DV83)/(1000-AV83*DU83))/(100*DM83)</f>
        <v>0</v>
      </c>
      <c r="AI83">
        <f>1000*DY83*AV83*(DU83-DV83)/(100*DM83*(1000-AV83*DU83))</f>
        <v>0</v>
      </c>
      <c r="AJ83">
        <f>(AK83 - AL83 - DZ83*1E3/(8.314*(EB83+273.15)) * AN83/DY83 * AM83) * DY83/(100*DM83) * (1000 - DV83)/1000</f>
        <v>0</v>
      </c>
      <c r="AK83">
        <v>430.7660893605435</v>
      </c>
      <c r="AL83">
        <v>433.8682606060606</v>
      </c>
      <c r="AM83">
        <v>0.0001035729548247648</v>
      </c>
      <c r="AN83">
        <v>66.44731590782359</v>
      </c>
      <c r="AO83">
        <f>(AQ83 - AP83 + DZ83*1E3/(8.314*(EB83+273.15)) * AS83/DY83 * AR83) * DY83/(100*DM83) * 1000/(1000 - AQ83)</f>
        <v>0</v>
      </c>
      <c r="AP83">
        <v>24.76270412612745</v>
      </c>
      <c r="AQ83">
        <v>26.10731636363633</v>
      </c>
      <c r="AR83">
        <v>6.506597933836852E-07</v>
      </c>
      <c r="AS83">
        <v>106.4724245431814</v>
      </c>
      <c r="AT83">
        <v>15</v>
      </c>
      <c r="AU83">
        <v>3</v>
      </c>
      <c r="AV83">
        <f>IF(AT83*$H$15&gt;=AX83,1.0,(AX83/(AX83-AT83*$H$15)))</f>
        <v>0</v>
      </c>
      <c r="AW83">
        <f>(AV83-1)*100</f>
        <v>0</v>
      </c>
      <c r="AX83">
        <f>MAX(0,($B$15+$C$15*EG83)/(1+$D$15*EG83)*DZ83/(EB83+273)*$E$15)</f>
        <v>0</v>
      </c>
      <c r="AY83" t="s">
        <v>442</v>
      </c>
      <c r="AZ83" t="s">
        <v>442</v>
      </c>
      <c r="BA83">
        <v>0</v>
      </c>
      <c r="BB83">
        <v>0</v>
      </c>
      <c r="BC83">
        <f>1-BA83/BB83</f>
        <v>0</v>
      </c>
      <c r="BD83">
        <v>0</v>
      </c>
      <c r="BE83" t="s">
        <v>442</v>
      </c>
      <c r="BF83" t="s">
        <v>442</v>
      </c>
      <c r="BG83">
        <v>0</v>
      </c>
      <c r="BH83">
        <v>0</v>
      </c>
      <c r="BI83">
        <f>1-BG83/BH83</f>
        <v>0</v>
      </c>
      <c r="BJ83">
        <v>0.5</v>
      </c>
      <c r="BK83">
        <f>DJ83</f>
        <v>0</v>
      </c>
      <c r="BL83">
        <f>M83</f>
        <v>0</v>
      </c>
      <c r="BM83">
        <f>BI83*BJ83*BK83</f>
        <v>0</v>
      </c>
      <c r="BN83">
        <f>(BL83-BD83)/BK83</f>
        <v>0</v>
      </c>
      <c r="BO83">
        <f>(BB83-BH83)/BH83</f>
        <v>0</v>
      </c>
      <c r="BP83">
        <f>BA83/(BC83+BA83/BH83)</f>
        <v>0</v>
      </c>
      <c r="BQ83" t="s">
        <v>442</v>
      </c>
      <c r="BR83">
        <v>0</v>
      </c>
      <c r="BS83">
        <f>IF(BR83&lt;&gt;0, BR83, BP83)</f>
        <v>0</v>
      </c>
      <c r="BT83">
        <f>1-BS83/BH83</f>
        <v>0</v>
      </c>
      <c r="BU83">
        <f>(BH83-BG83)/(BH83-BS83)</f>
        <v>0</v>
      </c>
      <c r="BV83">
        <f>(BB83-BH83)/(BB83-BS83)</f>
        <v>0</v>
      </c>
      <c r="BW83">
        <f>(BH83-BG83)/(BH83-BA83)</f>
        <v>0</v>
      </c>
      <c r="BX83">
        <f>(BB83-BH83)/(BB83-BA83)</f>
        <v>0</v>
      </c>
      <c r="BY83">
        <f>(BU83*BS83/BG83)</f>
        <v>0</v>
      </c>
      <c r="BZ83">
        <f>(1-BY83)</f>
        <v>0</v>
      </c>
      <c r="DI83">
        <f>$B$13*EH83+$C$13*EI83+$F$13*ET83*(1-EW83)</f>
        <v>0</v>
      </c>
      <c r="DJ83">
        <f>DI83*DK83</f>
        <v>0</v>
      </c>
      <c r="DK83">
        <f>($B$13*$D$11+$C$13*$D$11+$F$13*((FG83+EY83)/MAX(FG83+EY83+FH83, 0.1)*$I$11+FH83/MAX(FG83+EY83+FH83, 0.1)*$J$11))/($B$13+$C$13+$F$13)</f>
        <v>0</v>
      </c>
      <c r="DL83">
        <f>($B$13*$K$11+$C$13*$K$11+$F$13*((FG83+EY83)/MAX(FG83+EY83+FH83, 0.1)*$P$11+FH83/MAX(FG83+EY83+FH83, 0.1)*$Q$11))/($B$13+$C$13+$F$13)</f>
        <v>0</v>
      </c>
      <c r="DM83">
        <v>6</v>
      </c>
      <c r="DN83">
        <v>0.5</v>
      </c>
      <c r="DO83" t="s">
        <v>443</v>
      </c>
      <c r="DP83">
        <v>2</v>
      </c>
      <c r="DQ83" t="b">
        <v>1</v>
      </c>
      <c r="DR83">
        <v>1720989650.3</v>
      </c>
      <c r="DS83">
        <v>422.5332999999999</v>
      </c>
      <c r="DT83">
        <v>420.0545</v>
      </c>
      <c r="DU83">
        <v>26.10694</v>
      </c>
      <c r="DV83">
        <v>24.76444</v>
      </c>
      <c r="DW83">
        <v>420.2873</v>
      </c>
      <c r="DX83">
        <v>25.81238</v>
      </c>
      <c r="DY83">
        <v>499.9677</v>
      </c>
      <c r="DZ83">
        <v>90.63217999999999</v>
      </c>
      <c r="EA83">
        <v>0.09987022999999999</v>
      </c>
      <c r="EB83">
        <v>31.8654</v>
      </c>
      <c r="EC83">
        <v>30.99632</v>
      </c>
      <c r="ED83">
        <v>999.9</v>
      </c>
      <c r="EE83">
        <v>0</v>
      </c>
      <c r="EF83">
        <v>0</v>
      </c>
      <c r="EG83">
        <v>10009.432</v>
      </c>
      <c r="EH83">
        <v>0</v>
      </c>
      <c r="EI83">
        <v>0.242856</v>
      </c>
      <c r="EJ83">
        <v>2.478693</v>
      </c>
      <c r="EK83">
        <v>433.8598</v>
      </c>
      <c r="EL83">
        <v>430.721</v>
      </c>
      <c r="EM83">
        <v>1.342491</v>
      </c>
      <c r="EN83">
        <v>420.0545</v>
      </c>
      <c r="EO83">
        <v>24.76444</v>
      </c>
      <c r="EP83">
        <v>2.366129</v>
      </c>
      <c r="EQ83">
        <v>2.244455</v>
      </c>
      <c r="ER83">
        <v>20.13381</v>
      </c>
      <c r="ES83">
        <v>19.2832</v>
      </c>
      <c r="ET83">
        <v>0</v>
      </c>
      <c r="EU83">
        <v>0</v>
      </c>
      <c r="EV83">
        <v>0</v>
      </c>
      <c r="EW83">
        <v>0</v>
      </c>
      <c r="EX83">
        <v>3.47</v>
      </c>
      <c r="EY83">
        <v>0</v>
      </c>
      <c r="EZ83">
        <v>-31.44</v>
      </c>
      <c r="FA83">
        <v>-2.9</v>
      </c>
      <c r="FB83">
        <v>34.7872</v>
      </c>
      <c r="FC83">
        <v>38.2248</v>
      </c>
      <c r="FD83">
        <v>36.2373</v>
      </c>
      <c r="FE83">
        <v>37.77480000000001</v>
      </c>
      <c r="FF83">
        <v>35.92469999999999</v>
      </c>
      <c r="FG83">
        <v>0</v>
      </c>
      <c r="FH83">
        <v>0</v>
      </c>
      <c r="FI83">
        <v>0</v>
      </c>
      <c r="FJ83">
        <v>1720989648.6</v>
      </c>
      <c r="FK83">
        <v>0</v>
      </c>
      <c r="FL83">
        <v>-2.416</v>
      </c>
      <c r="FM83">
        <v>51.43076947050449</v>
      </c>
      <c r="FN83">
        <v>-42.41538493637976</v>
      </c>
      <c r="FO83">
        <v>-26.272</v>
      </c>
      <c r="FP83">
        <v>15</v>
      </c>
      <c r="FQ83">
        <v>1720989105.6</v>
      </c>
      <c r="FR83" t="s">
        <v>578</v>
      </c>
      <c r="FS83">
        <v>1720989100.1</v>
      </c>
      <c r="FT83">
        <v>1720989105.6</v>
      </c>
      <c r="FU83">
        <v>12</v>
      </c>
      <c r="FV83">
        <v>-0.528</v>
      </c>
      <c r="FW83">
        <v>-0.05</v>
      </c>
      <c r="FX83">
        <v>2.238</v>
      </c>
      <c r="FY83">
        <v>0.251</v>
      </c>
      <c r="FZ83">
        <v>420</v>
      </c>
      <c r="GA83">
        <v>24</v>
      </c>
      <c r="GB83">
        <v>0.61</v>
      </c>
      <c r="GC83">
        <v>0.12</v>
      </c>
      <c r="GD83">
        <v>2.494626829268292</v>
      </c>
      <c r="GE83">
        <v>-0.1806108710801353</v>
      </c>
      <c r="GF83">
        <v>0.04131129518011578</v>
      </c>
      <c r="GG83">
        <v>1</v>
      </c>
      <c r="GH83">
        <v>-3.252941176470589</v>
      </c>
      <c r="GI83">
        <v>28.05805967442614</v>
      </c>
      <c r="GJ83">
        <v>6.737875179737026</v>
      </c>
      <c r="GK83">
        <v>0</v>
      </c>
      <c r="GL83">
        <v>1.335540487804878</v>
      </c>
      <c r="GM83">
        <v>0.02327477351916464</v>
      </c>
      <c r="GN83">
        <v>0.005042325707700168</v>
      </c>
      <c r="GO83">
        <v>1</v>
      </c>
      <c r="GP83">
        <v>2</v>
      </c>
      <c r="GQ83">
        <v>3</v>
      </c>
      <c r="GR83" t="s">
        <v>445</v>
      </c>
      <c r="GS83">
        <v>3.10312</v>
      </c>
      <c r="GT83">
        <v>2.75805</v>
      </c>
      <c r="GU83">
        <v>0.08872579999999999</v>
      </c>
      <c r="GV83">
        <v>0.0887102</v>
      </c>
      <c r="GW83">
        <v>0.115287</v>
      </c>
      <c r="GX83">
        <v>0.112414</v>
      </c>
      <c r="GY83">
        <v>23862.6</v>
      </c>
      <c r="GZ83">
        <v>22096</v>
      </c>
      <c r="HA83">
        <v>26742.8</v>
      </c>
      <c r="HB83">
        <v>24464.3</v>
      </c>
      <c r="HC83">
        <v>37866.6</v>
      </c>
      <c r="HD83">
        <v>32106.9</v>
      </c>
      <c r="HE83">
        <v>46728.9</v>
      </c>
      <c r="HF83">
        <v>38722.4</v>
      </c>
      <c r="HG83">
        <v>1.87652</v>
      </c>
      <c r="HH83">
        <v>1.92512</v>
      </c>
      <c r="HI83">
        <v>0.129752</v>
      </c>
      <c r="HJ83">
        <v>0</v>
      </c>
      <c r="HK83">
        <v>28.8857</v>
      </c>
      <c r="HL83">
        <v>999.9</v>
      </c>
      <c r="HM83">
        <v>55.4</v>
      </c>
      <c r="HN83">
        <v>30.3</v>
      </c>
      <c r="HO83">
        <v>26.494</v>
      </c>
      <c r="HP83">
        <v>61.0881</v>
      </c>
      <c r="HQ83">
        <v>23.4535</v>
      </c>
      <c r="HR83">
        <v>1</v>
      </c>
      <c r="HS83">
        <v>-0.0593216</v>
      </c>
      <c r="HT83">
        <v>-2.78481</v>
      </c>
      <c r="HU83">
        <v>20.2777</v>
      </c>
      <c r="HV83">
        <v>5.22193</v>
      </c>
      <c r="HW83">
        <v>11.98</v>
      </c>
      <c r="HX83">
        <v>4.9658</v>
      </c>
      <c r="HY83">
        <v>3.27553</v>
      </c>
      <c r="HZ83">
        <v>9999</v>
      </c>
      <c r="IA83">
        <v>9999</v>
      </c>
      <c r="IB83">
        <v>9999</v>
      </c>
      <c r="IC83">
        <v>999.9</v>
      </c>
      <c r="ID83">
        <v>1.86392</v>
      </c>
      <c r="IE83">
        <v>1.86005</v>
      </c>
      <c r="IF83">
        <v>1.85827</v>
      </c>
      <c r="IG83">
        <v>1.85974</v>
      </c>
      <c r="IH83">
        <v>1.85985</v>
      </c>
      <c r="II83">
        <v>1.85833</v>
      </c>
      <c r="IJ83">
        <v>1.85737</v>
      </c>
      <c r="IK83">
        <v>1.85234</v>
      </c>
      <c r="IL83">
        <v>0</v>
      </c>
      <c r="IM83">
        <v>0</v>
      </c>
      <c r="IN83">
        <v>0</v>
      </c>
      <c r="IO83">
        <v>0</v>
      </c>
      <c r="IP83" t="s">
        <v>446</v>
      </c>
      <c r="IQ83" t="s">
        <v>447</v>
      </c>
      <c r="IR83" t="s">
        <v>448</v>
      </c>
      <c r="IS83" t="s">
        <v>448</v>
      </c>
      <c r="IT83" t="s">
        <v>448</v>
      </c>
      <c r="IU83" t="s">
        <v>448</v>
      </c>
      <c r="IV83">
        <v>0</v>
      </c>
      <c r="IW83">
        <v>100</v>
      </c>
      <c r="IX83">
        <v>100</v>
      </c>
      <c r="IY83">
        <v>2.246</v>
      </c>
      <c r="IZ83">
        <v>0.2946</v>
      </c>
      <c r="JA83">
        <v>0.8667508697664363</v>
      </c>
      <c r="JB83">
        <v>0.003205081530674009</v>
      </c>
      <c r="JC83">
        <v>2.801668427256499E-07</v>
      </c>
      <c r="JD83">
        <v>-2.335559357006475E-10</v>
      </c>
      <c r="JE83">
        <v>-0.05559070415529722</v>
      </c>
      <c r="JF83">
        <v>-0.002076669970451321</v>
      </c>
      <c r="JG83">
        <v>0.0007626758912413338</v>
      </c>
      <c r="JH83">
        <v>-6.071280622872934E-06</v>
      </c>
      <c r="JI83">
        <v>2</v>
      </c>
      <c r="JJ83">
        <v>2003</v>
      </c>
      <c r="JK83">
        <v>1</v>
      </c>
      <c r="JL83">
        <v>25</v>
      </c>
      <c r="JM83">
        <v>9.199999999999999</v>
      </c>
      <c r="JN83">
        <v>9.1</v>
      </c>
      <c r="JO83">
        <v>1.14014</v>
      </c>
      <c r="JP83">
        <v>2.65503</v>
      </c>
      <c r="JQ83">
        <v>1.49658</v>
      </c>
      <c r="JR83">
        <v>2.36084</v>
      </c>
      <c r="JS83">
        <v>1.54907</v>
      </c>
      <c r="JT83">
        <v>2.3877</v>
      </c>
      <c r="JU83">
        <v>34.9444</v>
      </c>
      <c r="JV83">
        <v>23.9737</v>
      </c>
      <c r="JW83">
        <v>18</v>
      </c>
      <c r="JX83">
        <v>468.278</v>
      </c>
      <c r="JY83">
        <v>513.072</v>
      </c>
      <c r="JZ83">
        <v>33.2498</v>
      </c>
      <c r="KA83">
        <v>26.5877</v>
      </c>
      <c r="KB83">
        <v>30.0002</v>
      </c>
      <c r="KC83">
        <v>26.6937</v>
      </c>
      <c r="KD83">
        <v>26.6548</v>
      </c>
      <c r="KE83">
        <v>22.9131</v>
      </c>
      <c r="KF83">
        <v>8.05453</v>
      </c>
      <c r="KG83">
        <v>100</v>
      </c>
      <c r="KH83">
        <v>33.252</v>
      </c>
      <c r="KI83">
        <v>420</v>
      </c>
      <c r="KJ83">
        <v>24.8167</v>
      </c>
      <c r="KK83">
        <v>102.145</v>
      </c>
      <c r="KL83">
        <v>93.3678</v>
      </c>
    </row>
    <row r="84" spans="1:298">
      <c r="A84">
        <v>66</v>
      </c>
      <c r="B84">
        <v>1720989658.1</v>
      </c>
      <c r="C84">
        <v>5639.099999904633</v>
      </c>
      <c r="D84" t="s">
        <v>587</v>
      </c>
      <c r="E84" t="s">
        <v>588</v>
      </c>
      <c r="F84">
        <v>5</v>
      </c>
      <c r="G84" t="s">
        <v>527</v>
      </c>
      <c r="H84" t="s">
        <v>501</v>
      </c>
      <c r="I84" t="s">
        <v>441</v>
      </c>
      <c r="J84">
        <v>1720989655.6</v>
      </c>
      <c r="K84">
        <f>(L84)/1000</f>
        <v>0</v>
      </c>
      <c r="L84">
        <f>IF(DQ84, AO84, AI84)</f>
        <v>0</v>
      </c>
      <c r="M84">
        <f>IF(DQ84, AJ84, AH84)</f>
        <v>0</v>
      </c>
      <c r="N84">
        <f>DS84 - IF(AV84&gt;1, M84*DM84*100.0/(AX84), 0)</f>
        <v>0</v>
      </c>
      <c r="O84">
        <f>((U84-K84/2)*N84-M84)/(U84+K84/2)</f>
        <v>0</v>
      </c>
      <c r="P84">
        <f>O84*(DZ84+EA84)/1000.0</f>
        <v>0</v>
      </c>
      <c r="Q84">
        <f>(DS84 - IF(AV84&gt;1, M84*DM84*100.0/(AX84), 0))*(DZ84+EA84)/1000.0</f>
        <v>0</v>
      </c>
      <c r="R84">
        <f>2.0/((1/T84-1/S84)+SIGN(T84)*SQRT((1/T84-1/S84)*(1/T84-1/S84) + 4*DN84/((DN84+1)*(DN84+1))*(2*1/T84*1/S84-1/S84*1/S84)))</f>
        <v>0</v>
      </c>
      <c r="S84">
        <f>IF(LEFT(DO84,1)&lt;&gt;"0",IF(LEFT(DO84,1)="1",3.0,DP84),$D$5+$E$5*(EG84*DZ84/($K$5*1000))+$F$5*(EG84*DZ84/($K$5*1000))*MAX(MIN(DM84,$J$5),$I$5)*MAX(MIN(DM84,$J$5),$I$5)+$G$5*MAX(MIN(DM84,$J$5),$I$5)*(EG84*DZ84/($K$5*1000))+$H$5*(EG84*DZ84/($K$5*1000))*(EG84*DZ84/($K$5*1000)))</f>
        <v>0</v>
      </c>
      <c r="T84">
        <f>K84*(1000-(1000*0.61365*exp(17.502*X84/(240.97+X84))/(DZ84+EA84)+DU84)/2)/(1000*0.61365*exp(17.502*X84/(240.97+X84))/(DZ84+EA84)-DU84)</f>
        <v>0</v>
      </c>
      <c r="U84">
        <f>1/((DN84+1)/(R84/1.6)+1/(S84/1.37)) + DN84/((DN84+1)/(R84/1.6) + DN84/(S84/1.37))</f>
        <v>0</v>
      </c>
      <c r="V84">
        <f>(DI84*DL84)</f>
        <v>0</v>
      </c>
      <c r="W84">
        <f>(EB84+(V84+2*0.95*5.67E-8*(((EB84+$B$9)+273)^4-(EB84+273)^4)-44100*K84)/(1.84*29.3*S84+8*0.95*5.67E-8*(EB84+273)^3))</f>
        <v>0</v>
      </c>
      <c r="X84">
        <f>($C$9*EC84+$D$9*ED84+$E$9*W84)</f>
        <v>0</v>
      </c>
      <c r="Y84">
        <f>0.61365*exp(17.502*X84/(240.97+X84))</f>
        <v>0</v>
      </c>
      <c r="Z84">
        <f>(AA84/AB84*100)</f>
        <v>0</v>
      </c>
      <c r="AA84">
        <f>DU84*(DZ84+EA84)/1000</f>
        <v>0</v>
      </c>
      <c r="AB84">
        <f>0.61365*exp(17.502*EB84/(240.97+EB84))</f>
        <v>0</v>
      </c>
      <c r="AC84">
        <f>(Y84-DU84*(DZ84+EA84)/1000)</f>
        <v>0</v>
      </c>
      <c r="AD84">
        <f>(-K84*44100)</f>
        <v>0</v>
      </c>
      <c r="AE84">
        <f>2*29.3*S84*0.92*(EB84-X84)</f>
        <v>0</v>
      </c>
      <c r="AF84">
        <f>2*0.95*5.67E-8*(((EB84+$B$9)+273)^4-(X84+273)^4)</f>
        <v>0</v>
      </c>
      <c r="AG84">
        <f>V84+AF84+AD84+AE84</f>
        <v>0</v>
      </c>
      <c r="AH84">
        <f>DY84*AV84*(DT84-DS84*(1000-AV84*DV84)/(1000-AV84*DU84))/(100*DM84)</f>
        <v>0</v>
      </c>
      <c r="AI84">
        <f>1000*DY84*AV84*(DU84-DV84)/(100*DM84*(1000-AV84*DU84))</f>
        <v>0</v>
      </c>
      <c r="AJ84">
        <f>(AK84 - AL84 - DZ84*1E3/(8.314*(EB84+273.15)) * AN84/DY84 * AM84) * DY84/(100*DM84) * (1000 - DV84)/1000</f>
        <v>0</v>
      </c>
      <c r="AK84">
        <v>430.6244741096249</v>
      </c>
      <c r="AL84">
        <v>433.8457878787875</v>
      </c>
      <c r="AM84">
        <v>-0.0001875387001972603</v>
      </c>
      <c r="AN84">
        <v>66.44731590782359</v>
      </c>
      <c r="AO84">
        <f>(AQ84 - AP84 + DZ84*1E3/(8.314*(EB84+273.15)) * AS84/DY84 * AR84) * DY84/(100*DM84) * 1000/(1000 - AQ84)</f>
        <v>0</v>
      </c>
      <c r="AP84">
        <v>24.75849312950421</v>
      </c>
      <c r="AQ84">
        <v>26.09886727272726</v>
      </c>
      <c r="AR84">
        <v>-1.054002914871522E-05</v>
      </c>
      <c r="AS84">
        <v>106.4724245431814</v>
      </c>
      <c r="AT84">
        <v>15</v>
      </c>
      <c r="AU84">
        <v>3</v>
      </c>
      <c r="AV84">
        <f>IF(AT84*$H$15&gt;=AX84,1.0,(AX84/(AX84-AT84*$H$15)))</f>
        <v>0</v>
      </c>
      <c r="AW84">
        <f>(AV84-1)*100</f>
        <v>0</v>
      </c>
      <c r="AX84">
        <f>MAX(0,($B$15+$C$15*EG84)/(1+$D$15*EG84)*DZ84/(EB84+273)*$E$15)</f>
        <v>0</v>
      </c>
      <c r="AY84" t="s">
        <v>442</v>
      </c>
      <c r="AZ84" t="s">
        <v>442</v>
      </c>
      <c r="BA84">
        <v>0</v>
      </c>
      <c r="BB84">
        <v>0</v>
      </c>
      <c r="BC84">
        <f>1-BA84/BB84</f>
        <v>0</v>
      </c>
      <c r="BD84">
        <v>0</v>
      </c>
      <c r="BE84" t="s">
        <v>442</v>
      </c>
      <c r="BF84" t="s">
        <v>442</v>
      </c>
      <c r="BG84">
        <v>0</v>
      </c>
      <c r="BH84">
        <v>0</v>
      </c>
      <c r="BI84">
        <f>1-BG84/BH84</f>
        <v>0</v>
      </c>
      <c r="BJ84">
        <v>0.5</v>
      </c>
      <c r="BK84">
        <f>DJ84</f>
        <v>0</v>
      </c>
      <c r="BL84">
        <f>M84</f>
        <v>0</v>
      </c>
      <c r="BM84">
        <f>BI84*BJ84*BK84</f>
        <v>0</v>
      </c>
      <c r="BN84">
        <f>(BL84-BD84)/BK84</f>
        <v>0</v>
      </c>
      <c r="BO84">
        <f>(BB84-BH84)/BH84</f>
        <v>0</v>
      </c>
      <c r="BP84">
        <f>BA84/(BC84+BA84/BH84)</f>
        <v>0</v>
      </c>
      <c r="BQ84" t="s">
        <v>442</v>
      </c>
      <c r="BR84">
        <v>0</v>
      </c>
      <c r="BS84">
        <f>IF(BR84&lt;&gt;0, BR84, BP84)</f>
        <v>0</v>
      </c>
      <c r="BT84">
        <f>1-BS84/BH84</f>
        <v>0</v>
      </c>
      <c r="BU84">
        <f>(BH84-BG84)/(BH84-BS84)</f>
        <v>0</v>
      </c>
      <c r="BV84">
        <f>(BB84-BH84)/(BB84-BS84)</f>
        <v>0</v>
      </c>
      <c r="BW84">
        <f>(BH84-BG84)/(BH84-BA84)</f>
        <v>0</v>
      </c>
      <c r="BX84">
        <f>(BB84-BH84)/(BB84-BA84)</f>
        <v>0</v>
      </c>
      <c r="BY84">
        <f>(BU84*BS84/BG84)</f>
        <v>0</v>
      </c>
      <c r="BZ84">
        <f>(1-BY84)</f>
        <v>0</v>
      </c>
      <c r="DI84">
        <f>$B$13*EH84+$C$13*EI84+$F$13*ET84*(1-EW84)</f>
        <v>0</v>
      </c>
      <c r="DJ84">
        <f>DI84*DK84</f>
        <v>0</v>
      </c>
      <c r="DK84">
        <f>($B$13*$D$11+$C$13*$D$11+$F$13*((FG84+EY84)/MAX(FG84+EY84+FH84, 0.1)*$I$11+FH84/MAX(FG84+EY84+FH84, 0.1)*$J$11))/($B$13+$C$13+$F$13)</f>
        <v>0</v>
      </c>
      <c r="DL84">
        <f>($B$13*$K$11+$C$13*$K$11+$F$13*((FG84+EY84)/MAX(FG84+EY84+FH84, 0.1)*$P$11+FH84/MAX(FG84+EY84+FH84, 0.1)*$Q$11))/($B$13+$C$13+$F$13)</f>
        <v>0</v>
      </c>
      <c r="DM84">
        <v>6</v>
      </c>
      <c r="DN84">
        <v>0.5</v>
      </c>
      <c r="DO84" t="s">
        <v>443</v>
      </c>
      <c r="DP84">
        <v>2</v>
      </c>
      <c r="DQ84" t="b">
        <v>1</v>
      </c>
      <c r="DR84">
        <v>1720989655.6</v>
      </c>
      <c r="DS84">
        <v>422.5396666666667</v>
      </c>
      <c r="DT84">
        <v>419.9776666666667</v>
      </c>
      <c r="DU84">
        <v>26.10336666666667</v>
      </c>
      <c r="DV84">
        <v>24.75881111111111</v>
      </c>
      <c r="DW84">
        <v>420.2937777777777</v>
      </c>
      <c r="DX84">
        <v>25.8089</v>
      </c>
      <c r="DY84">
        <v>499.9988888888889</v>
      </c>
      <c r="DZ84">
        <v>90.63183333333333</v>
      </c>
      <c r="EA84">
        <v>0.1000624333333333</v>
      </c>
      <c r="EB84">
        <v>31.86293333333334</v>
      </c>
      <c r="EC84">
        <v>30.9999</v>
      </c>
      <c r="ED84">
        <v>999.9000000000001</v>
      </c>
      <c r="EE84">
        <v>0</v>
      </c>
      <c r="EF84">
        <v>0</v>
      </c>
      <c r="EG84">
        <v>10007.50444444444</v>
      </c>
      <c r="EH84">
        <v>0</v>
      </c>
      <c r="EI84">
        <v>0.242856</v>
      </c>
      <c r="EJ84">
        <v>2.561882222222222</v>
      </c>
      <c r="EK84">
        <v>433.865</v>
      </c>
      <c r="EL84">
        <v>430.64</v>
      </c>
      <c r="EM84">
        <v>1.344553333333333</v>
      </c>
      <c r="EN84">
        <v>419.9776666666667</v>
      </c>
      <c r="EO84">
        <v>24.75881111111111</v>
      </c>
      <c r="EP84">
        <v>2.365793333333333</v>
      </c>
      <c r="EQ84">
        <v>2.243936666666667</v>
      </c>
      <c r="ER84">
        <v>20.13154444444444</v>
      </c>
      <c r="ES84">
        <v>19.27947777777778</v>
      </c>
      <c r="ET84">
        <v>0</v>
      </c>
      <c r="EU84">
        <v>0</v>
      </c>
      <c r="EV84">
        <v>0</v>
      </c>
      <c r="EW84">
        <v>0</v>
      </c>
      <c r="EX84">
        <v>0.2333333333333334</v>
      </c>
      <c r="EY84">
        <v>0</v>
      </c>
      <c r="EZ84">
        <v>-27.03333333333333</v>
      </c>
      <c r="FA84">
        <v>-2.144444444444444</v>
      </c>
      <c r="FB84">
        <v>34.75655555555555</v>
      </c>
      <c r="FC84">
        <v>38.14555555555555</v>
      </c>
      <c r="FD84">
        <v>36.29133333333333</v>
      </c>
      <c r="FE84">
        <v>37.63866666666667</v>
      </c>
      <c r="FF84">
        <v>35.88866666666667</v>
      </c>
      <c r="FG84">
        <v>0</v>
      </c>
      <c r="FH84">
        <v>0</v>
      </c>
      <c r="FI84">
        <v>0</v>
      </c>
      <c r="FJ84">
        <v>1720989653.4</v>
      </c>
      <c r="FK84">
        <v>0</v>
      </c>
      <c r="FL84">
        <v>-0.5479999999999999</v>
      </c>
      <c r="FM84">
        <v>28.56923081334053</v>
      </c>
      <c r="FN84">
        <v>-18.93076958983141</v>
      </c>
      <c r="FO84">
        <v>-27.436</v>
      </c>
      <c r="FP84">
        <v>15</v>
      </c>
      <c r="FQ84">
        <v>1720989105.6</v>
      </c>
      <c r="FR84" t="s">
        <v>578</v>
      </c>
      <c r="FS84">
        <v>1720989100.1</v>
      </c>
      <c r="FT84">
        <v>1720989105.6</v>
      </c>
      <c r="FU84">
        <v>12</v>
      </c>
      <c r="FV84">
        <v>-0.528</v>
      </c>
      <c r="FW84">
        <v>-0.05</v>
      </c>
      <c r="FX84">
        <v>2.238</v>
      </c>
      <c r="FY84">
        <v>0.251</v>
      </c>
      <c r="FZ84">
        <v>420</v>
      </c>
      <c r="GA84">
        <v>24</v>
      </c>
      <c r="GB84">
        <v>0.61</v>
      </c>
      <c r="GC84">
        <v>0.12</v>
      </c>
      <c r="GD84">
        <v>2.50300825</v>
      </c>
      <c r="GE84">
        <v>0.2755858536585285</v>
      </c>
      <c r="GF84">
        <v>0.05235004058677987</v>
      </c>
      <c r="GG84">
        <v>1</v>
      </c>
      <c r="GH84">
        <v>-2.258823529411765</v>
      </c>
      <c r="GI84">
        <v>32.86478239040106</v>
      </c>
      <c r="GJ84">
        <v>6.468981083831965</v>
      </c>
      <c r="GK84">
        <v>0</v>
      </c>
      <c r="GL84">
        <v>1.33752325</v>
      </c>
      <c r="GM84">
        <v>0.06119786116322613</v>
      </c>
      <c r="GN84">
        <v>0.006665204193233673</v>
      </c>
      <c r="GO84">
        <v>1</v>
      </c>
      <c r="GP84">
        <v>2</v>
      </c>
      <c r="GQ84">
        <v>3</v>
      </c>
      <c r="GR84" t="s">
        <v>445</v>
      </c>
      <c r="GS84">
        <v>3.10338</v>
      </c>
      <c r="GT84">
        <v>2.75829</v>
      </c>
      <c r="GU84">
        <v>0.0887254</v>
      </c>
      <c r="GV84">
        <v>0.08872620000000001</v>
      </c>
      <c r="GW84">
        <v>0.115264</v>
      </c>
      <c r="GX84">
        <v>0.112415</v>
      </c>
      <c r="GY84">
        <v>23862.4</v>
      </c>
      <c r="GZ84">
        <v>22095.6</v>
      </c>
      <c r="HA84">
        <v>26742.6</v>
      </c>
      <c r="HB84">
        <v>24464.3</v>
      </c>
      <c r="HC84">
        <v>37867.6</v>
      </c>
      <c r="HD84">
        <v>32106.7</v>
      </c>
      <c r="HE84">
        <v>46728.9</v>
      </c>
      <c r="HF84">
        <v>38722.3</v>
      </c>
      <c r="HG84">
        <v>1.87672</v>
      </c>
      <c r="HH84">
        <v>1.9249</v>
      </c>
      <c r="HI84">
        <v>0.129677</v>
      </c>
      <c r="HJ84">
        <v>0</v>
      </c>
      <c r="HK84">
        <v>28.8872</v>
      </c>
      <c r="HL84">
        <v>999.9</v>
      </c>
      <c r="HM84">
        <v>55.4</v>
      </c>
      <c r="HN84">
        <v>30.3</v>
      </c>
      <c r="HO84">
        <v>26.4926</v>
      </c>
      <c r="HP84">
        <v>60.8881</v>
      </c>
      <c r="HQ84">
        <v>23.113</v>
      </c>
      <c r="HR84">
        <v>1</v>
      </c>
      <c r="HS84">
        <v>-0.058971</v>
      </c>
      <c r="HT84">
        <v>-2.78171</v>
      </c>
      <c r="HU84">
        <v>20.2778</v>
      </c>
      <c r="HV84">
        <v>5.22133</v>
      </c>
      <c r="HW84">
        <v>11.98</v>
      </c>
      <c r="HX84">
        <v>4.9657</v>
      </c>
      <c r="HY84">
        <v>3.2758</v>
      </c>
      <c r="HZ84">
        <v>9999</v>
      </c>
      <c r="IA84">
        <v>9999</v>
      </c>
      <c r="IB84">
        <v>9999</v>
      </c>
      <c r="IC84">
        <v>999.9</v>
      </c>
      <c r="ID84">
        <v>1.86391</v>
      </c>
      <c r="IE84">
        <v>1.86005</v>
      </c>
      <c r="IF84">
        <v>1.85831</v>
      </c>
      <c r="IG84">
        <v>1.85974</v>
      </c>
      <c r="IH84">
        <v>1.85987</v>
      </c>
      <c r="II84">
        <v>1.85834</v>
      </c>
      <c r="IJ84">
        <v>1.85735</v>
      </c>
      <c r="IK84">
        <v>1.85232</v>
      </c>
      <c r="IL84">
        <v>0</v>
      </c>
      <c r="IM84">
        <v>0</v>
      </c>
      <c r="IN84">
        <v>0</v>
      </c>
      <c r="IO84">
        <v>0</v>
      </c>
      <c r="IP84" t="s">
        <v>446</v>
      </c>
      <c r="IQ84" t="s">
        <v>447</v>
      </c>
      <c r="IR84" t="s">
        <v>448</v>
      </c>
      <c r="IS84" t="s">
        <v>448</v>
      </c>
      <c r="IT84" t="s">
        <v>448</v>
      </c>
      <c r="IU84" t="s">
        <v>448</v>
      </c>
      <c r="IV84">
        <v>0</v>
      </c>
      <c r="IW84">
        <v>100</v>
      </c>
      <c r="IX84">
        <v>100</v>
      </c>
      <c r="IY84">
        <v>2.246</v>
      </c>
      <c r="IZ84">
        <v>0.2944</v>
      </c>
      <c r="JA84">
        <v>0.8667508697664363</v>
      </c>
      <c r="JB84">
        <v>0.003205081530674009</v>
      </c>
      <c r="JC84">
        <v>2.801668427256499E-07</v>
      </c>
      <c r="JD84">
        <v>-2.335559357006475E-10</v>
      </c>
      <c r="JE84">
        <v>-0.05559070415529722</v>
      </c>
      <c r="JF84">
        <v>-0.002076669970451321</v>
      </c>
      <c r="JG84">
        <v>0.0007626758912413338</v>
      </c>
      <c r="JH84">
        <v>-6.071280622872934E-06</v>
      </c>
      <c r="JI84">
        <v>2</v>
      </c>
      <c r="JJ84">
        <v>2003</v>
      </c>
      <c r="JK84">
        <v>1</v>
      </c>
      <c r="JL84">
        <v>25</v>
      </c>
      <c r="JM84">
        <v>9.300000000000001</v>
      </c>
      <c r="JN84">
        <v>9.199999999999999</v>
      </c>
      <c r="JO84">
        <v>1.14014</v>
      </c>
      <c r="JP84">
        <v>2.64648</v>
      </c>
      <c r="JQ84">
        <v>1.49658</v>
      </c>
      <c r="JR84">
        <v>2.36084</v>
      </c>
      <c r="JS84">
        <v>1.54907</v>
      </c>
      <c r="JT84">
        <v>2.47681</v>
      </c>
      <c r="JU84">
        <v>34.9214</v>
      </c>
      <c r="JV84">
        <v>23.9824</v>
      </c>
      <c r="JW84">
        <v>18</v>
      </c>
      <c r="JX84">
        <v>468.395</v>
      </c>
      <c r="JY84">
        <v>512.927</v>
      </c>
      <c r="JZ84">
        <v>33.2528</v>
      </c>
      <c r="KA84">
        <v>26.5889</v>
      </c>
      <c r="KB84">
        <v>30.0001</v>
      </c>
      <c r="KC84">
        <v>26.6943</v>
      </c>
      <c r="KD84">
        <v>26.6555</v>
      </c>
      <c r="KE84">
        <v>22.9112</v>
      </c>
      <c r="KF84">
        <v>8.05453</v>
      </c>
      <c r="KG84">
        <v>100</v>
      </c>
      <c r="KH84">
        <v>33.2524</v>
      </c>
      <c r="KI84">
        <v>420</v>
      </c>
      <c r="KJ84">
        <v>24.8167</v>
      </c>
      <c r="KK84">
        <v>102.145</v>
      </c>
      <c r="KL84">
        <v>93.3677</v>
      </c>
    </row>
    <row r="85" spans="1:298">
      <c r="A85">
        <v>67</v>
      </c>
      <c r="B85">
        <v>1720989663.1</v>
      </c>
      <c r="C85">
        <v>5644.099999904633</v>
      </c>
      <c r="D85" t="s">
        <v>589</v>
      </c>
      <c r="E85" t="s">
        <v>590</v>
      </c>
      <c r="F85">
        <v>5</v>
      </c>
      <c r="G85" t="s">
        <v>527</v>
      </c>
      <c r="H85" t="s">
        <v>501</v>
      </c>
      <c r="I85" t="s">
        <v>441</v>
      </c>
      <c r="J85">
        <v>1720989660.3</v>
      </c>
      <c r="K85">
        <f>(L85)/1000</f>
        <v>0</v>
      </c>
      <c r="L85">
        <f>IF(DQ85, AO85, AI85)</f>
        <v>0</v>
      </c>
      <c r="M85">
        <f>IF(DQ85, AJ85, AH85)</f>
        <v>0</v>
      </c>
      <c r="N85">
        <f>DS85 - IF(AV85&gt;1, M85*DM85*100.0/(AX85), 0)</f>
        <v>0</v>
      </c>
      <c r="O85">
        <f>((U85-K85/2)*N85-M85)/(U85+K85/2)</f>
        <v>0</v>
      </c>
      <c r="P85">
        <f>O85*(DZ85+EA85)/1000.0</f>
        <v>0</v>
      </c>
      <c r="Q85">
        <f>(DS85 - IF(AV85&gt;1, M85*DM85*100.0/(AX85), 0))*(DZ85+EA85)/1000.0</f>
        <v>0</v>
      </c>
      <c r="R85">
        <f>2.0/((1/T85-1/S85)+SIGN(T85)*SQRT((1/T85-1/S85)*(1/T85-1/S85) + 4*DN85/((DN85+1)*(DN85+1))*(2*1/T85*1/S85-1/S85*1/S85)))</f>
        <v>0</v>
      </c>
      <c r="S85">
        <f>IF(LEFT(DO85,1)&lt;&gt;"0",IF(LEFT(DO85,1)="1",3.0,DP85),$D$5+$E$5*(EG85*DZ85/($K$5*1000))+$F$5*(EG85*DZ85/($K$5*1000))*MAX(MIN(DM85,$J$5),$I$5)*MAX(MIN(DM85,$J$5),$I$5)+$G$5*MAX(MIN(DM85,$J$5),$I$5)*(EG85*DZ85/($K$5*1000))+$H$5*(EG85*DZ85/($K$5*1000))*(EG85*DZ85/($K$5*1000)))</f>
        <v>0</v>
      </c>
      <c r="T85">
        <f>K85*(1000-(1000*0.61365*exp(17.502*X85/(240.97+X85))/(DZ85+EA85)+DU85)/2)/(1000*0.61365*exp(17.502*X85/(240.97+X85))/(DZ85+EA85)-DU85)</f>
        <v>0</v>
      </c>
      <c r="U85">
        <f>1/((DN85+1)/(R85/1.6)+1/(S85/1.37)) + DN85/((DN85+1)/(R85/1.6) + DN85/(S85/1.37))</f>
        <v>0</v>
      </c>
      <c r="V85">
        <f>(DI85*DL85)</f>
        <v>0</v>
      </c>
      <c r="W85">
        <f>(EB85+(V85+2*0.95*5.67E-8*(((EB85+$B$9)+273)^4-(EB85+273)^4)-44100*K85)/(1.84*29.3*S85+8*0.95*5.67E-8*(EB85+273)^3))</f>
        <v>0</v>
      </c>
      <c r="X85">
        <f>($C$9*EC85+$D$9*ED85+$E$9*W85)</f>
        <v>0</v>
      </c>
      <c r="Y85">
        <f>0.61365*exp(17.502*X85/(240.97+X85))</f>
        <v>0</v>
      </c>
      <c r="Z85">
        <f>(AA85/AB85*100)</f>
        <v>0</v>
      </c>
      <c r="AA85">
        <f>DU85*(DZ85+EA85)/1000</f>
        <v>0</v>
      </c>
      <c r="AB85">
        <f>0.61365*exp(17.502*EB85/(240.97+EB85))</f>
        <v>0</v>
      </c>
      <c r="AC85">
        <f>(Y85-DU85*(DZ85+EA85)/1000)</f>
        <v>0</v>
      </c>
      <c r="AD85">
        <f>(-K85*44100)</f>
        <v>0</v>
      </c>
      <c r="AE85">
        <f>2*29.3*S85*0.92*(EB85-X85)</f>
        <v>0</v>
      </c>
      <c r="AF85">
        <f>2*0.95*5.67E-8*(((EB85+$B$9)+273)^4-(X85+273)^4)</f>
        <v>0</v>
      </c>
      <c r="AG85">
        <f>V85+AF85+AD85+AE85</f>
        <v>0</v>
      </c>
      <c r="AH85">
        <f>DY85*AV85*(DT85-DS85*(1000-AV85*DV85)/(1000-AV85*DU85))/(100*DM85)</f>
        <v>0</v>
      </c>
      <c r="AI85">
        <f>1000*DY85*AV85*(DU85-DV85)/(100*DM85*(1000-AV85*DU85))</f>
        <v>0</v>
      </c>
      <c r="AJ85">
        <f>(AK85 - AL85 - DZ85*1E3/(8.314*(EB85+273.15)) * AN85/DY85 * AM85) * DY85/(100*DM85) * (1000 - DV85)/1000</f>
        <v>0</v>
      </c>
      <c r="AK85">
        <v>430.7145472470372</v>
      </c>
      <c r="AL85">
        <v>433.8973636363635</v>
      </c>
      <c r="AM85">
        <v>0.0004332036066531327</v>
      </c>
      <c r="AN85">
        <v>66.44731590782359</v>
      </c>
      <c r="AO85">
        <f>(AQ85 - AP85 + DZ85*1E3/(8.314*(EB85+273.15)) * AS85/DY85 * AR85) * DY85/(100*DM85) * 1000/(1000 - AQ85)</f>
        <v>0</v>
      </c>
      <c r="AP85">
        <v>24.7593995812138</v>
      </c>
      <c r="AQ85">
        <v>26.09594484848485</v>
      </c>
      <c r="AR85">
        <v>-1.583870239277025E-06</v>
      </c>
      <c r="AS85">
        <v>106.4724245431814</v>
      </c>
      <c r="AT85">
        <v>15</v>
      </c>
      <c r="AU85">
        <v>3</v>
      </c>
      <c r="AV85">
        <f>IF(AT85*$H$15&gt;=AX85,1.0,(AX85/(AX85-AT85*$H$15)))</f>
        <v>0</v>
      </c>
      <c r="AW85">
        <f>(AV85-1)*100</f>
        <v>0</v>
      </c>
      <c r="AX85">
        <f>MAX(0,($B$15+$C$15*EG85)/(1+$D$15*EG85)*DZ85/(EB85+273)*$E$15)</f>
        <v>0</v>
      </c>
      <c r="AY85" t="s">
        <v>442</v>
      </c>
      <c r="AZ85" t="s">
        <v>442</v>
      </c>
      <c r="BA85">
        <v>0</v>
      </c>
      <c r="BB85">
        <v>0</v>
      </c>
      <c r="BC85">
        <f>1-BA85/BB85</f>
        <v>0</v>
      </c>
      <c r="BD85">
        <v>0</v>
      </c>
      <c r="BE85" t="s">
        <v>442</v>
      </c>
      <c r="BF85" t="s">
        <v>442</v>
      </c>
      <c r="BG85">
        <v>0</v>
      </c>
      <c r="BH85">
        <v>0</v>
      </c>
      <c r="BI85">
        <f>1-BG85/BH85</f>
        <v>0</v>
      </c>
      <c r="BJ85">
        <v>0.5</v>
      </c>
      <c r="BK85">
        <f>DJ85</f>
        <v>0</v>
      </c>
      <c r="BL85">
        <f>M85</f>
        <v>0</v>
      </c>
      <c r="BM85">
        <f>BI85*BJ85*BK85</f>
        <v>0</v>
      </c>
      <c r="BN85">
        <f>(BL85-BD85)/BK85</f>
        <v>0</v>
      </c>
      <c r="BO85">
        <f>(BB85-BH85)/BH85</f>
        <v>0</v>
      </c>
      <c r="BP85">
        <f>BA85/(BC85+BA85/BH85)</f>
        <v>0</v>
      </c>
      <c r="BQ85" t="s">
        <v>442</v>
      </c>
      <c r="BR85">
        <v>0</v>
      </c>
      <c r="BS85">
        <f>IF(BR85&lt;&gt;0, BR85, BP85)</f>
        <v>0</v>
      </c>
      <c r="BT85">
        <f>1-BS85/BH85</f>
        <v>0</v>
      </c>
      <c r="BU85">
        <f>(BH85-BG85)/(BH85-BS85)</f>
        <v>0</v>
      </c>
      <c r="BV85">
        <f>(BB85-BH85)/(BB85-BS85)</f>
        <v>0</v>
      </c>
      <c r="BW85">
        <f>(BH85-BG85)/(BH85-BA85)</f>
        <v>0</v>
      </c>
      <c r="BX85">
        <f>(BB85-BH85)/(BB85-BA85)</f>
        <v>0</v>
      </c>
      <c r="BY85">
        <f>(BU85*BS85/BG85)</f>
        <v>0</v>
      </c>
      <c r="BZ85">
        <f>(1-BY85)</f>
        <v>0</v>
      </c>
      <c r="DI85">
        <f>$B$13*EH85+$C$13*EI85+$F$13*ET85*(1-EW85)</f>
        <v>0</v>
      </c>
      <c r="DJ85">
        <f>DI85*DK85</f>
        <v>0</v>
      </c>
      <c r="DK85">
        <f>($B$13*$D$11+$C$13*$D$11+$F$13*((FG85+EY85)/MAX(FG85+EY85+FH85, 0.1)*$I$11+FH85/MAX(FG85+EY85+FH85, 0.1)*$J$11))/($B$13+$C$13+$F$13)</f>
        <v>0</v>
      </c>
      <c r="DL85">
        <f>($B$13*$K$11+$C$13*$K$11+$F$13*((FG85+EY85)/MAX(FG85+EY85+FH85, 0.1)*$P$11+FH85/MAX(FG85+EY85+FH85, 0.1)*$Q$11))/($B$13+$C$13+$F$13)</f>
        <v>0</v>
      </c>
      <c r="DM85">
        <v>6</v>
      </c>
      <c r="DN85">
        <v>0.5</v>
      </c>
      <c r="DO85" t="s">
        <v>443</v>
      </c>
      <c r="DP85">
        <v>2</v>
      </c>
      <c r="DQ85" t="b">
        <v>1</v>
      </c>
      <c r="DR85">
        <v>1720989660.3</v>
      </c>
      <c r="DS85">
        <v>422.5435000000001</v>
      </c>
      <c r="DT85">
        <v>420.0258</v>
      </c>
      <c r="DU85">
        <v>26.09678</v>
      </c>
      <c r="DV85">
        <v>24.75913</v>
      </c>
      <c r="DW85">
        <v>420.2976</v>
      </c>
      <c r="DX85">
        <v>25.80248</v>
      </c>
      <c r="DY85">
        <v>500.0468</v>
      </c>
      <c r="DZ85">
        <v>90.63409999999999</v>
      </c>
      <c r="EA85">
        <v>0.10007014</v>
      </c>
      <c r="EB85">
        <v>31.85811</v>
      </c>
      <c r="EC85">
        <v>30.99834</v>
      </c>
      <c r="ED85">
        <v>999.9</v>
      </c>
      <c r="EE85">
        <v>0</v>
      </c>
      <c r="EF85">
        <v>0</v>
      </c>
      <c r="EG85">
        <v>10001.063</v>
      </c>
      <c r="EH85">
        <v>0</v>
      </c>
      <c r="EI85">
        <v>0.242856</v>
      </c>
      <c r="EJ85">
        <v>2.518072</v>
      </c>
      <c r="EK85">
        <v>433.8661</v>
      </c>
      <c r="EL85">
        <v>430.6892</v>
      </c>
      <c r="EM85">
        <v>1.337635</v>
      </c>
      <c r="EN85">
        <v>420.0258</v>
      </c>
      <c r="EO85">
        <v>24.75913</v>
      </c>
      <c r="EP85">
        <v>2.365256</v>
      </c>
      <c r="EQ85">
        <v>2.244022</v>
      </c>
      <c r="ER85">
        <v>20.12786</v>
      </c>
      <c r="ES85">
        <v>19.2801</v>
      </c>
      <c r="ET85">
        <v>0</v>
      </c>
      <c r="EU85">
        <v>0</v>
      </c>
      <c r="EV85">
        <v>0</v>
      </c>
      <c r="EW85">
        <v>0</v>
      </c>
      <c r="EX85">
        <v>2.87</v>
      </c>
      <c r="EY85">
        <v>0</v>
      </c>
      <c r="EZ85">
        <v>-21.6</v>
      </c>
      <c r="FA85">
        <v>-1.83</v>
      </c>
      <c r="FB85">
        <v>34.6748</v>
      </c>
      <c r="FC85">
        <v>38.0874</v>
      </c>
      <c r="FD85">
        <v>36.39980000000001</v>
      </c>
      <c r="FE85">
        <v>37.581</v>
      </c>
      <c r="FF85">
        <v>35.6685</v>
      </c>
      <c r="FG85">
        <v>0</v>
      </c>
      <c r="FH85">
        <v>0</v>
      </c>
      <c r="FI85">
        <v>0</v>
      </c>
      <c r="FJ85">
        <v>1720989658.8</v>
      </c>
      <c r="FK85">
        <v>0</v>
      </c>
      <c r="FL85">
        <v>1.396153846153846</v>
      </c>
      <c r="FM85">
        <v>-25.4188032680552</v>
      </c>
      <c r="FN85">
        <v>65.29572625109486</v>
      </c>
      <c r="FO85">
        <v>-25.64230769230769</v>
      </c>
      <c r="FP85">
        <v>15</v>
      </c>
      <c r="FQ85">
        <v>1720989105.6</v>
      </c>
      <c r="FR85" t="s">
        <v>578</v>
      </c>
      <c r="FS85">
        <v>1720989100.1</v>
      </c>
      <c r="FT85">
        <v>1720989105.6</v>
      </c>
      <c r="FU85">
        <v>12</v>
      </c>
      <c r="FV85">
        <v>-0.528</v>
      </c>
      <c r="FW85">
        <v>-0.05</v>
      </c>
      <c r="FX85">
        <v>2.238</v>
      </c>
      <c r="FY85">
        <v>0.251</v>
      </c>
      <c r="FZ85">
        <v>420</v>
      </c>
      <c r="GA85">
        <v>24</v>
      </c>
      <c r="GB85">
        <v>0.61</v>
      </c>
      <c r="GC85">
        <v>0.12</v>
      </c>
      <c r="GD85">
        <v>2.50736525</v>
      </c>
      <c r="GE85">
        <v>0.2589468292682832</v>
      </c>
      <c r="GF85">
        <v>0.05522822267588829</v>
      </c>
      <c r="GG85">
        <v>1</v>
      </c>
      <c r="GH85">
        <v>-0.4088235294117646</v>
      </c>
      <c r="GI85">
        <v>33.37662336295816</v>
      </c>
      <c r="GJ85">
        <v>6.956772732468057</v>
      </c>
      <c r="GK85">
        <v>0</v>
      </c>
      <c r="GL85">
        <v>1.33926675</v>
      </c>
      <c r="GM85">
        <v>0.02577309568479871</v>
      </c>
      <c r="GN85">
        <v>0.005518827043629817</v>
      </c>
      <c r="GO85">
        <v>1</v>
      </c>
      <c r="GP85">
        <v>2</v>
      </c>
      <c r="GQ85">
        <v>3</v>
      </c>
      <c r="GR85" t="s">
        <v>445</v>
      </c>
      <c r="GS85">
        <v>3.10321</v>
      </c>
      <c r="GT85">
        <v>2.75812</v>
      </c>
      <c r="GU85">
        <v>0.08872960000000001</v>
      </c>
      <c r="GV85">
        <v>0.0887235</v>
      </c>
      <c r="GW85">
        <v>0.115257</v>
      </c>
      <c r="GX85">
        <v>0.112415</v>
      </c>
      <c r="GY85">
        <v>23862.4</v>
      </c>
      <c r="GZ85">
        <v>22095.7</v>
      </c>
      <c r="HA85">
        <v>26742.7</v>
      </c>
      <c r="HB85">
        <v>24464.3</v>
      </c>
      <c r="HC85">
        <v>37867.7</v>
      </c>
      <c r="HD85">
        <v>32106.7</v>
      </c>
      <c r="HE85">
        <v>46728.6</v>
      </c>
      <c r="HF85">
        <v>38722.2</v>
      </c>
      <c r="HG85">
        <v>1.87687</v>
      </c>
      <c r="HH85">
        <v>1.92495</v>
      </c>
      <c r="HI85">
        <v>0.129789</v>
      </c>
      <c r="HJ85">
        <v>0</v>
      </c>
      <c r="HK85">
        <v>28.883</v>
      </c>
      <c r="HL85">
        <v>999.9</v>
      </c>
      <c r="HM85">
        <v>55.4</v>
      </c>
      <c r="HN85">
        <v>30.3</v>
      </c>
      <c r="HO85">
        <v>26.4922</v>
      </c>
      <c r="HP85">
        <v>60.9281</v>
      </c>
      <c r="HQ85">
        <v>23.3013</v>
      </c>
      <c r="HR85">
        <v>1</v>
      </c>
      <c r="HS85">
        <v>-0.0590396</v>
      </c>
      <c r="HT85">
        <v>-2.77934</v>
      </c>
      <c r="HU85">
        <v>20.2778</v>
      </c>
      <c r="HV85">
        <v>5.22148</v>
      </c>
      <c r="HW85">
        <v>11.98</v>
      </c>
      <c r="HX85">
        <v>4.9658</v>
      </c>
      <c r="HY85">
        <v>3.27558</v>
      </c>
      <c r="HZ85">
        <v>9999</v>
      </c>
      <c r="IA85">
        <v>9999</v>
      </c>
      <c r="IB85">
        <v>9999</v>
      </c>
      <c r="IC85">
        <v>999.9</v>
      </c>
      <c r="ID85">
        <v>1.86392</v>
      </c>
      <c r="IE85">
        <v>1.86005</v>
      </c>
      <c r="IF85">
        <v>1.85831</v>
      </c>
      <c r="IG85">
        <v>1.85974</v>
      </c>
      <c r="IH85">
        <v>1.85988</v>
      </c>
      <c r="II85">
        <v>1.85835</v>
      </c>
      <c r="IJ85">
        <v>1.85733</v>
      </c>
      <c r="IK85">
        <v>1.85234</v>
      </c>
      <c r="IL85">
        <v>0</v>
      </c>
      <c r="IM85">
        <v>0</v>
      </c>
      <c r="IN85">
        <v>0</v>
      </c>
      <c r="IO85">
        <v>0</v>
      </c>
      <c r="IP85" t="s">
        <v>446</v>
      </c>
      <c r="IQ85" t="s">
        <v>447</v>
      </c>
      <c r="IR85" t="s">
        <v>448</v>
      </c>
      <c r="IS85" t="s">
        <v>448</v>
      </c>
      <c r="IT85" t="s">
        <v>448</v>
      </c>
      <c r="IU85" t="s">
        <v>448</v>
      </c>
      <c r="IV85">
        <v>0</v>
      </c>
      <c r="IW85">
        <v>100</v>
      </c>
      <c r="IX85">
        <v>100</v>
      </c>
      <c r="IY85">
        <v>2.246</v>
      </c>
      <c r="IZ85">
        <v>0.2943</v>
      </c>
      <c r="JA85">
        <v>0.8667508697664363</v>
      </c>
      <c r="JB85">
        <v>0.003205081530674009</v>
      </c>
      <c r="JC85">
        <v>2.801668427256499E-07</v>
      </c>
      <c r="JD85">
        <v>-2.335559357006475E-10</v>
      </c>
      <c r="JE85">
        <v>-0.05559070415529722</v>
      </c>
      <c r="JF85">
        <v>-0.002076669970451321</v>
      </c>
      <c r="JG85">
        <v>0.0007626758912413338</v>
      </c>
      <c r="JH85">
        <v>-6.071280622872934E-06</v>
      </c>
      <c r="JI85">
        <v>2</v>
      </c>
      <c r="JJ85">
        <v>2003</v>
      </c>
      <c r="JK85">
        <v>1</v>
      </c>
      <c r="JL85">
        <v>25</v>
      </c>
      <c r="JM85">
        <v>9.4</v>
      </c>
      <c r="JN85">
        <v>9.300000000000001</v>
      </c>
      <c r="JO85">
        <v>1.13892</v>
      </c>
      <c r="JP85">
        <v>2.65381</v>
      </c>
      <c r="JQ85">
        <v>1.49658</v>
      </c>
      <c r="JR85">
        <v>2.36084</v>
      </c>
      <c r="JS85">
        <v>1.54907</v>
      </c>
      <c r="JT85">
        <v>2.34009</v>
      </c>
      <c r="JU85">
        <v>34.9214</v>
      </c>
      <c r="JV85">
        <v>23.9737</v>
      </c>
      <c r="JW85">
        <v>18</v>
      </c>
      <c r="JX85">
        <v>468.496</v>
      </c>
      <c r="JY85">
        <v>512.981</v>
      </c>
      <c r="JZ85">
        <v>33.253</v>
      </c>
      <c r="KA85">
        <v>26.59</v>
      </c>
      <c r="KB85">
        <v>30</v>
      </c>
      <c r="KC85">
        <v>26.6965</v>
      </c>
      <c r="KD85">
        <v>26.6577</v>
      </c>
      <c r="KE85">
        <v>22.9103</v>
      </c>
      <c r="KF85">
        <v>8.05453</v>
      </c>
      <c r="KG85">
        <v>100</v>
      </c>
      <c r="KH85">
        <v>33.2534</v>
      </c>
      <c r="KI85">
        <v>420</v>
      </c>
      <c r="KJ85">
        <v>24.8167</v>
      </c>
      <c r="KK85">
        <v>102.145</v>
      </c>
      <c r="KL85">
        <v>93.3677</v>
      </c>
    </row>
    <row r="86" spans="1:298">
      <c r="A86">
        <v>68</v>
      </c>
      <c r="B86">
        <v>1720989668.1</v>
      </c>
      <c r="C86">
        <v>5649.099999904633</v>
      </c>
      <c r="D86" t="s">
        <v>591</v>
      </c>
      <c r="E86" t="s">
        <v>592</v>
      </c>
      <c r="F86">
        <v>5</v>
      </c>
      <c r="G86" t="s">
        <v>527</v>
      </c>
      <c r="H86" t="s">
        <v>501</v>
      </c>
      <c r="I86" t="s">
        <v>441</v>
      </c>
      <c r="J86">
        <v>1720989665.6</v>
      </c>
      <c r="K86">
        <f>(L86)/1000</f>
        <v>0</v>
      </c>
      <c r="L86">
        <f>IF(DQ86, AO86, AI86)</f>
        <v>0</v>
      </c>
      <c r="M86">
        <f>IF(DQ86, AJ86, AH86)</f>
        <v>0</v>
      </c>
      <c r="N86">
        <f>DS86 - IF(AV86&gt;1, M86*DM86*100.0/(AX86), 0)</f>
        <v>0</v>
      </c>
      <c r="O86">
        <f>((U86-K86/2)*N86-M86)/(U86+K86/2)</f>
        <v>0</v>
      </c>
      <c r="P86">
        <f>O86*(DZ86+EA86)/1000.0</f>
        <v>0</v>
      </c>
      <c r="Q86">
        <f>(DS86 - IF(AV86&gt;1, M86*DM86*100.0/(AX86), 0))*(DZ86+EA86)/1000.0</f>
        <v>0</v>
      </c>
      <c r="R86">
        <f>2.0/((1/T86-1/S86)+SIGN(T86)*SQRT((1/T86-1/S86)*(1/T86-1/S86) + 4*DN86/((DN86+1)*(DN86+1))*(2*1/T86*1/S86-1/S86*1/S86)))</f>
        <v>0</v>
      </c>
      <c r="S86">
        <f>IF(LEFT(DO86,1)&lt;&gt;"0",IF(LEFT(DO86,1)="1",3.0,DP86),$D$5+$E$5*(EG86*DZ86/($K$5*1000))+$F$5*(EG86*DZ86/($K$5*1000))*MAX(MIN(DM86,$J$5),$I$5)*MAX(MIN(DM86,$J$5),$I$5)+$G$5*MAX(MIN(DM86,$J$5),$I$5)*(EG86*DZ86/($K$5*1000))+$H$5*(EG86*DZ86/($K$5*1000))*(EG86*DZ86/($K$5*1000)))</f>
        <v>0</v>
      </c>
      <c r="T86">
        <f>K86*(1000-(1000*0.61365*exp(17.502*X86/(240.97+X86))/(DZ86+EA86)+DU86)/2)/(1000*0.61365*exp(17.502*X86/(240.97+X86))/(DZ86+EA86)-DU86)</f>
        <v>0</v>
      </c>
      <c r="U86">
        <f>1/((DN86+1)/(R86/1.6)+1/(S86/1.37)) + DN86/((DN86+1)/(R86/1.6) + DN86/(S86/1.37))</f>
        <v>0</v>
      </c>
      <c r="V86">
        <f>(DI86*DL86)</f>
        <v>0</v>
      </c>
      <c r="W86">
        <f>(EB86+(V86+2*0.95*5.67E-8*(((EB86+$B$9)+273)^4-(EB86+273)^4)-44100*K86)/(1.84*29.3*S86+8*0.95*5.67E-8*(EB86+273)^3))</f>
        <v>0</v>
      </c>
      <c r="X86">
        <f>($C$9*EC86+$D$9*ED86+$E$9*W86)</f>
        <v>0</v>
      </c>
      <c r="Y86">
        <f>0.61365*exp(17.502*X86/(240.97+X86))</f>
        <v>0</v>
      </c>
      <c r="Z86">
        <f>(AA86/AB86*100)</f>
        <v>0</v>
      </c>
      <c r="AA86">
        <f>DU86*(DZ86+EA86)/1000</f>
        <v>0</v>
      </c>
      <c r="AB86">
        <f>0.61365*exp(17.502*EB86/(240.97+EB86))</f>
        <v>0</v>
      </c>
      <c r="AC86">
        <f>(Y86-DU86*(DZ86+EA86)/1000)</f>
        <v>0</v>
      </c>
      <c r="AD86">
        <f>(-K86*44100)</f>
        <v>0</v>
      </c>
      <c r="AE86">
        <f>2*29.3*S86*0.92*(EB86-X86)</f>
        <v>0</v>
      </c>
      <c r="AF86">
        <f>2*0.95*5.67E-8*(((EB86+$B$9)+273)^4-(X86+273)^4)</f>
        <v>0</v>
      </c>
      <c r="AG86">
        <f>V86+AF86+AD86+AE86</f>
        <v>0</v>
      </c>
      <c r="AH86">
        <f>DY86*AV86*(DT86-DS86*(1000-AV86*DV86)/(1000-AV86*DU86))/(100*DM86)</f>
        <v>0</v>
      </c>
      <c r="AI86">
        <f>1000*DY86*AV86*(DU86-DV86)/(100*DM86*(1000-AV86*DU86))</f>
        <v>0</v>
      </c>
      <c r="AJ86">
        <f>(AK86 - AL86 - DZ86*1E3/(8.314*(EB86+273.15)) * AN86/DY86 * AM86) * DY86/(100*DM86) * (1000 - DV86)/1000</f>
        <v>0</v>
      </c>
      <c r="AK86">
        <v>430.6813444205148</v>
      </c>
      <c r="AL86">
        <v>433.8347939393939</v>
      </c>
      <c r="AM86">
        <v>-0.002506239794874717</v>
      </c>
      <c r="AN86">
        <v>66.44731590782359</v>
      </c>
      <c r="AO86">
        <f>(AQ86 - AP86 + DZ86*1E3/(8.314*(EB86+273.15)) * AS86/DY86 * AR86) * DY86/(100*DM86) * 1000/(1000 - AQ86)</f>
        <v>0</v>
      </c>
      <c r="AP86">
        <v>24.75735944914481</v>
      </c>
      <c r="AQ86">
        <v>26.0947818181818</v>
      </c>
      <c r="AR86">
        <v>-1.204847311766352E-06</v>
      </c>
      <c r="AS86">
        <v>106.4724245431814</v>
      </c>
      <c r="AT86">
        <v>15</v>
      </c>
      <c r="AU86">
        <v>3</v>
      </c>
      <c r="AV86">
        <f>IF(AT86*$H$15&gt;=AX86,1.0,(AX86/(AX86-AT86*$H$15)))</f>
        <v>0</v>
      </c>
      <c r="AW86">
        <f>(AV86-1)*100</f>
        <v>0</v>
      </c>
      <c r="AX86">
        <f>MAX(0,($B$15+$C$15*EG86)/(1+$D$15*EG86)*DZ86/(EB86+273)*$E$15)</f>
        <v>0</v>
      </c>
      <c r="AY86" t="s">
        <v>442</v>
      </c>
      <c r="AZ86" t="s">
        <v>442</v>
      </c>
      <c r="BA86">
        <v>0</v>
      </c>
      <c r="BB86">
        <v>0</v>
      </c>
      <c r="BC86">
        <f>1-BA86/BB86</f>
        <v>0</v>
      </c>
      <c r="BD86">
        <v>0</v>
      </c>
      <c r="BE86" t="s">
        <v>442</v>
      </c>
      <c r="BF86" t="s">
        <v>442</v>
      </c>
      <c r="BG86">
        <v>0</v>
      </c>
      <c r="BH86">
        <v>0</v>
      </c>
      <c r="BI86">
        <f>1-BG86/BH86</f>
        <v>0</v>
      </c>
      <c r="BJ86">
        <v>0.5</v>
      </c>
      <c r="BK86">
        <f>DJ86</f>
        <v>0</v>
      </c>
      <c r="BL86">
        <f>M86</f>
        <v>0</v>
      </c>
      <c r="BM86">
        <f>BI86*BJ86*BK86</f>
        <v>0</v>
      </c>
      <c r="BN86">
        <f>(BL86-BD86)/BK86</f>
        <v>0</v>
      </c>
      <c r="BO86">
        <f>(BB86-BH86)/BH86</f>
        <v>0</v>
      </c>
      <c r="BP86">
        <f>BA86/(BC86+BA86/BH86)</f>
        <v>0</v>
      </c>
      <c r="BQ86" t="s">
        <v>442</v>
      </c>
      <c r="BR86">
        <v>0</v>
      </c>
      <c r="BS86">
        <f>IF(BR86&lt;&gt;0, BR86, BP86)</f>
        <v>0</v>
      </c>
      <c r="BT86">
        <f>1-BS86/BH86</f>
        <v>0</v>
      </c>
      <c r="BU86">
        <f>(BH86-BG86)/(BH86-BS86)</f>
        <v>0</v>
      </c>
      <c r="BV86">
        <f>(BB86-BH86)/(BB86-BS86)</f>
        <v>0</v>
      </c>
      <c r="BW86">
        <f>(BH86-BG86)/(BH86-BA86)</f>
        <v>0</v>
      </c>
      <c r="BX86">
        <f>(BB86-BH86)/(BB86-BA86)</f>
        <v>0</v>
      </c>
      <c r="BY86">
        <f>(BU86*BS86/BG86)</f>
        <v>0</v>
      </c>
      <c r="BZ86">
        <f>(1-BY86)</f>
        <v>0</v>
      </c>
      <c r="DI86">
        <f>$B$13*EH86+$C$13*EI86+$F$13*ET86*(1-EW86)</f>
        <v>0</v>
      </c>
      <c r="DJ86">
        <f>DI86*DK86</f>
        <v>0</v>
      </c>
      <c r="DK86">
        <f>($B$13*$D$11+$C$13*$D$11+$F$13*((FG86+EY86)/MAX(FG86+EY86+FH86, 0.1)*$I$11+FH86/MAX(FG86+EY86+FH86, 0.1)*$J$11))/($B$13+$C$13+$F$13)</f>
        <v>0</v>
      </c>
      <c r="DL86">
        <f>($B$13*$K$11+$C$13*$K$11+$F$13*((FG86+EY86)/MAX(FG86+EY86+FH86, 0.1)*$P$11+FH86/MAX(FG86+EY86+FH86, 0.1)*$Q$11))/($B$13+$C$13+$F$13)</f>
        <v>0</v>
      </c>
      <c r="DM86">
        <v>6</v>
      </c>
      <c r="DN86">
        <v>0.5</v>
      </c>
      <c r="DO86" t="s">
        <v>443</v>
      </c>
      <c r="DP86">
        <v>2</v>
      </c>
      <c r="DQ86" t="b">
        <v>1</v>
      </c>
      <c r="DR86">
        <v>1720989665.6</v>
      </c>
      <c r="DS86">
        <v>422.5067777777778</v>
      </c>
      <c r="DT86">
        <v>420.0018888888889</v>
      </c>
      <c r="DU86">
        <v>26.09495555555556</v>
      </c>
      <c r="DV86">
        <v>24.75772222222222</v>
      </c>
      <c r="DW86">
        <v>420.2607777777778</v>
      </c>
      <c r="DX86">
        <v>25.8007</v>
      </c>
      <c r="DY86">
        <v>500.0086666666667</v>
      </c>
      <c r="DZ86">
        <v>90.63703333333333</v>
      </c>
      <c r="EA86">
        <v>0.09990957777777779</v>
      </c>
      <c r="EB86">
        <v>31.85473333333334</v>
      </c>
      <c r="EC86">
        <v>30.99061111111111</v>
      </c>
      <c r="ED86">
        <v>999.9000000000001</v>
      </c>
      <c r="EE86">
        <v>0</v>
      </c>
      <c r="EF86">
        <v>0</v>
      </c>
      <c r="EG86">
        <v>10006.38555555556</v>
      </c>
      <c r="EH86">
        <v>0</v>
      </c>
      <c r="EI86">
        <v>0.242856</v>
      </c>
      <c r="EJ86">
        <v>2.504801111111111</v>
      </c>
      <c r="EK86">
        <v>433.8274444444444</v>
      </c>
      <c r="EL86">
        <v>430.6642222222222</v>
      </c>
      <c r="EM86">
        <v>1.337231111111111</v>
      </c>
      <c r="EN86">
        <v>420.0018888888889</v>
      </c>
      <c r="EO86">
        <v>24.75772222222222</v>
      </c>
      <c r="EP86">
        <v>2.36517</v>
      </c>
      <c r="EQ86">
        <v>2.243965555555556</v>
      </c>
      <c r="ER86">
        <v>20.12726666666667</v>
      </c>
      <c r="ES86">
        <v>19.2797</v>
      </c>
      <c r="ET86">
        <v>0</v>
      </c>
      <c r="EU86">
        <v>0</v>
      </c>
      <c r="EV86">
        <v>0</v>
      </c>
      <c r="EW86">
        <v>0</v>
      </c>
      <c r="EX86">
        <v>1.622222222222222</v>
      </c>
      <c r="EY86">
        <v>0</v>
      </c>
      <c r="EZ86">
        <v>-23.55555555555556</v>
      </c>
      <c r="FA86">
        <v>-2.255555555555556</v>
      </c>
      <c r="FB86">
        <v>34.61777777777777</v>
      </c>
      <c r="FC86">
        <v>37.993</v>
      </c>
      <c r="FD86">
        <v>36.14566666666667</v>
      </c>
      <c r="FE86">
        <v>37.50655555555555</v>
      </c>
      <c r="FF86">
        <v>35.81922222222222</v>
      </c>
      <c r="FG86">
        <v>0</v>
      </c>
      <c r="FH86">
        <v>0</v>
      </c>
      <c r="FI86">
        <v>0</v>
      </c>
      <c r="FJ86">
        <v>1720989663.6</v>
      </c>
      <c r="FK86">
        <v>0</v>
      </c>
      <c r="FL86">
        <v>0.7846153846153846</v>
      </c>
      <c r="FM86">
        <v>-5.360683681513959</v>
      </c>
      <c r="FN86">
        <v>35.12820493320674</v>
      </c>
      <c r="FO86">
        <v>-23.24230769230769</v>
      </c>
      <c r="FP86">
        <v>15</v>
      </c>
      <c r="FQ86">
        <v>1720989105.6</v>
      </c>
      <c r="FR86" t="s">
        <v>578</v>
      </c>
      <c r="FS86">
        <v>1720989100.1</v>
      </c>
      <c r="FT86">
        <v>1720989105.6</v>
      </c>
      <c r="FU86">
        <v>12</v>
      </c>
      <c r="FV86">
        <v>-0.528</v>
      </c>
      <c r="FW86">
        <v>-0.05</v>
      </c>
      <c r="FX86">
        <v>2.238</v>
      </c>
      <c r="FY86">
        <v>0.251</v>
      </c>
      <c r="FZ86">
        <v>420</v>
      </c>
      <c r="GA86">
        <v>24</v>
      </c>
      <c r="GB86">
        <v>0.61</v>
      </c>
      <c r="GC86">
        <v>0.12</v>
      </c>
      <c r="GD86">
        <v>2.5166105</v>
      </c>
      <c r="GE86">
        <v>0.0856048030018743</v>
      </c>
      <c r="GF86">
        <v>0.05498547107873134</v>
      </c>
      <c r="GG86">
        <v>1</v>
      </c>
      <c r="GH86">
        <v>1.367647058823529</v>
      </c>
      <c r="GI86">
        <v>0.2918259249244117</v>
      </c>
      <c r="GJ86">
        <v>7.056983215987313</v>
      </c>
      <c r="GK86">
        <v>1</v>
      </c>
      <c r="GL86">
        <v>1.3405395</v>
      </c>
      <c r="GM86">
        <v>-0.0215299812382764</v>
      </c>
      <c r="GN86">
        <v>0.004110894032932496</v>
      </c>
      <c r="GO86">
        <v>1</v>
      </c>
      <c r="GP86">
        <v>3</v>
      </c>
      <c r="GQ86">
        <v>3</v>
      </c>
      <c r="GR86" t="s">
        <v>488</v>
      </c>
      <c r="GS86">
        <v>3.10326</v>
      </c>
      <c r="GT86">
        <v>2.75815</v>
      </c>
      <c r="GU86">
        <v>0.0887266</v>
      </c>
      <c r="GV86">
        <v>0.0887223</v>
      </c>
      <c r="GW86">
        <v>0.115257</v>
      </c>
      <c r="GX86">
        <v>0.112413</v>
      </c>
      <c r="GY86">
        <v>23862.3</v>
      </c>
      <c r="GZ86">
        <v>22095.5</v>
      </c>
      <c r="HA86">
        <v>26742.5</v>
      </c>
      <c r="HB86">
        <v>24464.1</v>
      </c>
      <c r="HC86">
        <v>37867.6</v>
      </c>
      <c r="HD86">
        <v>32106.4</v>
      </c>
      <c r="HE86">
        <v>46728.4</v>
      </c>
      <c r="HF86">
        <v>38721.8</v>
      </c>
      <c r="HG86">
        <v>1.87672</v>
      </c>
      <c r="HH86">
        <v>1.92507</v>
      </c>
      <c r="HI86">
        <v>0.129826</v>
      </c>
      <c r="HJ86">
        <v>0</v>
      </c>
      <c r="HK86">
        <v>28.8785</v>
      </c>
      <c r="HL86">
        <v>999.9</v>
      </c>
      <c r="HM86">
        <v>55.4</v>
      </c>
      <c r="HN86">
        <v>30.3</v>
      </c>
      <c r="HO86">
        <v>26.4943</v>
      </c>
      <c r="HP86">
        <v>61.2381</v>
      </c>
      <c r="HQ86">
        <v>23.2252</v>
      </c>
      <c r="HR86">
        <v>1</v>
      </c>
      <c r="HS86">
        <v>-0.0590244</v>
      </c>
      <c r="HT86">
        <v>-2.78705</v>
      </c>
      <c r="HU86">
        <v>20.2781</v>
      </c>
      <c r="HV86">
        <v>5.22148</v>
      </c>
      <c r="HW86">
        <v>11.98</v>
      </c>
      <c r="HX86">
        <v>4.96575</v>
      </c>
      <c r="HY86">
        <v>3.27563</v>
      </c>
      <c r="HZ86">
        <v>9999</v>
      </c>
      <c r="IA86">
        <v>9999</v>
      </c>
      <c r="IB86">
        <v>9999</v>
      </c>
      <c r="IC86">
        <v>999.9</v>
      </c>
      <c r="ID86">
        <v>1.86394</v>
      </c>
      <c r="IE86">
        <v>1.86005</v>
      </c>
      <c r="IF86">
        <v>1.85833</v>
      </c>
      <c r="IG86">
        <v>1.85974</v>
      </c>
      <c r="IH86">
        <v>1.85989</v>
      </c>
      <c r="II86">
        <v>1.85834</v>
      </c>
      <c r="IJ86">
        <v>1.85736</v>
      </c>
      <c r="IK86">
        <v>1.85237</v>
      </c>
      <c r="IL86">
        <v>0</v>
      </c>
      <c r="IM86">
        <v>0</v>
      </c>
      <c r="IN86">
        <v>0</v>
      </c>
      <c r="IO86">
        <v>0</v>
      </c>
      <c r="IP86" t="s">
        <v>446</v>
      </c>
      <c r="IQ86" t="s">
        <v>447</v>
      </c>
      <c r="IR86" t="s">
        <v>448</v>
      </c>
      <c r="IS86" t="s">
        <v>448</v>
      </c>
      <c r="IT86" t="s">
        <v>448</v>
      </c>
      <c r="IU86" t="s">
        <v>448</v>
      </c>
      <c r="IV86">
        <v>0</v>
      </c>
      <c r="IW86">
        <v>100</v>
      </c>
      <c r="IX86">
        <v>100</v>
      </c>
      <c r="IY86">
        <v>2.246</v>
      </c>
      <c r="IZ86">
        <v>0.2942</v>
      </c>
      <c r="JA86">
        <v>0.8667508697664363</v>
      </c>
      <c r="JB86">
        <v>0.003205081530674009</v>
      </c>
      <c r="JC86">
        <v>2.801668427256499E-07</v>
      </c>
      <c r="JD86">
        <v>-2.335559357006475E-10</v>
      </c>
      <c r="JE86">
        <v>-0.05559070415529722</v>
      </c>
      <c r="JF86">
        <v>-0.002076669970451321</v>
      </c>
      <c r="JG86">
        <v>0.0007626758912413338</v>
      </c>
      <c r="JH86">
        <v>-6.071280622872934E-06</v>
      </c>
      <c r="JI86">
        <v>2</v>
      </c>
      <c r="JJ86">
        <v>2003</v>
      </c>
      <c r="JK86">
        <v>1</v>
      </c>
      <c r="JL86">
        <v>25</v>
      </c>
      <c r="JM86">
        <v>9.5</v>
      </c>
      <c r="JN86">
        <v>9.4</v>
      </c>
      <c r="JO86">
        <v>1.14014</v>
      </c>
      <c r="JP86">
        <v>2.64648</v>
      </c>
      <c r="JQ86">
        <v>1.49658</v>
      </c>
      <c r="JR86">
        <v>2.36084</v>
      </c>
      <c r="JS86">
        <v>1.54907</v>
      </c>
      <c r="JT86">
        <v>2.47925</v>
      </c>
      <c r="JU86">
        <v>34.9214</v>
      </c>
      <c r="JV86">
        <v>23.9912</v>
      </c>
      <c r="JW86">
        <v>18</v>
      </c>
      <c r="JX86">
        <v>468.412</v>
      </c>
      <c r="JY86">
        <v>513.069</v>
      </c>
      <c r="JZ86">
        <v>33.2536</v>
      </c>
      <c r="KA86">
        <v>26.59</v>
      </c>
      <c r="KB86">
        <v>30.0001</v>
      </c>
      <c r="KC86">
        <v>26.6965</v>
      </c>
      <c r="KD86">
        <v>26.6581</v>
      </c>
      <c r="KE86">
        <v>22.9115</v>
      </c>
      <c r="KF86">
        <v>8.05453</v>
      </c>
      <c r="KG86">
        <v>100</v>
      </c>
      <c r="KH86">
        <v>33.2592</v>
      </c>
      <c r="KI86">
        <v>420</v>
      </c>
      <c r="KJ86">
        <v>24.8167</v>
      </c>
      <c r="KK86">
        <v>102.144</v>
      </c>
      <c r="KL86">
        <v>93.36660000000001</v>
      </c>
    </row>
    <row r="87" spans="1:298">
      <c r="A87">
        <v>69</v>
      </c>
      <c r="B87">
        <v>1720989673.1</v>
      </c>
      <c r="C87">
        <v>5654.099999904633</v>
      </c>
      <c r="D87" t="s">
        <v>593</v>
      </c>
      <c r="E87" t="s">
        <v>594</v>
      </c>
      <c r="F87">
        <v>5</v>
      </c>
      <c r="G87" t="s">
        <v>527</v>
      </c>
      <c r="H87" t="s">
        <v>501</v>
      </c>
      <c r="I87" t="s">
        <v>441</v>
      </c>
      <c r="J87">
        <v>1720989670.3</v>
      </c>
      <c r="K87">
        <f>(L87)/1000</f>
        <v>0</v>
      </c>
      <c r="L87">
        <f>IF(DQ87, AO87, AI87)</f>
        <v>0</v>
      </c>
      <c r="M87">
        <f>IF(DQ87, AJ87, AH87)</f>
        <v>0</v>
      </c>
      <c r="N87">
        <f>DS87 - IF(AV87&gt;1, M87*DM87*100.0/(AX87), 0)</f>
        <v>0</v>
      </c>
      <c r="O87">
        <f>((U87-K87/2)*N87-M87)/(U87+K87/2)</f>
        <v>0</v>
      </c>
      <c r="P87">
        <f>O87*(DZ87+EA87)/1000.0</f>
        <v>0</v>
      </c>
      <c r="Q87">
        <f>(DS87 - IF(AV87&gt;1, M87*DM87*100.0/(AX87), 0))*(DZ87+EA87)/1000.0</f>
        <v>0</v>
      </c>
      <c r="R87">
        <f>2.0/((1/T87-1/S87)+SIGN(T87)*SQRT((1/T87-1/S87)*(1/T87-1/S87) + 4*DN87/((DN87+1)*(DN87+1))*(2*1/T87*1/S87-1/S87*1/S87)))</f>
        <v>0</v>
      </c>
      <c r="S87">
        <f>IF(LEFT(DO87,1)&lt;&gt;"0",IF(LEFT(DO87,1)="1",3.0,DP87),$D$5+$E$5*(EG87*DZ87/($K$5*1000))+$F$5*(EG87*DZ87/($K$5*1000))*MAX(MIN(DM87,$J$5),$I$5)*MAX(MIN(DM87,$J$5),$I$5)+$G$5*MAX(MIN(DM87,$J$5),$I$5)*(EG87*DZ87/($K$5*1000))+$H$5*(EG87*DZ87/($K$5*1000))*(EG87*DZ87/($K$5*1000)))</f>
        <v>0</v>
      </c>
      <c r="T87">
        <f>K87*(1000-(1000*0.61365*exp(17.502*X87/(240.97+X87))/(DZ87+EA87)+DU87)/2)/(1000*0.61365*exp(17.502*X87/(240.97+X87))/(DZ87+EA87)-DU87)</f>
        <v>0</v>
      </c>
      <c r="U87">
        <f>1/((DN87+1)/(R87/1.6)+1/(S87/1.37)) + DN87/((DN87+1)/(R87/1.6) + DN87/(S87/1.37))</f>
        <v>0</v>
      </c>
      <c r="V87">
        <f>(DI87*DL87)</f>
        <v>0</v>
      </c>
      <c r="W87">
        <f>(EB87+(V87+2*0.95*5.67E-8*(((EB87+$B$9)+273)^4-(EB87+273)^4)-44100*K87)/(1.84*29.3*S87+8*0.95*5.67E-8*(EB87+273)^3))</f>
        <v>0</v>
      </c>
      <c r="X87">
        <f>($C$9*EC87+$D$9*ED87+$E$9*W87)</f>
        <v>0</v>
      </c>
      <c r="Y87">
        <f>0.61365*exp(17.502*X87/(240.97+X87))</f>
        <v>0</v>
      </c>
      <c r="Z87">
        <f>(AA87/AB87*100)</f>
        <v>0</v>
      </c>
      <c r="AA87">
        <f>DU87*(DZ87+EA87)/1000</f>
        <v>0</v>
      </c>
      <c r="AB87">
        <f>0.61365*exp(17.502*EB87/(240.97+EB87))</f>
        <v>0</v>
      </c>
      <c r="AC87">
        <f>(Y87-DU87*(DZ87+EA87)/1000)</f>
        <v>0</v>
      </c>
      <c r="AD87">
        <f>(-K87*44100)</f>
        <v>0</v>
      </c>
      <c r="AE87">
        <f>2*29.3*S87*0.92*(EB87-X87)</f>
        <v>0</v>
      </c>
      <c r="AF87">
        <f>2*0.95*5.67E-8*(((EB87+$B$9)+273)^4-(X87+273)^4)</f>
        <v>0</v>
      </c>
      <c r="AG87">
        <f>V87+AF87+AD87+AE87</f>
        <v>0</v>
      </c>
      <c r="AH87">
        <f>DY87*AV87*(DT87-DS87*(1000-AV87*DV87)/(1000-AV87*DU87))/(100*DM87)</f>
        <v>0</v>
      </c>
      <c r="AI87">
        <f>1000*DY87*AV87*(DU87-DV87)/(100*DM87*(1000-AV87*DU87))</f>
        <v>0</v>
      </c>
      <c r="AJ87">
        <f>(AK87 - AL87 - DZ87*1E3/(8.314*(EB87+273.15)) * AN87/DY87 * AM87) * DY87/(100*DM87) * (1000 - DV87)/1000</f>
        <v>0</v>
      </c>
      <c r="AK87">
        <v>430.7030469987999</v>
      </c>
      <c r="AL87">
        <v>433.8433030303028</v>
      </c>
      <c r="AM87">
        <v>0.001181313181492511</v>
      </c>
      <c r="AN87">
        <v>66.44731590782359</v>
      </c>
      <c r="AO87">
        <f>(AQ87 - AP87 + DZ87*1E3/(8.314*(EB87+273.15)) * AS87/DY87 * AR87) * DY87/(100*DM87) * 1000/(1000 - AQ87)</f>
        <v>0</v>
      </c>
      <c r="AP87">
        <v>24.75983265864213</v>
      </c>
      <c r="AQ87">
        <v>26.09687272727273</v>
      </c>
      <c r="AR87">
        <v>2.905858276793003E-06</v>
      </c>
      <c r="AS87">
        <v>106.4724245431814</v>
      </c>
      <c r="AT87">
        <v>15</v>
      </c>
      <c r="AU87">
        <v>3</v>
      </c>
      <c r="AV87">
        <f>IF(AT87*$H$15&gt;=AX87,1.0,(AX87/(AX87-AT87*$H$15)))</f>
        <v>0</v>
      </c>
      <c r="AW87">
        <f>(AV87-1)*100</f>
        <v>0</v>
      </c>
      <c r="AX87">
        <f>MAX(0,($B$15+$C$15*EG87)/(1+$D$15*EG87)*DZ87/(EB87+273)*$E$15)</f>
        <v>0</v>
      </c>
      <c r="AY87" t="s">
        <v>442</v>
      </c>
      <c r="AZ87" t="s">
        <v>442</v>
      </c>
      <c r="BA87">
        <v>0</v>
      </c>
      <c r="BB87">
        <v>0</v>
      </c>
      <c r="BC87">
        <f>1-BA87/BB87</f>
        <v>0</v>
      </c>
      <c r="BD87">
        <v>0</v>
      </c>
      <c r="BE87" t="s">
        <v>442</v>
      </c>
      <c r="BF87" t="s">
        <v>442</v>
      </c>
      <c r="BG87">
        <v>0</v>
      </c>
      <c r="BH87">
        <v>0</v>
      </c>
      <c r="BI87">
        <f>1-BG87/BH87</f>
        <v>0</v>
      </c>
      <c r="BJ87">
        <v>0.5</v>
      </c>
      <c r="BK87">
        <f>DJ87</f>
        <v>0</v>
      </c>
      <c r="BL87">
        <f>M87</f>
        <v>0</v>
      </c>
      <c r="BM87">
        <f>BI87*BJ87*BK87</f>
        <v>0</v>
      </c>
      <c r="BN87">
        <f>(BL87-BD87)/BK87</f>
        <v>0</v>
      </c>
      <c r="BO87">
        <f>(BB87-BH87)/BH87</f>
        <v>0</v>
      </c>
      <c r="BP87">
        <f>BA87/(BC87+BA87/BH87)</f>
        <v>0</v>
      </c>
      <c r="BQ87" t="s">
        <v>442</v>
      </c>
      <c r="BR87">
        <v>0</v>
      </c>
      <c r="BS87">
        <f>IF(BR87&lt;&gt;0, BR87, BP87)</f>
        <v>0</v>
      </c>
      <c r="BT87">
        <f>1-BS87/BH87</f>
        <v>0</v>
      </c>
      <c r="BU87">
        <f>(BH87-BG87)/(BH87-BS87)</f>
        <v>0</v>
      </c>
      <c r="BV87">
        <f>(BB87-BH87)/(BB87-BS87)</f>
        <v>0</v>
      </c>
      <c r="BW87">
        <f>(BH87-BG87)/(BH87-BA87)</f>
        <v>0</v>
      </c>
      <c r="BX87">
        <f>(BB87-BH87)/(BB87-BA87)</f>
        <v>0</v>
      </c>
      <c r="BY87">
        <f>(BU87*BS87/BG87)</f>
        <v>0</v>
      </c>
      <c r="BZ87">
        <f>(1-BY87)</f>
        <v>0</v>
      </c>
      <c r="DI87">
        <f>$B$13*EH87+$C$13*EI87+$F$13*ET87*(1-EW87)</f>
        <v>0</v>
      </c>
      <c r="DJ87">
        <f>DI87*DK87</f>
        <v>0</v>
      </c>
      <c r="DK87">
        <f>($B$13*$D$11+$C$13*$D$11+$F$13*((FG87+EY87)/MAX(FG87+EY87+FH87, 0.1)*$I$11+FH87/MAX(FG87+EY87+FH87, 0.1)*$J$11))/($B$13+$C$13+$F$13)</f>
        <v>0</v>
      </c>
      <c r="DL87">
        <f>($B$13*$K$11+$C$13*$K$11+$F$13*((FG87+EY87)/MAX(FG87+EY87+FH87, 0.1)*$P$11+FH87/MAX(FG87+EY87+FH87, 0.1)*$Q$11))/($B$13+$C$13+$F$13)</f>
        <v>0</v>
      </c>
      <c r="DM87">
        <v>6</v>
      </c>
      <c r="DN87">
        <v>0.5</v>
      </c>
      <c r="DO87" t="s">
        <v>443</v>
      </c>
      <c r="DP87">
        <v>2</v>
      </c>
      <c r="DQ87" t="b">
        <v>1</v>
      </c>
      <c r="DR87">
        <v>1720989670.3</v>
      </c>
      <c r="DS87">
        <v>422.5170999999999</v>
      </c>
      <c r="DT87">
        <v>420.029</v>
      </c>
      <c r="DU87">
        <v>26.09583</v>
      </c>
      <c r="DV87">
        <v>24.75913</v>
      </c>
      <c r="DW87">
        <v>420.2710999999999</v>
      </c>
      <c r="DX87">
        <v>25.80158</v>
      </c>
      <c r="DY87">
        <v>499.9771</v>
      </c>
      <c r="DZ87">
        <v>90.63673</v>
      </c>
      <c r="EA87">
        <v>0.09997159</v>
      </c>
      <c r="EB87">
        <v>31.85233000000001</v>
      </c>
      <c r="EC87">
        <v>30.98875</v>
      </c>
      <c r="ED87">
        <v>999.9</v>
      </c>
      <c r="EE87">
        <v>0</v>
      </c>
      <c r="EF87">
        <v>0</v>
      </c>
      <c r="EG87">
        <v>9993.998000000001</v>
      </c>
      <c r="EH87">
        <v>0</v>
      </c>
      <c r="EI87">
        <v>0.242856</v>
      </c>
      <c r="EJ87">
        <v>2.488032</v>
      </c>
      <c r="EK87">
        <v>433.8385</v>
      </c>
      <c r="EL87">
        <v>430.6925</v>
      </c>
      <c r="EM87">
        <v>1.336716</v>
      </c>
      <c r="EN87">
        <v>420.029</v>
      </c>
      <c r="EO87">
        <v>24.75913</v>
      </c>
      <c r="EP87">
        <v>2.36524</v>
      </c>
      <c r="EQ87">
        <v>2.244086999999999</v>
      </c>
      <c r="ER87">
        <v>20.12774</v>
      </c>
      <c r="ES87">
        <v>19.28056</v>
      </c>
      <c r="ET87">
        <v>0</v>
      </c>
      <c r="EU87">
        <v>0</v>
      </c>
      <c r="EV87">
        <v>0</v>
      </c>
      <c r="EW87">
        <v>0</v>
      </c>
      <c r="EX87">
        <v>0.4400000000000001</v>
      </c>
      <c r="EY87">
        <v>0</v>
      </c>
      <c r="EZ87">
        <v>-31.49</v>
      </c>
      <c r="FA87">
        <v>-2.08</v>
      </c>
      <c r="FB87">
        <v>34.6684</v>
      </c>
      <c r="FC87">
        <v>38.0746</v>
      </c>
      <c r="FD87">
        <v>36.1372</v>
      </c>
      <c r="FE87">
        <v>37.5624</v>
      </c>
      <c r="FF87">
        <v>35.0559</v>
      </c>
      <c r="FG87">
        <v>0</v>
      </c>
      <c r="FH87">
        <v>0</v>
      </c>
      <c r="FI87">
        <v>0</v>
      </c>
      <c r="FJ87">
        <v>1720989668.4</v>
      </c>
      <c r="FK87">
        <v>0</v>
      </c>
      <c r="FL87">
        <v>1.457692307692308</v>
      </c>
      <c r="FM87">
        <v>-7.19658124339756</v>
      </c>
      <c r="FN87">
        <v>-47.93846172505823</v>
      </c>
      <c r="FO87">
        <v>-25.23076923076923</v>
      </c>
      <c r="FP87">
        <v>15</v>
      </c>
      <c r="FQ87">
        <v>1720989105.6</v>
      </c>
      <c r="FR87" t="s">
        <v>578</v>
      </c>
      <c r="FS87">
        <v>1720989100.1</v>
      </c>
      <c r="FT87">
        <v>1720989105.6</v>
      </c>
      <c r="FU87">
        <v>12</v>
      </c>
      <c r="FV87">
        <v>-0.528</v>
      </c>
      <c r="FW87">
        <v>-0.05</v>
      </c>
      <c r="FX87">
        <v>2.238</v>
      </c>
      <c r="FY87">
        <v>0.251</v>
      </c>
      <c r="FZ87">
        <v>420</v>
      </c>
      <c r="GA87">
        <v>24</v>
      </c>
      <c r="GB87">
        <v>0.61</v>
      </c>
      <c r="GC87">
        <v>0.12</v>
      </c>
      <c r="GD87">
        <v>2.522222926829269</v>
      </c>
      <c r="GE87">
        <v>-0.3011498257839734</v>
      </c>
      <c r="GF87">
        <v>0.04667999421300686</v>
      </c>
      <c r="GG87">
        <v>1</v>
      </c>
      <c r="GH87">
        <v>1.138235294117647</v>
      </c>
      <c r="GI87">
        <v>0.466004587716472</v>
      </c>
      <c r="GJ87">
        <v>7.375157613704918</v>
      </c>
      <c r="GK87">
        <v>1</v>
      </c>
      <c r="GL87">
        <v>1.339353414634146</v>
      </c>
      <c r="GM87">
        <v>-0.03156815331010185</v>
      </c>
      <c r="GN87">
        <v>0.003829748517347755</v>
      </c>
      <c r="GO87">
        <v>1</v>
      </c>
      <c r="GP87">
        <v>3</v>
      </c>
      <c r="GQ87">
        <v>3</v>
      </c>
      <c r="GR87" t="s">
        <v>488</v>
      </c>
      <c r="GS87">
        <v>3.10323</v>
      </c>
      <c r="GT87">
        <v>2.75795</v>
      </c>
      <c r="GU87">
        <v>0.0887246</v>
      </c>
      <c r="GV87">
        <v>0.0887265</v>
      </c>
      <c r="GW87">
        <v>0.115263</v>
      </c>
      <c r="GX87">
        <v>0.112424</v>
      </c>
      <c r="GY87">
        <v>23862.4</v>
      </c>
      <c r="GZ87">
        <v>22095.6</v>
      </c>
      <c r="HA87">
        <v>26742.5</v>
      </c>
      <c r="HB87">
        <v>24464.3</v>
      </c>
      <c r="HC87">
        <v>37867.3</v>
      </c>
      <c r="HD87">
        <v>32106.4</v>
      </c>
      <c r="HE87">
        <v>46728.4</v>
      </c>
      <c r="HF87">
        <v>38722.3</v>
      </c>
      <c r="HG87">
        <v>1.87687</v>
      </c>
      <c r="HH87">
        <v>1.92498</v>
      </c>
      <c r="HI87">
        <v>0.129417</v>
      </c>
      <c r="HJ87">
        <v>0</v>
      </c>
      <c r="HK87">
        <v>28.8778</v>
      </c>
      <c r="HL87">
        <v>999.9</v>
      </c>
      <c r="HM87">
        <v>55.4</v>
      </c>
      <c r="HN87">
        <v>30.3</v>
      </c>
      <c r="HO87">
        <v>26.4934</v>
      </c>
      <c r="HP87">
        <v>61.0981</v>
      </c>
      <c r="HQ87">
        <v>23.2492</v>
      </c>
      <c r="HR87">
        <v>1</v>
      </c>
      <c r="HS87">
        <v>-0.0589355</v>
      </c>
      <c r="HT87">
        <v>-2.80122</v>
      </c>
      <c r="HU87">
        <v>20.2794</v>
      </c>
      <c r="HV87">
        <v>5.22193</v>
      </c>
      <c r="HW87">
        <v>11.98</v>
      </c>
      <c r="HX87">
        <v>4.9657</v>
      </c>
      <c r="HY87">
        <v>3.2756</v>
      </c>
      <c r="HZ87">
        <v>9999</v>
      </c>
      <c r="IA87">
        <v>9999</v>
      </c>
      <c r="IB87">
        <v>9999</v>
      </c>
      <c r="IC87">
        <v>999.9</v>
      </c>
      <c r="ID87">
        <v>1.86393</v>
      </c>
      <c r="IE87">
        <v>1.86005</v>
      </c>
      <c r="IF87">
        <v>1.85835</v>
      </c>
      <c r="IG87">
        <v>1.85974</v>
      </c>
      <c r="IH87">
        <v>1.85989</v>
      </c>
      <c r="II87">
        <v>1.85833</v>
      </c>
      <c r="IJ87">
        <v>1.85739</v>
      </c>
      <c r="IK87">
        <v>1.85237</v>
      </c>
      <c r="IL87">
        <v>0</v>
      </c>
      <c r="IM87">
        <v>0</v>
      </c>
      <c r="IN87">
        <v>0</v>
      </c>
      <c r="IO87">
        <v>0</v>
      </c>
      <c r="IP87" t="s">
        <v>446</v>
      </c>
      <c r="IQ87" t="s">
        <v>447</v>
      </c>
      <c r="IR87" t="s">
        <v>448</v>
      </c>
      <c r="IS87" t="s">
        <v>448</v>
      </c>
      <c r="IT87" t="s">
        <v>448</v>
      </c>
      <c r="IU87" t="s">
        <v>448</v>
      </c>
      <c r="IV87">
        <v>0</v>
      </c>
      <c r="IW87">
        <v>100</v>
      </c>
      <c r="IX87">
        <v>100</v>
      </c>
      <c r="IY87">
        <v>2.246</v>
      </c>
      <c r="IZ87">
        <v>0.2943</v>
      </c>
      <c r="JA87">
        <v>0.8667508697664363</v>
      </c>
      <c r="JB87">
        <v>0.003205081530674009</v>
      </c>
      <c r="JC87">
        <v>2.801668427256499E-07</v>
      </c>
      <c r="JD87">
        <v>-2.335559357006475E-10</v>
      </c>
      <c r="JE87">
        <v>-0.05559070415529722</v>
      </c>
      <c r="JF87">
        <v>-0.002076669970451321</v>
      </c>
      <c r="JG87">
        <v>0.0007626758912413338</v>
      </c>
      <c r="JH87">
        <v>-6.071280622872934E-06</v>
      </c>
      <c r="JI87">
        <v>2</v>
      </c>
      <c r="JJ87">
        <v>2003</v>
      </c>
      <c r="JK87">
        <v>1</v>
      </c>
      <c r="JL87">
        <v>25</v>
      </c>
      <c r="JM87">
        <v>9.6</v>
      </c>
      <c r="JN87">
        <v>9.5</v>
      </c>
      <c r="JO87">
        <v>1.13892</v>
      </c>
      <c r="JP87">
        <v>2.65137</v>
      </c>
      <c r="JQ87">
        <v>1.49658</v>
      </c>
      <c r="JR87">
        <v>2.36084</v>
      </c>
      <c r="JS87">
        <v>1.54907</v>
      </c>
      <c r="JT87">
        <v>2.34131</v>
      </c>
      <c r="JU87">
        <v>34.9214</v>
      </c>
      <c r="JV87">
        <v>23.9737</v>
      </c>
      <c r="JW87">
        <v>18</v>
      </c>
      <c r="JX87">
        <v>468.508</v>
      </c>
      <c r="JY87">
        <v>513.018</v>
      </c>
      <c r="JZ87">
        <v>33.2587</v>
      </c>
      <c r="KA87">
        <v>26.5922</v>
      </c>
      <c r="KB87">
        <v>30.0002</v>
      </c>
      <c r="KC87">
        <v>26.6982</v>
      </c>
      <c r="KD87">
        <v>26.6599</v>
      </c>
      <c r="KE87">
        <v>22.9113</v>
      </c>
      <c r="KF87">
        <v>8.05453</v>
      </c>
      <c r="KG87">
        <v>100</v>
      </c>
      <c r="KH87">
        <v>33.2666</v>
      </c>
      <c r="KI87">
        <v>420</v>
      </c>
      <c r="KJ87">
        <v>24.8167</v>
      </c>
      <c r="KK87">
        <v>102.144</v>
      </c>
      <c r="KL87">
        <v>93.3677</v>
      </c>
    </row>
    <row r="88" spans="1:298">
      <c r="A88">
        <v>70</v>
      </c>
      <c r="B88">
        <v>1720989678.1</v>
      </c>
      <c r="C88">
        <v>5659.099999904633</v>
      </c>
      <c r="D88" t="s">
        <v>595</v>
      </c>
      <c r="E88" t="s">
        <v>596</v>
      </c>
      <c r="F88">
        <v>5</v>
      </c>
      <c r="G88" t="s">
        <v>527</v>
      </c>
      <c r="H88" t="s">
        <v>501</v>
      </c>
      <c r="I88" t="s">
        <v>441</v>
      </c>
      <c r="J88">
        <v>1720989675.6</v>
      </c>
      <c r="K88">
        <f>(L88)/1000</f>
        <v>0</v>
      </c>
      <c r="L88">
        <f>IF(DQ88, AO88, AI88)</f>
        <v>0</v>
      </c>
      <c r="M88">
        <f>IF(DQ88, AJ88, AH88)</f>
        <v>0</v>
      </c>
      <c r="N88">
        <f>DS88 - IF(AV88&gt;1, M88*DM88*100.0/(AX88), 0)</f>
        <v>0</v>
      </c>
      <c r="O88">
        <f>((U88-K88/2)*N88-M88)/(U88+K88/2)</f>
        <v>0</v>
      </c>
      <c r="P88">
        <f>O88*(DZ88+EA88)/1000.0</f>
        <v>0</v>
      </c>
      <c r="Q88">
        <f>(DS88 - IF(AV88&gt;1, M88*DM88*100.0/(AX88), 0))*(DZ88+EA88)/1000.0</f>
        <v>0</v>
      </c>
      <c r="R88">
        <f>2.0/((1/T88-1/S88)+SIGN(T88)*SQRT((1/T88-1/S88)*(1/T88-1/S88) + 4*DN88/((DN88+1)*(DN88+1))*(2*1/T88*1/S88-1/S88*1/S88)))</f>
        <v>0</v>
      </c>
      <c r="S88">
        <f>IF(LEFT(DO88,1)&lt;&gt;"0",IF(LEFT(DO88,1)="1",3.0,DP88),$D$5+$E$5*(EG88*DZ88/($K$5*1000))+$F$5*(EG88*DZ88/($K$5*1000))*MAX(MIN(DM88,$J$5),$I$5)*MAX(MIN(DM88,$J$5),$I$5)+$G$5*MAX(MIN(DM88,$J$5),$I$5)*(EG88*DZ88/($K$5*1000))+$H$5*(EG88*DZ88/($K$5*1000))*(EG88*DZ88/($K$5*1000)))</f>
        <v>0</v>
      </c>
      <c r="T88">
        <f>K88*(1000-(1000*0.61365*exp(17.502*X88/(240.97+X88))/(DZ88+EA88)+DU88)/2)/(1000*0.61365*exp(17.502*X88/(240.97+X88))/(DZ88+EA88)-DU88)</f>
        <v>0</v>
      </c>
      <c r="U88">
        <f>1/((DN88+1)/(R88/1.6)+1/(S88/1.37)) + DN88/((DN88+1)/(R88/1.6) + DN88/(S88/1.37))</f>
        <v>0</v>
      </c>
      <c r="V88">
        <f>(DI88*DL88)</f>
        <v>0</v>
      </c>
      <c r="W88">
        <f>(EB88+(V88+2*0.95*5.67E-8*(((EB88+$B$9)+273)^4-(EB88+273)^4)-44100*K88)/(1.84*29.3*S88+8*0.95*5.67E-8*(EB88+273)^3))</f>
        <v>0</v>
      </c>
      <c r="X88">
        <f>($C$9*EC88+$D$9*ED88+$E$9*W88)</f>
        <v>0</v>
      </c>
      <c r="Y88">
        <f>0.61365*exp(17.502*X88/(240.97+X88))</f>
        <v>0</v>
      </c>
      <c r="Z88">
        <f>(AA88/AB88*100)</f>
        <v>0</v>
      </c>
      <c r="AA88">
        <f>DU88*(DZ88+EA88)/1000</f>
        <v>0</v>
      </c>
      <c r="AB88">
        <f>0.61365*exp(17.502*EB88/(240.97+EB88))</f>
        <v>0</v>
      </c>
      <c r="AC88">
        <f>(Y88-DU88*(DZ88+EA88)/1000)</f>
        <v>0</v>
      </c>
      <c r="AD88">
        <f>(-K88*44100)</f>
        <v>0</v>
      </c>
      <c r="AE88">
        <f>2*29.3*S88*0.92*(EB88-X88)</f>
        <v>0</v>
      </c>
      <c r="AF88">
        <f>2*0.95*5.67E-8*(((EB88+$B$9)+273)^4-(X88+273)^4)</f>
        <v>0</v>
      </c>
      <c r="AG88">
        <f>V88+AF88+AD88+AE88</f>
        <v>0</v>
      </c>
      <c r="AH88">
        <f>DY88*AV88*(DT88-DS88*(1000-AV88*DV88)/(1000-AV88*DU88))/(100*DM88)</f>
        <v>0</v>
      </c>
      <c r="AI88">
        <f>1000*DY88*AV88*(DU88-DV88)/(100*DM88*(1000-AV88*DU88))</f>
        <v>0</v>
      </c>
      <c r="AJ88">
        <f>(AK88 - AL88 - DZ88*1E3/(8.314*(EB88+273.15)) * AN88/DY88 * AM88) * DY88/(100*DM88) * (1000 - DV88)/1000</f>
        <v>0</v>
      </c>
      <c r="AK88">
        <v>430.6237175229943</v>
      </c>
      <c r="AL88">
        <v>433.8251090909088</v>
      </c>
      <c r="AM88">
        <v>-0.001054433961483504</v>
      </c>
      <c r="AN88">
        <v>66.44731590782359</v>
      </c>
      <c r="AO88">
        <f>(AQ88 - AP88 + DZ88*1E3/(8.314*(EB88+273.15)) * AS88/DY88 * AR88) * DY88/(100*DM88) * 1000/(1000 - AQ88)</f>
        <v>0</v>
      </c>
      <c r="AP88">
        <v>24.75971346011485</v>
      </c>
      <c r="AQ88">
        <v>26.0979206060606</v>
      </c>
      <c r="AR88">
        <v>1.412394787309229E-07</v>
      </c>
      <c r="AS88">
        <v>106.4724245431814</v>
      </c>
      <c r="AT88">
        <v>15</v>
      </c>
      <c r="AU88">
        <v>3</v>
      </c>
      <c r="AV88">
        <f>IF(AT88*$H$15&gt;=AX88,1.0,(AX88/(AX88-AT88*$H$15)))</f>
        <v>0</v>
      </c>
      <c r="AW88">
        <f>(AV88-1)*100</f>
        <v>0</v>
      </c>
      <c r="AX88">
        <f>MAX(0,($B$15+$C$15*EG88)/(1+$D$15*EG88)*DZ88/(EB88+273)*$E$15)</f>
        <v>0</v>
      </c>
      <c r="AY88" t="s">
        <v>442</v>
      </c>
      <c r="AZ88" t="s">
        <v>442</v>
      </c>
      <c r="BA88">
        <v>0</v>
      </c>
      <c r="BB88">
        <v>0</v>
      </c>
      <c r="BC88">
        <f>1-BA88/BB88</f>
        <v>0</v>
      </c>
      <c r="BD88">
        <v>0</v>
      </c>
      <c r="BE88" t="s">
        <v>442</v>
      </c>
      <c r="BF88" t="s">
        <v>442</v>
      </c>
      <c r="BG88">
        <v>0</v>
      </c>
      <c r="BH88">
        <v>0</v>
      </c>
      <c r="BI88">
        <f>1-BG88/BH88</f>
        <v>0</v>
      </c>
      <c r="BJ88">
        <v>0.5</v>
      </c>
      <c r="BK88">
        <f>DJ88</f>
        <v>0</v>
      </c>
      <c r="BL88">
        <f>M88</f>
        <v>0</v>
      </c>
      <c r="BM88">
        <f>BI88*BJ88*BK88</f>
        <v>0</v>
      </c>
      <c r="BN88">
        <f>(BL88-BD88)/BK88</f>
        <v>0</v>
      </c>
      <c r="BO88">
        <f>(BB88-BH88)/BH88</f>
        <v>0</v>
      </c>
      <c r="BP88">
        <f>BA88/(BC88+BA88/BH88)</f>
        <v>0</v>
      </c>
      <c r="BQ88" t="s">
        <v>442</v>
      </c>
      <c r="BR88">
        <v>0</v>
      </c>
      <c r="BS88">
        <f>IF(BR88&lt;&gt;0, BR88, BP88)</f>
        <v>0</v>
      </c>
      <c r="BT88">
        <f>1-BS88/BH88</f>
        <v>0</v>
      </c>
      <c r="BU88">
        <f>(BH88-BG88)/(BH88-BS88)</f>
        <v>0</v>
      </c>
      <c r="BV88">
        <f>(BB88-BH88)/(BB88-BS88)</f>
        <v>0</v>
      </c>
      <c r="BW88">
        <f>(BH88-BG88)/(BH88-BA88)</f>
        <v>0</v>
      </c>
      <c r="BX88">
        <f>(BB88-BH88)/(BB88-BA88)</f>
        <v>0</v>
      </c>
      <c r="BY88">
        <f>(BU88*BS88/BG88)</f>
        <v>0</v>
      </c>
      <c r="BZ88">
        <f>(1-BY88)</f>
        <v>0</v>
      </c>
      <c r="DI88">
        <f>$B$13*EH88+$C$13*EI88+$F$13*ET88*(1-EW88)</f>
        <v>0</v>
      </c>
      <c r="DJ88">
        <f>DI88*DK88</f>
        <v>0</v>
      </c>
      <c r="DK88">
        <f>($B$13*$D$11+$C$13*$D$11+$F$13*((FG88+EY88)/MAX(FG88+EY88+FH88, 0.1)*$I$11+FH88/MAX(FG88+EY88+FH88, 0.1)*$J$11))/($B$13+$C$13+$F$13)</f>
        <v>0</v>
      </c>
      <c r="DL88">
        <f>($B$13*$K$11+$C$13*$K$11+$F$13*((FG88+EY88)/MAX(FG88+EY88+FH88, 0.1)*$P$11+FH88/MAX(FG88+EY88+FH88, 0.1)*$Q$11))/($B$13+$C$13+$F$13)</f>
        <v>0</v>
      </c>
      <c r="DM88">
        <v>6</v>
      </c>
      <c r="DN88">
        <v>0.5</v>
      </c>
      <c r="DO88" t="s">
        <v>443</v>
      </c>
      <c r="DP88">
        <v>2</v>
      </c>
      <c r="DQ88" t="b">
        <v>1</v>
      </c>
      <c r="DR88">
        <v>1720989675.6</v>
      </c>
      <c r="DS88">
        <v>422.4851111111111</v>
      </c>
      <c r="DT88">
        <v>419.9588888888889</v>
      </c>
      <c r="DU88">
        <v>26.09832222222222</v>
      </c>
      <c r="DV88">
        <v>24.76041111111111</v>
      </c>
      <c r="DW88">
        <v>420.2392222222222</v>
      </c>
      <c r="DX88">
        <v>25.80401111111111</v>
      </c>
      <c r="DY88">
        <v>499.980888888889</v>
      </c>
      <c r="DZ88">
        <v>90.63903333333334</v>
      </c>
      <c r="EA88">
        <v>0.09992404444444443</v>
      </c>
      <c r="EB88">
        <v>31.8518</v>
      </c>
      <c r="EC88">
        <v>30.97973333333333</v>
      </c>
      <c r="ED88">
        <v>999.9000000000001</v>
      </c>
      <c r="EE88">
        <v>0</v>
      </c>
      <c r="EF88">
        <v>0</v>
      </c>
      <c r="EG88">
        <v>10007.56666666667</v>
      </c>
      <c r="EH88">
        <v>0</v>
      </c>
      <c r="EI88">
        <v>0.242856</v>
      </c>
      <c r="EJ88">
        <v>2.526211111111111</v>
      </c>
      <c r="EK88">
        <v>433.8065555555555</v>
      </c>
      <c r="EL88">
        <v>430.6212222222222</v>
      </c>
      <c r="EM88">
        <v>1.337943333333333</v>
      </c>
      <c r="EN88">
        <v>419.9588888888889</v>
      </c>
      <c r="EO88">
        <v>24.76041111111111</v>
      </c>
      <c r="EP88">
        <v>2.365527777777778</v>
      </c>
      <c r="EQ88">
        <v>2.244257777777778</v>
      </c>
      <c r="ER88">
        <v>20.12968888888889</v>
      </c>
      <c r="ES88">
        <v>19.2818</v>
      </c>
      <c r="ET88">
        <v>0</v>
      </c>
      <c r="EU88">
        <v>0</v>
      </c>
      <c r="EV88">
        <v>0</v>
      </c>
      <c r="EW88">
        <v>0</v>
      </c>
      <c r="EX88">
        <v>0.7888888888888891</v>
      </c>
      <c r="EY88">
        <v>0</v>
      </c>
      <c r="EZ88">
        <v>-27.27777777777778</v>
      </c>
      <c r="FA88">
        <v>-2.133333333333334</v>
      </c>
      <c r="FB88">
        <v>34.70122222222223</v>
      </c>
      <c r="FC88">
        <v>38.20822222222223</v>
      </c>
      <c r="FD88">
        <v>36.47188888888888</v>
      </c>
      <c r="FE88">
        <v>37.75677777777778</v>
      </c>
      <c r="FF88">
        <v>34.958</v>
      </c>
      <c r="FG88">
        <v>0</v>
      </c>
      <c r="FH88">
        <v>0</v>
      </c>
      <c r="FI88">
        <v>0</v>
      </c>
      <c r="FJ88">
        <v>1720989673.8</v>
      </c>
      <c r="FK88">
        <v>0</v>
      </c>
      <c r="FL88">
        <v>1.292</v>
      </c>
      <c r="FM88">
        <v>-21.83846160704802</v>
      </c>
      <c r="FN88">
        <v>10.27692272014165</v>
      </c>
      <c r="FO88">
        <v>-26.764</v>
      </c>
      <c r="FP88">
        <v>15</v>
      </c>
      <c r="FQ88">
        <v>1720989105.6</v>
      </c>
      <c r="FR88" t="s">
        <v>578</v>
      </c>
      <c r="FS88">
        <v>1720989100.1</v>
      </c>
      <c r="FT88">
        <v>1720989105.6</v>
      </c>
      <c r="FU88">
        <v>12</v>
      </c>
      <c r="FV88">
        <v>-0.528</v>
      </c>
      <c r="FW88">
        <v>-0.05</v>
      </c>
      <c r="FX88">
        <v>2.238</v>
      </c>
      <c r="FY88">
        <v>0.251</v>
      </c>
      <c r="FZ88">
        <v>420</v>
      </c>
      <c r="GA88">
        <v>24</v>
      </c>
      <c r="GB88">
        <v>0.61</v>
      </c>
      <c r="GC88">
        <v>0.12</v>
      </c>
      <c r="GD88">
        <v>2.508806</v>
      </c>
      <c r="GE88">
        <v>-0.01674956848030668</v>
      </c>
      <c r="GF88">
        <v>0.03520260088402561</v>
      </c>
      <c r="GG88">
        <v>1</v>
      </c>
      <c r="GH88">
        <v>0.826470588235294</v>
      </c>
      <c r="GI88">
        <v>-3.821237562413561</v>
      </c>
      <c r="GJ88">
        <v>8.047517294301151</v>
      </c>
      <c r="GK88">
        <v>0</v>
      </c>
      <c r="GL88">
        <v>1.337444</v>
      </c>
      <c r="GM88">
        <v>-0.001896360225140846</v>
      </c>
      <c r="GN88">
        <v>0.001043567918249688</v>
      </c>
      <c r="GO88">
        <v>1</v>
      </c>
      <c r="GP88">
        <v>2</v>
      </c>
      <c r="GQ88">
        <v>3</v>
      </c>
      <c r="GR88" t="s">
        <v>445</v>
      </c>
      <c r="GS88">
        <v>3.10323</v>
      </c>
      <c r="GT88">
        <v>2.75815</v>
      </c>
      <c r="GU88">
        <v>0.0887284</v>
      </c>
      <c r="GV88">
        <v>0.088727</v>
      </c>
      <c r="GW88">
        <v>0.115273</v>
      </c>
      <c r="GX88">
        <v>0.112431</v>
      </c>
      <c r="GY88">
        <v>23862.2</v>
      </c>
      <c r="GZ88">
        <v>22095.5</v>
      </c>
      <c r="HA88">
        <v>26742.5</v>
      </c>
      <c r="HB88">
        <v>24464.2</v>
      </c>
      <c r="HC88">
        <v>37866.7</v>
      </c>
      <c r="HD88">
        <v>32105.9</v>
      </c>
      <c r="HE88">
        <v>46728.2</v>
      </c>
      <c r="HF88">
        <v>38722</v>
      </c>
      <c r="HG88">
        <v>1.87645</v>
      </c>
      <c r="HH88">
        <v>1.9248</v>
      </c>
      <c r="HI88">
        <v>0.128709</v>
      </c>
      <c r="HJ88">
        <v>0</v>
      </c>
      <c r="HK88">
        <v>28.8783</v>
      </c>
      <c r="HL88">
        <v>999.9</v>
      </c>
      <c r="HM88">
        <v>55.4</v>
      </c>
      <c r="HN88">
        <v>30.3</v>
      </c>
      <c r="HO88">
        <v>26.4905</v>
      </c>
      <c r="HP88">
        <v>60.5681</v>
      </c>
      <c r="HQ88">
        <v>23.3373</v>
      </c>
      <c r="HR88">
        <v>1</v>
      </c>
      <c r="HS88">
        <v>-0.0588872</v>
      </c>
      <c r="HT88">
        <v>-2.8202</v>
      </c>
      <c r="HU88">
        <v>20.2789</v>
      </c>
      <c r="HV88">
        <v>5.22178</v>
      </c>
      <c r="HW88">
        <v>11.98</v>
      </c>
      <c r="HX88">
        <v>4.9658</v>
      </c>
      <c r="HY88">
        <v>3.27553</v>
      </c>
      <c r="HZ88">
        <v>9999</v>
      </c>
      <c r="IA88">
        <v>9999</v>
      </c>
      <c r="IB88">
        <v>9999</v>
      </c>
      <c r="IC88">
        <v>999.9</v>
      </c>
      <c r="ID88">
        <v>1.86392</v>
      </c>
      <c r="IE88">
        <v>1.86005</v>
      </c>
      <c r="IF88">
        <v>1.85834</v>
      </c>
      <c r="IG88">
        <v>1.85974</v>
      </c>
      <c r="IH88">
        <v>1.85988</v>
      </c>
      <c r="II88">
        <v>1.85833</v>
      </c>
      <c r="IJ88">
        <v>1.85736</v>
      </c>
      <c r="IK88">
        <v>1.85234</v>
      </c>
      <c r="IL88">
        <v>0</v>
      </c>
      <c r="IM88">
        <v>0</v>
      </c>
      <c r="IN88">
        <v>0</v>
      </c>
      <c r="IO88">
        <v>0</v>
      </c>
      <c r="IP88" t="s">
        <v>446</v>
      </c>
      <c r="IQ88" t="s">
        <v>447</v>
      </c>
      <c r="IR88" t="s">
        <v>448</v>
      </c>
      <c r="IS88" t="s">
        <v>448</v>
      </c>
      <c r="IT88" t="s">
        <v>448</v>
      </c>
      <c r="IU88" t="s">
        <v>448</v>
      </c>
      <c r="IV88">
        <v>0</v>
      </c>
      <c r="IW88">
        <v>100</v>
      </c>
      <c r="IX88">
        <v>100</v>
      </c>
      <c r="IY88">
        <v>2.246</v>
      </c>
      <c r="IZ88">
        <v>0.2943</v>
      </c>
      <c r="JA88">
        <v>0.8667508697664363</v>
      </c>
      <c r="JB88">
        <v>0.003205081530674009</v>
      </c>
      <c r="JC88">
        <v>2.801668427256499E-07</v>
      </c>
      <c r="JD88">
        <v>-2.335559357006475E-10</v>
      </c>
      <c r="JE88">
        <v>-0.05559070415529722</v>
      </c>
      <c r="JF88">
        <v>-0.002076669970451321</v>
      </c>
      <c r="JG88">
        <v>0.0007626758912413338</v>
      </c>
      <c r="JH88">
        <v>-6.071280622872934E-06</v>
      </c>
      <c r="JI88">
        <v>2</v>
      </c>
      <c r="JJ88">
        <v>2003</v>
      </c>
      <c r="JK88">
        <v>1</v>
      </c>
      <c r="JL88">
        <v>25</v>
      </c>
      <c r="JM88">
        <v>9.6</v>
      </c>
      <c r="JN88">
        <v>9.5</v>
      </c>
      <c r="JO88">
        <v>1.14014</v>
      </c>
      <c r="JP88">
        <v>2.65381</v>
      </c>
      <c r="JQ88">
        <v>1.49658</v>
      </c>
      <c r="JR88">
        <v>2.36084</v>
      </c>
      <c r="JS88">
        <v>1.54907</v>
      </c>
      <c r="JT88">
        <v>2.46338</v>
      </c>
      <c r="JU88">
        <v>34.9214</v>
      </c>
      <c r="JV88">
        <v>23.9824</v>
      </c>
      <c r="JW88">
        <v>18</v>
      </c>
      <c r="JX88">
        <v>468.275</v>
      </c>
      <c r="JY88">
        <v>512.909</v>
      </c>
      <c r="JZ88">
        <v>33.2662</v>
      </c>
      <c r="KA88">
        <v>26.5922</v>
      </c>
      <c r="KB88">
        <v>30.0002</v>
      </c>
      <c r="KC88">
        <v>26.6987</v>
      </c>
      <c r="KD88">
        <v>26.6609</v>
      </c>
      <c r="KE88">
        <v>22.913</v>
      </c>
      <c r="KF88">
        <v>8.05453</v>
      </c>
      <c r="KG88">
        <v>100</v>
      </c>
      <c r="KH88">
        <v>33.2797</v>
      </c>
      <c r="KI88">
        <v>420</v>
      </c>
      <c r="KJ88">
        <v>24.8167</v>
      </c>
      <c r="KK88">
        <v>102.144</v>
      </c>
      <c r="KL88">
        <v>93.3672</v>
      </c>
    </row>
    <row r="89" spans="1:298">
      <c r="A89">
        <v>71</v>
      </c>
      <c r="B89">
        <v>1720989683.1</v>
      </c>
      <c r="C89">
        <v>5664.099999904633</v>
      </c>
      <c r="D89" t="s">
        <v>597</v>
      </c>
      <c r="E89" t="s">
        <v>598</v>
      </c>
      <c r="F89">
        <v>5</v>
      </c>
      <c r="G89" t="s">
        <v>527</v>
      </c>
      <c r="H89" t="s">
        <v>501</v>
      </c>
      <c r="I89" t="s">
        <v>441</v>
      </c>
      <c r="J89">
        <v>1720989680.3</v>
      </c>
      <c r="K89">
        <f>(L89)/1000</f>
        <v>0</v>
      </c>
      <c r="L89">
        <f>IF(DQ89, AO89, AI89)</f>
        <v>0</v>
      </c>
      <c r="M89">
        <f>IF(DQ89, AJ89, AH89)</f>
        <v>0</v>
      </c>
      <c r="N89">
        <f>DS89 - IF(AV89&gt;1, M89*DM89*100.0/(AX89), 0)</f>
        <v>0</v>
      </c>
      <c r="O89">
        <f>((U89-K89/2)*N89-M89)/(U89+K89/2)</f>
        <v>0</v>
      </c>
      <c r="P89">
        <f>O89*(DZ89+EA89)/1000.0</f>
        <v>0</v>
      </c>
      <c r="Q89">
        <f>(DS89 - IF(AV89&gt;1, M89*DM89*100.0/(AX89), 0))*(DZ89+EA89)/1000.0</f>
        <v>0</v>
      </c>
      <c r="R89">
        <f>2.0/((1/T89-1/S89)+SIGN(T89)*SQRT((1/T89-1/S89)*(1/T89-1/S89) + 4*DN89/((DN89+1)*(DN89+1))*(2*1/T89*1/S89-1/S89*1/S89)))</f>
        <v>0</v>
      </c>
      <c r="S89">
        <f>IF(LEFT(DO89,1)&lt;&gt;"0",IF(LEFT(DO89,1)="1",3.0,DP89),$D$5+$E$5*(EG89*DZ89/($K$5*1000))+$F$5*(EG89*DZ89/($K$5*1000))*MAX(MIN(DM89,$J$5),$I$5)*MAX(MIN(DM89,$J$5),$I$5)+$G$5*MAX(MIN(DM89,$J$5),$I$5)*(EG89*DZ89/($K$5*1000))+$H$5*(EG89*DZ89/($K$5*1000))*(EG89*DZ89/($K$5*1000)))</f>
        <v>0</v>
      </c>
      <c r="T89">
        <f>K89*(1000-(1000*0.61365*exp(17.502*X89/(240.97+X89))/(DZ89+EA89)+DU89)/2)/(1000*0.61365*exp(17.502*X89/(240.97+X89))/(DZ89+EA89)-DU89)</f>
        <v>0</v>
      </c>
      <c r="U89">
        <f>1/((DN89+1)/(R89/1.6)+1/(S89/1.37)) + DN89/((DN89+1)/(R89/1.6) + DN89/(S89/1.37))</f>
        <v>0</v>
      </c>
      <c r="V89">
        <f>(DI89*DL89)</f>
        <v>0</v>
      </c>
      <c r="W89">
        <f>(EB89+(V89+2*0.95*5.67E-8*(((EB89+$B$9)+273)^4-(EB89+273)^4)-44100*K89)/(1.84*29.3*S89+8*0.95*5.67E-8*(EB89+273)^3))</f>
        <v>0</v>
      </c>
      <c r="X89">
        <f>($C$9*EC89+$D$9*ED89+$E$9*W89)</f>
        <v>0</v>
      </c>
      <c r="Y89">
        <f>0.61365*exp(17.502*X89/(240.97+X89))</f>
        <v>0</v>
      </c>
      <c r="Z89">
        <f>(AA89/AB89*100)</f>
        <v>0</v>
      </c>
      <c r="AA89">
        <f>DU89*(DZ89+EA89)/1000</f>
        <v>0</v>
      </c>
      <c r="AB89">
        <f>0.61365*exp(17.502*EB89/(240.97+EB89))</f>
        <v>0</v>
      </c>
      <c r="AC89">
        <f>(Y89-DU89*(DZ89+EA89)/1000)</f>
        <v>0</v>
      </c>
      <c r="AD89">
        <f>(-K89*44100)</f>
        <v>0</v>
      </c>
      <c r="AE89">
        <f>2*29.3*S89*0.92*(EB89-X89)</f>
        <v>0</v>
      </c>
      <c r="AF89">
        <f>2*0.95*5.67E-8*(((EB89+$B$9)+273)^4-(X89+273)^4)</f>
        <v>0</v>
      </c>
      <c r="AG89">
        <f>V89+AF89+AD89+AE89</f>
        <v>0</v>
      </c>
      <c r="AH89">
        <f>DY89*AV89*(DT89-DS89*(1000-AV89*DV89)/(1000-AV89*DU89))/(100*DM89)</f>
        <v>0</v>
      </c>
      <c r="AI89">
        <f>1000*DY89*AV89*(DU89-DV89)/(100*DM89*(1000-AV89*DU89))</f>
        <v>0</v>
      </c>
      <c r="AJ89">
        <f>(AK89 - AL89 - DZ89*1E3/(8.314*(EB89+273.15)) * AN89/DY89 * AM89) * DY89/(100*DM89) * (1000 - DV89)/1000</f>
        <v>0</v>
      </c>
      <c r="AK89">
        <v>430.6597001964358</v>
      </c>
      <c r="AL89">
        <v>433.8227515151514</v>
      </c>
      <c r="AM89">
        <v>-0.0009862594681150194</v>
      </c>
      <c r="AN89">
        <v>66.44731590782359</v>
      </c>
      <c r="AO89">
        <f>(AQ89 - AP89 + DZ89*1E3/(8.314*(EB89+273.15)) * AS89/DY89 * AR89) * DY89/(100*DM89) * 1000/(1000 - AQ89)</f>
        <v>0</v>
      </c>
      <c r="AP89">
        <v>24.7636211211274</v>
      </c>
      <c r="AQ89">
        <v>26.10515878787877</v>
      </c>
      <c r="AR89">
        <v>9.269993057148303E-06</v>
      </c>
      <c r="AS89">
        <v>106.4724245431814</v>
      </c>
      <c r="AT89">
        <v>15</v>
      </c>
      <c r="AU89">
        <v>3</v>
      </c>
      <c r="AV89">
        <f>IF(AT89*$H$15&gt;=AX89,1.0,(AX89/(AX89-AT89*$H$15)))</f>
        <v>0</v>
      </c>
      <c r="AW89">
        <f>(AV89-1)*100</f>
        <v>0</v>
      </c>
      <c r="AX89">
        <f>MAX(0,($B$15+$C$15*EG89)/(1+$D$15*EG89)*DZ89/(EB89+273)*$E$15)</f>
        <v>0</v>
      </c>
      <c r="AY89" t="s">
        <v>442</v>
      </c>
      <c r="AZ89" t="s">
        <v>442</v>
      </c>
      <c r="BA89">
        <v>0</v>
      </c>
      <c r="BB89">
        <v>0</v>
      </c>
      <c r="BC89">
        <f>1-BA89/BB89</f>
        <v>0</v>
      </c>
      <c r="BD89">
        <v>0</v>
      </c>
      <c r="BE89" t="s">
        <v>442</v>
      </c>
      <c r="BF89" t="s">
        <v>442</v>
      </c>
      <c r="BG89">
        <v>0</v>
      </c>
      <c r="BH89">
        <v>0</v>
      </c>
      <c r="BI89">
        <f>1-BG89/BH89</f>
        <v>0</v>
      </c>
      <c r="BJ89">
        <v>0.5</v>
      </c>
      <c r="BK89">
        <f>DJ89</f>
        <v>0</v>
      </c>
      <c r="BL89">
        <f>M89</f>
        <v>0</v>
      </c>
      <c r="BM89">
        <f>BI89*BJ89*BK89</f>
        <v>0</v>
      </c>
      <c r="BN89">
        <f>(BL89-BD89)/BK89</f>
        <v>0</v>
      </c>
      <c r="BO89">
        <f>(BB89-BH89)/BH89</f>
        <v>0</v>
      </c>
      <c r="BP89">
        <f>BA89/(BC89+BA89/BH89)</f>
        <v>0</v>
      </c>
      <c r="BQ89" t="s">
        <v>442</v>
      </c>
      <c r="BR89">
        <v>0</v>
      </c>
      <c r="BS89">
        <f>IF(BR89&lt;&gt;0, BR89, BP89)</f>
        <v>0</v>
      </c>
      <c r="BT89">
        <f>1-BS89/BH89</f>
        <v>0</v>
      </c>
      <c r="BU89">
        <f>(BH89-BG89)/(BH89-BS89)</f>
        <v>0</v>
      </c>
      <c r="BV89">
        <f>(BB89-BH89)/(BB89-BS89)</f>
        <v>0</v>
      </c>
      <c r="BW89">
        <f>(BH89-BG89)/(BH89-BA89)</f>
        <v>0</v>
      </c>
      <c r="BX89">
        <f>(BB89-BH89)/(BB89-BA89)</f>
        <v>0</v>
      </c>
      <c r="BY89">
        <f>(BU89*BS89/BG89)</f>
        <v>0</v>
      </c>
      <c r="BZ89">
        <f>(1-BY89)</f>
        <v>0</v>
      </c>
      <c r="DI89">
        <f>$B$13*EH89+$C$13*EI89+$F$13*ET89*(1-EW89)</f>
        <v>0</v>
      </c>
      <c r="DJ89">
        <f>DI89*DK89</f>
        <v>0</v>
      </c>
      <c r="DK89">
        <f>($B$13*$D$11+$C$13*$D$11+$F$13*((FG89+EY89)/MAX(FG89+EY89+FH89, 0.1)*$I$11+FH89/MAX(FG89+EY89+FH89, 0.1)*$J$11))/($B$13+$C$13+$F$13)</f>
        <v>0</v>
      </c>
      <c r="DL89">
        <f>($B$13*$K$11+$C$13*$K$11+$F$13*((FG89+EY89)/MAX(FG89+EY89+FH89, 0.1)*$P$11+FH89/MAX(FG89+EY89+FH89, 0.1)*$Q$11))/($B$13+$C$13+$F$13)</f>
        <v>0</v>
      </c>
      <c r="DM89">
        <v>6</v>
      </c>
      <c r="DN89">
        <v>0.5</v>
      </c>
      <c r="DO89" t="s">
        <v>443</v>
      </c>
      <c r="DP89">
        <v>2</v>
      </c>
      <c r="DQ89" t="b">
        <v>1</v>
      </c>
      <c r="DR89">
        <v>1720989680.3</v>
      </c>
      <c r="DS89">
        <v>422.5069</v>
      </c>
      <c r="DT89">
        <v>420.0007000000001</v>
      </c>
      <c r="DU89">
        <v>26.10152</v>
      </c>
      <c r="DV89">
        <v>24.76297</v>
      </c>
      <c r="DW89">
        <v>420.2611</v>
      </c>
      <c r="DX89">
        <v>25.80708</v>
      </c>
      <c r="DY89">
        <v>500.0182</v>
      </c>
      <c r="DZ89">
        <v>90.64384999999999</v>
      </c>
      <c r="EA89">
        <v>0.10009041</v>
      </c>
      <c r="EB89">
        <v>31.8524</v>
      </c>
      <c r="EC89">
        <v>30.97914</v>
      </c>
      <c r="ED89">
        <v>999.9</v>
      </c>
      <c r="EE89">
        <v>0</v>
      </c>
      <c r="EF89">
        <v>0</v>
      </c>
      <c r="EG89">
        <v>9987.431</v>
      </c>
      <c r="EH89">
        <v>0</v>
      </c>
      <c r="EI89">
        <v>0.242856</v>
      </c>
      <c r="EJ89">
        <v>2.506368</v>
      </c>
      <c r="EK89">
        <v>433.8306000000001</v>
      </c>
      <c r="EL89">
        <v>430.6650000000001</v>
      </c>
      <c r="EM89">
        <v>1.338567</v>
      </c>
      <c r="EN89">
        <v>420.0007000000001</v>
      </c>
      <c r="EO89">
        <v>24.76297</v>
      </c>
      <c r="EP89">
        <v>2.365942</v>
      </c>
      <c r="EQ89">
        <v>2.244608</v>
      </c>
      <c r="ER89">
        <v>20.13254</v>
      </c>
      <c r="ES89">
        <v>19.28431</v>
      </c>
      <c r="ET89">
        <v>0</v>
      </c>
      <c r="EU89">
        <v>0</v>
      </c>
      <c r="EV89">
        <v>0</v>
      </c>
      <c r="EW89">
        <v>0</v>
      </c>
      <c r="EX89">
        <v>0.2999999999999998</v>
      </c>
      <c r="EY89">
        <v>0</v>
      </c>
      <c r="EZ89">
        <v>-21.84</v>
      </c>
      <c r="FA89">
        <v>-1.44</v>
      </c>
      <c r="FB89">
        <v>34.71230000000001</v>
      </c>
      <c r="FC89">
        <v>38.33110000000001</v>
      </c>
      <c r="FD89">
        <v>36.2811</v>
      </c>
      <c r="FE89">
        <v>37.86219999999999</v>
      </c>
      <c r="FF89">
        <v>35.131</v>
      </c>
      <c r="FG89">
        <v>0</v>
      </c>
      <c r="FH89">
        <v>0</v>
      </c>
      <c r="FI89">
        <v>0</v>
      </c>
      <c r="FJ89">
        <v>1720989678.6</v>
      </c>
      <c r="FK89">
        <v>0</v>
      </c>
      <c r="FL89">
        <v>0.924</v>
      </c>
      <c r="FM89">
        <v>-14.87692320492609</v>
      </c>
      <c r="FN89">
        <v>71.43846163333521</v>
      </c>
      <c r="FO89">
        <v>-26.376</v>
      </c>
      <c r="FP89">
        <v>15</v>
      </c>
      <c r="FQ89">
        <v>1720989105.6</v>
      </c>
      <c r="FR89" t="s">
        <v>578</v>
      </c>
      <c r="FS89">
        <v>1720989100.1</v>
      </c>
      <c r="FT89">
        <v>1720989105.6</v>
      </c>
      <c r="FU89">
        <v>12</v>
      </c>
      <c r="FV89">
        <v>-0.528</v>
      </c>
      <c r="FW89">
        <v>-0.05</v>
      </c>
      <c r="FX89">
        <v>2.238</v>
      </c>
      <c r="FY89">
        <v>0.251</v>
      </c>
      <c r="FZ89">
        <v>420</v>
      </c>
      <c r="GA89">
        <v>24</v>
      </c>
      <c r="GB89">
        <v>0.61</v>
      </c>
      <c r="GC89">
        <v>0.12</v>
      </c>
      <c r="GD89">
        <v>2.507951707317073</v>
      </c>
      <c r="GE89">
        <v>-0.04623783972125345</v>
      </c>
      <c r="GF89">
        <v>0.03410153325373801</v>
      </c>
      <c r="GG89">
        <v>1</v>
      </c>
      <c r="GH89">
        <v>0.1823529411764704</v>
      </c>
      <c r="GI89">
        <v>-6.582123666225386</v>
      </c>
      <c r="GJ89">
        <v>7.622623856892575</v>
      </c>
      <c r="GK89">
        <v>0</v>
      </c>
      <c r="GL89">
        <v>1.337596829268293</v>
      </c>
      <c r="GM89">
        <v>0.00610118466898934</v>
      </c>
      <c r="GN89">
        <v>0.001432920332107745</v>
      </c>
      <c r="GO89">
        <v>1</v>
      </c>
      <c r="GP89">
        <v>2</v>
      </c>
      <c r="GQ89">
        <v>3</v>
      </c>
      <c r="GR89" t="s">
        <v>445</v>
      </c>
      <c r="GS89">
        <v>3.10321</v>
      </c>
      <c r="GT89">
        <v>2.758</v>
      </c>
      <c r="GU89">
        <v>0.0887313</v>
      </c>
      <c r="GV89">
        <v>0.0887357</v>
      </c>
      <c r="GW89">
        <v>0.115295</v>
      </c>
      <c r="GX89">
        <v>0.112436</v>
      </c>
      <c r="GY89">
        <v>23862</v>
      </c>
      <c r="GZ89">
        <v>22095.3</v>
      </c>
      <c r="HA89">
        <v>26742.3</v>
      </c>
      <c r="HB89">
        <v>24464.2</v>
      </c>
      <c r="HC89">
        <v>37865.6</v>
      </c>
      <c r="HD89">
        <v>32105.8</v>
      </c>
      <c r="HE89">
        <v>46728.1</v>
      </c>
      <c r="HF89">
        <v>38722</v>
      </c>
      <c r="HG89">
        <v>1.8767</v>
      </c>
      <c r="HH89">
        <v>1.92493</v>
      </c>
      <c r="HI89">
        <v>0.128523</v>
      </c>
      <c r="HJ89">
        <v>0</v>
      </c>
      <c r="HK89">
        <v>28.8808</v>
      </c>
      <c r="HL89">
        <v>999.9</v>
      </c>
      <c r="HM89">
        <v>55.4</v>
      </c>
      <c r="HN89">
        <v>30.3</v>
      </c>
      <c r="HO89">
        <v>26.49</v>
      </c>
      <c r="HP89">
        <v>60.9081</v>
      </c>
      <c r="HQ89">
        <v>23.145</v>
      </c>
      <c r="HR89">
        <v>1</v>
      </c>
      <c r="HS89">
        <v>-0.0587652</v>
      </c>
      <c r="HT89">
        <v>-2.84182</v>
      </c>
      <c r="HU89">
        <v>20.2784</v>
      </c>
      <c r="HV89">
        <v>5.22208</v>
      </c>
      <c r="HW89">
        <v>11.98</v>
      </c>
      <c r="HX89">
        <v>4.96575</v>
      </c>
      <c r="HY89">
        <v>3.2755</v>
      </c>
      <c r="HZ89">
        <v>9999</v>
      </c>
      <c r="IA89">
        <v>9999</v>
      </c>
      <c r="IB89">
        <v>9999</v>
      </c>
      <c r="IC89">
        <v>999.9</v>
      </c>
      <c r="ID89">
        <v>1.86393</v>
      </c>
      <c r="IE89">
        <v>1.86005</v>
      </c>
      <c r="IF89">
        <v>1.85834</v>
      </c>
      <c r="IG89">
        <v>1.85974</v>
      </c>
      <c r="IH89">
        <v>1.85987</v>
      </c>
      <c r="II89">
        <v>1.85836</v>
      </c>
      <c r="IJ89">
        <v>1.85737</v>
      </c>
      <c r="IK89">
        <v>1.85236</v>
      </c>
      <c r="IL89">
        <v>0</v>
      </c>
      <c r="IM89">
        <v>0</v>
      </c>
      <c r="IN89">
        <v>0</v>
      </c>
      <c r="IO89">
        <v>0</v>
      </c>
      <c r="IP89" t="s">
        <v>446</v>
      </c>
      <c r="IQ89" t="s">
        <v>447</v>
      </c>
      <c r="IR89" t="s">
        <v>448</v>
      </c>
      <c r="IS89" t="s">
        <v>448</v>
      </c>
      <c r="IT89" t="s">
        <v>448</v>
      </c>
      <c r="IU89" t="s">
        <v>448</v>
      </c>
      <c r="IV89">
        <v>0</v>
      </c>
      <c r="IW89">
        <v>100</v>
      </c>
      <c r="IX89">
        <v>100</v>
      </c>
      <c r="IY89">
        <v>2.246</v>
      </c>
      <c r="IZ89">
        <v>0.2946</v>
      </c>
      <c r="JA89">
        <v>0.8667508697664363</v>
      </c>
      <c r="JB89">
        <v>0.003205081530674009</v>
      </c>
      <c r="JC89">
        <v>2.801668427256499E-07</v>
      </c>
      <c r="JD89">
        <v>-2.335559357006475E-10</v>
      </c>
      <c r="JE89">
        <v>-0.05559070415529722</v>
      </c>
      <c r="JF89">
        <v>-0.002076669970451321</v>
      </c>
      <c r="JG89">
        <v>0.0007626758912413338</v>
      </c>
      <c r="JH89">
        <v>-6.071280622872934E-06</v>
      </c>
      <c r="JI89">
        <v>2</v>
      </c>
      <c r="JJ89">
        <v>2003</v>
      </c>
      <c r="JK89">
        <v>1</v>
      </c>
      <c r="JL89">
        <v>25</v>
      </c>
      <c r="JM89">
        <v>9.699999999999999</v>
      </c>
      <c r="JN89">
        <v>9.6</v>
      </c>
      <c r="JO89">
        <v>1.13892</v>
      </c>
      <c r="JP89">
        <v>2.64771</v>
      </c>
      <c r="JQ89">
        <v>1.49658</v>
      </c>
      <c r="JR89">
        <v>2.36084</v>
      </c>
      <c r="JS89">
        <v>1.54907</v>
      </c>
      <c r="JT89">
        <v>2.42554</v>
      </c>
      <c r="JU89">
        <v>34.9214</v>
      </c>
      <c r="JV89">
        <v>23.9824</v>
      </c>
      <c r="JW89">
        <v>18</v>
      </c>
      <c r="JX89">
        <v>468.431</v>
      </c>
      <c r="JY89">
        <v>513.005</v>
      </c>
      <c r="JZ89">
        <v>33.2795</v>
      </c>
      <c r="KA89">
        <v>26.5922</v>
      </c>
      <c r="KB89">
        <v>30.0003</v>
      </c>
      <c r="KC89">
        <v>26.701</v>
      </c>
      <c r="KD89">
        <v>26.6621</v>
      </c>
      <c r="KE89">
        <v>22.9128</v>
      </c>
      <c r="KF89">
        <v>7.7809</v>
      </c>
      <c r="KG89">
        <v>100</v>
      </c>
      <c r="KH89">
        <v>33.2946</v>
      </c>
      <c r="KI89">
        <v>420</v>
      </c>
      <c r="KJ89">
        <v>24.8167</v>
      </c>
      <c r="KK89">
        <v>102.143</v>
      </c>
      <c r="KL89">
        <v>93.36709999999999</v>
      </c>
    </row>
    <row r="90" spans="1:298">
      <c r="A90">
        <v>72</v>
      </c>
      <c r="B90">
        <v>1720989688.1</v>
      </c>
      <c r="C90">
        <v>5669.099999904633</v>
      </c>
      <c r="D90" t="s">
        <v>599</v>
      </c>
      <c r="E90" t="s">
        <v>600</v>
      </c>
      <c r="F90">
        <v>5</v>
      </c>
      <c r="G90" t="s">
        <v>527</v>
      </c>
      <c r="H90" t="s">
        <v>501</v>
      </c>
      <c r="I90" t="s">
        <v>441</v>
      </c>
      <c r="J90">
        <v>1720989685.6</v>
      </c>
      <c r="K90">
        <f>(L90)/1000</f>
        <v>0</v>
      </c>
      <c r="L90">
        <f>IF(DQ90, AO90, AI90)</f>
        <v>0</v>
      </c>
      <c r="M90">
        <f>IF(DQ90, AJ90, AH90)</f>
        <v>0</v>
      </c>
      <c r="N90">
        <f>DS90 - IF(AV90&gt;1, M90*DM90*100.0/(AX90), 0)</f>
        <v>0</v>
      </c>
      <c r="O90">
        <f>((U90-K90/2)*N90-M90)/(U90+K90/2)</f>
        <v>0</v>
      </c>
      <c r="P90">
        <f>O90*(DZ90+EA90)/1000.0</f>
        <v>0</v>
      </c>
      <c r="Q90">
        <f>(DS90 - IF(AV90&gt;1, M90*DM90*100.0/(AX90), 0))*(DZ90+EA90)/1000.0</f>
        <v>0</v>
      </c>
      <c r="R90">
        <f>2.0/((1/T90-1/S90)+SIGN(T90)*SQRT((1/T90-1/S90)*(1/T90-1/S90) + 4*DN90/((DN90+1)*(DN90+1))*(2*1/T90*1/S90-1/S90*1/S90)))</f>
        <v>0</v>
      </c>
      <c r="S90">
        <f>IF(LEFT(DO90,1)&lt;&gt;"0",IF(LEFT(DO90,1)="1",3.0,DP90),$D$5+$E$5*(EG90*DZ90/($K$5*1000))+$F$5*(EG90*DZ90/($K$5*1000))*MAX(MIN(DM90,$J$5),$I$5)*MAX(MIN(DM90,$J$5),$I$5)+$G$5*MAX(MIN(DM90,$J$5),$I$5)*(EG90*DZ90/($K$5*1000))+$H$5*(EG90*DZ90/($K$5*1000))*(EG90*DZ90/($K$5*1000)))</f>
        <v>0</v>
      </c>
      <c r="T90">
        <f>K90*(1000-(1000*0.61365*exp(17.502*X90/(240.97+X90))/(DZ90+EA90)+DU90)/2)/(1000*0.61365*exp(17.502*X90/(240.97+X90))/(DZ90+EA90)-DU90)</f>
        <v>0</v>
      </c>
      <c r="U90">
        <f>1/((DN90+1)/(R90/1.6)+1/(S90/1.37)) + DN90/((DN90+1)/(R90/1.6) + DN90/(S90/1.37))</f>
        <v>0</v>
      </c>
      <c r="V90">
        <f>(DI90*DL90)</f>
        <v>0</v>
      </c>
      <c r="W90">
        <f>(EB90+(V90+2*0.95*5.67E-8*(((EB90+$B$9)+273)^4-(EB90+273)^4)-44100*K90)/(1.84*29.3*S90+8*0.95*5.67E-8*(EB90+273)^3))</f>
        <v>0</v>
      </c>
      <c r="X90">
        <f>($C$9*EC90+$D$9*ED90+$E$9*W90)</f>
        <v>0</v>
      </c>
      <c r="Y90">
        <f>0.61365*exp(17.502*X90/(240.97+X90))</f>
        <v>0</v>
      </c>
      <c r="Z90">
        <f>(AA90/AB90*100)</f>
        <v>0</v>
      </c>
      <c r="AA90">
        <f>DU90*(DZ90+EA90)/1000</f>
        <v>0</v>
      </c>
      <c r="AB90">
        <f>0.61365*exp(17.502*EB90/(240.97+EB90))</f>
        <v>0</v>
      </c>
      <c r="AC90">
        <f>(Y90-DU90*(DZ90+EA90)/1000)</f>
        <v>0</v>
      </c>
      <c r="AD90">
        <f>(-K90*44100)</f>
        <v>0</v>
      </c>
      <c r="AE90">
        <f>2*29.3*S90*0.92*(EB90-X90)</f>
        <v>0</v>
      </c>
      <c r="AF90">
        <f>2*0.95*5.67E-8*(((EB90+$B$9)+273)^4-(X90+273)^4)</f>
        <v>0</v>
      </c>
      <c r="AG90">
        <f>V90+AF90+AD90+AE90</f>
        <v>0</v>
      </c>
      <c r="AH90">
        <f>DY90*AV90*(DT90-DS90*(1000-AV90*DV90)/(1000-AV90*DU90))/(100*DM90)</f>
        <v>0</v>
      </c>
      <c r="AI90">
        <f>1000*DY90*AV90*(DU90-DV90)/(100*DM90*(1000-AV90*DU90))</f>
        <v>0</v>
      </c>
      <c r="AJ90">
        <f>(AK90 - AL90 - DZ90*1E3/(8.314*(EB90+273.15)) * AN90/DY90 * AM90) * DY90/(100*DM90) * (1000 - DV90)/1000</f>
        <v>0</v>
      </c>
      <c r="AK90">
        <v>430.5827594530338</v>
      </c>
      <c r="AL90">
        <v>433.8390424242422</v>
      </c>
      <c r="AM90">
        <v>0.0002982506094479801</v>
      </c>
      <c r="AN90">
        <v>66.44731590782359</v>
      </c>
      <c r="AO90">
        <f>(AQ90 - AP90 + DZ90*1E3/(8.314*(EB90+273.15)) * AS90/DY90 * AR90) * DY90/(100*DM90) * 1000/(1000 - AQ90)</f>
        <v>0</v>
      </c>
      <c r="AP90">
        <v>24.76248868460612</v>
      </c>
      <c r="AQ90">
        <v>26.10640121212121</v>
      </c>
      <c r="AR90">
        <v>9.189433278135446E-07</v>
      </c>
      <c r="AS90">
        <v>106.4724245431814</v>
      </c>
      <c r="AT90">
        <v>15</v>
      </c>
      <c r="AU90">
        <v>3</v>
      </c>
      <c r="AV90">
        <f>IF(AT90*$H$15&gt;=AX90,1.0,(AX90/(AX90-AT90*$H$15)))</f>
        <v>0</v>
      </c>
      <c r="AW90">
        <f>(AV90-1)*100</f>
        <v>0</v>
      </c>
      <c r="AX90">
        <f>MAX(0,($B$15+$C$15*EG90)/(1+$D$15*EG90)*DZ90/(EB90+273)*$E$15)</f>
        <v>0</v>
      </c>
      <c r="AY90" t="s">
        <v>442</v>
      </c>
      <c r="AZ90" t="s">
        <v>442</v>
      </c>
      <c r="BA90">
        <v>0</v>
      </c>
      <c r="BB90">
        <v>0</v>
      </c>
      <c r="BC90">
        <f>1-BA90/BB90</f>
        <v>0</v>
      </c>
      <c r="BD90">
        <v>0</v>
      </c>
      <c r="BE90" t="s">
        <v>442</v>
      </c>
      <c r="BF90" t="s">
        <v>442</v>
      </c>
      <c r="BG90">
        <v>0</v>
      </c>
      <c r="BH90">
        <v>0</v>
      </c>
      <c r="BI90">
        <f>1-BG90/BH90</f>
        <v>0</v>
      </c>
      <c r="BJ90">
        <v>0.5</v>
      </c>
      <c r="BK90">
        <f>DJ90</f>
        <v>0</v>
      </c>
      <c r="BL90">
        <f>M90</f>
        <v>0</v>
      </c>
      <c r="BM90">
        <f>BI90*BJ90*BK90</f>
        <v>0</v>
      </c>
      <c r="BN90">
        <f>(BL90-BD90)/BK90</f>
        <v>0</v>
      </c>
      <c r="BO90">
        <f>(BB90-BH90)/BH90</f>
        <v>0</v>
      </c>
      <c r="BP90">
        <f>BA90/(BC90+BA90/BH90)</f>
        <v>0</v>
      </c>
      <c r="BQ90" t="s">
        <v>442</v>
      </c>
      <c r="BR90">
        <v>0</v>
      </c>
      <c r="BS90">
        <f>IF(BR90&lt;&gt;0, BR90, BP90)</f>
        <v>0</v>
      </c>
      <c r="BT90">
        <f>1-BS90/BH90</f>
        <v>0</v>
      </c>
      <c r="BU90">
        <f>(BH90-BG90)/(BH90-BS90)</f>
        <v>0</v>
      </c>
      <c r="BV90">
        <f>(BB90-BH90)/(BB90-BS90)</f>
        <v>0</v>
      </c>
      <c r="BW90">
        <f>(BH90-BG90)/(BH90-BA90)</f>
        <v>0</v>
      </c>
      <c r="BX90">
        <f>(BB90-BH90)/(BB90-BA90)</f>
        <v>0</v>
      </c>
      <c r="BY90">
        <f>(BU90*BS90/BG90)</f>
        <v>0</v>
      </c>
      <c r="BZ90">
        <f>(1-BY90)</f>
        <v>0</v>
      </c>
      <c r="DI90">
        <f>$B$13*EH90+$C$13*EI90+$F$13*ET90*(1-EW90)</f>
        <v>0</v>
      </c>
      <c r="DJ90">
        <f>DI90*DK90</f>
        <v>0</v>
      </c>
      <c r="DK90">
        <f>($B$13*$D$11+$C$13*$D$11+$F$13*((FG90+EY90)/MAX(FG90+EY90+FH90, 0.1)*$I$11+FH90/MAX(FG90+EY90+FH90, 0.1)*$J$11))/($B$13+$C$13+$F$13)</f>
        <v>0</v>
      </c>
      <c r="DL90">
        <f>($B$13*$K$11+$C$13*$K$11+$F$13*((FG90+EY90)/MAX(FG90+EY90+FH90, 0.1)*$P$11+FH90/MAX(FG90+EY90+FH90, 0.1)*$Q$11))/($B$13+$C$13+$F$13)</f>
        <v>0</v>
      </c>
      <c r="DM90">
        <v>6</v>
      </c>
      <c r="DN90">
        <v>0.5</v>
      </c>
      <c r="DO90" t="s">
        <v>443</v>
      </c>
      <c r="DP90">
        <v>2</v>
      </c>
      <c r="DQ90" t="b">
        <v>1</v>
      </c>
      <c r="DR90">
        <v>1720989685.6</v>
      </c>
      <c r="DS90">
        <v>422.5058888888889</v>
      </c>
      <c r="DT90">
        <v>419.9428888888889</v>
      </c>
      <c r="DU90">
        <v>26.10595555555556</v>
      </c>
      <c r="DV90">
        <v>24.76328888888889</v>
      </c>
      <c r="DW90">
        <v>420.2598888888889</v>
      </c>
      <c r="DX90">
        <v>25.81144444444444</v>
      </c>
      <c r="DY90">
        <v>500.001</v>
      </c>
      <c r="DZ90">
        <v>90.64412222222222</v>
      </c>
      <c r="EA90">
        <v>0.09989127777777779</v>
      </c>
      <c r="EB90">
        <v>31.85285555555556</v>
      </c>
      <c r="EC90">
        <v>30.97713333333333</v>
      </c>
      <c r="ED90">
        <v>999.9000000000001</v>
      </c>
      <c r="EE90">
        <v>0</v>
      </c>
      <c r="EF90">
        <v>0</v>
      </c>
      <c r="EG90">
        <v>10007.28888888889</v>
      </c>
      <c r="EH90">
        <v>0</v>
      </c>
      <c r="EI90">
        <v>0.242856</v>
      </c>
      <c r="EJ90">
        <v>2.56285</v>
      </c>
      <c r="EK90">
        <v>433.8315555555556</v>
      </c>
      <c r="EL90">
        <v>430.6062222222222</v>
      </c>
      <c r="EM90">
        <v>1.34268</v>
      </c>
      <c r="EN90">
        <v>419.9428888888889</v>
      </c>
      <c r="EO90">
        <v>24.76328888888889</v>
      </c>
      <c r="EP90">
        <v>2.366352222222222</v>
      </c>
      <c r="EQ90">
        <v>2.244645555555556</v>
      </c>
      <c r="ER90">
        <v>20.13532222222223</v>
      </c>
      <c r="ES90">
        <v>19.28454444444445</v>
      </c>
      <c r="ET90">
        <v>0</v>
      </c>
      <c r="EU90">
        <v>0</v>
      </c>
      <c r="EV90">
        <v>0</v>
      </c>
      <c r="EW90">
        <v>0</v>
      </c>
      <c r="EX90">
        <v>0.9222222222222223</v>
      </c>
      <c r="EY90">
        <v>0</v>
      </c>
      <c r="EZ90">
        <v>-28.2</v>
      </c>
      <c r="FA90">
        <v>-2.377777777777778</v>
      </c>
      <c r="FB90">
        <v>34.77044444444444</v>
      </c>
      <c r="FC90">
        <v>38.46488888888889</v>
      </c>
      <c r="FD90">
        <v>36.35388888888889</v>
      </c>
      <c r="FE90">
        <v>37.965</v>
      </c>
      <c r="FF90">
        <v>35.62466666666666</v>
      </c>
      <c r="FG90">
        <v>0</v>
      </c>
      <c r="FH90">
        <v>0</v>
      </c>
      <c r="FI90">
        <v>0</v>
      </c>
      <c r="FJ90">
        <v>1720989683.4</v>
      </c>
      <c r="FK90">
        <v>0</v>
      </c>
      <c r="FL90">
        <v>0.5639999999999999</v>
      </c>
      <c r="FM90">
        <v>3.692307724426012</v>
      </c>
      <c r="FN90">
        <v>-10.68461530671792</v>
      </c>
      <c r="FO90">
        <v>-24.816</v>
      </c>
      <c r="FP90">
        <v>15</v>
      </c>
      <c r="FQ90">
        <v>1720989105.6</v>
      </c>
      <c r="FR90" t="s">
        <v>578</v>
      </c>
      <c r="FS90">
        <v>1720989100.1</v>
      </c>
      <c r="FT90">
        <v>1720989105.6</v>
      </c>
      <c r="FU90">
        <v>12</v>
      </c>
      <c r="FV90">
        <v>-0.528</v>
      </c>
      <c r="FW90">
        <v>-0.05</v>
      </c>
      <c r="FX90">
        <v>2.238</v>
      </c>
      <c r="FY90">
        <v>0.251</v>
      </c>
      <c r="FZ90">
        <v>420</v>
      </c>
      <c r="GA90">
        <v>24</v>
      </c>
      <c r="GB90">
        <v>0.61</v>
      </c>
      <c r="GC90">
        <v>0.12</v>
      </c>
      <c r="GD90">
        <v>2.5178575</v>
      </c>
      <c r="GE90">
        <v>0.1666426266416479</v>
      </c>
      <c r="GF90">
        <v>0.03982569106431171</v>
      </c>
      <c r="GG90">
        <v>1</v>
      </c>
      <c r="GH90">
        <v>0.8647058823529412</v>
      </c>
      <c r="GI90">
        <v>0.556149717149321</v>
      </c>
      <c r="GJ90">
        <v>6.789259786081733</v>
      </c>
      <c r="GK90">
        <v>1</v>
      </c>
      <c r="GL90">
        <v>1.338959</v>
      </c>
      <c r="GM90">
        <v>0.02219166979361844</v>
      </c>
      <c r="GN90">
        <v>0.002791577331903972</v>
      </c>
      <c r="GO90">
        <v>1</v>
      </c>
      <c r="GP90">
        <v>3</v>
      </c>
      <c r="GQ90">
        <v>3</v>
      </c>
      <c r="GR90" t="s">
        <v>488</v>
      </c>
      <c r="GS90">
        <v>3.10326</v>
      </c>
      <c r="GT90">
        <v>2.75821</v>
      </c>
      <c r="GU90">
        <v>0.0887329</v>
      </c>
      <c r="GV90">
        <v>0.08873209999999999</v>
      </c>
      <c r="GW90">
        <v>0.115298</v>
      </c>
      <c r="GX90">
        <v>0.112462</v>
      </c>
      <c r="GY90">
        <v>23861.8</v>
      </c>
      <c r="GZ90">
        <v>22095.1</v>
      </c>
      <c r="HA90">
        <v>26742.2</v>
      </c>
      <c r="HB90">
        <v>24463.9</v>
      </c>
      <c r="HC90">
        <v>37865.1</v>
      </c>
      <c r="HD90">
        <v>32104.5</v>
      </c>
      <c r="HE90">
        <v>46727.6</v>
      </c>
      <c r="HF90">
        <v>38721.7</v>
      </c>
      <c r="HG90">
        <v>1.8767</v>
      </c>
      <c r="HH90">
        <v>1.92488</v>
      </c>
      <c r="HI90">
        <v>0.129193</v>
      </c>
      <c r="HJ90">
        <v>0</v>
      </c>
      <c r="HK90">
        <v>28.8839</v>
      </c>
      <c r="HL90">
        <v>999.9</v>
      </c>
      <c r="HM90">
        <v>55.5</v>
      </c>
      <c r="HN90">
        <v>30.2</v>
      </c>
      <c r="HO90">
        <v>26.3891</v>
      </c>
      <c r="HP90">
        <v>61.1281</v>
      </c>
      <c r="HQ90">
        <v>23.3494</v>
      </c>
      <c r="HR90">
        <v>1</v>
      </c>
      <c r="HS90">
        <v>-0.0586509</v>
      </c>
      <c r="HT90">
        <v>-2.86335</v>
      </c>
      <c r="HU90">
        <v>20.278</v>
      </c>
      <c r="HV90">
        <v>5.22208</v>
      </c>
      <c r="HW90">
        <v>11.98</v>
      </c>
      <c r="HX90">
        <v>4.96575</v>
      </c>
      <c r="HY90">
        <v>3.2755</v>
      </c>
      <c r="HZ90">
        <v>9999</v>
      </c>
      <c r="IA90">
        <v>9999</v>
      </c>
      <c r="IB90">
        <v>9999</v>
      </c>
      <c r="IC90">
        <v>999.9</v>
      </c>
      <c r="ID90">
        <v>1.8639</v>
      </c>
      <c r="IE90">
        <v>1.86005</v>
      </c>
      <c r="IF90">
        <v>1.85834</v>
      </c>
      <c r="IG90">
        <v>1.85973</v>
      </c>
      <c r="IH90">
        <v>1.85986</v>
      </c>
      <c r="II90">
        <v>1.85834</v>
      </c>
      <c r="IJ90">
        <v>1.85735</v>
      </c>
      <c r="IK90">
        <v>1.85235</v>
      </c>
      <c r="IL90">
        <v>0</v>
      </c>
      <c r="IM90">
        <v>0</v>
      </c>
      <c r="IN90">
        <v>0</v>
      </c>
      <c r="IO90">
        <v>0</v>
      </c>
      <c r="IP90" t="s">
        <v>446</v>
      </c>
      <c r="IQ90" t="s">
        <v>447</v>
      </c>
      <c r="IR90" t="s">
        <v>448</v>
      </c>
      <c r="IS90" t="s">
        <v>448</v>
      </c>
      <c r="IT90" t="s">
        <v>448</v>
      </c>
      <c r="IU90" t="s">
        <v>448</v>
      </c>
      <c r="IV90">
        <v>0</v>
      </c>
      <c r="IW90">
        <v>100</v>
      </c>
      <c r="IX90">
        <v>100</v>
      </c>
      <c r="IY90">
        <v>2.246</v>
      </c>
      <c r="IZ90">
        <v>0.2946</v>
      </c>
      <c r="JA90">
        <v>0.8667508697664363</v>
      </c>
      <c r="JB90">
        <v>0.003205081530674009</v>
      </c>
      <c r="JC90">
        <v>2.801668427256499E-07</v>
      </c>
      <c r="JD90">
        <v>-2.335559357006475E-10</v>
      </c>
      <c r="JE90">
        <v>-0.05559070415529722</v>
      </c>
      <c r="JF90">
        <v>-0.002076669970451321</v>
      </c>
      <c r="JG90">
        <v>0.0007626758912413338</v>
      </c>
      <c r="JH90">
        <v>-6.071280622872934E-06</v>
      </c>
      <c r="JI90">
        <v>2</v>
      </c>
      <c r="JJ90">
        <v>2003</v>
      </c>
      <c r="JK90">
        <v>1</v>
      </c>
      <c r="JL90">
        <v>25</v>
      </c>
      <c r="JM90">
        <v>9.800000000000001</v>
      </c>
      <c r="JN90">
        <v>9.699999999999999</v>
      </c>
      <c r="JO90">
        <v>1.14014</v>
      </c>
      <c r="JP90">
        <v>2.65381</v>
      </c>
      <c r="JQ90">
        <v>1.49658</v>
      </c>
      <c r="JR90">
        <v>2.36084</v>
      </c>
      <c r="JS90">
        <v>1.54907</v>
      </c>
      <c r="JT90">
        <v>2.41699</v>
      </c>
      <c r="JU90">
        <v>34.9214</v>
      </c>
      <c r="JV90">
        <v>23.9824</v>
      </c>
      <c r="JW90">
        <v>18</v>
      </c>
      <c r="JX90">
        <v>468.432</v>
      </c>
      <c r="JY90">
        <v>512.985</v>
      </c>
      <c r="JZ90">
        <v>33.2946</v>
      </c>
      <c r="KA90">
        <v>26.5939</v>
      </c>
      <c r="KB90">
        <v>30.0003</v>
      </c>
      <c r="KC90">
        <v>26.701</v>
      </c>
      <c r="KD90">
        <v>26.6637</v>
      </c>
      <c r="KE90">
        <v>22.9119</v>
      </c>
      <c r="KF90">
        <v>7.7809</v>
      </c>
      <c r="KG90">
        <v>100</v>
      </c>
      <c r="KH90">
        <v>33.3115</v>
      </c>
      <c r="KI90">
        <v>420</v>
      </c>
      <c r="KJ90">
        <v>24.8167</v>
      </c>
      <c r="KK90">
        <v>102.142</v>
      </c>
      <c r="KL90">
        <v>93.36620000000001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25</v>
      </c>
    </row>
    <row r="15" spans="1:2">
      <c r="A15" t="s">
        <v>27</v>
      </c>
      <c r="B15" t="s">
        <v>23</v>
      </c>
    </row>
    <row r="16" spans="1:2">
      <c r="A16" t="s">
        <v>28</v>
      </c>
      <c r="B16" t="s">
        <v>11</v>
      </c>
    </row>
    <row r="17" spans="1:2">
      <c r="A17" t="s">
        <v>29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2024-07-14T20:46:21Z</dcterms:created>
  <dcterms:modified xsi:type="dcterms:W3CDTF">2024-07-14T20:46:21Z</dcterms:modified>
</cp:coreProperties>
</file>