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clark/Documents/research/ap-vc-correlations/data/"/>
    </mc:Choice>
  </mc:AlternateContent>
  <xr:revisionPtr revIDLastSave="0" documentId="13_ncr:1_{7120DC99-FEB4-1744-9CA8-7A3D6B7B2063}" xr6:coauthVersionLast="47" xr6:coauthVersionMax="47" xr10:uidLastSave="{00000000-0000-0000-0000-000000000000}"/>
  <bookViews>
    <workbookView xWindow="780" yWindow="500" windowWidth="17960" windowHeight="15620" xr2:uid="{A046C784-5A14-774D-8FAA-F351E9D8EF67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C21" i="1"/>
  <c r="G20" i="1"/>
  <c r="G19" i="1"/>
  <c r="C20" i="1"/>
  <c r="C19" i="1"/>
  <c r="G18" i="1"/>
  <c r="E18" i="1"/>
  <c r="C18" i="1"/>
  <c r="G17" i="1"/>
  <c r="G16" i="1"/>
  <c r="F16" i="1"/>
  <c r="E17" i="1"/>
  <c r="E16" i="1"/>
  <c r="C17" i="1"/>
  <c r="C16" i="1"/>
  <c r="G15" i="1"/>
  <c r="E15" i="1"/>
  <c r="C15" i="1"/>
  <c r="G14" i="1"/>
  <c r="E14" i="1"/>
  <c r="C14" i="1"/>
  <c r="G13" i="1"/>
  <c r="C13" i="1"/>
  <c r="E13" i="1"/>
  <c r="G12" i="1"/>
  <c r="E12" i="1"/>
  <c r="C12" i="1"/>
  <c r="C11" i="1"/>
  <c r="E11" i="1"/>
  <c r="G11" i="1"/>
  <c r="G10" i="1"/>
  <c r="E10" i="1"/>
  <c r="D10" i="1"/>
  <c r="C10" i="1"/>
  <c r="C9" i="1"/>
  <c r="E9" i="1"/>
  <c r="G9" i="1"/>
  <c r="C8" i="1"/>
  <c r="C7" i="1"/>
  <c r="C6" i="1"/>
  <c r="E8" i="1"/>
  <c r="E7" i="1"/>
  <c r="E6" i="1"/>
  <c r="E5" i="1"/>
  <c r="E4" i="1"/>
  <c r="E3" i="1"/>
  <c r="G4" i="1"/>
  <c r="G5" i="1"/>
  <c r="G3" i="1"/>
  <c r="C5" i="1"/>
  <c r="C4" i="1"/>
  <c r="C3" i="1"/>
  <c r="C2" i="1"/>
</calcChain>
</file>

<file path=xl/sharedStrings.xml><?xml version="1.0" encoding="utf-8"?>
<sst xmlns="http://schemas.openxmlformats.org/spreadsheetml/2006/main" count="44" uniqueCount="29">
  <si>
    <t>MP</t>
  </si>
  <si>
    <t>MP SD</t>
  </si>
  <si>
    <t>APD90</t>
  </si>
  <si>
    <t>APD90 SD</t>
  </si>
  <si>
    <t>dVdt</t>
  </si>
  <si>
    <t>dVdt SD</t>
  </si>
  <si>
    <t>First author</t>
  </si>
  <si>
    <t>Horváth</t>
  </si>
  <si>
    <t>Es-Salah-Lamoureaux (N)</t>
  </si>
  <si>
    <t>Es-Salah-Lamoureaux (A)</t>
  </si>
  <si>
    <t>Es-Salah-Lamoureaux (V)</t>
  </si>
  <si>
    <t>n</t>
  </si>
  <si>
    <t>Ma, D. (N)</t>
  </si>
  <si>
    <t>Ma, D. (A)</t>
  </si>
  <si>
    <t>Ma, D. (V)</t>
  </si>
  <si>
    <t>SEM</t>
  </si>
  <si>
    <t>Giannetti (d30)</t>
  </si>
  <si>
    <t>Lee (VI)</t>
  </si>
  <si>
    <t>Lee (AI)</t>
  </si>
  <si>
    <t>Han</t>
  </si>
  <si>
    <t>Ma, J. (N)</t>
  </si>
  <si>
    <t>Ma, J. (A)</t>
  </si>
  <si>
    <t>Ma, J. (V)</t>
  </si>
  <si>
    <t>Garg (A)</t>
  </si>
  <si>
    <t>Garg (V)</t>
  </si>
  <si>
    <t>Van de Sande</t>
  </si>
  <si>
    <t>Herron (Mature)</t>
  </si>
  <si>
    <t>Herron (Immature)</t>
  </si>
  <si>
    <t>Feyen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</si>
</sst>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31D-F23F-2E4D-88D9-E21F143247B3}">
  <dimension ref="A1:I21"/>
  <sheetViews>
    <sheetView tabSelected="1" workbookViewId="0">
      <selection activeCell="G22" sqref="G22"/>
    </sheetView>
  </sheetViews>
  <sheetFormatPr baseColWidth="10" defaultRowHeight="16" x14ac:dyDescent="0.2"/>
  <cols>
    <col min="1" max="1" width="22.33203125" bestFit="1" customWidth="1"/>
  </cols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</row>
    <row r="2" spans="1:9" x14ac:dyDescent="0.2">
      <c r="A2" t="s">
        <v>7</v>
      </c>
      <c r="B2">
        <v>-39.299999999999997</v>
      </c>
      <c r="C2">
        <f>6.1*SQRT(12)</f>
        <v>21.131019852340302</v>
      </c>
    </row>
    <row r="3" spans="1:9" x14ac:dyDescent="0.2">
      <c r="A3" t="s">
        <v>8</v>
      </c>
      <c r="B3">
        <v>-41.7</v>
      </c>
      <c r="C3">
        <f>3.7*2</f>
        <v>7.4</v>
      </c>
      <c r="D3">
        <v>174</v>
      </c>
      <c r="E3">
        <f>2.5*SQRT(H3)</f>
        <v>5</v>
      </c>
      <c r="F3">
        <v>2.1</v>
      </c>
      <c r="G3">
        <f>0.4*SQRT(H3)</f>
        <v>0.8</v>
      </c>
      <c r="H3">
        <v>4</v>
      </c>
      <c r="I3" t="s">
        <v>15</v>
      </c>
    </row>
    <row r="4" spans="1:9" x14ac:dyDescent="0.2">
      <c r="A4" t="s">
        <v>9</v>
      </c>
      <c r="B4">
        <v>-47.2</v>
      </c>
      <c r="C4">
        <f>1.5*SQRT(7)</f>
        <v>3.9686269665968861</v>
      </c>
      <c r="D4">
        <v>215.9</v>
      </c>
      <c r="E4">
        <f>22.9*SQRT(7)</f>
        <v>60.587705023379122</v>
      </c>
      <c r="F4">
        <v>4.4000000000000004</v>
      </c>
      <c r="G4">
        <f>0.5*SQRT(H4)</f>
        <v>1.3228756555322954</v>
      </c>
      <c r="H4">
        <v>7</v>
      </c>
      <c r="I4" t="s">
        <v>15</v>
      </c>
    </row>
    <row r="5" spans="1:9" x14ac:dyDescent="0.2">
      <c r="A5" t="s">
        <v>10</v>
      </c>
      <c r="B5">
        <v>-58.6</v>
      </c>
      <c r="C5">
        <f>2.1*SQRT(9)</f>
        <v>6.3000000000000007</v>
      </c>
      <c r="D5">
        <v>269.39999999999998</v>
      </c>
      <c r="E5">
        <f>30.1*SQRT(9)</f>
        <v>90.300000000000011</v>
      </c>
      <c r="F5">
        <v>10.9</v>
      </c>
      <c r="G5">
        <f>1.2*SQRT(H5)</f>
        <v>3.5999999999999996</v>
      </c>
      <c r="H5">
        <v>9</v>
      </c>
      <c r="I5" t="s">
        <v>15</v>
      </c>
    </row>
    <row r="6" spans="1:9" x14ac:dyDescent="0.2">
      <c r="A6" t="s">
        <v>14</v>
      </c>
      <c r="B6">
        <v>-60</v>
      </c>
      <c r="C6">
        <f>0.7*SQRT(17)</f>
        <v>2.8861739379323623</v>
      </c>
      <c r="D6">
        <v>373</v>
      </c>
      <c r="E6">
        <f>14*SQRT(17)</f>
        <v>57.723478758647246</v>
      </c>
      <c r="I6" t="s">
        <v>15</v>
      </c>
    </row>
    <row r="7" spans="1:9" x14ac:dyDescent="0.2">
      <c r="A7" t="s">
        <v>13</v>
      </c>
      <c r="B7">
        <v>-56</v>
      </c>
      <c r="C7">
        <f>2.6*SQRT(4)</f>
        <v>5.2</v>
      </c>
      <c r="D7">
        <v>223</v>
      </c>
      <c r="E7">
        <f>30.8*SQRT(4)</f>
        <v>61.6</v>
      </c>
      <c r="I7" t="s">
        <v>15</v>
      </c>
    </row>
    <row r="8" spans="1:9" x14ac:dyDescent="0.2">
      <c r="A8" t="s">
        <v>12</v>
      </c>
      <c r="B8">
        <v>-43</v>
      </c>
      <c r="C8">
        <f>1.2*SQRT(4)</f>
        <v>2.4</v>
      </c>
      <c r="D8">
        <v>245</v>
      </c>
      <c r="E8">
        <f>12.9*SQRT(4)</f>
        <v>25.8</v>
      </c>
      <c r="I8" t="s">
        <v>15</v>
      </c>
    </row>
    <row r="9" spans="1:9" x14ac:dyDescent="0.2">
      <c r="A9" t="s">
        <v>16</v>
      </c>
      <c r="B9">
        <v>-53.6</v>
      </c>
      <c r="C9">
        <f>1.8*SQRT(11)</f>
        <v>5.96992462263972</v>
      </c>
      <c r="D9">
        <v>150.5</v>
      </c>
      <c r="E9">
        <f>12.7*SQRT(11)</f>
        <v>42.121134837513573</v>
      </c>
      <c r="F9">
        <v>12</v>
      </c>
      <c r="G9">
        <f>1.7*SQRT(11)</f>
        <v>5.6382621436041793</v>
      </c>
      <c r="I9" t="s">
        <v>15</v>
      </c>
    </row>
    <row r="10" spans="1:9" x14ac:dyDescent="0.2">
      <c r="A10" t="s">
        <v>17</v>
      </c>
      <c r="B10">
        <v>-57</v>
      </c>
      <c r="C10">
        <f>2.3*SQRT(15)</f>
        <v>8.9078616962770578</v>
      </c>
      <c r="D10">
        <f>320</f>
        <v>320</v>
      </c>
      <c r="E10">
        <f>32*SQRT(15)</f>
        <v>123.93546707863734</v>
      </c>
      <c r="F10">
        <v>55.8</v>
      </c>
      <c r="G10">
        <f>6.4*SQRT(15)</f>
        <v>24.787093415727469</v>
      </c>
      <c r="I10" t="s">
        <v>15</v>
      </c>
    </row>
    <row r="11" spans="1:9" x14ac:dyDescent="0.2">
      <c r="A11" t="s">
        <v>18</v>
      </c>
      <c r="B11">
        <v>-55</v>
      </c>
      <c r="C11">
        <f>1.7*SQRT(20)</f>
        <v>7.6026311234992852</v>
      </c>
      <c r="D11">
        <v>189</v>
      </c>
      <c r="E11">
        <f>18*SQRT(20)</f>
        <v>80.498447189992433</v>
      </c>
      <c r="F11">
        <v>67</v>
      </c>
      <c r="G11">
        <f>12.2*SQRT(20)</f>
        <v>54.560058650994868</v>
      </c>
      <c r="I11" t="s">
        <v>15</v>
      </c>
    </row>
    <row r="12" spans="1:9" x14ac:dyDescent="0.2">
      <c r="A12" t="s">
        <v>19</v>
      </c>
      <c r="B12">
        <v>-58</v>
      </c>
      <c r="C12">
        <f>2.2*SQRT(23)</f>
        <v>10.550829351287982</v>
      </c>
      <c r="D12">
        <v>564</v>
      </c>
      <c r="E12">
        <f>54*SQRT(23)</f>
        <v>258.97490225888686</v>
      </c>
      <c r="F12">
        <v>7</v>
      </c>
      <c r="G12">
        <f>0.4*SQRT(23)</f>
        <v>1.9183326093250876</v>
      </c>
      <c r="I12" t="s">
        <v>15</v>
      </c>
    </row>
    <row r="13" spans="1:9" x14ac:dyDescent="0.2">
      <c r="A13" t="s">
        <v>21</v>
      </c>
      <c r="B13">
        <v>-74</v>
      </c>
      <c r="C13">
        <f>1.5*SQRT(13)</f>
        <v>5.4083269131959835</v>
      </c>
      <c r="D13">
        <v>286</v>
      </c>
      <c r="E13">
        <f>21.2*SQRT(13)</f>
        <v>76.437687039836561</v>
      </c>
      <c r="F13">
        <v>26</v>
      </c>
      <c r="G13">
        <f>4*SQRT(13)</f>
        <v>14.422205101855956</v>
      </c>
      <c r="I13" t="s">
        <v>15</v>
      </c>
    </row>
    <row r="14" spans="1:9" x14ac:dyDescent="0.2">
      <c r="A14" t="s">
        <v>20</v>
      </c>
      <c r="B14">
        <v>-60</v>
      </c>
      <c r="C14">
        <f>2.4*SQRT(14)</f>
        <v>8.9799777282574595</v>
      </c>
      <c r="D14">
        <v>254</v>
      </c>
      <c r="E14">
        <f>21*SQRT(14)</f>
        <v>78.574805122252769</v>
      </c>
      <c r="F14">
        <v>5.5</v>
      </c>
      <c r="G14">
        <f>0.4*SQRT(14)</f>
        <v>1.4966629547095767</v>
      </c>
      <c r="I14" t="s">
        <v>15</v>
      </c>
    </row>
    <row r="15" spans="1:9" x14ac:dyDescent="0.2">
      <c r="A15" t="s">
        <v>22</v>
      </c>
      <c r="B15">
        <v>-76</v>
      </c>
      <c r="C15">
        <f>1.2*SQRT(32)</f>
        <v>6.7882250993908562</v>
      </c>
      <c r="D15">
        <v>414</v>
      </c>
      <c r="E15">
        <f>21.8*SQRT(32)</f>
        <v>123.3194226389339</v>
      </c>
      <c r="F15">
        <v>28</v>
      </c>
      <c r="G15">
        <f>4.8*SQRT(32)</f>
        <v>27.152900397563425</v>
      </c>
      <c r="I15" t="s">
        <v>15</v>
      </c>
    </row>
    <row r="16" spans="1:9" x14ac:dyDescent="0.2">
      <c r="A16" t="s">
        <v>24</v>
      </c>
      <c r="B16">
        <v>-62</v>
      </c>
      <c r="C16">
        <f>1*SQRT(37)</f>
        <v>6.0827625302982193</v>
      </c>
      <c r="D16">
        <v>367</v>
      </c>
      <c r="E16">
        <f>19.6*SQRT(37)</f>
        <v>119.22214559384511</v>
      </c>
      <c r="F16">
        <f>22</f>
        <v>22</v>
      </c>
      <c r="G16">
        <f>1.6*SQRT(37)</f>
        <v>9.7324200484771524</v>
      </c>
      <c r="I16" t="s">
        <v>15</v>
      </c>
    </row>
    <row r="17" spans="1:9" x14ac:dyDescent="0.2">
      <c r="A17" t="s">
        <v>23</v>
      </c>
      <c r="B17">
        <v>-61</v>
      </c>
      <c r="C17">
        <f>3.5*SQRT((12))</f>
        <v>12.124355652982141</v>
      </c>
      <c r="D17">
        <v>288</v>
      </c>
      <c r="E17">
        <f>27.7*SQRT(12)</f>
        <v>95.955614739315791</v>
      </c>
      <c r="F17">
        <v>16</v>
      </c>
      <c r="G17">
        <f>3.1*SQRT(12)</f>
        <v>10.738715006927039</v>
      </c>
      <c r="I17" t="s">
        <v>15</v>
      </c>
    </row>
    <row r="18" spans="1:9" x14ac:dyDescent="0.2">
      <c r="A18" t="s">
        <v>25</v>
      </c>
      <c r="B18">
        <v>-49</v>
      </c>
      <c r="C18">
        <f>4*2.3</f>
        <v>9.1999999999999993</v>
      </c>
      <c r="D18">
        <v>381</v>
      </c>
      <c r="E18">
        <f>4*17.8</f>
        <v>71.2</v>
      </c>
      <c r="F18">
        <v>7.7</v>
      </c>
      <c r="G18">
        <f>2*4</f>
        <v>8</v>
      </c>
      <c r="I18" t="s">
        <v>15</v>
      </c>
    </row>
    <row r="19" spans="1:9" x14ac:dyDescent="0.2">
      <c r="A19" t="s">
        <v>27</v>
      </c>
      <c r="B19">
        <v>-70</v>
      </c>
      <c r="C19">
        <f>1.7*SQRT(37)</f>
        <v>10.340696301506972</v>
      </c>
      <c r="F19">
        <v>65</v>
      </c>
      <c r="G19">
        <f>9*SQRT(37)</f>
        <v>54.744862772683973</v>
      </c>
    </row>
    <row r="20" spans="1:9" x14ac:dyDescent="0.2">
      <c r="A20" t="s">
        <v>26</v>
      </c>
      <c r="B20">
        <v>-77.5</v>
      </c>
      <c r="C20">
        <f>0.6*SQRT(24)</f>
        <v>2.9393876913398134</v>
      </c>
      <c r="F20">
        <v>146</v>
      </c>
      <c r="G20">
        <f>17*SQRT(24)</f>
        <v>83.28265125462805</v>
      </c>
    </row>
    <row r="21" spans="1:9" x14ac:dyDescent="0.2">
      <c r="A21" t="s">
        <v>28</v>
      </c>
      <c r="B21">
        <v>-80</v>
      </c>
      <c r="C21">
        <f>0.6*SQRT(44)</f>
        <v>3.9799497484264794</v>
      </c>
      <c r="F21">
        <v>250</v>
      </c>
      <c r="G21">
        <f>18*SQRT(44)</f>
        <v>119.39849245279439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2024-01-22T19:38:33Z</dcterms:created>
  <dcterms:modified xsi:type="dcterms:W3CDTF">2024-01-27T11:20:41Z</dcterms:modified>
</cp:coreProperties>
</file>