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2" documentId="11_A084FF16E88B68CA7B375707FC912CA8DD56A162" xr6:coauthVersionLast="34" xr6:coauthVersionMax="34" xr10:uidLastSave="{65EE919F-9D86-4B32-B7AB-F231244A76D4}"/>
  <bookViews>
    <workbookView xWindow="0" yWindow="0" windowWidth="20730" windowHeight="1176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" i="1" l="1"/>
  <c r="U47" i="1"/>
  <c r="V46" i="1"/>
  <c r="U46" i="1"/>
  <c r="V45" i="1"/>
  <c r="U45" i="1"/>
  <c r="V44" i="1"/>
  <c r="U44" i="1"/>
  <c r="U41" i="1" l="1"/>
  <c r="V43" i="1"/>
  <c r="U43" i="1"/>
  <c r="V42" i="1"/>
  <c r="U42" i="1"/>
  <c r="V41" i="1"/>
  <c r="V40" i="1"/>
  <c r="U40" i="1"/>
  <c r="V39" i="1"/>
  <c r="U39" i="1"/>
  <c r="V38" i="1"/>
  <c r="U38" i="1"/>
  <c r="V37" i="1"/>
  <c r="U37" i="1"/>
  <c r="V36" i="1"/>
  <c r="U36" i="1"/>
  <c r="U35" i="1"/>
  <c r="V35" i="1"/>
  <c r="V34" i="1"/>
  <c r="U34" i="1"/>
  <c r="U33" i="1"/>
  <c r="V33" i="1"/>
  <c r="H32" i="1"/>
  <c r="B32" i="1"/>
  <c r="U32" i="1" s="1"/>
  <c r="H31" i="1"/>
  <c r="B31" i="1"/>
  <c r="U31" i="1" l="1"/>
  <c r="V31" i="1"/>
  <c r="V32" i="1"/>
  <c r="V30" i="1"/>
  <c r="B30" i="1"/>
  <c r="U30" i="1" s="1"/>
  <c r="H29" i="1" l="1"/>
  <c r="B29" i="1"/>
  <c r="U29" i="1" s="1"/>
  <c r="V29" i="1" l="1"/>
  <c r="Q28" i="1"/>
  <c r="P28" i="1" s="1"/>
  <c r="B28" i="1"/>
  <c r="U28" i="1" s="1"/>
  <c r="V28" i="1" l="1"/>
  <c r="Q27" i="1"/>
  <c r="P27" i="1" s="1"/>
  <c r="B27" i="1"/>
  <c r="V27" i="1" s="1"/>
  <c r="U27" i="1" l="1"/>
  <c r="Q26" i="1" l="1"/>
  <c r="P26" i="1" s="1"/>
  <c r="H26" i="1"/>
  <c r="B26" i="1"/>
  <c r="U26" i="1" s="1"/>
  <c r="V26" i="1" l="1"/>
  <c r="P25" i="1"/>
  <c r="H25" i="1"/>
  <c r="B25" i="1"/>
  <c r="U25" i="1" l="1"/>
  <c r="V25" i="1"/>
  <c r="T24" i="1"/>
  <c r="Q24" i="1"/>
  <c r="P24" i="1" s="1"/>
  <c r="B24" i="1"/>
  <c r="V24" i="1" l="1"/>
  <c r="U24" i="1"/>
  <c r="P23" i="1"/>
  <c r="H23" i="1"/>
  <c r="B23" i="1"/>
  <c r="U23" i="1" l="1"/>
  <c r="V23" i="1"/>
  <c r="U22" i="1"/>
  <c r="V22" i="1"/>
  <c r="P22" i="1"/>
  <c r="H21" i="1" l="1"/>
  <c r="B21" i="1"/>
  <c r="U21" i="1" s="1"/>
  <c r="V21" i="1" l="1"/>
  <c r="U20" i="1"/>
  <c r="Q20" i="1"/>
  <c r="P20" i="1" s="1"/>
  <c r="V20" i="1" l="1"/>
  <c r="Q19" i="1"/>
  <c r="P19" i="1" s="1"/>
  <c r="H19" i="1"/>
  <c r="B19" i="1"/>
  <c r="V19" i="1" l="1"/>
  <c r="U19" i="1"/>
  <c r="U18" i="1"/>
  <c r="Q18" i="1"/>
  <c r="P18" i="1" s="1"/>
  <c r="V18" i="1" l="1"/>
  <c r="Q17" i="1"/>
  <c r="P17" i="1" s="1"/>
  <c r="H17" i="1"/>
  <c r="B17" i="1"/>
  <c r="V17" i="1" l="1"/>
  <c r="U17" i="1"/>
  <c r="U3" i="1"/>
  <c r="U4" i="1"/>
  <c r="U5" i="1"/>
  <c r="U6" i="1"/>
  <c r="U7" i="1"/>
  <c r="U8" i="1"/>
  <c r="U9" i="1"/>
  <c r="U10" i="1"/>
  <c r="U11" i="1"/>
  <c r="U12" i="1"/>
  <c r="U14" i="1"/>
  <c r="U16" i="1"/>
  <c r="U2" i="1"/>
  <c r="Q16" i="1"/>
  <c r="P16" i="1" l="1"/>
  <c r="V16" i="1"/>
  <c r="Q15" i="1"/>
  <c r="P15" i="1" s="1"/>
  <c r="H15" i="1"/>
  <c r="V15" i="1" l="1"/>
  <c r="U15" i="1"/>
  <c r="Q14" i="1"/>
  <c r="V14" i="1" s="1"/>
  <c r="P14" i="1" l="1"/>
  <c r="Q13" i="1"/>
  <c r="P13" i="1" s="1"/>
  <c r="B13" i="1"/>
  <c r="P10" i="1"/>
  <c r="P9" i="1"/>
  <c r="P8" i="1"/>
  <c r="P7" i="1"/>
  <c r="P5" i="1"/>
  <c r="P6" i="1"/>
  <c r="P4" i="1"/>
  <c r="Q12" i="1"/>
  <c r="V12" i="1" s="1"/>
  <c r="V13" i="1" l="1"/>
  <c r="U13" i="1"/>
  <c r="P12" i="1"/>
  <c r="Q11" i="1"/>
  <c r="P11" i="1" s="1"/>
  <c r="V11" i="1" l="1"/>
  <c r="V3" i="1"/>
  <c r="V4" i="1"/>
  <c r="V5" i="1"/>
  <c r="V6" i="1"/>
  <c r="V7" i="1"/>
  <c r="V8" i="1"/>
  <c r="V9" i="1"/>
  <c r="V10" i="1"/>
  <c r="V2" i="1"/>
</calcChain>
</file>

<file path=xl/sharedStrings.xml><?xml version="1.0" encoding="utf-8"?>
<sst xmlns="http://schemas.openxmlformats.org/spreadsheetml/2006/main" count="217" uniqueCount="216">
  <si>
    <t>单词时间</t>
    <phoneticPr fontId="1" type="noConversion"/>
  </si>
  <si>
    <t>单词量</t>
    <phoneticPr fontId="1" type="noConversion"/>
  </si>
  <si>
    <t>阅读量</t>
    <phoneticPr fontId="1" type="noConversion"/>
  </si>
  <si>
    <t>课外学习及阅读</t>
    <phoneticPr fontId="1" type="noConversion"/>
  </si>
  <si>
    <t>课外量</t>
    <phoneticPr fontId="1" type="noConversion"/>
  </si>
  <si>
    <t>时间管理</t>
    <phoneticPr fontId="1" type="noConversion"/>
  </si>
  <si>
    <t>其他工作</t>
    <phoneticPr fontId="1" type="noConversion"/>
  </si>
  <si>
    <t>数分自习及作业</t>
    <phoneticPr fontId="1" type="noConversion"/>
  </si>
  <si>
    <t>R语言自习</t>
    <phoneticPr fontId="1" type="noConversion"/>
  </si>
  <si>
    <t>其他课程自习</t>
    <phoneticPr fontId="1" type="noConversion"/>
  </si>
  <si>
    <t>《番茄工作法》、《奇特的一生》导读、考研信息</t>
    <phoneticPr fontId="1" type="noConversion"/>
  </si>
  <si>
    <t>完成第四章</t>
    <phoneticPr fontId="1" type="noConversion"/>
  </si>
  <si>
    <t>恋恋有词3unit，百词斩新词755</t>
    <phoneticPr fontId="1" type="noConversion"/>
  </si>
  <si>
    <t>《奇特的一生》、考研政治结构</t>
    <phoneticPr fontId="1" type="noConversion"/>
  </si>
  <si>
    <t>开始总复习五</t>
    <phoneticPr fontId="1" type="noConversion"/>
  </si>
  <si>
    <t>新词766</t>
    <phoneticPr fontId="1" type="noConversion"/>
  </si>
  <si>
    <t>完成7.1</t>
    <phoneticPr fontId="1" type="noConversion"/>
  </si>
  <si>
    <t>新词831</t>
    <phoneticPr fontId="1" type="noConversion"/>
  </si>
  <si>
    <t>了解词源、阅读</t>
    <phoneticPr fontId="1" type="noConversion"/>
  </si>
  <si>
    <t>完成7.7</t>
    <phoneticPr fontId="1" type="noConversion"/>
  </si>
  <si>
    <t>新词620</t>
    <phoneticPr fontId="1" type="noConversion"/>
  </si>
  <si>
    <t>《英国通史》看至11世纪</t>
    <phoneticPr fontId="1" type="noConversion"/>
  </si>
  <si>
    <t>完成9.1</t>
    <phoneticPr fontId="1" type="noConversion"/>
  </si>
  <si>
    <t>总量1064</t>
    <phoneticPr fontId="1" type="noConversion"/>
  </si>
  <si>
    <t>《参考消息》两份，《南风窗》第四期略览</t>
    <phoneticPr fontId="1" type="noConversion"/>
  </si>
  <si>
    <t>开始9.8</t>
    <phoneticPr fontId="1" type="noConversion"/>
  </si>
  <si>
    <t>总量1031</t>
    <phoneticPr fontId="1" type="noConversion"/>
  </si>
  <si>
    <t>《英国通史》看至议会革命前，《参考消息》*2，《近代史研究》解放战争时期山东粮税研究，《中国统计》第三期略览</t>
    <phoneticPr fontId="1" type="noConversion"/>
  </si>
  <si>
    <t>开始10.1</t>
    <phoneticPr fontId="1" type="noConversion"/>
  </si>
  <si>
    <t>总量907</t>
    <phoneticPr fontId="1" type="noConversion"/>
  </si>
  <si>
    <t>《参考消息》*4，其他杂志*1h</t>
    <phoneticPr fontId="1" type="noConversion"/>
  </si>
  <si>
    <t>完成总复习10</t>
    <phoneticPr fontId="1" type="noConversion"/>
  </si>
  <si>
    <t>总量1400</t>
    <phoneticPr fontId="1" type="noConversion"/>
  </si>
  <si>
    <t>《参考消息》*4，其他杂志文章*4</t>
    <phoneticPr fontId="1" type="noConversion"/>
  </si>
  <si>
    <t>合计</t>
    <phoneticPr fontId="1" type="noConversion"/>
  </si>
  <si>
    <t>开始总复习12</t>
    <phoneticPr fontId="1" type="noConversion"/>
  </si>
  <si>
    <t>考研数学时间</t>
    <phoneticPr fontId="1" type="noConversion"/>
  </si>
  <si>
    <t>数学效果</t>
    <phoneticPr fontId="1" type="noConversion"/>
  </si>
  <si>
    <t>总量1044</t>
    <phoneticPr fontId="1" type="noConversion"/>
  </si>
  <si>
    <t>《参考消息》*1，知乎·人口问题，知乎·朝鲜战争，知乎·南非史</t>
    <phoneticPr fontId="1" type="noConversion"/>
  </si>
  <si>
    <t>高数完成总复习12，线代完成1.4</t>
    <phoneticPr fontId="1" type="noConversion"/>
  </si>
  <si>
    <t>总量301</t>
    <phoneticPr fontId="1" type="noConversion"/>
  </si>
  <si>
    <t>听课质量</t>
    <phoneticPr fontId="1" type="noConversion"/>
  </si>
  <si>
    <t>线性代数到1.6</t>
    <phoneticPr fontId="1" type="noConversion"/>
  </si>
  <si>
    <t>总量248</t>
    <phoneticPr fontId="1" type="noConversion"/>
  </si>
  <si>
    <t>《参考消息》*1</t>
    <phoneticPr fontId="1" type="noConversion"/>
  </si>
  <si>
    <t>阅读及其他英语时间</t>
    <phoneticPr fontId="1" type="noConversion"/>
  </si>
  <si>
    <r>
      <t>高数6</t>
    </r>
    <r>
      <rPr>
        <sz val="11"/>
        <color theme="1"/>
        <rFont val="等线"/>
        <family val="3"/>
        <charset val="134"/>
        <scheme val="minor"/>
      </rPr>
      <t>.1-9.5错题，线代开始2.1，概率论开始2.1</t>
    </r>
    <phoneticPr fontId="1" type="noConversion"/>
  </si>
  <si>
    <t>墨墨390词，405词的测试-6607词汇量</t>
    <phoneticPr fontId="1" type="noConversion"/>
  </si>
  <si>
    <t>3篇超精读，一篇作文</t>
    <phoneticPr fontId="1" type="noConversion"/>
  </si>
  <si>
    <t>《参考消息》*2</t>
  </si>
  <si>
    <r>
      <t>线代到2</t>
    </r>
    <r>
      <rPr>
        <sz val="11"/>
        <color theme="1"/>
        <rFont val="等线"/>
        <family val="2"/>
        <scheme val="minor"/>
      </rPr>
      <t>.4节</t>
    </r>
    <phoneticPr fontId="1" type="noConversion"/>
  </si>
  <si>
    <r>
      <t>翻译*</t>
    </r>
    <r>
      <rPr>
        <sz val="11"/>
        <color theme="1"/>
        <rFont val="等线"/>
        <family val="2"/>
        <scheme val="minor"/>
      </rPr>
      <t>1，超精读*1，六级试卷及整理*1</t>
    </r>
    <phoneticPr fontId="1" type="noConversion"/>
  </si>
  <si>
    <t>数学史</t>
    <phoneticPr fontId="1" type="noConversion"/>
  </si>
  <si>
    <t>核心学习时间</t>
    <phoneticPr fontId="1" type="noConversion"/>
  </si>
  <si>
    <r>
      <t>线代完成第二章，概率论开始2</t>
    </r>
    <r>
      <rPr>
        <sz val="11"/>
        <color theme="1"/>
        <rFont val="等线"/>
        <family val="2"/>
        <scheme val="minor"/>
      </rPr>
      <t>.4节</t>
    </r>
    <phoneticPr fontId="1" type="noConversion"/>
  </si>
  <si>
    <t>墨墨481词</t>
    <phoneticPr fontId="1" type="noConversion"/>
  </si>
  <si>
    <t>墨墨248词，417词测</t>
    <phoneticPr fontId="1" type="noConversion"/>
  </si>
  <si>
    <r>
      <t>翻译*</t>
    </r>
    <r>
      <rPr>
        <sz val="11"/>
        <color theme="1"/>
        <rFont val="等线"/>
        <family val="2"/>
        <scheme val="minor"/>
      </rPr>
      <t>2，超精读*3，六级*2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</si>
  <si>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3</t>
    </r>
    <phoneticPr fontId="1" type="noConversion"/>
  </si>
  <si>
    <t>《参考消息》*1</t>
    <phoneticPr fontId="1" type="noConversion"/>
  </si>
  <si>
    <r>
      <t>线代开始4</t>
    </r>
    <r>
      <rPr>
        <sz val="11"/>
        <color theme="1"/>
        <rFont val="等线"/>
        <family val="3"/>
        <charset val="134"/>
        <scheme val="minor"/>
      </rPr>
      <t>.2，概率开始4.1</t>
    </r>
    <phoneticPr fontId="1" type="noConversion"/>
  </si>
  <si>
    <r>
      <t>墨墨5</t>
    </r>
    <r>
      <rPr>
        <sz val="11"/>
        <color theme="1"/>
        <rFont val="等线"/>
        <family val="3"/>
        <charset val="134"/>
        <scheme val="minor"/>
      </rPr>
      <t>41词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</si>
  <si>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2，数学史</t>
    </r>
    <phoneticPr fontId="1" type="noConversion"/>
  </si>
  <si>
    <r>
      <t>六级*</t>
    </r>
    <r>
      <rPr>
        <sz val="11"/>
        <color theme="1"/>
        <rFont val="等线"/>
        <family val="3"/>
        <charset val="134"/>
        <scheme val="minor"/>
      </rPr>
      <t>1，完型*2</t>
    </r>
    <phoneticPr fontId="1" type="noConversion"/>
  </si>
  <si>
    <t>概率开始6.1</t>
    <phoneticPr fontId="1" type="noConversion"/>
  </si>
  <si>
    <r>
      <t>墨墨5</t>
    </r>
    <r>
      <rPr>
        <sz val="11"/>
        <color theme="1"/>
        <rFont val="等线"/>
        <family val="2"/>
        <scheme val="minor"/>
      </rPr>
      <t>07词</t>
    </r>
    <phoneticPr fontId="1" type="noConversion"/>
  </si>
  <si>
    <r>
      <t>六级*</t>
    </r>
    <r>
      <rPr>
        <sz val="11"/>
        <color theme="1"/>
        <rFont val="等线"/>
        <family val="2"/>
        <scheme val="minor"/>
      </rPr>
      <t>4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</si>
  <si>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2，当代史，句法</t>
    </r>
    <phoneticPr fontId="1" type="noConversion"/>
  </si>
  <si>
    <t>高数课本错题录完，线代开始4.3节，概率一刷完成</t>
    <phoneticPr fontId="1" type="noConversion"/>
  </si>
  <si>
    <r>
      <t>墨墨4</t>
    </r>
    <r>
      <rPr>
        <sz val="11"/>
        <color theme="1"/>
        <rFont val="等线"/>
        <family val="2"/>
        <scheme val="minor"/>
      </rPr>
      <t>74词</t>
    </r>
    <phoneticPr fontId="1" type="noConversion"/>
  </si>
  <si>
    <t>六级考试，翻译*1，阅读*2</t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</si>
  <si>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3</t>
    </r>
    <phoneticPr fontId="1" type="noConversion"/>
  </si>
  <si>
    <r>
      <t>线代开始4</t>
    </r>
    <r>
      <rPr>
        <sz val="11"/>
        <color theme="1"/>
        <rFont val="等线"/>
        <family val="2"/>
        <scheme val="minor"/>
      </rPr>
      <t>.4节</t>
    </r>
    <phoneticPr fontId="1" type="noConversion"/>
  </si>
  <si>
    <r>
      <t>墨墨6</t>
    </r>
    <r>
      <rPr>
        <sz val="11"/>
        <color theme="1"/>
        <rFont val="等线"/>
        <family val="2"/>
        <scheme val="minor"/>
      </rPr>
      <t>50词</t>
    </r>
    <phoneticPr fontId="1" type="noConversion"/>
  </si>
  <si>
    <r>
      <t>阅读*</t>
    </r>
    <r>
      <rPr>
        <sz val="11"/>
        <color theme="1"/>
        <rFont val="等线"/>
        <family val="2"/>
        <scheme val="minor"/>
      </rPr>
      <t>1，翻译*1，完型*1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</si>
  <si>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2，杂志</t>
    </r>
    <phoneticPr fontId="1" type="noConversion"/>
  </si>
  <si>
    <r>
      <t>高数2</t>
    </r>
    <r>
      <rPr>
        <sz val="11"/>
        <color theme="1"/>
        <rFont val="等线"/>
        <family val="2"/>
        <scheme val="minor"/>
      </rPr>
      <t>1题，概率34题，线代开始5.4节</t>
    </r>
    <phoneticPr fontId="1" type="noConversion"/>
  </si>
  <si>
    <r>
      <t>墨墨8</t>
    </r>
    <r>
      <rPr>
        <sz val="11"/>
        <color theme="1"/>
        <rFont val="等线"/>
        <family val="2"/>
        <scheme val="minor"/>
      </rPr>
      <t>78词</t>
    </r>
    <phoneticPr fontId="1" type="noConversion"/>
  </si>
  <si>
    <r>
      <t>阅读*</t>
    </r>
    <r>
      <rPr>
        <sz val="11"/>
        <color theme="1"/>
        <rFont val="等线"/>
        <family val="2"/>
        <scheme val="minor"/>
      </rPr>
      <t>7，翻译*5，完型*2 ，作文*1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</si>
  <si>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3，《东周与秦。。。》</t>
    </r>
    <phoneticPr fontId="1" type="noConversion"/>
  </si>
  <si>
    <r>
      <t>线代继续5</t>
    </r>
    <r>
      <rPr>
        <sz val="11"/>
        <color theme="1"/>
        <rFont val="等线"/>
        <family val="2"/>
        <scheme val="minor"/>
      </rPr>
      <t>.4节，高数7题</t>
    </r>
    <phoneticPr fontId="1" type="noConversion"/>
  </si>
  <si>
    <r>
      <t>阅读精度*</t>
    </r>
    <r>
      <rPr>
        <sz val="11"/>
        <color theme="1"/>
        <rFont val="等线"/>
        <family val="2"/>
        <scheme val="minor"/>
      </rPr>
      <t>4，略读*2</t>
    </r>
    <phoneticPr fontId="1" type="noConversion"/>
  </si>
  <si>
    <r>
      <t>墨墨4</t>
    </r>
    <r>
      <rPr>
        <sz val="11"/>
        <color theme="1"/>
        <rFont val="等线"/>
        <family val="2"/>
        <scheme val="minor"/>
      </rPr>
      <t>73词</t>
    </r>
    <phoneticPr fontId="1" type="noConversion"/>
  </si>
  <si>
    <t>线代完成5,4节，高数8题，概率7题</t>
    <phoneticPr fontId="1" type="noConversion"/>
  </si>
  <si>
    <r>
      <t>墨墨7</t>
    </r>
    <r>
      <rPr>
        <sz val="11"/>
        <color theme="1"/>
        <rFont val="等线"/>
        <family val="2"/>
        <scheme val="minor"/>
      </rPr>
      <t>30词</t>
    </r>
    <phoneticPr fontId="1" type="noConversion"/>
  </si>
  <si>
    <r>
      <t>英语一真题*</t>
    </r>
    <r>
      <rPr>
        <sz val="11"/>
        <color theme="1"/>
        <rFont val="等线"/>
        <family val="2"/>
        <scheme val="minor"/>
      </rPr>
      <t>1，作文*1</t>
    </r>
    <phoneticPr fontId="1" type="noConversion"/>
  </si>
  <si>
    <r>
      <t>线代完成5</t>
    </r>
    <r>
      <rPr>
        <sz val="11"/>
        <color theme="1"/>
        <rFont val="等线"/>
        <family val="2"/>
        <scheme val="minor"/>
      </rPr>
      <t>.6节，高数若干，概率若干</t>
    </r>
    <phoneticPr fontId="1" type="noConversion"/>
  </si>
  <si>
    <r>
      <t>墨墨9</t>
    </r>
    <r>
      <rPr>
        <sz val="11"/>
        <color theme="1"/>
        <rFont val="等线"/>
        <family val="2"/>
        <scheme val="minor"/>
      </rPr>
      <t>50词</t>
    </r>
    <phoneticPr fontId="1" type="noConversion"/>
  </si>
  <si>
    <t>英语一真题*1，作文*1</t>
    <phoneticPr fontId="1" type="noConversion"/>
  </si>
  <si>
    <t>专业课学习时间</t>
    <phoneticPr fontId="1" type="noConversion"/>
  </si>
  <si>
    <t>概统前4章</t>
    <phoneticPr fontId="1" type="noConversion"/>
  </si>
  <si>
    <t>政治</t>
    <phoneticPr fontId="1" type="noConversion"/>
  </si>
  <si>
    <t>政治学习内容</t>
    <phoneticPr fontId="1" type="noConversion"/>
  </si>
  <si>
    <t>学习内容</t>
    <phoneticPr fontId="1" type="noConversion"/>
  </si>
  <si>
    <t>其他听课</t>
    <phoneticPr fontId="1" type="noConversion"/>
  </si>
  <si>
    <t>概统后4章，开始精读第四章，统计时序，</t>
    <phoneticPr fontId="1" type="noConversion"/>
  </si>
  <si>
    <r>
      <t>墨墨6</t>
    </r>
    <r>
      <rPr>
        <sz val="11"/>
        <color theme="1"/>
        <rFont val="等线"/>
        <family val="2"/>
        <scheme val="minor"/>
      </rPr>
      <t>91词</t>
    </r>
    <phoneticPr fontId="1" type="noConversion"/>
  </si>
  <si>
    <t>英语一真题*1</t>
    <phoneticPr fontId="1" type="noConversion"/>
  </si>
  <si>
    <t>线代课本完成，高数8题，概率15题，概率讲义习题2章</t>
    <phoneticPr fontId="1" type="noConversion"/>
  </si>
  <si>
    <t>马原开始第二章</t>
    <phoneticPr fontId="1" type="noConversion"/>
  </si>
  <si>
    <t>高数21题+自习，线代课本错题+27题，概率自习+3题</t>
    <phoneticPr fontId="1" type="noConversion"/>
  </si>
  <si>
    <t>开始统计学3.4章</t>
    <phoneticPr fontId="1" type="noConversion"/>
  </si>
  <si>
    <r>
      <t>墨墨7</t>
    </r>
    <r>
      <rPr>
        <sz val="11"/>
        <color theme="1"/>
        <rFont val="等线"/>
        <family val="2"/>
        <scheme val="minor"/>
      </rPr>
      <t>72词</t>
    </r>
    <phoneticPr fontId="1" type="noConversion"/>
  </si>
  <si>
    <r>
      <t>英语一整理*</t>
    </r>
    <r>
      <rPr>
        <sz val="11"/>
        <color theme="1"/>
        <rFont val="等线"/>
        <family val="2"/>
        <scheme val="minor"/>
      </rPr>
      <t>2</t>
    </r>
    <phoneticPr fontId="1" type="noConversion"/>
  </si>
  <si>
    <r>
      <t>高数1</t>
    </r>
    <r>
      <rPr>
        <sz val="11"/>
        <color theme="1"/>
        <rFont val="等线"/>
        <family val="2"/>
        <scheme val="minor"/>
      </rPr>
      <t>7题，线代49题，概率16题</t>
    </r>
    <phoneticPr fontId="1" type="noConversion"/>
  </si>
  <si>
    <r>
      <t>统计学前四章，概统到5</t>
    </r>
    <r>
      <rPr>
        <sz val="11"/>
        <color theme="1"/>
        <rFont val="等线"/>
        <family val="2"/>
        <scheme val="minor"/>
      </rPr>
      <t>.2</t>
    </r>
    <phoneticPr fontId="1" type="noConversion"/>
  </si>
  <si>
    <r>
      <t>墨墨6</t>
    </r>
    <r>
      <rPr>
        <sz val="11"/>
        <color theme="1"/>
        <rFont val="等线"/>
        <family val="2"/>
        <scheme val="minor"/>
      </rPr>
      <t>19词</t>
    </r>
    <phoneticPr fontId="1" type="noConversion"/>
  </si>
  <si>
    <t>阅读*1，大作文*1.5，小作文*1.5</t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</si>
  <si>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2</t>
    </r>
    <phoneticPr fontId="1" type="noConversion"/>
  </si>
  <si>
    <r>
      <t>高数2</t>
    </r>
    <r>
      <rPr>
        <sz val="11"/>
        <color theme="1"/>
        <rFont val="等线"/>
        <charset val="134"/>
        <scheme val="minor"/>
      </rPr>
      <t>5题，线代开始第四讲</t>
    </r>
    <phoneticPr fontId="1" type="noConversion"/>
  </si>
  <si>
    <r>
      <t>概统开始7</t>
    </r>
    <r>
      <rPr>
        <sz val="11"/>
        <color theme="1"/>
        <rFont val="等线"/>
        <charset val="134"/>
        <scheme val="minor"/>
      </rPr>
      <t>.2，统计6.16.2</t>
    </r>
    <phoneticPr fontId="1" type="noConversion"/>
  </si>
  <si>
    <r>
      <t>墨墨6</t>
    </r>
    <r>
      <rPr>
        <sz val="11"/>
        <color theme="1"/>
        <rFont val="等线"/>
        <charset val="134"/>
        <scheme val="minor"/>
      </rPr>
      <t>08词</t>
    </r>
    <phoneticPr fontId="1" type="noConversion"/>
  </si>
  <si>
    <r>
      <t>阅读*</t>
    </r>
    <r>
      <rPr>
        <sz val="11"/>
        <color theme="1"/>
        <rFont val="等线"/>
        <charset val="134"/>
        <scheme val="minor"/>
      </rPr>
      <t>2，大小作文*1</t>
    </r>
    <phoneticPr fontId="1" type="noConversion"/>
  </si>
  <si>
    <r>
      <t>高数2</t>
    </r>
    <r>
      <rPr>
        <sz val="11"/>
        <color theme="1"/>
        <rFont val="等线"/>
        <family val="2"/>
        <scheme val="minor"/>
      </rPr>
      <t>7题，线代34题+第三讲，概率15题</t>
    </r>
    <phoneticPr fontId="1" type="noConversion"/>
  </si>
  <si>
    <r>
      <t>统计第五章，概统7</t>
    </r>
    <r>
      <rPr>
        <sz val="11"/>
        <color theme="1"/>
        <rFont val="等线"/>
        <family val="2"/>
        <scheme val="minor"/>
      </rPr>
      <t>.1</t>
    </r>
    <phoneticPr fontId="1" type="noConversion"/>
  </si>
  <si>
    <r>
      <t>墨墨7</t>
    </r>
    <r>
      <rPr>
        <sz val="11"/>
        <color theme="1"/>
        <rFont val="等线"/>
        <family val="2"/>
        <scheme val="minor"/>
      </rPr>
      <t>80词</t>
    </r>
    <phoneticPr fontId="1" type="noConversion"/>
  </si>
  <si>
    <t>09年英一真题（除作文）</t>
    <phoneticPr fontId="1" type="noConversion"/>
  </si>
  <si>
    <t>马原开始第三章</t>
    <phoneticPr fontId="1" type="noConversion"/>
  </si>
  <si>
    <t>马原一刷+2章</t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</si>
  <si>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4</t>
    </r>
    <phoneticPr fontId="1" type="noConversion"/>
  </si>
  <si>
    <r>
      <t>高数7</t>
    </r>
    <r>
      <rPr>
        <sz val="11"/>
        <color theme="1"/>
        <rFont val="等线"/>
        <family val="2"/>
        <scheme val="minor"/>
      </rPr>
      <t>5题，线代开始第五讲，概率9题</t>
    </r>
    <phoneticPr fontId="1" type="noConversion"/>
  </si>
  <si>
    <r>
      <t>概统开始8</t>
    </r>
    <r>
      <rPr>
        <sz val="11"/>
        <color theme="1"/>
        <rFont val="等线"/>
        <family val="2"/>
        <scheme val="minor"/>
      </rPr>
      <t>.3，统计学完成第六章</t>
    </r>
    <phoneticPr fontId="1" type="noConversion"/>
  </si>
  <si>
    <r>
      <t>墨墨4</t>
    </r>
    <r>
      <rPr>
        <sz val="11"/>
        <color theme="1"/>
        <rFont val="等线"/>
        <family val="2"/>
        <scheme val="minor"/>
      </rPr>
      <t>72词</t>
    </r>
    <phoneticPr fontId="1" type="noConversion"/>
  </si>
  <si>
    <t>英一真题+整理(含作文)，阅读*1</t>
    <phoneticPr fontId="1" type="noConversion"/>
  </si>
  <si>
    <t>马原多选完成</t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</si>
  <si>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2，其他期刊*1</t>
    </r>
    <phoneticPr fontId="1" type="noConversion"/>
  </si>
  <si>
    <r>
      <t>完成概统课本开始统计第八章，试卷*</t>
    </r>
    <r>
      <rPr>
        <sz val="11"/>
        <color theme="1"/>
        <rFont val="等线"/>
        <family val="2"/>
        <scheme val="minor"/>
      </rPr>
      <t>1</t>
    </r>
    <phoneticPr fontId="1" type="noConversion"/>
  </si>
  <si>
    <t>高数24题+整理，线代讲义+整理，概率10题,试卷*1</t>
    <phoneticPr fontId="1" type="noConversion"/>
  </si>
  <si>
    <r>
      <t>墨墨8</t>
    </r>
    <r>
      <rPr>
        <sz val="11"/>
        <color theme="1"/>
        <rFont val="等线"/>
        <family val="2"/>
        <scheme val="minor"/>
      </rPr>
      <t>48词</t>
    </r>
    <phoneticPr fontId="1" type="noConversion"/>
  </si>
  <si>
    <r>
      <t>2套试题（含写作）。整理</t>
    </r>
    <r>
      <rPr>
        <sz val="11"/>
        <color theme="1"/>
        <rFont val="等线"/>
        <family val="2"/>
        <scheme val="minor"/>
      </rPr>
      <t>1套</t>
    </r>
    <phoneticPr fontId="1" type="noConversion"/>
  </si>
  <si>
    <r>
      <t>试卷*</t>
    </r>
    <r>
      <rPr>
        <sz val="11"/>
        <color theme="1"/>
        <rFont val="等线"/>
        <family val="2"/>
        <scheme val="minor"/>
      </rPr>
      <t>1,马哲提纲，毛中特开始第六章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</si>
  <si>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1</t>
    </r>
    <phoneticPr fontId="1" type="noConversion"/>
  </si>
  <si>
    <t>高数上课、分阶微分方程，整理试卷，线代分阶5、6章</t>
    <phoneticPr fontId="1" type="noConversion"/>
  </si>
  <si>
    <t>上课，题5、6，统计9、10、11章</t>
    <phoneticPr fontId="1" type="noConversion"/>
  </si>
  <si>
    <r>
      <t>墨墨8</t>
    </r>
    <r>
      <rPr>
        <sz val="11"/>
        <color theme="1"/>
        <rFont val="等线"/>
        <family val="2"/>
        <scheme val="minor"/>
      </rPr>
      <t>10词</t>
    </r>
    <phoneticPr fontId="1" type="noConversion"/>
  </si>
  <si>
    <r>
      <t>新题型*</t>
    </r>
    <r>
      <rPr>
        <sz val="11"/>
        <color theme="1"/>
        <rFont val="等线"/>
        <family val="2"/>
        <scheme val="minor"/>
      </rPr>
      <t>1，完型*2，翻译*1，阅读*3，整理</t>
    </r>
    <phoneticPr fontId="1" type="noConversion"/>
  </si>
  <si>
    <t>整理试卷，毛中特二刷至第二章</t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</si>
  <si>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4，《中国农业通史·明清卷》全书略读</t>
    </r>
    <phoneticPr fontId="1" type="noConversion"/>
  </si>
  <si>
    <r>
      <t>试卷*</t>
    </r>
    <r>
      <rPr>
        <sz val="11"/>
        <color theme="1"/>
        <rFont val="等线"/>
        <family val="2"/>
        <scheme val="minor"/>
      </rPr>
      <t>1,整理*2，高数、线代、概率分阶</t>
    </r>
    <phoneticPr fontId="1" type="noConversion"/>
  </si>
  <si>
    <r>
      <t>概率论第二章i</t>
    </r>
    <r>
      <rPr>
        <sz val="11"/>
        <color theme="1"/>
        <rFont val="等线"/>
        <family val="2"/>
        <scheme val="minor"/>
      </rPr>
      <t>ng、统计学一刷，第七章题，2012年试卷</t>
    </r>
    <phoneticPr fontId="1" type="noConversion"/>
  </si>
  <si>
    <r>
      <t>墨墨9</t>
    </r>
    <r>
      <rPr>
        <sz val="11"/>
        <color theme="1"/>
        <rFont val="等线"/>
        <family val="2"/>
        <scheme val="minor"/>
      </rPr>
      <t>33词</t>
    </r>
    <phoneticPr fontId="1" type="noConversion"/>
  </si>
  <si>
    <r>
      <t>试卷*</t>
    </r>
    <r>
      <rPr>
        <sz val="11"/>
        <color theme="1"/>
        <rFont val="等线"/>
        <family val="2"/>
        <scheme val="minor"/>
      </rPr>
      <t>1，阅读*6，翻译、完型新题型各*1，小作文*1</t>
    </r>
    <phoneticPr fontId="1" type="noConversion"/>
  </si>
  <si>
    <t>毛中特二刷第五、第六章，马原分析*2</t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</si>
  <si>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2</t>
    </r>
    <phoneticPr fontId="1" type="noConversion"/>
  </si>
  <si>
    <r>
      <t>高数分阶1</t>
    </r>
    <r>
      <rPr>
        <sz val="11"/>
        <color theme="1"/>
        <rFont val="等线"/>
        <family val="2"/>
        <scheme val="minor"/>
      </rPr>
      <t>/3章，8题；概率分阶1章</t>
    </r>
    <phoneticPr fontId="1" type="noConversion"/>
  </si>
  <si>
    <t>上课，错题</t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</si>
  <si>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145词</t>
    </r>
    <phoneticPr fontId="1" type="noConversion"/>
  </si>
  <si>
    <r>
      <t>上课2日，整理完型</t>
    </r>
    <r>
      <rPr>
        <sz val="11"/>
        <color theme="1"/>
        <rFont val="等线"/>
        <family val="2"/>
        <scheme val="minor"/>
      </rPr>
      <t>*2，阅读*4</t>
    </r>
    <phoneticPr fontId="1" type="noConversion"/>
  </si>
  <si>
    <t>毛中特第一章、第二章</t>
    <phoneticPr fontId="1" type="noConversion"/>
  </si>
  <si>
    <r>
      <t>试卷*</t>
    </r>
    <r>
      <rPr>
        <sz val="11"/>
        <color theme="1"/>
        <rFont val="等线"/>
        <family val="2"/>
        <scheme val="minor"/>
      </rPr>
      <t>1，补笔记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</si>
  <si>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064词，小册子</t>
    </r>
    <phoneticPr fontId="1" type="noConversion"/>
  </si>
  <si>
    <t>试卷*1,整理*2，上课，概率分阶*1/6章</t>
    <phoneticPr fontId="1" type="noConversion"/>
  </si>
  <si>
    <r>
      <t>阅读*</t>
    </r>
    <r>
      <rPr>
        <sz val="11"/>
        <color theme="1"/>
        <rFont val="等线"/>
        <family val="2"/>
        <scheme val="minor"/>
      </rPr>
      <t>8，完型*2，新题型*1，翻译*1，试卷*1，整理*1</t>
    </r>
    <phoneticPr fontId="1" type="noConversion"/>
  </si>
  <si>
    <r>
      <t>试卷*</t>
    </r>
    <r>
      <rPr>
        <sz val="11"/>
        <color theme="1"/>
        <rFont val="等线"/>
        <family val="2"/>
        <scheme val="minor"/>
      </rPr>
      <t>1，毛中特c9c10c11，马哲分析*4</t>
    </r>
    <phoneticPr fontId="1" type="noConversion"/>
  </si>
  <si>
    <r>
      <t>《参考消息》*</t>
    </r>
    <r>
      <rPr>
        <sz val="11"/>
        <color theme="1"/>
        <rFont val="等线"/>
        <charset val="134"/>
        <scheme val="minor"/>
      </rPr>
      <t>3，《超负荷的大脑》</t>
    </r>
    <phoneticPr fontId="1" type="noConversion"/>
  </si>
  <si>
    <r>
      <t>试卷*</t>
    </r>
    <r>
      <rPr>
        <sz val="11"/>
        <color theme="1"/>
        <rFont val="等线"/>
        <family val="2"/>
        <scheme val="minor"/>
      </rPr>
      <t>2，错题*2</t>
    </r>
    <phoneticPr fontId="1" type="noConversion"/>
  </si>
  <si>
    <r>
      <t>试卷*</t>
    </r>
    <r>
      <rPr>
        <sz val="11"/>
        <color theme="1"/>
        <rFont val="等线"/>
        <family val="2"/>
        <scheme val="minor"/>
      </rPr>
      <t>1，上课，错题，概率笔记*2节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</si>
  <si>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647词，词册，录词</t>
    </r>
    <phoneticPr fontId="1" type="noConversion"/>
  </si>
  <si>
    <r>
      <t>完型*</t>
    </r>
    <r>
      <rPr>
        <sz val="11"/>
        <color theme="1"/>
        <rFont val="等线"/>
        <family val="2"/>
        <scheme val="minor"/>
      </rPr>
      <t>1，英二试卷*1，阅读整理*5</t>
    </r>
    <phoneticPr fontId="1" type="noConversion"/>
  </si>
  <si>
    <r>
      <t>背至矛盾，马哲分析*</t>
    </r>
    <r>
      <rPr>
        <sz val="11"/>
        <color theme="1"/>
        <rFont val="等线"/>
        <family val="2"/>
        <scheme val="minor"/>
      </rPr>
      <t>1，毛中特分析*2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</si>
  <si>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4，《超负荷的大脑》</t>
    </r>
    <phoneticPr fontId="1" type="noConversion"/>
  </si>
  <si>
    <r>
      <t>试卷*</t>
    </r>
    <r>
      <rPr>
        <sz val="11"/>
        <color theme="1"/>
        <rFont val="等线"/>
        <family val="2"/>
        <scheme val="minor"/>
      </rPr>
      <t>2</t>
    </r>
    <phoneticPr fontId="1" type="noConversion"/>
  </si>
  <si>
    <r>
      <t>试卷*</t>
    </r>
    <r>
      <rPr>
        <sz val="11"/>
        <color theme="1"/>
        <rFont val="等线"/>
        <family val="2"/>
        <scheme val="minor"/>
      </rPr>
      <t>1+整理，浏览*3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</si>
  <si>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597词</t>
    </r>
    <phoneticPr fontId="1" type="noConversion"/>
  </si>
  <si>
    <r>
      <t>上课，矛盾到生产者，分析*</t>
    </r>
    <r>
      <rPr>
        <sz val="11"/>
        <color theme="1"/>
        <rFont val="等线"/>
        <family val="2"/>
        <scheme val="minor"/>
      </rPr>
      <t>3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</si>
  <si>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3，《美国黑人民权》</t>
    </r>
    <phoneticPr fontId="1" type="noConversion"/>
  </si>
  <si>
    <t>试卷*2，错题*1</t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</si>
  <si>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754词</t>
    </r>
    <phoneticPr fontId="1" type="noConversion"/>
  </si>
  <si>
    <r>
      <t>试卷*</t>
    </r>
    <r>
      <rPr>
        <sz val="11"/>
        <color theme="1"/>
        <rFont val="等线"/>
        <family val="2"/>
        <scheme val="minor"/>
      </rPr>
      <t>1+整理</t>
    </r>
    <phoneticPr fontId="1" type="noConversion"/>
  </si>
  <si>
    <t>试卷*1+整理</t>
    <phoneticPr fontId="1" type="noConversion"/>
  </si>
  <si>
    <t>生产到资本，史纲C3C4，毛中特分析*1</t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</si>
  <si>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3</t>
    </r>
    <phoneticPr fontId="1" type="noConversion"/>
  </si>
  <si>
    <r>
      <t>上课两天，高数4</t>
    </r>
    <r>
      <rPr>
        <sz val="11"/>
        <color theme="1"/>
        <rFont val="等线"/>
        <family val="2"/>
        <scheme val="minor"/>
      </rPr>
      <t>3题，线代17题，整理笔记</t>
    </r>
    <phoneticPr fontId="1" type="noConversion"/>
  </si>
  <si>
    <t>笔记，试卷*2，概念背至大数定律、中心极限定律</t>
    <phoneticPr fontId="1" type="noConversion"/>
  </si>
  <si>
    <t>回归+时序，概念背至预处理</t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</si>
  <si>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865词</t>
    </r>
    <phoneticPr fontId="1" type="noConversion"/>
  </si>
  <si>
    <t>阅读*4，完型*4，大作文*1，小作文*1</t>
    <phoneticPr fontId="1" type="noConversion"/>
  </si>
  <si>
    <t>资本到垄断，毛中特分析*2，史纲到C12，真题考点</t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</si>
  <si>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4</t>
    </r>
    <phoneticPr fontId="1" type="noConversion"/>
  </si>
  <si>
    <r>
      <t>线代6题，高数</t>
    </r>
    <r>
      <rPr>
        <sz val="11"/>
        <color theme="1"/>
        <rFont val="等线"/>
        <family val="2"/>
        <scheme val="minor"/>
      </rPr>
      <t>13题，试卷*1</t>
    </r>
    <phoneticPr fontId="1" type="noConversion"/>
  </si>
  <si>
    <r>
      <t>试卷*</t>
    </r>
    <r>
      <rPr>
        <sz val="11"/>
        <color theme="1"/>
        <rFont val="等线"/>
        <family val="2"/>
        <scheme val="minor"/>
      </rPr>
      <t>1（2016英二），阅读*5，写作，上课</t>
    </r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</si>
  <si>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422词</t>
    </r>
    <phoneticPr fontId="1" type="noConversion"/>
  </si>
  <si>
    <t>概念1背</t>
    <phoneticPr fontId="1" type="noConversion"/>
  </si>
  <si>
    <t>上课，思修1刷，马哲概念1背，毛中特分析*2</t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</si>
  <si>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4</t>
    </r>
    <phoneticPr fontId="1" type="noConversion"/>
  </si>
  <si>
    <r>
      <t>高数3</t>
    </r>
    <r>
      <rPr>
        <sz val="11"/>
        <color theme="1"/>
        <rFont val="等线"/>
        <family val="2"/>
        <scheme val="minor"/>
      </rPr>
      <t>0题，线代17题</t>
    </r>
    <phoneticPr fontId="1" type="noConversion"/>
  </si>
  <si>
    <t>上课，概念一次整理，测试*1</t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</si>
  <si>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443词</t>
    </r>
    <phoneticPr fontId="1" type="noConversion"/>
  </si>
  <si>
    <r>
      <t>阅读*</t>
    </r>
    <r>
      <rPr>
        <sz val="11"/>
        <color theme="1"/>
        <rFont val="等线"/>
        <family val="2"/>
        <scheme val="minor"/>
      </rPr>
      <t>10，测试*1，写作*1</t>
    </r>
    <phoneticPr fontId="1" type="noConversion"/>
  </si>
  <si>
    <r>
      <t>形势与政策，思修5章，测试</t>
    </r>
    <r>
      <rPr>
        <sz val="11"/>
        <color theme="1"/>
        <rFont val="等线"/>
        <family val="2"/>
        <scheme val="minor"/>
      </rPr>
      <t>*1，毛概自革命道路背至毛泽东思想的“一”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</si>
  <si>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3</t>
    </r>
    <phoneticPr fontId="1" type="noConversion"/>
  </si>
  <si>
    <r>
      <t>高数2</t>
    </r>
    <r>
      <rPr>
        <sz val="11"/>
        <color theme="1"/>
        <rFont val="等线"/>
        <family val="2"/>
        <scheme val="minor"/>
      </rPr>
      <t>5题，线代2题，试卷*2，错题整理</t>
    </r>
    <phoneticPr fontId="1" type="noConversion"/>
  </si>
  <si>
    <t>做题，概念到条件分布</t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</si>
  <si>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386词</t>
    </r>
    <phoneticPr fontId="1" type="noConversion"/>
  </si>
  <si>
    <r>
      <t>阅读*</t>
    </r>
    <r>
      <rPr>
        <sz val="11"/>
        <color theme="1"/>
        <rFont val="等线"/>
        <family val="2"/>
        <scheme val="minor"/>
      </rPr>
      <t>10，大作文*3，小作文*1，整理</t>
    </r>
    <phoneticPr fontId="1" type="noConversion"/>
  </si>
  <si>
    <t>毛泽东的“一”，到三民主义，思修三章，错题，09、10年试题</t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</si>
  <si>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6</t>
    </r>
    <phoneticPr fontId="1" type="noConversion"/>
  </si>
  <si>
    <r>
      <t>高数3</t>
    </r>
    <r>
      <rPr>
        <sz val="11"/>
        <color theme="1"/>
        <rFont val="等线"/>
        <family val="2"/>
        <scheme val="minor"/>
      </rPr>
      <t>2题，线代14题，试卷*2，错题整理</t>
    </r>
    <phoneticPr fontId="1" type="noConversion"/>
  </si>
  <si>
    <t>概念到贝叶斯</t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</si>
  <si>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203词，录词</t>
    </r>
    <phoneticPr fontId="1" type="noConversion"/>
  </si>
  <si>
    <r>
      <t>阅读*</t>
    </r>
    <r>
      <rPr>
        <sz val="11"/>
        <color theme="1"/>
        <rFont val="等线"/>
        <family val="2"/>
        <scheme val="minor"/>
      </rPr>
      <t>8，大作文*3，小作文*2</t>
    </r>
    <phoneticPr fontId="1" type="noConversion"/>
  </si>
  <si>
    <r>
      <t>讲义看完，错题，试卷*</t>
    </r>
    <r>
      <rPr>
        <sz val="11"/>
        <color theme="1"/>
        <rFont val="等线"/>
        <family val="2"/>
        <scheme val="minor"/>
      </rPr>
      <t>1.5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</si>
  <si>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4，《汉书·武帝纪》</t>
    </r>
    <phoneticPr fontId="1" type="noConversion"/>
  </si>
  <si>
    <r>
      <t>错题，线代6题，试卷</t>
    </r>
    <r>
      <rPr>
        <sz val="11"/>
        <color theme="1"/>
        <rFont val="等线"/>
        <family val="2"/>
        <scheme val="minor"/>
      </rPr>
      <t>+1</t>
    </r>
    <phoneticPr fontId="1" type="noConversion"/>
  </si>
  <si>
    <t>错题1/3~2/3</t>
    <phoneticPr fontId="1" type="noConversion"/>
  </si>
  <si>
    <r>
      <t>墨墨1</t>
    </r>
    <r>
      <rPr>
        <sz val="11"/>
        <color theme="1"/>
        <rFont val="等线"/>
        <family val="2"/>
        <scheme val="minor"/>
      </rPr>
      <t>413词</t>
    </r>
    <phoneticPr fontId="1" type="noConversion"/>
  </si>
  <si>
    <r>
      <t>阅读*</t>
    </r>
    <r>
      <rPr>
        <sz val="11"/>
        <color theme="1"/>
        <rFont val="等线"/>
        <family val="2"/>
        <scheme val="minor"/>
      </rPr>
      <t>2.写作，整理，错题，试卷*3</t>
    </r>
    <phoneticPr fontId="1" type="noConversion"/>
  </si>
  <si>
    <r>
      <t>《参考消息》*</t>
    </r>
    <r>
      <rPr>
        <sz val="11"/>
        <color theme="1"/>
        <rFont val="等线"/>
        <family val="2"/>
        <scheme val="minor"/>
      </rPr>
      <t>1</t>
    </r>
    <phoneticPr fontId="1" type="noConversion"/>
  </si>
  <si>
    <r>
      <t>错题，线代1</t>
    </r>
    <r>
      <rPr>
        <sz val="11"/>
        <color theme="1"/>
        <rFont val="等线"/>
        <family val="2"/>
        <scheme val="minor"/>
      </rPr>
      <t>4题，真题*2，高数4题，考前复习</t>
    </r>
    <phoneticPr fontId="1" type="noConversion"/>
  </si>
  <si>
    <t>错题3/3，1/3~3/3*2</t>
    <phoneticPr fontId="1" type="noConversion"/>
  </si>
  <si>
    <r>
      <t>墨墨5</t>
    </r>
    <r>
      <rPr>
        <sz val="11"/>
        <color theme="1"/>
        <rFont val="等线"/>
        <family val="2"/>
        <scheme val="minor"/>
      </rPr>
      <t>91词</t>
    </r>
    <phoneticPr fontId="1" type="noConversion"/>
  </si>
  <si>
    <t>错题，阅读*8，写作*2，考前复习</t>
    <phoneticPr fontId="1" type="noConversion"/>
  </si>
  <si>
    <t>试卷*4，背诵8题，错题</t>
    <phoneticPr fontId="1" type="noConversion"/>
  </si>
  <si>
    <t>背诵12题，肖秀荣四套背诵*3，考前复习</t>
    <phoneticPr fontId="1" type="noConversion"/>
  </si>
  <si>
    <t>《参考消息》*3，《汉匈战争史》，《深度学习与R语言》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</si>
</sst>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2" fillId="0" borderId="0" xfId="0" applyNumberFormat="1" applyFont="1"/>
    <xf numFmtId="0" fontId="2" fillId="0" borderId="0" xfId="0" applyNumberFormat="1" applyFont="1"/>
    <xf numFmtId="177" fontId="2" fillId="0" borderId="0" xfId="0" applyNumberFormat="1" applyFont="1"/>
    <xf numFmtId="0" fontId="2" fillId="0" borderId="0" xfId="0" applyFont="1"/>
    <xf numFmtId="0" fontId="0" fillId="0" borderId="0" xfId="0" applyNumberFormat="1" applyFont="1"/>
    <xf numFmtId="0" fontId="0" fillId="0" borderId="0" xfId="0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topLeftCell="H1" workbookViewId="0">
      <pane ySplit="1" topLeftCell="A2" activePane="bottomLeft" state="frozen"/>
      <selection activeCell="G1" sqref="G1"/>
      <selection pane="bottomLeft" activeCellId="1" sqref="U1:V1048576 A1:A1048576"/>
    </sheetView>
  </sheetViews>
  <sheetFormatPr defaultRowHeight="14.25" x14ac:dyDescent="0.2"/>
  <cols>
    <col min="1" max="1" width="9.25" style="1" bestFit="1" customWidth="1"/>
    <col min="2" max="2" width="9.75" style="4" customWidth="1"/>
    <col min="3" max="3" width="46.875" style="4" bestFit="1" customWidth="1"/>
    <col min="4" max="4" width="8.375" style="4" customWidth="1"/>
    <col min="5" max="6" width="14.5" style="4" customWidth="1"/>
    <col min="7" max="7" width="35.625" style="4" bestFit="1" customWidth="1"/>
    <col min="8" max="8" width="9" style="4"/>
    <col min="9" max="9" width="35.5" style="4" bestFit="1" customWidth="1"/>
    <col min="10" max="10" width="9.375" style="4" customWidth="1"/>
    <col min="11" max="11" width="18.75" style="4" customWidth="1"/>
    <col min="12" max="12" width="18.75" style="2" customWidth="1"/>
    <col min="13" max="15" width="9" style="4"/>
    <col min="16" max="16" width="9" style="1" bestFit="1" customWidth="1"/>
    <col min="17" max="17" width="9" style="4"/>
    <col min="18" max="19" width="0" style="4" hidden="1" customWidth="1"/>
    <col min="20" max="16384" width="9" style="4"/>
  </cols>
  <sheetData>
    <row r="1" spans="1:22" s="2" customFormat="1" x14ac:dyDescent="0.2">
      <c r="A1" s="1"/>
      <c r="B1" s="2" t="s">
        <v>36</v>
      </c>
      <c r="C1" s="2" t="s">
        <v>37</v>
      </c>
      <c r="D1" s="7" t="s">
        <v>90</v>
      </c>
      <c r="E1" s="5" t="s">
        <v>94</v>
      </c>
      <c r="F1" s="2" t="s">
        <v>0</v>
      </c>
      <c r="G1" s="2" t="s">
        <v>1</v>
      </c>
      <c r="H1" s="7" t="s">
        <v>46</v>
      </c>
      <c r="I1" s="2" t="s">
        <v>2</v>
      </c>
      <c r="J1" s="7" t="s">
        <v>92</v>
      </c>
      <c r="K1" s="5" t="s">
        <v>93</v>
      </c>
      <c r="L1" s="2" t="s">
        <v>3</v>
      </c>
      <c r="M1" s="2" t="s">
        <v>4</v>
      </c>
      <c r="N1" s="2" t="s">
        <v>5</v>
      </c>
      <c r="O1" s="2" t="s">
        <v>6</v>
      </c>
      <c r="P1" s="1" t="s">
        <v>42</v>
      </c>
      <c r="Q1" s="5" t="s">
        <v>95</v>
      </c>
      <c r="R1" s="2" t="s">
        <v>7</v>
      </c>
      <c r="S1" s="2" t="s">
        <v>8</v>
      </c>
      <c r="T1" s="2" t="s">
        <v>9</v>
      </c>
      <c r="U1" s="5" t="s">
        <v>54</v>
      </c>
      <c r="V1" s="2" t="s">
        <v>34</v>
      </c>
    </row>
    <row r="2" spans="1:22" s="2" customFormat="1" x14ac:dyDescent="0.2">
      <c r="A2" s="1">
        <v>42776</v>
      </c>
      <c r="B2" s="2">
        <v>2.8</v>
      </c>
      <c r="D2" s="2">
        <v>0</v>
      </c>
      <c r="F2" s="2">
        <v>3</v>
      </c>
      <c r="H2" s="2">
        <v>4</v>
      </c>
      <c r="I2" s="2">
        <v>2</v>
      </c>
      <c r="J2" s="5">
        <v>0</v>
      </c>
      <c r="L2" s="2">
        <v>0</v>
      </c>
      <c r="P2" s="3"/>
      <c r="U2" s="2">
        <f t="shared" ref="U2:U25" si="0">SUM(B2,F2,H2)</f>
        <v>9.8000000000000007</v>
      </c>
      <c r="V2" s="2">
        <f t="shared" ref="V2:V16" si="1">SUM(B2,F2,H2,L2,N2,O2,Q2,R2,S2,T2)</f>
        <v>9.8000000000000007</v>
      </c>
    </row>
    <row r="3" spans="1:22" s="2" customFormat="1" x14ac:dyDescent="0.2">
      <c r="A3" s="1">
        <v>42783</v>
      </c>
      <c r="B3" s="2">
        <v>6.375</v>
      </c>
      <c r="D3" s="2">
        <v>0</v>
      </c>
      <c r="F3" s="2">
        <v>1.2749999999999999</v>
      </c>
      <c r="H3" s="2">
        <v>1.2749999999999999</v>
      </c>
      <c r="I3" s="2">
        <v>1</v>
      </c>
      <c r="J3" s="5">
        <v>0</v>
      </c>
      <c r="L3" s="2">
        <v>3.8250000000000002</v>
      </c>
      <c r="M3" s="2" t="s">
        <v>10</v>
      </c>
      <c r="P3" s="3"/>
      <c r="U3" s="2">
        <f t="shared" si="0"/>
        <v>8.9250000000000007</v>
      </c>
      <c r="V3" s="2">
        <f t="shared" si="1"/>
        <v>12.75</v>
      </c>
    </row>
    <row r="4" spans="1:22" s="2" customFormat="1" x14ac:dyDescent="0.2">
      <c r="A4" s="1">
        <v>42790</v>
      </c>
      <c r="B4" s="2">
        <v>9.7750000000000004</v>
      </c>
      <c r="C4" s="2" t="s">
        <v>11</v>
      </c>
      <c r="D4" s="2">
        <v>0</v>
      </c>
      <c r="F4" s="2">
        <v>4.6740000000000004</v>
      </c>
      <c r="G4" s="2" t="s">
        <v>12</v>
      </c>
      <c r="H4" s="2">
        <v>3.4</v>
      </c>
      <c r="I4" s="2">
        <v>2</v>
      </c>
      <c r="J4" s="5">
        <v>0</v>
      </c>
      <c r="L4" s="2">
        <v>1.87</v>
      </c>
      <c r="M4" s="2" t="s">
        <v>13</v>
      </c>
      <c r="N4" s="2">
        <v>0.45829999999999999</v>
      </c>
      <c r="P4" s="3">
        <f>Q4/(0.75*14)</f>
        <v>0.75285714285714289</v>
      </c>
      <c r="Q4" s="2">
        <v>7.9050000000000002</v>
      </c>
      <c r="R4" s="2">
        <v>1</v>
      </c>
      <c r="S4" s="2">
        <v>1.7</v>
      </c>
      <c r="T4" s="2">
        <v>0.85</v>
      </c>
      <c r="U4" s="2">
        <f t="shared" si="0"/>
        <v>17.849</v>
      </c>
      <c r="V4" s="2">
        <f t="shared" si="1"/>
        <v>31.632300000000004</v>
      </c>
    </row>
    <row r="5" spans="1:22" s="2" customFormat="1" x14ac:dyDescent="0.2">
      <c r="A5" s="1">
        <v>42797</v>
      </c>
      <c r="B5" s="2">
        <v>9.35</v>
      </c>
      <c r="C5" s="2" t="s">
        <v>14</v>
      </c>
      <c r="D5" s="2">
        <v>0</v>
      </c>
      <c r="F5" s="2">
        <v>3.85</v>
      </c>
      <c r="G5" s="2" t="s">
        <v>15</v>
      </c>
      <c r="H5" s="2">
        <v>3.4</v>
      </c>
      <c r="I5" s="2">
        <v>2</v>
      </c>
      <c r="J5" s="5">
        <v>0</v>
      </c>
      <c r="L5" s="2">
        <v>0</v>
      </c>
      <c r="N5" s="2">
        <v>1.2749999999999999</v>
      </c>
      <c r="O5" s="2">
        <v>2.4580000000000002</v>
      </c>
      <c r="P5" s="3">
        <f t="shared" ref="P5:P7" si="2">Q5/(0.75*14)</f>
        <v>0.72738095238095235</v>
      </c>
      <c r="Q5" s="2">
        <v>7.6375000000000002</v>
      </c>
      <c r="R5" s="2">
        <v>1.5669999999999999</v>
      </c>
      <c r="S5" s="2">
        <v>2.7166999999999999</v>
      </c>
      <c r="T5" s="2">
        <v>1.95</v>
      </c>
      <c r="U5" s="2">
        <f t="shared" si="0"/>
        <v>16.599999999999998</v>
      </c>
      <c r="V5" s="2">
        <f t="shared" si="1"/>
        <v>34.2042</v>
      </c>
    </row>
    <row r="6" spans="1:22" x14ac:dyDescent="0.2">
      <c r="A6" s="1">
        <v>42804</v>
      </c>
      <c r="B6" s="2">
        <v>12.067</v>
      </c>
      <c r="C6" s="2" t="s">
        <v>16</v>
      </c>
      <c r="D6" s="2">
        <v>0</v>
      </c>
      <c r="E6" s="2"/>
      <c r="F6" s="2">
        <v>4.37</v>
      </c>
      <c r="G6" s="2" t="s">
        <v>17</v>
      </c>
      <c r="H6" s="2">
        <v>3.4</v>
      </c>
      <c r="I6" s="2">
        <v>2</v>
      </c>
      <c r="J6" s="5">
        <v>0</v>
      </c>
      <c r="K6" s="2"/>
      <c r="L6" s="2">
        <v>2.5499999999999998</v>
      </c>
      <c r="M6" s="2" t="s">
        <v>18</v>
      </c>
      <c r="N6" s="4">
        <v>2.4580000000000002</v>
      </c>
      <c r="O6" s="4">
        <v>0.89</v>
      </c>
      <c r="P6" s="3">
        <f t="shared" si="2"/>
        <v>0.7142857142857143</v>
      </c>
      <c r="Q6" s="4">
        <v>7.5</v>
      </c>
      <c r="R6" s="4">
        <v>0.85</v>
      </c>
      <c r="S6" s="4">
        <v>2.9750000000000001</v>
      </c>
      <c r="T6" s="4">
        <v>1.458</v>
      </c>
      <c r="U6" s="2">
        <f t="shared" si="0"/>
        <v>19.837</v>
      </c>
      <c r="V6" s="2">
        <f t="shared" si="1"/>
        <v>38.518000000000001</v>
      </c>
    </row>
    <row r="7" spans="1:22" x14ac:dyDescent="0.2">
      <c r="A7" s="1">
        <v>42811</v>
      </c>
      <c r="B7" s="4">
        <v>7.3661000000000003</v>
      </c>
      <c r="C7" s="2" t="s">
        <v>19</v>
      </c>
      <c r="D7" s="2">
        <v>0</v>
      </c>
      <c r="E7" s="2"/>
      <c r="F7" s="4">
        <v>5.9230833333333335</v>
      </c>
      <c r="G7" s="2" t="s">
        <v>20</v>
      </c>
      <c r="H7" s="4">
        <v>1.9124999999999999</v>
      </c>
      <c r="I7" s="2">
        <v>2</v>
      </c>
      <c r="J7" s="5">
        <v>0</v>
      </c>
      <c r="K7" s="2"/>
      <c r="L7" s="2">
        <v>0.85</v>
      </c>
      <c r="M7" s="2" t="s">
        <v>21</v>
      </c>
      <c r="N7" s="4">
        <v>3.96</v>
      </c>
      <c r="O7" s="4">
        <v>1.2749999999999999</v>
      </c>
      <c r="P7" s="3">
        <f t="shared" si="2"/>
        <v>0.68228571428571427</v>
      </c>
      <c r="Q7" s="4">
        <v>7.1639999999999997</v>
      </c>
      <c r="R7" s="4">
        <v>3.2087499999999998</v>
      </c>
      <c r="S7" s="4">
        <v>1.6064999999999998</v>
      </c>
      <c r="T7" s="4">
        <v>1.65</v>
      </c>
      <c r="U7" s="2">
        <f t="shared" si="0"/>
        <v>15.201683333333333</v>
      </c>
      <c r="V7" s="2">
        <f t="shared" si="1"/>
        <v>34.915933333333328</v>
      </c>
    </row>
    <row r="8" spans="1:22" x14ac:dyDescent="0.2">
      <c r="A8" s="1">
        <v>42818</v>
      </c>
      <c r="B8" s="4">
        <v>5.18</v>
      </c>
      <c r="C8" s="2" t="s">
        <v>22</v>
      </c>
      <c r="D8" s="2">
        <v>0</v>
      </c>
      <c r="E8" s="2"/>
      <c r="F8" s="4">
        <v>3.4416666666666669</v>
      </c>
      <c r="G8" s="4" t="s">
        <v>23</v>
      </c>
      <c r="H8" s="4">
        <v>3.875</v>
      </c>
      <c r="I8" s="2">
        <v>2</v>
      </c>
      <c r="J8" s="5">
        <v>0</v>
      </c>
      <c r="K8" s="2"/>
      <c r="L8" s="2">
        <v>1.2749999999999999</v>
      </c>
      <c r="M8" s="2" t="s">
        <v>24</v>
      </c>
      <c r="N8" s="4">
        <v>2.883</v>
      </c>
      <c r="O8" s="4">
        <v>0.85</v>
      </c>
      <c r="P8" s="3">
        <f>Q8/(0.75*14+12)</f>
        <v>0.83299333333333336</v>
      </c>
      <c r="Q8" s="4">
        <v>18.742350000000002</v>
      </c>
      <c r="R8" s="4">
        <v>0</v>
      </c>
      <c r="S8" s="4">
        <v>2.125</v>
      </c>
      <c r="T8" s="4">
        <v>0</v>
      </c>
      <c r="U8" s="2">
        <f t="shared" si="0"/>
        <v>12.496666666666666</v>
      </c>
      <c r="V8" s="2">
        <f t="shared" si="1"/>
        <v>38.372016666666667</v>
      </c>
    </row>
    <row r="9" spans="1:22" x14ac:dyDescent="0.2">
      <c r="A9" s="1">
        <v>42825</v>
      </c>
      <c r="B9" s="4">
        <v>5.0999999999999996</v>
      </c>
      <c r="C9" s="2" t="s">
        <v>25</v>
      </c>
      <c r="D9" s="2">
        <v>0</v>
      </c>
      <c r="E9" s="2"/>
      <c r="F9" s="4">
        <v>3.0169999999999999</v>
      </c>
      <c r="G9" s="4" t="s">
        <v>26</v>
      </c>
      <c r="H9" s="4">
        <v>3.5</v>
      </c>
      <c r="I9" s="2">
        <v>2.5</v>
      </c>
      <c r="J9" s="5">
        <v>0</v>
      </c>
      <c r="K9" s="2"/>
      <c r="L9" s="2">
        <v>3.3250000000000002</v>
      </c>
      <c r="M9" s="2" t="s">
        <v>27</v>
      </c>
      <c r="N9" s="4">
        <v>2.6</v>
      </c>
      <c r="O9" s="4">
        <v>0.85</v>
      </c>
      <c r="P9" s="3">
        <f>Q9/(0.75*14+12)</f>
        <v>0.76866666666666672</v>
      </c>
      <c r="Q9" s="4">
        <v>17.295000000000002</v>
      </c>
      <c r="R9" s="4">
        <v>2.2170000000000001</v>
      </c>
      <c r="S9" s="4">
        <v>0</v>
      </c>
      <c r="T9" s="4">
        <v>0</v>
      </c>
      <c r="U9" s="2">
        <f t="shared" si="0"/>
        <v>11.616999999999999</v>
      </c>
      <c r="V9" s="2">
        <f t="shared" si="1"/>
        <v>37.904000000000003</v>
      </c>
    </row>
    <row r="10" spans="1:22" x14ac:dyDescent="0.2">
      <c r="A10" s="1">
        <v>42832</v>
      </c>
      <c r="B10" s="4">
        <v>3.9417</v>
      </c>
      <c r="C10" s="2" t="s">
        <v>28</v>
      </c>
      <c r="D10" s="2">
        <v>0</v>
      </c>
      <c r="E10" s="2"/>
      <c r="F10" s="4">
        <v>2.57</v>
      </c>
      <c r="G10" s="4" t="s">
        <v>29</v>
      </c>
      <c r="H10" s="4">
        <v>2.5499999999999998</v>
      </c>
      <c r="I10" s="2">
        <v>2</v>
      </c>
      <c r="J10" s="5">
        <v>0</v>
      </c>
      <c r="K10" s="2"/>
      <c r="L10" s="2">
        <v>3.9169999999999998</v>
      </c>
      <c r="M10" s="2" t="s">
        <v>30</v>
      </c>
      <c r="N10" s="2">
        <v>8.3000000000000007</v>
      </c>
      <c r="O10" s="2">
        <v>0.54200000000000004</v>
      </c>
      <c r="P10" s="3">
        <f>Q10/(0.75*7)</f>
        <v>0.875</v>
      </c>
      <c r="Q10" s="2">
        <v>4.59375</v>
      </c>
      <c r="R10" s="2">
        <v>0</v>
      </c>
      <c r="S10" s="2">
        <v>2.33</v>
      </c>
      <c r="T10" s="2">
        <v>0</v>
      </c>
      <c r="U10" s="2">
        <f t="shared" si="0"/>
        <v>9.0616999999999983</v>
      </c>
      <c r="V10" s="2">
        <f t="shared" si="1"/>
        <v>28.744450000000001</v>
      </c>
    </row>
    <row r="11" spans="1:22" x14ac:dyDescent="0.2">
      <c r="A11" s="1">
        <v>42839</v>
      </c>
      <c r="B11" s="4">
        <v>7.5</v>
      </c>
      <c r="C11" s="2" t="s">
        <v>31</v>
      </c>
      <c r="D11" s="2">
        <v>0</v>
      </c>
      <c r="E11" s="2"/>
      <c r="F11" s="4">
        <v>3.9620000000000002</v>
      </c>
      <c r="G11" s="4" t="s">
        <v>32</v>
      </c>
      <c r="H11" s="4">
        <v>3.7170000000000001</v>
      </c>
      <c r="I11" s="2">
        <v>3</v>
      </c>
      <c r="J11" s="5">
        <v>0</v>
      </c>
      <c r="K11" s="2"/>
      <c r="L11" s="2">
        <v>3.07</v>
      </c>
      <c r="M11" s="2" t="s">
        <v>33</v>
      </c>
      <c r="N11" s="2">
        <v>1.91</v>
      </c>
      <c r="O11" s="2">
        <v>0.55800000000000005</v>
      </c>
      <c r="P11" s="3">
        <f>Q11/(0.75*14+6)</f>
        <v>0.91954545454545455</v>
      </c>
      <c r="Q11" s="4">
        <f>1.2+5.76+2.25+1.1625+4.8</f>
        <v>15.172499999999999</v>
      </c>
      <c r="R11" s="2">
        <v>4.5416999999999996</v>
      </c>
      <c r="S11" s="2">
        <v>1.7</v>
      </c>
      <c r="T11" s="2">
        <v>0</v>
      </c>
      <c r="U11" s="2">
        <f t="shared" si="0"/>
        <v>15.179</v>
      </c>
      <c r="V11" s="2">
        <f t="shared" si="1"/>
        <v>42.1312</v>
      </c>
    </row>
    <row r="12" spans="1:22" x14ac:dyDescent="0.2">
      <c r="A12" s="1">
        <v>42846</v>
      </c>
      <c r="B12" s="4">
        <v>5.883</v>
      </c>
      <c r="C12" s="4" t="s">
        <v>35</v>
      </c>
      <c r="D12" s="2">
        <v>0</v>
      </c>
      <c r="F12" s="4">
        <v>2.867</v>
      </c>
      <c r="G12" s="4" t="s">
        <v>38</v>
      </c>
      <c r="H12" s="4">
        <v>1.917</v>
      </c>
      <c r="I12" s="2">
        <v>1</v>
      </c>
      <c r="J12" s="5">
        <v>0</v>
      </c>
      <c r="K12" s="2"/>
      <c r="L12" s="2">
        <v>3.4417</v>
      </c>
      <c r="M12" s="2" t="s">
        <v>39</v>
      </c>
      <c r="N12" s="2">
        <v>1.5920000000000001</v>
      </c>
      <c r="O12" s="2">
        <v>2.625</v>
      </c>
      <c r="P12" s="3">
        <f t="shared" ref="P12" si="3">Q12/(0.75*14+12)</f>
        <v>0.69499999999999995</v>
      </c>
      <c r="Q12" s="4">
        <f>4.0875+1.1625+1.05+2.1375+2.4+4.8</f>
        <v>15.637499999999999</v>
      </c>
      <c r="R12" s="2">
        <v>0</v>
      </c>
      <c r="S12" s="2">
        <v>0</v>
      </c>
      <c r="T12" s="2">
        <v>0</v>
      </c>
      <c r="U12" s="2">
        <f t="shared" si="0"/>
        <v>10.667</v>
      </c>
      <c r="V12" s="2">
        <f t="shared" si="1"/>
        <v>33.963200000000001</v>
      </c>
    </row>
    <row r="13" spans="1:22" x14ac:dyDescent="0.2">
      <c r="A13" s="1">
        <v>42853</v>
      </c>
      <c r="B13" s="4">
        <f>1.275+0.85</f>
        <v>2.125</v>
      </c>
      <c r="C13" s="4" t="s">
        <v>40</v>
      </c>
      <c r="D13" s="2">
        <v>0</v>
      </c>
      <c r="F13" s="4">
        <v>0.85</v>
      </c>
      <c r="G13" s="4" t="s">
        <v>41</v>
      </c>
      <c r="H13" s="4">
        <v>3.2749999999999999</v>
      </c>
      <c r="I13" s="2">
        <v>7</v>
      </c>
      <c r="J13" s="5">
        <v>0</v>
      </c>
      <c r="K13" s="2"/>
      <c r="L13" s="2">
        <v>0</v>
      </c>
      <c r="N13" s="2">
        <v>1.1000000000000001</v>
      </c>
      <c r="O13" s="2">
        <v>1.2749999999999999</v>
      </c>
      <c r="P13" s="3">
        <f>Q13/(0.75*14)</f>
        <v>0.60214285714285709</v>
      </c>
      <c r="Q13" s="4">
        <f>3.7725+1.05+1.2+0.3</f>
        <v>6.3224999999999998</v>
      </c>
      <c r="R13" s="2">
        <v>0.183</v>
      </c>
      <c r="S13" s="2">
        <v>0</v>
      </c>
      <c r="T13" s="2">
        <v>1.05</v>
      </c>
      <c r="U13" s="2">
        <f t="shared" si="0"/>
        <v>6.25</v>
      </c>
      <c r="V13" s="2">
        <f t="shared" si="1"/>
        <v>16.180499999999999</v>
      </c>
    </row>
    <row r="14" spans="1:22" x14ac:dyDescent="0.2">
      <c r="A14" s="1">
        <v>42860</v>
      </c>
      <c r="B14" s="4">
        <v>1.7</v>
      </c>
      <c r="C14" s="4" t="s">
        <v>43</v>
      </c>
      <c r="D14" s="2">
        <v>0</v>
      </c>
      <c r="F14" s="4">
        <v>0.8</v>
      </c>
      <c r="G14" s="4" t="s">
        <v>44</v>
      </c>
      <c r="H14" s="4">
        <v>0.67500000000000004</v>
      </c>
      <c r="I14" s="2">
        <v>1</v>
      </c>
      <c r="J14" s="5">
        <v>0</v>
      </c>
      <c r="K14" s="2"/>
      <c r="L14" s="2">
        <v>0.42499999999999999</v>
      </c>
      <c r="M14" s="4" t="s">
        <v>45</v>
      </c>
      <c r="N14" s="2">
        <v>6.6829999999999998</v>
      </c>
      <c r="O14" s="2">
        <v>0.7</v>
      </c>
      <c r="P14" s="3">
        <f>Q14/(0.75*11)</f>
        <v>0.74545454545454548</v>
      </c>
      <c r="Q14" s="4">
        <f>1.2+1.05+1.95+1.95</f>
        <v>6.15</v>
      </c>
      <c r="R14" s="2">
        <v>0</v>
      </c>
      <c r="S14" s="2">
        <v>9.3829999999999991</v>
      </c>
      <c r="T14" s="2">
        <v>0</v>
      </c>
      <c r="U14" s="2">
        <f t="shared" si="0"/>
        <v>3.1749999999999998</v>
      </c>
      <c r="V14" s="2">
        <f t="shared" si="1"/>
        <v>26.515999999999998</v>
      </c>
    </row>
    <row r="15" spans="1:22" x14ac:dyDescent="0.2">
      <c r="A15" s="1">
        <v>42867</v>
      </c>
      <c r="B15" s="6">
        <v>7.375</v>
      </c>
      <c r="C15" s="6" t="s">
        <v>47</v>
      </c>
      <c r="D15" s="2">
        <v>0</v>
      </c>
      <c r="E15" s="6"/>
      <c r="F15" s="6">
        <v>2.3170000000000002</v>
      </c>
      <c r="G15" s="6" t="s">
        <v>48</v>
      </c>
      <c r="H15" s="4">
        <f>3.6+1.967</f>
        <v>5.5670000000000002</v>
      </c>
      <c r="I15" s="6" t="s">
        <v>49</v>
      </c>
      <c r="J15" s="5">
        <v>0</v>
      </c>
      <c r="K15" s="6"/>
      <c r="L15" s="5">
        <v>0.28299999999999997</v>
      </c>
      <c r="M15" s="4" t="s">
        <v>50</v>
      </c>
      <c r="N15" s="5">
        <v>0.96699999999999997</v>
      </c>
      <c r="O15" s="5">
        <v>0.16700000000000001</v>
      </c>
      <c r="P15" s="3">
        <f t="shared" ref="P15:P17" si="4">Q15/(0.75*14+12)</f>
        <v>0.70333333333333325</v>
      </c>
      <c r="Q15" s="4">
        <f>3.525+0.525+1.425+1.05+5.1+4.2</f>
        <v>15.824999999999999</v>
      </c>
      <c r="R15" s="5">
        <v>1.167</v>
      </c>
      <c r="S15" s="5">
        <v>6.2830000000000004</v>
      </c>
      <c r="T15" s="5">
        <v>0.86699999999999999</v>
      </c>
      <c r="U15" s="2">
        <f t="shared" si="0"/>
        <v>15.259</v>
      </c>
      <c r="V15" s="2">
        <f t="shared" si="1"/>
        <v>40.818000000000005</v>
      </c>
    </row>
    <row r="16" spans="1:22" x14ac:dyDescent="0.2">
      <c r="A16" s="1">
        <v>42874</v>
      </c>
      <c r="B16" s="6">
        <v>3.4</v>
      </c>
      <c r="C16" s="6" t="s">
        <v>51</v>
      </c>
      <c r="D16" s="2">
        <v>0</v>
      </c>
      <c r="E16" s="6"/>
      <c r="F16" s="6">
        <v>2.2669999999999999</v>
      </c>
      <c r="G16" s="6" t="s">
        <v>56</v>
      </c>
      <c r="H16" s="6">
        <v>4.8920000000000003</v>
      </c>
      <c r="I16" s="6" t="s">
        <v>52</v>
      </c>
      <c r="J16" s="5">
        <v>0</v>
      </c>
      <c r="K16" s="6"/>
      <c r="L16" s="5">
        <v>1.65</v>
      </c>
      <c r="M16" s="6" t="s">
        <v>53</v>
      </c>
      <c r="N16" s="5">
        <v>2.91</v>
      </c>
      <c r="O16" s="5">
        <v>0.65</v>
      </c>
      <c r="P16" s="3">
        <f t="shared" si="4"/>
        <v>0.77311111111111097</v>
      </c>
      <c r="Q16" s="4">
        <f>1.42+1.275+2.1+3.3+4.2+5.1</f>
        <v>17.394999999999996</v>
      </c>
      <c r="R16" s="5">
        <v>0.76700000000000002</v>
      </c>
      <c r="S16" s="5">
        <v>3.48</v>
      </c>
      <c r="T16" s="5">
        <v>0.25</v>
      </c>
      <c r="U16" s="2">
        <f t="shared" si="0"/>
        <v>10.559000000000001</v>
      </c>
      <c r="V16" s="2">
        <f t="shared" si="1"/>
        <v>37.661000000000001</v>
      </c>
    </row>
    <row r="17" spans="1:22" x14ac:dyDescent="0.2">
      <c r="A17" s="1">
        <v>42881</v>
      </c>
      <c r="B17" s="4">
        <f>6.017+2.125</f>
        <v>8.1419999999999995</v>
      </c>
      <c r="C17" s="6" t="s">
        <v>55</v>
      </c>
      <c r="D17" s="2">
        <v>0</v>
      </c>
      <c r="E17" s="6"/>
      <c r="F17" s="6">
        <v>2.77</v>
      </c>
      <c r="G17" s="6" t="s">
        <v>57</v>
      </c>
      <c r="H17" s="6">
        <f>3.442+3.68</f>
        <v>7.1219999999999999</v>
      </c>
      <c r="I17" s="6" t="s">
        <v>58</v>
      </c>
      <c r="J17" s="5">
        <v>0</v>
      </c>
      <c r="K17" s="6"/>
      <c r="L17" s="5">
        <v>1.617</v>
      </c>
      <c r="M17" s="6" t="s">
        <v>59</v>
      </c>
      <c r="N17" s="5">
        <v>0.33</v>
      </c>
      <c r="O17" s="5">
        <v>0.16700000000000001</v>
      </c>
      <c r="P17" s="3">
        <f t="shared" si="4"/>
        <v>0.82424444444444445</v>
      </c>
      <c r="Q17" s="4">
        <f>4.0875+0.758+2.25+0.9+1.25+3.9+5.4</f>
        <v>18.545500000000001</v>
      </c>
      <c r="R17" s="5">
        <v>0.75800000000000001</v>
      </c>
      <c r="S17" s="5">
        <v>5.0170000000000003</v>
      </c>
      <c r="T17" s="5">
        <v>0</v>
      </c>
      <c r="U17" s="2">
        <f t="shared" si="0"/>
        <v>18.033999999999999</v>
      </c>
      <c r="V17" s="2">
        <f t="shared" ref="V17:V25" si="5">SUM(B17,F17,H17,L17,N17,O17,Q17,R17,S17,T17)</f>
        <v>44.468500000000006</v>
      </c>
    </row>
    <row r="18" spans="1:22" x14ac:dyDescent="0.2">
      <c r="A18" s="1">
        <v>42888</v>
      </c>
      <c r="B18" s="6">
        <v>12.23</v>
      </c>
      <c r="D18" s="2">
        <v>0</v>
      </c>
      <c r="F18" s="6">
        <v>3.6669999999999998</v>
      </c>
      <c r="H18" s="6">
        <v>7.883</v>
      </c>
      <c r="J18" s="5">
        <v>0</v>
      </c>
      <c r="L18" s="5">
        <v>0.9</v>
      </c>
      <c r="M18" s="6" t="s">
        <v>60</v>
      </c>
      <c r="N18" s="5">
        <v>1.9419999999999999</v>
      </c>
      <c r="O18" s="5">
        <v>0.45</v>
      </c>
      <c r="P18" s="3">
        <f>Q18/(0.75*7)</f>
        <v>0.4</v>
      </c>
      <c r="Q18" s="4">
        <f>1.05+0.6+0.45</f>
        <v>2.1</v>
      </c>
      <c r="R18" s="5">
        <v>0.8</v>
      </c>
      <c r="S18" s="5">
        <v>3.85</v>
      </c>
      <c r="T18" s="5">
        <v>1.33</v>
      </c>
      <c r="U18" s="2">
        <f t="shared" si="0"/>
        <v>23.78</v>
      </c>
      <c r="V18" s="2">
        <f t="shared" si="5"/>
        <v>35.152000000000001</v>
      </c>
    </row>
    <row r="19" spans="1:22" x14ac:dyDescent="0.2">
      <c r="A19" s="1">
        <v>42895</v>
      </c>
      <c r="B19" s="6">
        <f>2.275+4.86+0</f>
        <v>7.1349999999999998</v>
      </c>
      <c r="C19" s="6" t="s">
        <v>61</v>
      </c>
      <c r="D19" s="2">
        <v>0</v>
      </c>
      <c r="E19" s="6"/>
      <c r="F19" s="6">
        <v>3.56</v>
      </c>
      <c r="G19" s="6" t="s">
        <v>62</v>
      </c>
      <c r="H19" s="6">
        <f>3.767+1.933</f>
        <v>5.7</v>
      </c>
      <c r="I19" s="6" t="s">
        <v>64</v>
      </c>
      <c r="J19" s="5">
        <v>0</v>
      </c>
      <c r="K19" s="6"/>
      <c r="L19" s="5">
        <v>1.833</v>
      </c>
      <c r="M19" s="6" t="s">
        <v>63</v>
      </c>
      <c r="N19" s="5">
        <v>1.1919999999999999</v>
      </c>
      <c r="O19" s="5">
        <v>1.9330000000000001</v>
      </c>
      <c r="P19" s="3">
        <f>Q19/(0.75*4+6*2+3+80/60)</f>
        <v>0.71021551724137943</v>
      </c>
      <c r="Q19" s="4">
        <f>1.6375+3.96+4.8+2+80/60</f>
        <v>13.730833333333335</v>
      </c>
      <c r="R19" s="5">
        <v>1.0920000000000001</v>
      </c>
      <c r="S19" s="5">
        <v>4.83</v>
      </c>
      <c r="T19" s="5">
        <v>8.35</v>
      </c>
      <c r="U19" s="2">
        <f t="shared" si="0"/>
        <v>16.395</v>
      </c>
      <c r="V19" s="2">
        <f t="shared" si="5"/>
        <v>49.355833333333329</v>
      </c>
    </row>
    <row r="20" spans="1:22" x14ac:dyDescent="0.2">
      <c r="A20" s="1">
        <v>42902</v>
      </c>
      <c r="B20" s="6">
        <v>8.0419999999999998</v>
      </c>
      <c r="C20" s="6" t="s">
        <v>65</v>
      </c>
      <c r="D20" s="2">
        <v>0</v>
      </c>
      <c r="E20" s="6"/>
      <c r="F20" s="6">
        <v>3.383</v>
      </c>
      <c r="G20" s="6" t="s">
        <v>66</v>
      </c>
      <c r="H20" s="6">
        <v>11.242000000000001</v>
      </c>
      <c r="I20" s="6" t="s">
        <v>67</v>
      </c>
      <c r="J20" s="5">
        <v>0</v>
      </c>
      <c r="K20" s="6"/>
      <c r="L20" s="5">
        <v>1.95</v>
      </c>
      <c r="M20" s="6" t="s">
        <v>68</v>
      </c>
      <c r="N20" s="5">
        <v>2.4249999999999998</v>
      </c>
      <c r="O20" s="5">
        <v>0</v>
      </c>
      <c r="P20" s="3">
        <f>Q20/(6+2.417)</f>
        <v>0.96435784721397189</v>
      </c>
      <c r="Q20" s="5">
        <f>5.7+2.417</f>
        <v>8.1170000000000009</v>
      </c>
      <c r="R20" s="5">
        <v>0</v>
      </c>
      <c r="S20" s="5">
        <v>0</v>
      </c>
      <c r="T20" s="5">
        <v>10.183</v>
      </c>
      <c r="U20" s="2">
        <f t="shared" si="0"/>
        <v>22.667000000000002</v>
      </c>
      <c r="V20" s="2">
        <f t="shared" si="5"/>
        <v>45.342000000000006</v>
      </c>
    </row>
    <row r="21" spans="1:22" x14ac:dyDescent="0.2">
      <c r="A21" s="1">
        <v>42909</v>
      </c>
      <c r="B21" s="4">
        <f>2.2125+2.5+1.7</f>
        <v>6.4125000000000005</v>
      </c>
      <c r="C21" s="6" t="s">
        <v>69</v>
      </c>
      <c r="D21" s="2">
        <v>0</v>
      </c>
      <c r="E21" s="6"/>
      <c r="F21" s="6">
        <v>2.617</v>
      </c>
      <c r="G21" s="6" t="s">
        <v>70</v>
      </c>
      <c r="H21" s="4">
        <f>3.417+3.45</f>
        <v>6.867</v>
      </c>
      <c r="I21" s="6" t="s">
        <v>71</v>
      </c>
      <c r="J21" s="5">
        <v>0</v>
      </c>
      <c r="K21" s="6"/>
      <c r="L21" s="5">
        <v>1.25</v>
      </c>
      <c r="M21" s="6" t="s">
        <v>72</v>
      </c>
      <c r="N21" s="5">
        <v>1.383</v>
      </c>
      <c r="O21" s="5">
        <v>3.3000000000000002E-2</v>
      </c>
      <c r="P21" s="3">
        <v>0.96060000000000001</v>
      </c>
      <c r="Q21" s="5">
        <v>4.4000000000000004</v>
      </c>
      <c r="R21" s="5">
        <v>12.025</v>
      </c>
      <c r="S21" s="5">
        <v>0</v>
      </c>
      <c r="T21" s="5">
        <v>0</v>
      </c>
      <c r="U21" s="2">
        <f t="shared" si="0"/>
        <v>15.8965</v>
      </c>
      <c r="V21" s="2">
        <f t="shared" si="5"/>
        <v>34.987499999999997</v>
      </c>
    </row>
    <row r="22" spans="1:22" x14ac:dyDescent="0.2">
      <c r="A22" s="1">
        <v>42916</v>
      </c>
      <c r="B22" s="4">
        <v>1.7</v>
      </c>
      <c r="C22" s="6" t="s">
        <v>73</v>
      </c>
      <c r="D22" s="2">
        <v>0</v>
      </c>
      <c r="E22" s="6"/>
      <c r="F22" s="6">
        <v>4.0830000000000002</v>
      </c>
      <c r="G22" s="6" t="s">
        <v>74</v>
      </c>
      <c r="H22" s="6">
        <v>3.3330000000000002</v>
      </c>
      <c r="I22" s="6" t="s">
        <v>75</v>
      </c>
      <c r="J22" s="5">
        <v>0</v>
      </c>
      <c r="K22" s="6"/>
      <c r="L22" s="5">
        <v>1.83</v>
      </c>
      <c r="M22" s="6" t="s">
        <v>76</v>
      </c>
      <c r="N22" s="5">
        <v>1.492</v>
      </c>
      <c r="O22" s="5">
        <v>1.0669999999999999</v>
      </c>
      <c r="P22" s="3">
        <f>Q22/13</f>
        <v>0.63076923076923075</v>
      </c>
      <c r="Q22" s="5">
        <v>8.1999999999999993</v>
      </c>
      <c r="R22" s="5">
        <v>0</v>
      </c>
      <c r="S22" s="5">
        <v>0</v>
      </c>
      <c r="T22" s="5">
        <v>0</v>
      </c>
      <c r="U22" s="2">
        <f t="shared" si="0"/>
        <v>9.1159999999999997</v>
      </c>
      <c r="V22" s="2">
        <f t="shared" si="5"/>
        <v>21.704999999999998</v>
      </c>
    </row>
    <row r="23" spans="1:22" x14ac:dyDescent="0.2">
      <c r="A23" s="1">
        <v>42923</v>
      </c>
      <c r="B23" s="4">
        <f>2.44+10.85+2.975</f>
        <v>16.265000000000001</v>
      </c>
      <c r="C23" s="6" t="s">
        <v>77</v>
      </c>
      <c r="D23" s="2">
        <v>0</v>
      </c>
      <c r="E23" s="6"/>
      <c r="F23" s="6">
        <v>7</v>
      </c>
      <c r="G23" s="6" t="s">
        <v>78</v>
      </c>
      <c r="H23" s="4">
        <f>10.685+1.7</f>
        <v>12.385</v>
      </c>
      <c r="I23" s="6" t="s">
        <v>79</v>
      </c>
      <c r="J23" s="5">
        <v>0</v>
      </c>
      <c r="K23" s="6"/>
      <c r="L23" s="5">
        <v>2.2999999999999998</v>
      </c>
      <c r="M23" s="6" t="s">
        <v>80</v>
      </c>
      <c r="N23" s="5">
        <v>1.867</v>
      </c>
      <c r="O23" s="5">
        <v>0</v>
      </c>
      <c r="P23" s="3">
        <f>Q23/12</f>
        <v>0.6333333333333333</v>
      </c>
      <c r="Q23" s="4">
        <v>7.6</v>
      </c>
      <c r="R23" s="5">
        <v>0</v>
      </c>
      <c r="S23" s="5">
        <v>0</v>
      </c>
      <c r="T23" s="5">
        <v>9.5299999999999994</v>
      </c>
      <c r="U23" s="2">
        <f t="shared" si="0"/>
        <v>35.65</v>
      </c>
      <c r="V23" s="2">
        <f t="shared" si="5"/>
        <v>56.946999999999996</v>
      </c>
    </row>
    <row r="24" spans="1:22" x14ac:dyDescent="0.2">
      <c r="A24" s="1">
        <v>42930</v>
      </c>
      <c r="B24" s="4">
        <f>2.5417+0.85</f>
        <v>3.3917000000000002</v>
      </c>
      <c r="C24" s="6" t="s">
        <v>81</v>
      </c>
      <c r="D24" s="2">
        <v>0</v>
      </c>
      <c r="E24" s="6"/>
      <c r="F24" s="6">
        <v>4.5</v>
      </c>
      <c r="G24" s="6" t="s">
        <v>83</v>
      </c>
      <c r="H24" s="4">
        <v>5.625</v>
      </c>
      <c r="I24" s="6" t="s">
        <v>82</v>
      </c>
      <c r="J24" s="5">
        <v>0</v>
      </c>
      <c r="K24" s="6"/>
      <c r="L24" s="5">
        <v>0</v>
      </c>
      <c r="N24" s="5">
        <v>0.5</v>
      </c>
      <c r="O24" s="5">
        <v>3.7829999999999999</v>
      </c>
      <c r="P24" s="3">
        <f>Q24/27.777</f>
        <v>0.93446016488461681</v>
      </c>
      <c r="Q24" s="4">
        <f>19.62+6.3365</f>
        <v>25.956500000000002</v>
      </c>
      <c r="R24" s="5">
        <v>0</v>
      </c>
      <c r="S24" s="5">
        <v>0</v>
      </c>
      <c r="T24" s="4">
        <f>3.867+1.4</f>
        <v>5.2669999999999995</v>
      </c>
      <c r="U24" s="2">
        <f t="shared" si="0"/>
        <v>13.5167</v>
      </c>
      <c r="V24" s="2">
        <f t="shared" si="5"/>
        <v>49.023200000000003</v>
      </c>
    </row>
    <row r="25" spans="1:22" x14ac:dyDescent="0.2">
      <c r="A25" s="1">
        <v>42937</v>
      </c>
      <c r="B25" s="4">
        <f>2.708+0.9+1.042</f>
        <v>4.6500000000000004</v>
      </c>
      <c r="C25" s="6" t="s">
        <v>84</v>
      </c>
      <c r="D25" s="2">
        <v>0</v>
      </c>
      <c r="E25" s="6"/>
      <c r="F25" s="6">
        <v>4.867</v>
      </c>
      <c r="G25" s="6" t="s">
        <v>85</v>
      </c>
      <c r="H25" s="4">
        <f>3.325+1.275</f>
        <v>4.5999999999999996</v>
      </c>
      <c r="I25" s="6" t="s">
        <v>86</v>
      </c>
      <c r="J25" s="5">
        <v>0</v>
      </c>
      <c r="K25" s="6"/>
      <c r="L25" s="5">
        <v>0</v>
      </c>
      <c r="N25" s="5">
        <v>0.72499999999999998</v>
      </c>
      <c r="O25" s="5">
        <v>1.0169999999999999</v>
      </c>
      <c r="P25" s="3">
        <f>Q25/30</f>
        <v>0.87</v>
      </c>
      <c r="Q25" s="5">
        <v>26.1</v>
      </c>
      <c r="R25" s="5">
        <v>0</v>
      </c>
      <c r="S25" s="5">
        <v>0</v>
      </c>
      <c r="T25" s="5">
        <v>6.1920000000000002</v>
      </c>
      <c r="U25" s="2">
        <f t="shared" si="0"/>
        <v>14.116999999999999</v>
      </c>
      <c r="V25" s="2">
        <f t="shared" si="5"/>
        <v>48.151000000000003</v>
      </c>
    </row>
    <row r="26" spans="1:22" x14ac:dyDescent="0.2">
      <c r="A26" s="1">
        <v>42944</v>
      </c>
      <c r="B26" s="6">
        <f>1.783+0.9+0.85</f>
        <v>3.5329999999999999</v>
      </c>
      <c r="C26" s="6" t="s">
        <v>87</v>
      </c>
      <c r="D26" s="5">
        <v>4.1582999999999997</v>
      </c>
      <c r="E26" s="6" t="s">
        <v>91</v>
      </c>
      <c r="F26" s="6">
        <v>4.1582999999999997</v>
      </c>
      <c r="G26" s="6" t="s">
        <v>88</v>
      </c>
      <c r="H26" s="4">
        <f>2.93+0.7417</f>
        <v>3.6717000000000004</v>
      </c>
      <c r="I26" s="6" t="s">
        <v>89</v>
      </c>
      <c r="J26" s="5">
        <v>0</v>
      </c>
      <c r="K26" s="6"/>
      <c r="L26" s="5">
        <v>0</v>
      </c>
      <c r="N26" s="5">
        <v>1.3580000000000001</v>
      </c>
      <c r="O26" s="5">
        <v>0.85</v>
      </c>
      <c r="P26" s="3">
        <f>Q26/(6*5+2+5/60)</f>
        <v>0.87628051948051944</v>
      </c>
      <c r="Q26" s="4">
        <f>26.76+1.354</f>
        <v>28.114000000000001</v>
      </c>
      <c r="R26" s="5">
        <v>0</v>
      </c>
      <c r="S26" s="5">
        <v>0</v>
      </c>
      <c r="T26" s="5">
        <v>0</v>
      </c>
      <c r="U26" s="2">
        <f>SUM(B26,F26,H26,D26)</f>
        <v>15.5213</v>
      </c>
      <c r="V26" s="2">
        <f>SUM(B26,F26,H26,L26,N26,O26,Q26,R26,S26,T26,D26)</f>
        <v>45.843299999999999</v>
      </c>
    </row>
    <row r="27" spans="1:22" x14ac:dyDescent="0.2">
      <c r="A27" s="1">
        <v>42951</v>
      </c>
      <c r="B27" s="4">
        <f>0.85+2.55+1.617+2.292</f>
        <v>7.3089999999999993</v>
      </c>
      <c r="C27" s="6" t="s">
        <v>99</v>
      </c>
      <c r="D27" s="5">
        <v>3.0579999999999998</v>
      </c>
      <c r="E27" s="6" t="s">
        <v>96</v>
      </c>
      <c r="F27" s="6">
        <v>3.2</v>
      </c>
      <c r="G27" s="6" t="s">
        <v>97</v>
      </c>
      <c r="H27" s="4">
        <v>2.9329999999999998</v>
      </c>
      <c r="I27" s="6" t="s">
        <v>98</v>
      </c>
      <c r="J27" s="4">
        <v>1.9750000000000001</v>
      </c>
      <c r="K27" s="6" t="s">
        <v>100</v>
      </c>
      <c r="L27" s="5">
        <v>0</v>
      </c>
      <c r="N27" s="5">
        <v>1.893</v>
      </c>
      <c r="O27" s="5">
        <v>0</v>
      </c>
      <c r="P27" s="3">
        <f>Q27/(14+6.5*2+6)</f>
        <v>0.88787878787878793</v>
      </c>
      <c r="Q27" s="4">
        <f>17.75+11.55</f>
        <v>29.3</v>
      </c>
      <c r="T27" s="5">
        <v>0</v>
      </c>
      <c r="U27" s="2">
        <f t="shared" ref="U27:U32" si="6">SUM(B27,F27,H27,D27,J27)</f>
        <v>18.475000000000001</v>
      </c>
      <c r="V27" s="2">
        <f t="shared" ref="V27:V32" si="7">SUM(B27,F27,H27,L27,N27,O27,Q27,R27,S27,T27,D27,J27)</f>
        <v>49.668000000000006</v>
      </c>
    </row>
    <row r="28" spans="1:22" x14ac:dyDescent="0.2">
      <c r="A28" s="1">
        <v>42958</v>
      </c>
      <c r="B28" s="4">
        <f>3.925+4.5+2.617</f>
        <v>11.042000000000002</v>
      </c>
      <c r="C28" s="6" t="s">
        <v>101</v>
      </c>
      <c r="D28" s="5">
        <v>7.7750000000000004</v>
      </c>
      <c r="E28" s="6" t="s">
        <v>102</v>
      </c>
      <c r="F28" s="6">
        <v>3.85</v>
      </c>
      <c r="G28" s="6" t="s">
        <v>103</v>
      </c>
      <c r="H28" s="4">
        <v>3.0579999999999998</v>
      </c>
      <c r="I28" s="6" t="s">
        <v>104</v>
      </c>
      <c r="J28" s="4">
        <v>2.375</v>
      </c>
      <c r="K28" s="6" t="s">
        <v>100</v>
      </c>
      <c r="L28" s="5">
        <v>0</v>
      </c>
      <c r="N28" s="5">
        <v>0.45</v>
      </c>
      <c r="O28" s="5">
        <v>0</v>
      </c>
      <c r="P28" s="3">
        <f>Q28/28.5</f>
        <v>0.81319298245614025</v>
      </c>
      <c r="Q28" s="4">
        <f>22.976+0.2</f>
        <v>23.175999999999998</v>
      </c>
      <c r="T28" s="5">
        <v>0</v>
      </c>
      <c r="U28" s="2">
        <f t="shared" si="6"/>
        <v>28.1</v>
      </c>
      <c r="V28" s="2">
        <f t="shared" si="7"/>
        <v>51.725999999999999</v>
      </c>
    </row>
    <row r="29" spans="1:22" x14ac:dyDescent="0.2">
      <c r="A29" s="1">
        <v>42965</v>
      </c>
      <c r="B29" s="4">
        <f>0.717+4.6+1.75</f>
        <v>7.0669999999999993</v>
      </c>
      <c r="C29" s="6" t="s">
        <v>105</v>
      </c>
      <c r="D29" s="5">
        <v>2.5750000000000002</v>
      </c>
      <c r="E29" s="6" t="s">
        <v>106</v>
      </c>
      <c r="F29" s="6">
        <v>3.35</v>
      </c>
      <c r="G29" s="6" t="s">
        <v>107</v>
      </c>
      <c r="H29" s="4">
        <f>0.983+1.37</f>
        <v>2.3530000000000002</v>
      </c>
      <c r="I29" s="6" t="s">
        <v>108</v>
      </c>
      <c r="J29" s="4">
        <v>0</v>
      </c>
      <c r="L29" s="5">
        <v>0.83299999999999996</v>
      </c>
      <c r="M29" s="6" t="s">
        <v>109</v>
      </c>
      <c r="N29" s="5">
        <v>1.133</v>
      </c>
      <c r="O29" s="5">
        <v>0</v>
      </c>
      <c r="P29" s="3">
        <v>0.68</v>
      </c>
      <c r="Q29" s="5">
        <v>5.976</v>
      </c>
      <c r="T29" s="5">
        <v>0</v>
      </c>
      <c r="U29" s="2">
        <f t="shared" si="6"/>
        <v>15.344999999999999</v>
      </c>
      <c r="V29" s="2">
        <f t="shared" si="7"/>
        <v>23.286999999999999</v>
      </c>
    </row>
    <row r="30" spans="1:22" x14ac:dyDescent="0.2">
      <c r="A30" s="1">
        <v>42972</v>
      </c>
      <c r="B30" s="4">
        <f>3.158+6.967+1.067</f>
        <v>11.192</v>
      </c>
      <c r="C30" s="6" t="s">
        <v>114</v>
      </c>
      <c r="D30" s="5">
        <v>6.7</v>
      </c>
      <c r="E30" s="6" t="s">
        <v>115</v>
      </c>
      <c r="F30" s="6">
        <v>3.8170000000000002</v>
      </c>
      <c r="G30" s="6" t="s">
        <v>116</v>
      </c>
      <c r="H30" s="4">
        <v>4.625</v>
      </c>
      <c r="I30" t="s">
        <v>117</v>
      </c>
      <c r="J30" s="6">
        <v>3.9420000000000002</v>
      </c>
      <c r="K30" t="s">
        <v>118</v>
      </c>
      <c r="L30" s="5">
        <v>1.4083000000000001</v>
      </c>
      <c r="M30" t="s">
        <v>120</v>
      </c>
      <c r="N30" s="5">
        <v>0</v>
      </c>
      <c r="O30" s="5">
        <v>1</v>
      </c>
      <c r="P30" s="3">
        <v>0.7</v>
      </c>
      <c r="Q30" s="5">
        <v>1.4</v>
      </c>
      <c r="T30" s="5">
        <v>0</v>
      </c>
      <c r="U30" s="2">
        <f t="shared" si="6"/>
        <v>30.276</v>
      </c>
      <c r="V30" s="2">
        <f t="shared" si="7"/>
        <v>34.084299999999999</v>
      </c>
    </row>
    <row r="31" spans="1:22" x14ac:dyDescent="0.2">
      <c r="A31" s="1">
        <v>42979</v>
      </c>
      <c r="B31" s="4">
        <f>4.208+4.142</f>
        <v>8.3500000000000014</v>
      </c>
      <c r="C31" t="s">
        <v>110</v>
      </c>
      <c r="D31" s="5">
        <v>5.35</v>
      </c>
      <c r="E31" t="s">
        <v>111</v>
      </c>
      <c r="F31" s="6">
        <v>4.5670000000000002</v>
      </c>
      <c r="G31" s="6" t="s">
        <v>112</v>
      </c>
      <c r="H31" s="4">
        <f>2.8+1.842</f>
        <v>4.6419999999999995</v>
      </c>
      <c r="I31" s="6" t="s">
        <v>113</v>
      </c>
      <c r="J31" s="6">
        <v>4.9749999999999996</v>
      </c>
      <c r="K31" t="s">
        <v>119</v>
      </c>
      <c r="L31" s="5">
        <v>0</v>
      </c>
      <c r="N31" s="5">
        <v>0</v>
      </c>
      <c r="O31" s="5">
        <v>18.091999999999999</v>
      </c>
      <c r="P31" s="3"/>
      <c r="Q31" s="5">
        <v>0</v>
      </c>
      <c r="T31" s="5">
        <v>0</v>
      </c>
      <c r="U31" s="2">
        <f t="shared" si="6"/>
        <v>27.884</v>
      </c>
      <c r="V31" s="2">
        <f t="shared" si="7"/>
        <v>45.975999999999999</v>
      </c>
    </row>
    <row r="32" spans="1:22" x14ac:dyDescent="0.2">
      <c r="A32" s="1">
        <v>42986</v>
      </c>
      <c r="B32" s="4">
        <f>11.8+4.708+0.85</f>
        <v>17.358000000000004</v>
      </c>
      <c r="C32" t="s">
        <v>121</v>
      </c>
      <c r="D32" s="5">
        <v>16.658000000000001</v>
      </c>
      <c r="E32" t="s">
        <v>122</v>
      </c>
      <c r="F32" s="6">
        <v>2.8330000000000002</v>
      </c>
      <c r="G32" s="6" t="s">
        <v>123</v>
      </c>
      <c r="H32" s="4">
        <f>7.583+2.183</f>
        <v>9.766</v>
      </c>
      <c r="I32" t="s">
        <v>124</v>
      </c>
      <c r="J32" s="6">
        <v>5.1669999999999998</v>
      </c>
      <c r="K32" t="s">
        <v>125</v>
      </c>
      <c r="L32" s="5">
        <v>1.4</v>
      </c>
      <c r="M32" t="s">
        <v>126</v>
      </c>
      <c r="N32" s="5">
        <v>2.867</v>
      </c>
      <c r="O32" s="5">
        <v>7.7416999999999998</v>
      </c>
      <c r="P32" s="3"/>
      <c r="Q32" s="5">
        <v>0</v>
      </c>
      <c r="T32" s="5">
        <v>0</v>
      </c>
      <c r="U32" s="5">
        <f t="shared" si="6"/>
        <v>51.782000000000004</v>
      </c>
      <c r="V32" s="5">
        <f t="shared" si="7"/>
        <v>63.790700000000001</v>
      </c>
    </row>
    <row r="33" spans="1:22" x14ac:dyDescent="0.2">
      <c r="A33" s="1">
        <v>42993</v>
      </c>
      <c r="B33" s="4">
        <v>19.382999999999999</v>
      </c>
      <c r="C33" t="s">
        <v>128</v>
      </c>
      <c r="D33" s="5">
        <v>15.042</v>
      </c>
      <c r="E33" t="s">
        <v>127</v>
      </c>
      <c r="F33" s="6">
        <v>5.1669999999999998</v>
      </c>
      <c r="G33" s="6" t="s">
        <v>129</v>
      </c>
      <c r="H33" s="4">
        <v>9.5419999999999998</v>
      </c>
      <c r="I33" t="s">
        <v>130</v>
      </c>
      <c r="J33" s="6">
        <v>6</v>
      </c>
      <c r="K33" t="s">
        <v>131</v>
      </c>
      <c r="L33" s="5">
        <v>0.38300000000000001</v>
      </c>
      <c r="M33" t="s">
        <v>132</v>
      </c>
      <c r="N33" s="5">
        <v>1.95</v>
      </c>
      <c r="O33" s="5">
        <v>5.6340000000000003</v>
      </c>
      <c r="P33" s="3"/>
      <c r="Q33" s="5">
        <v>0</v>
      </c>
      <c r="T33" s="5">
        <v>0</v>
      </c>
      <c r="U33" s="5">
        <f t="shared" ref="U33:U47" si="8">SUM(B33,F33,H33,D33,J33)</f>
        <v>55.134</v>
      </c>
      <c r="V33" s="5">
        <f t="shared" ref="V33" si="9">SUM(B33,F33,H33,L33,N33,O33,Q33,R33,S33,T33,D33,J33)</f>
        <v>63.101000000000006</v>
      </c>
    </row>
    <row r="34" spans="1:22" x14ac:dyDescent="0.2">
      <c r="A34" s="1">
        <v>43000</v>
      </c>
      <c r="B34" s="4">
        <v>25.707999999999998</v>
      </c>
      <c r="C34" t="s">
        <v>133</v>
      </c>
      <c r="D34" s="5">
        <v>7.875</v>
      </c>
      <c r="E34" t="s">
        <v>134</v>
      </c>
      <c r="F34" s="6">
        <v>3.65</v>
      </c>
      <c r="G34" s="6" t="s">
        <v>135</v>
      </c>
      <c r="H34" s="4">
        <v>12.891999999999999</v>
      </c>
      <c r="I34" t="s">
        <v>136</v>
      </c>
      <c r="J34" s="6">
        <v>8.0749999999999993</v>
      </c>
      <c r="K34" t="s">
        <v>137</v>
      </c>
      <c r="L34" s="5">
        <v>4.0830000000000002</v>
      </c>
      <c r="M34" t="s">
        <v>138</v>
      </c>
      <c r="N34" s="5">
        <v>1.0920000000000001</v>
      </c>
      <c r="O34" s="5">
        <v>4.0830000000000002</v>
      </c>
      <c r="P34" s="3"/>
      <c r="Q34" s="5">
        <v>0</v>
      </c>
      <c r="T34" s="5">
        <v>0</v>
      </c>
      <c r="U34" s="5">
        <f t="shared" si="8"/>
        <v>58.2</v>
      </c>
      <c r="V34" s="5">
        <f t="shared" ref="V34:V47" si="10">SUM(B34,F34,H34,L34,N34,O34,Q34,R34,S34,T34,D34,J34)</f>
        <v>67.457999999999998</v>
      </c>
    </row>
    <row r="35" spans="1:22" x14ac:dyDescent="0.2">
      <c r="A35" s="1">
        <v>43007</v>
      </c>
      <c r="B35" s="4">
        <v>21.442</v>
      </c>
      <c r="C35" t="s">
        <v>139</v>
      </c>
      <c r="D35" s="5">
        <v>14.05</v>
      </c>
      <c r="E35" t="s">
        <v>140</v>
      </c>
      <c r="F35" s="6">
        <v>3.9329999999999998</v>
      </c>
      <c r="G35" s="6" t="s">
        <v>141</v>
      </c>
      <c r="H35" s="6">
        <v>14.6</v>
      </c>
      <c r="I35" t="s">
        <v>142</v>
      </c>
      <c r="J35" s="6">
        <v>10.442</v>
      </c>
      <c r="K35" t="s">
        <v>143</v>
      </c>
      <c r="L35" s="5">
        <v>1.2829999999999999</v>
      </c>
      <c r="M35" t="s">
        <v>144</v>
      </c>
      <c r="N35" s="5">
        <v>2.7080000000000002</v>
      </c>
      <c r="O35" s="5">
        <v>0.25</v>
      </c>
      <c r="P35" s="3"/>
      <c r="Q35" s="5">
        <v>0</v>
      </c>
      <c r="T35" s="5">
        <v>0</v>
      </c>
      <c r="U35" s="5">
        <f t="shared" si="8"/>
        <v>64.467000000000013</v>
      </c>
      <c r="V35" s="5">
        <f t="shared" si="10"/>
        <v>68.707999999999998</v>
      </c>
    </row>
    <row r="36" spans="1:22" x14ac:dyDescent="0.2">
      <c r="A36" s="1">
        <v>43014</v>
      </c>
      <c r="B36" s="6">
        <v>5.1920000000000002</v>
      </c>
      <c r="C36" t="s">
        <v>145</v>
      </c>
      <c r="D36" s="5">
        <v>9.9329999999999998</v>
      </c>
      <c r="E36" t="s">
        <v>146</v>
      </c>
      <c r="F36" s="6">
        <v>7.0170000000000003</v>
      </c>
      <c r="G36" s="6" t="s">
        <v>147</v>
      </c>
      <c r="H36" s="6">
        <v>14.542</v>
      </c>
      <c r="I36" t="s">
        <v>148</v>
      </c>
      <c r="J36" s="6">
        <v>7.25</v>
      </c>
      <c r="K36" t="s">
        <v>149</v>
      </c>
      <c r="L36" s="5">
        <v>0</v>
      </c>
      <c r="N36" s="5">
        <v>2.0920000000000001</v>
      </c>
      <c r="O36" s="5">
        <v>0</v>
      </c>
      <c r="P36" s="3"/>
      <c r="Q36" s="5">
        <v>0</v>
      </c>
      <c r="T36" s="5">
        <v>0</v>
      </c>
      <c r="U36" s="5">
        <f t="shared" si="8"/>
        <v>43.933999999999997</v>
      </c>
      <c r="V36" s="5">
        <f t="shared" si="10"/>
        <v>46.025999999999996</v>
      </c>
    </row>
    <row r="37" spans="1:22" x14ac:dyDescent="0.2">
      <c r="A37" s="1">
        <v>43021</v>
      </c>
      <c r="B37" s="6">
        <v>14.882999999999999</v>
      </c>
      <c r="C37" t="s">
        <v>152</v>
      </c>
      <c r="D37" s="5">
        <v>13.725</v>
      </c>
      <c r="E37" t="s">
        <v>150</v>
      </c>
      <c r="F37" s="6">
        <v>4.9000000000000004</v>
      </c>
      <c r="G37" s="6" t="s">
        <v>151</v>
      </c>
      <c r="H37" s="6">
        <v>10.167</v>
      </c>
      <c r="I37" t="s">
        <v>153</v>
      </c>
      <c r="J37" s="6">
        <v>10.029999999999999</v>
      </c>
      <c r="K37" t="s">
        <v>154</v>
      </c>
      <c r="L37" s="5">
        <v>1.9167000000000001</v>
      </c>
      <c r="M37" s="6" t="s">
        <v>155</v>
      </c>
      <c r="N37" s="5">
        <v>1.0916999999999999</v>
      </c>
      <c r="O37" s="5">
        <v>1.625</v>
      </c>
      <c r="P37" s="3"/>
      <c r="Q37" s="5">
        <v>0</v>
      </c>
      <c r="T37" s="5">
        <v>0</v>
      </c>
      <c r="U37" s="5">
        <f t="shared" si="8"/>
        <v>53.705000000000005</v>
      </c>
      <c r="V37" s="5">
        <f t="shared" si="10"/>
        <v>58.338400000000007</v>
      </c>
    </row>
    <row r="38" spans="1:22" x14ac:dyDescent="0.2">
      <c r="A38" s="1">
        <v>43028</v>
      </c>
      <c r="B38" s="6">
        <v>11.5</v>
      </c>
      <c r="C38" t="s">
        <v>156</v>
      </c>
      <c r="D38" s="5">
        <v>18.3</v>
      </c>
      <c r="E38" t="s">
        <v>157</v>
      </c>
      <c r="F38" s="6">
        <v>5.9669999999999996</v>
      </c>
      <c r="G38" s="6" t="s">
        <v>158</v>
      </c>
      <c r="H38" s="6">
        <v>13.292</v>
      </c>
      <c r="I38" t="s">
        <v>159</v>
      </c>
      <c r="J38" s="6">
        <v>13.8</v>
      </c>
      <c r="K38" t="s">
        <v>160</v>
      </c>
      <c r="L38" s="5">
        <v>2.6080000000000001</v>
      </c>
      <c r="M38" s="6" t="s">
        <v>161</v>
      </c>
      <c r="N38" s="5">
        <v>1.792</v>
      </c>
      <c r="O38" s="5">
        <v>0</v>
      </c>
      <c r="P38" s="3"/>
      <c r="Q38" s="5">
        <v>0</v>
      </c>
      <c r="T38" s="5">
        <v>0</v>
      </c>
      <c r="U38" s="5">
        <f t="shared" si="8"/>
        <v>62.858999999999995</v>
      </c>
      <c r="V38" s="5">
        <f t="shared" si="10"/>
        <v>67.259</v>
      </c>
    </row>
    <row r="39" spans="1:22" x14ac:dyDescent="0.2">
      <c r="A39" s="1">
        <v>43035</v>
      </c>
      <c r="B39" s="6">
        <v>9.7330000000000005</v>
      </c>
      <c r="C39" t="s">
        <v>162</v>
      </c>
      <c r="D39" s="5">
        <v>9.375</v>
      </c>
      <c r="E39" t="s">
        <v>163</v>
      </c>
      <c r="F39" s="6">
        <v>7.55</v>
      </c>
      <c r="G39" s="6" t="s">
        <v>164</v>
      </c>
      <c r="H39" s="6">
        <v>14.483000000000001</v>
      </c>
      <c r="I39" t="s">
        <v>170</v>
      </c>
      <c r="J39" s="6">
        <v>13.266999999999999</v>
      </c>
      <c r="K39" t="s">
        <v>165</v>
      </c>
      <c r="L39" s="5">
        <v>1.5</v>
      </c>
      <c r="M39" s="6" t="s">
        <v>166</v>
      </c>
      <c r="N39" s="5">
        <v>1.25</v>
      </c>
      <c r="O39" s="5">
        <v>0.86699999999999999</v>
      </c>
      <c r="P39" s="3"/>
      <c r="Q39" s="5">
        <v>0</v>
      </c>
      <c r="T39" s="5">
        <v>0</v>
      </c>
      <c r="U39" s="5">
        <f t="shared" si="8"/>
        <v>54.408000000000001</v>
      </c>
      <c r="V39" s="5">
        <f t="shared" si="10"/>
        <v>58.025000000000006</v>
      </c>
    </row>
    <row r="40" spans="1:22" x14ac:dyDescent="0.2">
      <c r="A40" s="1">
        <v>43042</v>
      </c>
      <c r="B40" s="6">
        <v>14.333</v>
      </c>
      <c r="C40" t="s">
        <v>167</v>
      </c>
      <c r="D40" s="5">
        <v>13.25</v>
      </c>
      <c r="E40" t="s">
        <v>174</v>
      </c>
      <c r="F40" s="6">
        <v>9.15</v>
      </c>
      <c r="G40" t="s">
        <v>168</v>
      </c>
      <c r="H40" s="6">
        <v>8.2829999999999995</v>
      </c>
      <c r="I40" t="s">
        <v>169</v>
      </c>
      <c r="J40" s="6">
        <v>5.1420000000000003</v>
      </c>
      <c r="K40" t="s">
        <v>171</v>
      </c>
      <c r="L40" s="5">
        <v>1.7669999999999999</v>
      </c>
      <c r="M40" s="6" t="s">
        <v>172</v>
      </c>
      <c r="N40" s="5">
        <v>1.7330000000000001</v>
      </c>
      <c r="O40" s="5">
        <v>0</v>
      </c>
      <c r="P40" s="3"/>
      <c r="Q40" s="5">
        <v>0</v>
      </c>
      <c r="T40" s="5">
        <v>0</v>
      </c>
      <c r="U40" s="5">
        <f t="shared" si="8"/>
        <v>50.158000000000001</v>
      </c>
      <c r="V40" s="5">
        <f t="shared" si="10"/>
        <v>53.658000000000001</v>
      </c>
    </row>
    <row r="41" spans="1:22" x14ac:dyDescent="0.2">
      <c r="A41" s="1">
        <v>43049</v>
      </c>
      <c r="B41" s="6">
        <v>24.824999999999999</v>
      </c>
      <c r="C41" t="s">
        <v>173</v>
      </c>
      <c r="D41" s="5">
        <v>10.85</v>
      </c>
      <c r="E41" t="s">
        <v>175</v>
      </c>
      <c r="F41" s="6">
        <v>7.5</v>
      </c>
      <c r="G41" t="s">
        <v>176</v>
      </c>
      <c r="H41" s="6">
        <v>5.1079999999999997</v>
      </c>
      <c r="I41" t="s">
        <v>177</v>
      </c>
      <c r="J41" s="6">
        <v>7.9749999999999996</v>
      </c>
      <c r="K41" t="s">
        <v>178</v>
      </c>
      <c r="L41" s="5">
        <v>1.9670000000000001</v>
      </c>
      <c r="M41" s="6" t="s">
        <v>179</v>
      </c>
      <c r="N41" s="5">
        <v>1.867</v>
      </c>
      <c r="O41" s="5">
        <v>2.5670000000000002</v>
      </c>
      <c r="P41" s="3"/>
      <c r="Q41" s="5">
        <v>0</v>
      </c>
      <c r="T41" s="5">
        <v>0</v>
      </c>
      <c r="U41" s="5">
        <f>SUM(B41,F41,H41,D41,J41)</f>
        <v>56.258000000000003</v>
      </c>
      <c r="V41" s="5">
        <f t="shared" si="10"/>
        <v>62.658999999999999</v>
      </c>
    </row>
    <row r="42" spans="1:22" x14ac:dyDescent="0.2">
      <c r="A42" s="1">
        <v>43056</v>
      </c>
      <c r="B42" s="6">
        <v>11.842000000000001</v>
      </c>
      <c r="C42" t="s">
        <v>180</v>
      </c>
      <c r="D42" s="5">
        <v>8.7829999999999995</v>
      </c>
      <c r="E42" t="s">
        <v>183</v>
      </c>
      <c r="F42" s="6">
        <v>5.0419999999999998</v>
      </c>
      <c r="G42" t="s">
        <v>182</v>
      </c>
      <c r="H42" s="5">
        <v>10.058</v>
      </c>
      <c r="I42" t="s">
        <v>181</v>
      </c>
      <c r="J42" s="6">
        <v>20.183</v>
      </c>
      <c r="K42" t="s">
        <v>184</v>
      </c>
      <c r="L42" s="5">
        <v>1.95</v>
      </c>
      <c r="M42" s="6" t="s">
        <v>185</v>
      </c>
      <c r="N42" s="5">
        <v>1.5669999999999999</v>
      </c>
      <c r="O42" s="5">
        <v>0</v>
      </c>
      <c r="P42" s="3"/>
      <c r="Q42" s="5">
        <v>0</v>
      </c>
      <c r="T42" s="5">
        <v>0</v>
      </c>
      <c r="U42" s="5">
        <f t="shared" si="8"/>
        <v>55.908000000000001</v>
      </c>
      <c r="V42" s="5">
        <f t="shared" si="10"/>
        <v>59.424999999999997</v>
      </c>
    </row>
    <row r="43" spans="1:22" x14ac:dyDescent="0.2">
      <c r="A43" s="1">
        <v>43063</v>
      </c>
      <c r="B43" s="6">
        <v>11.342000000000001</v>
      </c>
      <c r="C43" t="s">
        <v>186</v>
      </c>
      <c r="D43" s="5">
        <v>17.516999999999999</v>
      </c>
      <c r="E43" t="s">
        <v>187</v>
      </c>
      <c r="F43" s="6">
        <v>4.05</v>
      </c>
      <c r="G43" t="s">
        <v>188</v>
      </c>
      <c r="H43" s="5">
        <v>8.8420000000000005</v>
      </c>
      <c r="I43" t="s">
        <v>189</v>
      </c>
      <c r="J43" s="6">
        <v>10.45</v>
      </c>
      <c r="K43" t="s">
        <v>190</v>
      </c>
      <c r="L43" s="5">
        <v>1.258</v>
      </c>
      <c r="M43" s="6" t="s">
        <v>191</v>
      </c>
      <c r="N43" s="5">
        <v>1.7749999999999999</v>
      </c>
      <c r="O43" s="5">
        <v>0</v>
      </c>
      <c r="P43" s="3"/>
      <c r="Q43" s="5">
        <v>0</v>
      </c>
      <c r="T43" s="5">
        <v>0</v>
      </c>
      <c r="U43" s="5">
        <f t="shared" si="8"/>
        <v>52.201000000000008</v>
      </c>
      <c r="V43" s="5">
        <f t="shared" si="10"/>
        <v>55.233999999999995</v>
      </c>
    </row>
    <row r="44" spans="1:22" x14ac:dyDescent="0.2">
      <c r="A44" s="1">
        <v>43070</v>
      </c>
      <c r="B44" s="6">
        <v>14.558</v>
      </c>
      <c r="C44" t="s">
        <v>192</v>
      </c>
      <c r="D44" s="5">
        <v>14.15</v>
      </c>
      <c r="E44" t="s">
        <v>193</v>
      </c>
      <c r="F44" s="6">
        <v>4.5170000000000003</v>
      </c>
      <c r="G44" t="s">
        <v>194</v>
      </c>
      <c r="H44" s="5">
        <v>8.6999999999999993</v>
      </c>
      <c r="I44" t="s">
        <v>195</v>
      </c>
      <c r="J44" s="6">
        <v>11.782999999999999</v>
      </c>
      <c r="K44" t="s">
        <v>196</v>
      </c>
      <c r="L44" s="5">
        <v>2.6080000000000001</v>
      </c>
      <c r="M44" s="6" t="s">
        <v>197</v>
      </c>
      <c r="N44" s="5">
        <v>1.583</v>
      </c>
      <c r="O44" s="5">
        <v>2.6080000000000001</v>
      </c>
      <c r="P44" s="3"/>
      <c r="Q44" s="5">
        <v>0</v>
      </c>
      <c r="T44" s="5">
        <v>0</v>
      </c>
      <c r="U44" s="5">
        <f t="shared" si="8"/>
        <v>53.707999999999998</v>
      </c>
      <c r="V44" s="5">
        <f t="shared" si="10"/>
        <v>60.506999999999998</v>
      </c>
    </row>
    <row r="45" spans="1:22" x14ac:dyDescent="0.2">
      <c r="A45" s="1">
        <v>43077</v>
      </c>
      <c r="B45" s="6">
        <v>10.891999999999999</v>
      </c>
      <c r="C45" t="s">
        <v>198</v>
      </c>
      <c r="D45" s="5">
        <v>17.158000000000001</v>
      </c>
      <c r="E45" t="s">
        <v>199</v>
      </c>
      <c r="F45" s="6">
        <v>5.0330000000000004</v>
      </c>
      <c r="G45" t="s">
        <v>200</v>
      </c>
      <c r="H45" s="5">
        <v>8.4499999999999993</v>
      </c>
      <c r="I45" t="s">
        <v>201</v>
      </c>
      <c r="J45" s="6">
        <v>12.458</v>
      </c>
      <c r="K45" t="s">
        <v>202</v>
      </c>
      <c r="L45" s="5">
        <v>2.375</v>
      </c>
      <c r="M45" s="6" t="s">
        <v>203</v>
      </c>
      <c r="N45" s="5">
        <v>1.508</v>
      </c>
      <c r="O45" s="5">
        <v>0.33300000000000002</v>
      </c>
      <c r="P45" s="3"/>
      <c r="Q45" s="5">
        <v>0</v>
      </c>
      <c r="T45" s="5">
        <v>0</v>
      </c>
      <c r="U45" s="5">
        <f t="shared" si="8"/>
        <v>53.991</v>
      </c>
      <c r="V45" s="5">
        <f t="shared" si="10"/>
        <v>58.206999999999994</v>
      </c>
    </row>
    <row r="46" spans="1:22" x14ac:dyDescent="0.2">
      <c r="A46" s="1">
        <v>43084</v>
      </c>
      <c r="B46" s="6">
        <v>7.0750000000000002</v>
      </c>
      <c r="C46" t="s">
        <v>204</v>
      </c>
      <c r="D46" s="5">
        <v>12.8</v>
      </c>
      <c r="E46" t="s">
        <v>205</v>
      </c>
      <c r="F46" s="6">
        <v>4.4829999999999997</v>
      </c>
      <c r="G46" t="s">
        <v>206</v>
      </c>
      <c r="H46" s="5">
        <v>10.175000000000001</v>
      </c>
      <c r="I46" t="s">
        <v>207</v>
      </c>
      <c r="J46" s="6">
        <v>16.091999999999999</v>
      </c>
      <c r="K46" t="s">
        <v>213</v>
      </c>
      <c r="L46" s="5">
        <v>0.183</v>
      </c>
      <c r="M46" s="6" t="s">
        <v>208</v>
      </c>
      <c r="N46" s="5">
        <v>1.7829999999999999</v>
      </c>
      <c r="O46" s="5">
        <v>0</v>
      </c>
      <c r="P46" s="3"/>
      <c r="Q46" s="5">
        <v>0</v>
      </c>
      <c r="T46" s="5">
        <v>0</v>
      </c>
      <c r="U46" s="5">
        <f t="shared" si="8"/>
        <v>50.625</v>
      </c>
      <c r="V46" s="5">
        <f t="shared" si="10"/>
        <v>52.591000000000001</v>
      </c>
    </row>
    <row r="47" spans="1:22" x14ac:dyDescent="0.2">
      <c r="A47" s="1">
        <v>43091</v>
      </c>
      <c r="B47" s="6">
        <v>8.3919999999999995</v>
      </c>
      <c r="C47" t="s">
        <v>209</v>
      </c>
      <c r="D47" s="5">
        <v>15.717000000000001</v>
      </c>
      <c r="E47" t="s">
        <v>210</v>
      </c>
      <c r="F47" s="6">
        <v>1.867</v>
      </c>
      <c r="G47" t="s">
        <v>211</v>
      </c>
      <c r="H47" s="5">
        <v>10.266999999999999</v>
      </c>
      <c r="I47" t="s">
        <v>212</v>
      </c>
      <c r="J47" s="6">
        <v>21.216999999999999</v>
      </c>
      <c r="K47" t="s">
        <v>214</v>
      </c>
      <c r="L47" s="5">
        <v>3.0830000000000002</v>
      </c>
      <c r="M47" t="s">
        <v>215</v>
      </c>
      <c r="N47" s="5">
        <v>0.56699999999999995</v>
      </c>
      <c r="O47" s="5">
        <v>0</v>
      </c>
      <c r="P47" s="3"/>
      <c r="Q47" s="5">
        <v>0</v>
      </c>
      <c r="T47" s="5">
        <v>0</v>
      </c>
      <c r="U47" s="5">
        <f t="shared" si="8"/>
        <v>57.46</v>
      </c>
      <c r="V47" s="5">
        <f t="shared" si="10"/>
        <v>61.11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P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2018-07-17T01:42:08Z</dcterms:modified>
</cp:coreProperties>
</file>