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Programming Stuffs\GitHub Saved\phy327Labs\Lab3_HallEffect\"/>
    </mc:Choice>
  </mc:AlternateContent>
  <xr:revisionPtr revIDLastSave="0" documentId="13_ncr:1_{C4E45879-22A7-468A-A9B5-0419FDF4D084}" xr6:coauthVersionLast="45" xr6:coauthVersionMax="45" xr10:uidLastSave="{00000000-0000-0000-0000-000000000000}"/>
  <bookViews>
    <workbookView xWindow="-110" yWindow="-110" windowWidth="19420" windowHeight="10420" xr2:uid="{142D6FCA-3B31-4F50-AC47-A65C37AFA5FF}"/>
  </bookViews>
  <sheets>
    <sheet name="Nov 19 GeN" sheetId="17" r:id="rId1"/>
    <sheet name="Nov 19 SiN" sheetId="16" r:id="rId2"/>
    <sheet name="Nov 18 SiUn" sheetId="14" r:id="rId3"/>
    <sheet name="Nov 18 GeP" sheetId="12" r:id="rId4"/>
    <sheet name="Nov 18 Sin" sheetId="11" r:id="rId5"/>
    <sheet name="Nov 15 GOODACTUAK 2" sheetId="9" r:id="rId6"/>
    <sheet name="Nov 15 GOODACTUAK" sheetId="8" r:id="rId7"/>
    <sheet name="Nov 15 good" sheetId="1" r:id="rId8"/>
    <sheet name="Nov 12a unfinished" sheetId="5" r:id="rId9"/>
    <sheet name="Nov 1b" sheetId="4" r:id="rId10"/>
    <sheet name="Nov 1" sheetId="3" r:id="rId11"/>
    <sheet name="Oct 29" sheetId="1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7" l="1"/>
  <c r="AA5" i="17"/>
  <c r="Z8" i="12"/>
  <c r="Z7" i="12"/>
  <c r="Z6" i="12"/>
  <c r="Z5" i="12"/>
  <c r="Z4" i="12"/>
  <c r="Y8" i="12"/>
  <c r="Y7" i="12"/>
  <c r="Y6" i="12"/>
  <c r="Y5" i="12"/>
  <c r="Y4" i="12"/>
  <c r="AD8" i="17"/>
  <c r="AC8" i="17"/>
  <c r="AB8" i="17"/>
  <c r="AA8" i="17"/>
  <c r="Z8" i="17"/>
  <c r="Y8" i="17"/>
  <c r="AD7" i="17"/>
  <c r="AC7" i="17"/>
  <c r="AB7" i="17"/>
  <c r="AA7" i="17"/>
  <c r="Z7" i="17"/>
  <c r="Y7" i="17"/>
  <c r="AD6" i="17"/>
  <c r="AC6" i="17"/>
  <c r="AB6" i="17"/>
  <c r="AA6" i="17"/>
  <c r="Z6" i="17"/>
  <c r="Y6" i="17"/>
  <c r="AD5" i="17"/>
  <c r="AC5" i="17"/>
  <c r="AB5" i="17"/>
  <c r="Z5" i="17"/>
  <c r="Y5" i="17"/>
  <c r="AD4" i="17"/>
  <c r="AC4" i="17"/>
  <c r="AB4" i="17"/>
  <c r="AA4" i="17"/>
  <c r="AD1" i="17"/>
  <c r="AE6" i="17" s="1"/>
  <c r="AF6" i="17" s="1"/>
  <c r="K120" i="17"/>
  <c r="L120" i="17" s="1"/>
  <c r="L119" i="17"/>
  <c r="K119" i="17"/>
  <c r="L118" i="17"/>
  <c r="K118" i="17"/>
  <c r="K117" i="17"/>
  <c r="L117" i="17" s="1"/>
  <c r="K116" i="17"/>
  <c r="L116" i="17" s="1"/>
  <c r="L115" i="17"/>
  <c r="K115" i="17"/>
  <c r="L114" i="17"/>
  <c r="K114" i="17"/>
  <c r="L113" i="17"/>
  <c r="K113" i="17"/>
  <c r="L87" i="17"/>
  <c r="K87" i="17"/>
  <c r="K69" i="17"/>
  <c r="L69" i="17" s="1"/>
  <c r="L68" i="17"/>
  <c r="K68" i="17"/>
  <c r="K67" i="17"/>
  <c r="L67" i="17" s="1"/>
  <c r="K66" i="17"/>
  <c r="L66" i="17" s="1"/>
  <c r="K65" i="17"/>
  <c r="L65" i="17" s="1"/>
  <c r="L64" i="17"/>
  <c r="K64" i="17"/>
  <c r="K63" i="17"/>
  <c r="L63" i="17" s="1"/>
  <c r="L62" i="17"/>
  <c r="K62" i="17"/>
  <c r="K40" i="17"/>
  <c r="K38" i="17"/>
  <c r="K45" i="17"/>
  <c r="L45" i="17" s="1"/>
  <c r="L44" i="17"/>
  <c r="K44" i="17"/>
  <c r="K43" i="17"/>
  <c r="L43" i="17" s="1"/>
  <c r="K42" i="17"/>
  <c r="L42" i="17" s="1"/>
  <c r="K41" i="17"/>
  <c r="L41" i="17" s="1"/>
  <c r="L40" i="17"/>
  <c r="K39" i="17"/>
  <c r="L39" i="17" s="1"/>
  <c r="L38" i="17"/>
  <c r="O123" i="17"/>
  <c r="O97" i="17"/>
  <c r="O72" i="17"/>
  <c r="O48" i="17"/>
  <c r="K25" i="17"/>
  <c r="L25" i="17" s="1"/>
  <c r="L24" i="17" s="1"/>
  <c r="AD8" i="12"/>
  <c r="AC8" i="12"/>
  <c r="AB8" i="12"/>
  <c r="AA8" i="12"/>
  <c r="AD7" i="12"/>
  <c r="AC7" i="12"/>
  <c r="AB7" i="12"/>
  <c r="AA7" i="12"/>
  <c r="AD6" i="12"/>
  <c r="AC6" i="12"/>
  <c r="AB6" i="12"/>
  <c r="AA6" i="12"/>
  <c r="AD5" i="12"/>
  <c r="AC5" i="12"/>
  <c r="AB5" i="12"/>
  <c r="AA5" i="12"/>
  <c r="AD4" i="12"/>
  <c r="AC4" i="12"/>
  <c r="AB4" i="12"/>
  <c r="AA4" i="12"/>
  <c r="AD1" i="12"/>
  <c r="O123" i="12"/>
  <c r="K25" i="12"/>
  <c r="L25" i="12" s="1"/>
  <c r="L24" i="12" s="1"/>
  <c r="K12" i="12"/>
  <c r="L120" i="12"/>
  <c r="K120" i="12"/>
  <c r="K119" i="12"/>
  <c r="L119" i="12" s="1"/>
  <c r="K118" i="12"/>
  <c r="L118" i="12" s="1"/>
  <c r="K117" i="12"/>
  <c r="L117" i="12" s="1"/>
  <c r="L116" i="12"/>
  <c r="K116" i="12"/>
  <c r="K115" i="12"/>
  <c r="L115" i="12" s="1"/>
  <c r="K114" i="12"/>
  <c r="L114" i="12" s="1"/>
  <c r="L113" i="12"/>
  <c r="K113" i="12"/>
  <c r="K94" i="12"/>
  <c r="L94" i="12" s="1"/>
  <c r="K93" i="12"/>
  <c r="L93" i="12" s="1"/>
  <c r="K92" i="12"/>
  <c r="L92" i="12" s="1"/>
  <c r="K91" i="12"/>
  <c r="L91" i="12" s="1"/>
  <c r="K90" i="12"/>
  <c r="L90" i="12" s="1"/>
  <c r="K89" i="12"/>
  <c r="L89" i="12" s="1"/>
  <c r="K88" i="12"/>
  <c r="L88" i="12" s="1"/>
  <c r="L87" i="12"/>
  <c r="K87" i="12"/>
  <c r="L69" i="12"/>
  <c r="K69" i="12"/>
  <c r="L68" i="12"/>
  <c r="K68" i="12"/>
  <c r="L67" i="12"/>
  <c r="K67" i="12"/>
  <c r="K66" i="12"/>
  <c r="L66" i="12" s="1"/>
  <c r="L65" i="12"/>
  <c r="K65" i="12"/>
  <c r="K64" i="12"/>
  <c r="L64" i="12" s="1"/>
  <c r="L63" i="12"/>
  <c r="K63" i="12"/>
  <c r="L62" i="12"/>
  <c r="K62" i="12"/>
  <c r="L45" i="12"/>
  <c r="K45" i="12"/>
  <c r="K44" i="12"/>
  <c r="L44" i="12" s="1"/>
  <c r="K43" i="12"/>
  <c r="L43" i="12" s="1"/>
  <c r="K42" i="12"/>
  <c r="L42" i="12" s="1"/>
  <c r="L41" i="12"/>
  <c r="K41" i="12"/>
  <c r="K40" i="12"/>
  <c r="L40" i="12" s="1"/>
  <c r="K39" i="12"/>
  <c r="L39" i="12" s="1"/>
  <c r="L38" i="12"/>
  <c r="K38" i="12"/>
  <c r="AE6" i="12" l="1"/>
  <c r="AF6" i="12" s="1"/>
  <c r="AE5" i="17"/>
  <c r="AF5" i="17" s="1"/>
  <c r="AE8" i="17"/>
  <c r="AF8" i="17" s="1"/>
  <c r="AE7" i="17"/>
  <c r="AF7" i="17" s="1"/>
  <c r="AE5" i="12"/>
  <c r="AF5" i="12" s="1"/>
  <c r="AE8" i="12"/>
  <c r="AF8" i="12" s="1"/>
  <c r="AE4" i="12"/>
  <c r="AF4" i="12" s="1"/>
  <c r="AE7" i="12"/>
  <c r="AF7" i="12" s="1"/>
  <c r="P97" i="14"/>
  <c r="P96" i="14" s="1"/>
  <c r="AB7" i="14" s="1"/>
  <c r="P72" i="14"/>
  <c r="P71" i="14" s="1"/>
  <c r="AB6" i="14" s="1"/>
  <c r="P123" i="16"/>
  <c r="P122" i="16"/>
  <c r="P97" i="16"/>
  <c r="P96" i="16" s="1"/>
  <c r="P72" i="16"/>
  <c r="P71" i="16" s="1"/>
  <c r="P48" i="16"/>
  <c r="L25" i="16"/>
  <c r="L24" i="16" s="1"/>
  <c r="AA8" i="14"/>
  <c r="AE8" i="14" s="1"/>
  <c r="Z8" i="14"/>
  <c r="Y8" i="14"/>
  <c r="AE7" i="14"/>
  <c r="AC7" i="14"/>
  <c r="AA7" i="14"/>
  <c r="Z7" i="14"/>
  <c r="Y7" i="14"/>
  <c r="AE6" i="14"/>
  <c r="AC6" i="14"/>
  <c r="AA6" i="14"/>
  <c r="Z6" i="14"/>
  <c r="Y6" i="14"/>
  <c r="AA5" i="14"/>
  <c r="AE5" i="14" s="1"/>
  <c r="Z5" i="14"/>
  <c r="Y5" i="14"/>
  <c r="AE4" i="14"/>
  <c r="AF4" i="14" s="1"/>
  <c r="AD4" i="14"/>
  <c r="AC4" i="14"/>
  <c r="AB4" i="14"/>
  <c r="AA4" i="14"/>
  <c r="Z4" i="14"/>
  <c r="Y4" i="14"/>
  <c r="AD1" i="14"/>
  <c r="K120" i="14"/>
  <c r="L120" i="14" s="1"/>
  <c r="L119" i="14"/>
  <c r="K119" i="14"/>
  <c r="K118" i="14"/>
  <c r="L118" i="14" s="1"/>
  <c r="K117" i="14"/>
  <c r="L117" i="14" s="1"/>
  <c r="K116" i="14"/>
  <c r="L116" i="14" s="1"/>
  <c r="L115" i="14"/>
  <c r="K115" i="14"/>
  <c r="K114" i="14"/>
  <c r="L114" i="14" s="1"/>
  <c r="L113" i="14"/>
  <c r="K113" i="14"/>
  <c r="K94" i="14"/>
  <c r="L94" i="14" s="1"/>
  <c r="L93" i="14"/>
  <c r="K93" i="14"/>
  <c r="L92" i="14"/>
  <c r="K92" i="14"/>
  <c r="K91" i="14"/>
  <c r="L91" i="14" s="1"/>
  <c r="K90" i="14"/>
  <c r="L90" i="14" s="1"/>
  <c r="L89" i="14"/>
  <c r="K89" i="14"/>
  <c r="L88" i="14"/>
  <c r="K88" i="14"/>
  <c r="L87" i="14"/>
  <c r="K87" i="14"/>
  <c r="K69" i="14"/>
  <c r="L69" i="14" s="1"/>
  <c r="L68" i="14"/>
  <c r="K68" i="14"/>
  <c r="K67" i="14"/>
  <c r="L67" i="14" s="1"/>
  <c r="K66" i="14"/>
  <c r="L66" i="14" s="1"/>
  <c r="K65" i="14"/>
  <c r="L65" i="14" s="1"/>
  <c r="L64" i="14"/>
  <c r="K64" i="14"/>
  <c r="K63" i="14"/>
  <c r="L63" i="14" s="1"/>
  <c r="L62" i="14"/>
  <c r="K62" i="14"/>
  <c r="L44" i="14"/>
  <c r="K45" i="14"/>
  <c r="L45" i="14" s="1"/>
  <c r="K44" i="14"/>
  <c r="K43" i="14"/>
  <c r="L43" i="14" s="1"/>
  <c r="K42" i="14"/>
  <c r="L42" i="14" s="1"/>
  <c r="K41" i="14"/>
  <c r="L41" i="14" s="1"/>
  <c r="L40" i="14"/>
  <c r="K40" i="14"/>
  <c r="K39" i="14"/>
  <c r="L39" i="14" s="1"/>
  <c r="L38" i="14"/>
  <c r="K38" i="14"/>
  <c r="L25" i="14"/>
  <c r="L24" i="14" s="1"/>
  <c r="AE4" i="16"/>
  <c r="B21" i="16"/>
  <c r="AE7" i="16"/>
  <c r="AE8" i="16"/>
  <c r="AE6" i="16"/>
  <c r="AE5" i="16"/>
  <c r="AD1" i="16"/>
  <c r="AF7" i="14" l="1"/>
  <c r="AD7" i="14"/>
  <c r="AF6" i="14"/>
  <c r="AD6" i="14"/>
  <c r="AD8" i="16"/>
  <c r="AD7" i="16"/>
  <c r="AC7" i="16"/>
  <c r="AD6" i="16"/>
  <c r="AC6" i="16"/>
  <c r="AC5" i="16"/>
  <c r="AD5" i="16"/>
  <c r="AC8" i="16"/>
  <c r="AD4" i="16" l="1"/>
  <c r="AC4" i="16"/>
  <c r="AB8" i="16"/>
  <c r="AF8" i="16" s="1"/>
  <c r="AB7" i="16"/>
  <c r="AF7" i="16" s="1"/>
  <c r="AA8" i="16"/>
  <c r="AA7" i="16"/>
  <c r="AA6" i="16"/>
  <c r="AA5" i="16"/>
  <c r="AB4" i="16"/>
  <c r="AF4" i="16" s="1"/>
  <c r="AA4" i="16"/>
  <c r="K120" i="16"/>
  <c r="L120" i="16" s="1"/>
  <c r="K119" i="16"/>
  <c r="L119" i="16" s="1"/>
  <c r="K118" i="16"/>
  <c r="L118" i="16" s="1"/>
  <c r="L117" i="16"/>
  <c r="K117" i="16"/>
  <c r="K116" i="16"/>
  <c r="L116" i="16" s="1"/>
  <c r="K115" i="16"/>
  <c r="L115" i="16" s="1"/>
  <c r="K114" i="16"/>
  <c r="L114" i="16" s="1"/>
  <c r="L113" i="16"/>
  <c r="K113" i="16"/>
  <c r="K94" i="16"/>
  <c r="L94" i="16" s="1"/>
  <c r="K93" i="16"/>
  <c r="L93" i="16" s="1"/>
  <c r="K92" i="16"/>
  <c r="L92" i="16" s="1"/>
  <c r="L91" i="16"/>
  <c r="K91" i="16"/>
  <c r="K90" i="16"/>
  <c r="L90" i="16" s="1"/>
  <c r="K89" i="16"/>
  <c r="L89" i="16" s="1"/>
  <c r="K88" i="16"/>
  <c r="L88" i="16" s="1"/>
  <c r="L87" i="16"/>
  <c r="K87" i="16"/>
  <c r="L69" i="16"/>
  <c r="K69" i="16"/>
  <c r="K68" i="16"/>
  <c r="L68" i="16" s="1"/>
  <c r="L67" i="16"/>
  <c r="K67" i="16"/>
  <c r="K66" i="16"/>
  <c r="L66" i="16" s="1"/>
  <c r="L65" i="16"/>
  <c r="K65" i="16"/>
  <c r="K64" i="16"/>
  <c r="L64" i="16" s="1"/>
  <c r="L63" i="16"/>
  <c r="K63" i="16"/>
  <c r="L62" i="16"/>
  <c r="K62" i="16"/>
  <c r="K39" i="16"/>
  <c r="K45" i="16"/>
  <c r="L45" i="16" s="1"/>
  <c r="L44" i="16"/>
  <c r="K44" i="16"/>
  <c r="K43" i="16"/>
  <c r="L43" i="16" s="1"/>
  <c r="L42" i="16"/>
  <c r="K42" i="16"/>
  <c r="K41" i="16"/>
  <c r="L41" i="16" s="1"/>
  <c r="L40" i="16"/>
  <c r="K40" i="16"/>
  <c r="L39" i="16"/>
  <c r="K38" i="16"/>
  <c r="L38" i="16"/>
  <c r="K12" i="16"/>
  <c r="L12" i="16" s="1"/>
  <c r="O123" i="16"/>
  <c r="O97" i="16"/>
  <c r="O72" i="16"/>
  <c r="O48" i="16"/>
  <c r="K25" i="16" l="1"/>
  <c r="O123" i="14"/>
  <c r="O97" i="14"/>
  <c r="O72" i="14"/>
  <c r="O48" i="14"/>
  <c r="K25" i="14"/>
  <c r="P123" i="12"/>
  <c r="P122" i="12" s="1"/>
  <c r="O97" i="12"/>
  <c r="P97" i="12" s="1"/>
  <c r="P96" i="12" s="1"/>
  <c r="O72" i="12"/>
  <c r="P72" i="12" s="1"/>
  <c r="P71" i="12" s="1"/>
  <c r="O48" i="12"/>
  <c r="P48" i="12" s="1"/>
  <c r="P47" i="12" s="1"/>
  <c r="P123" i="14" l="1"/>
  <c r="AC8" i="14"/>
  <c r="AC5" i="14"/>
  <c r="P48" i="14"/>
  <c r="Z8" i="16"/>
  <c r="Y8" i="16"/>
  <c r="Z7" i="16"/>
  <c r="Y7" i="16"/>
  <c r="Z6" i="16"/>
  <c r="Y6" i="16"/>
  <c r="Z5" i="16"/>
  <c r="Y5" i="16"/>
  <c r="Z4" i="16"/>
  <c r="Y4" i="16"/>
  <c r="B120" i="17"/>
  <c r="C117" i="17"/>
  <c r="B117" i="17"/>
  <c r="F114" i="17"/>
  <c r="E114" i="17"/>
  <c r="C114" i="17"/>
  <c r="B114" i="17"/>
  <c r="F113" i="17"/>
  <c r="E113" i="17"/>
  <c r="C113" i="17"/>
  <c r="B113" i="17"/>
  <c r="K94" i="17"/>
  <c r="L94" i="17" s="1"/>
  <c r="B94" i="17"/>
  <c r="K93" i="17"/>
  <c r="L93" i="17" s="1"/>
  <c r="K92" i="17"/>
  <c r="L92" i="17" s="1"/>
  <c r="K91" i="17"/>
  <c r="L91" i="17" s="1"/>
  <c r="C91" i="17"/>
  <c r="B91" i="17"/>
  <c r="K90" i="17"/>
  <c r="L90" i="17" s="1"/>
  <c r="K89" i="17"/>
  <c r="L89" i="17" s="1"/>
  <c r="K88" i="17"/>
  <c r="L88" i="17" s="1"/>
  <c r="F88" i="17"/>
  <c r="E88" i="17"/>
  <c r="C88" i="17"/>
  <c r="B88" i="17"/>
  <c r="F87" i="17"/>
  <c r="E87" i="17"/>
  <c r="C87" i="17"/>
  <c r="B87" i="17"/>
  <c r="B69" i="17"/>
  <c r="C66" i="17"/>
  <c r="B66" i="17"/>
  <c r="F63" i="17"/>
  <c r="E63" i="17"/>
  <c r="C63" i="17"/>
  <c r="B63" i="17"/>
  <c r="F62" i="17"/>
  <c r="E62" i="17"/>
  <c r="C62" i="17"/>
  <c r="B62" i="17"/>
  <c r="B45" i="17"/>
  <c r="C42" i="17"/>
  <c r="B42" i="17"/>
  <c r="F39" i="17"/>
  <c r="E39" i="17"/>
  <c r="C39" i="17"/>
  <c r="B39" i="17"/>
  <c r="F38" i="17"/>
  <c r="E38" i="17"/>
  <c r="C38" i="17"/>
  <c r="B38" i="17"/>
  <c r="K19" i="17"/>
  <c r="L19" i="17" s="1"/>
  <c r="B19" i="17"/>
  <c r="K18" i="17"/>
  <c r="L18" i="17" s="1"/>
  <c r="K17" i="17"/>
  <c r="L17" i="17" s="1"/>
  <c r="K16" i="17"/>
  <c r="L16" i="17" s="1"/>
  <c r="C16" i="17"/>
  <c r="B16" i="17"/>
  <c r="K15" i="17"/>
  <c r="L15" i="17" s="1"/>
  <c r="K14" i="17"/>
  <c r="L14" i="17" s="1"/>
  <c r="K13" i="17"/>
  <c r="L13" i="17" s="1"/>
  <c r="F13" i="17"/>
  <c r="E13" i="17"/>
  <c r="C13" i="17"/>
  <c r="B13" i="17"/>
  <c r="K12" i="17"/>
  <c r="L12" i="17" s="1"/>
  <c r="F12" i="17"/>
  <c r="E12" i="17"/>
  <c r="C12" i="17"/>
  <c r="E87" i="16"/>
  <c r="B120" i="16"/>
  <c r="C117" i="16"/>
  <c r="B117" i="16"/>
  <c r="F114" i="16"/>
  <c r="E114" i="16"/>
  <c r="C114" i="16"/>
  <c r="B114" i="16"/>
  <c r="F113" i="16"/>
  <c r="E113" i="16"/>
  <c r="C113" i="16"/>
  <c r="B113" i="16"/>
  <c r="B94" i="16"/>
  <c r="C91" i="16"/>
  <c r="B91" i="16"/>
  <c r="F88" i="16"/>
  <c r="E88" i="16"/>
  <c r="C88" i="16"/>
  <c r="B88" i="16"/>
  <c r="F87" i="16"/>
  <c r="C87" i="16"/>
  <c r="B87" i="16"/>
  <c r="B69" i="16"/>
  <c r="C66" i="16"/>
  <c r="B66" i="16"/>
  <c r="F63" i="16"/>
  <c r="E63" i="16"/>
  <c r="C63" i="16"/>
  <c r="C65" i="16" s="1"/>
  <c r="B63" i="16"/>
  <c r="F62" i="16"/>
  <c r="E62" i="16"/>
  <c r="C62" i="16"/>
  <c r="B62" i="16"/>
  <c r="B45" i="16"/>
  <c r="C42" i="16"/>
  <c r="B42" i="16"/>
  <c r="F39" i="16"/>
  <c r="E39" i="16"/>
  <c r="C39" i="16"/>
  <c r="C41" i="16" s="1"/>
  <c r="B39" i="16"/>
  <c r="F38" i="16"/>
  <c r="E38" i="16"/>
  <c r="C38" i="16"/>
  <c r="B38" i="16"/>
  <c r="K19" i="16"/>
  <c r="L19" i="16" s="1"/>
  <c r="B19" i="16"/>
  <c r="K18" i="16"/>
  <c r="L18" i="16" s="1"/>
  <c r="K17" i="16"/>
  <c r="L17" i="16" s="1"/>
  <c r="K16" i="16"/>
  <c r="C16" i="16"/>
  <c r="B16" i="16"/>
  <c r="K15" i="16"/>
  <c r="L15" i="16" s="1"/>
  <c r="K14" i="16"/>
  <c r="L14" i="16" s="1"/>
  <c r="K13" i="16"/>
  <c r="L13" i="16" s="1"/>
  <c r="F13" i="16"/>
  <c r="E13" i="16"/>
  <c r="C13" i="16"/>
  <c r="B13" i="16"/>
  <c r="F12" i="16"/>
  <c r="E12" i="16"/>
  <c r="C12" i="16"/>
  <c r="C15" i="16" s="1"/>
  <c r="B12" i="16"/>
  <c r="AD8" i="14" l="1"/>
  <c r="P122" i="14"/>
  <c r="AB8" i="14" s="1"/>
  <c r="AF8" i="14" s="1"/>
  <c r="P47" i="14"/>
  <c r="AB5" i="14" s="1"/>
  <c r="AF5" i="14" s="1"/>
  <c r="AD5" i="14"/>
  <c r="B116" i="17"/>
  <c r="C116" i="17"/>
  <c r="C90" i="17"/>
  <c r="B90" i="17"/>
  <c r="B96" i="17" s="1"/>
  <c r="B65" i="17"/>
  <c r="B71" i="17" s="1"/>
  <c r="C71" i="17" s="1"/>
  <c r="C65" i="17"/>
  <c r="C41" i="17"/>
  <c r="B41" i="17"/>
  <c r="B47" i="17" s="1"/>
  <c r="K48" i="17"/>
  <c r="K71" i="17"/>
  <c r="L72" i="17"/>
  <c r="K47" i="17"/>
  <c r="P48" i="17" s="1"/>
  <c r="L123" i="17"/>
  <c r="L47" i="17"/>
  <c r="L71" i="17"/>
  <c r="K96" i="17"/>
  <c r="P97" i="17" s="1"/>
  <c r="K122" i="17"/>
  <c r="B15" i="17"/>
  <c r="B21" i="17" s="1"/>
  <c r="C15" i="17"/>
  <c r="L21" i="17"/>
  <c r="L97" i="17"/>
  <c r="L122" i="17"/>
  <c r="L22" i="17"/>
  <c r="B122" i="17"/>
  <c r="K21" i="17"/>
  <c r="K123" i="17"/>
  <c r="K97" i="17"/>
  <c r="K22" i="17"/>
  <c r="L48" i="17"/>
  <c r="L96" i="17"/>
  <c r="K72" i="17"/>
  <c r="C116" i="16"/>
  <c r="B116" i="16"/>
  <c r="B122" i="16" s="1"/>
  <c r="C90" i="16"/>
  <c r="B90" i="16"/>
  <c r="B96" i="16" s="1"/>
  <c r="B65" i="16"/>
  <c r="B41" i="16"/>
  <c r="B47" i="16" s="1"/>
  <c r="C47" i="16" s="1"/>
  <c r="K71" i="16"/>
  <c r="K96" i="16"/>
  <c r="K123" i="16"/>
  <c r="L123" i="16"/>
  <c r="K122" i="16"/>
  <c r="L71" i="16"/>
  <c r="K47" i="16"/>
  <c r="K48" i="16"/>
  <c r="P47" i="16" s="1"/>
  <c r="AB5" i="16" s="1"/>
  <c r="AF5" i="16" s="1"/>
  <c r="L122" i="16"/>
  <c r="K72" i="16"/>
  <c r="AB6" i="16" s="1"/>
  <c r="AF6" i="16" s="1"/>
  <c r="K22" i="16"/>
  <c r="L21" i="16"/>
  <c r="B15" i="16"/>
  <c r="C21" i="16"/>
  <c r="B71" i="16"/>
  <c r="C71" i="16" s="1"/>
  <c r="L97" i="16"/>
  <c r="L16" i="16"/>
  <c r="L22" i="16" s="1"/>
  <c r="L47" i="16"/>
  <c r="L96" i="16"/>
  <c r="K97" i="16"/>
  <c r="K21" i="16"/>
  <c r="B22" i="17" l="1"/>
  <c r="Y4" i="17"/>
  <c r="AE4" i="17" s="1"/>
  <c r="P123" i="17"/>
  <c r="P96" i="17"/>
  <c r="P72" i="17"/>
  <c r="P47" i="17"/>
  <c r="L48" i="16"/>
  <c r="L72" i="16"/>
  <c r="B72" i="17"/>
  <c r="C72" i="17" s="1"/>
  <c r="C47" i="17"/>
  <c r="B48" i="17"/>
  <c r="C21" i="17"/>
  <c r="B97" i="17"/>
  <c r="C96" i="17"/>
  <c r="B123" i="17"/>
  <c r="C122" i="17"/>
  <c r="C122" i="16"/>
  <c r="C96" i="16"/>
  <c r="B120" i="14"/>
  <c r="C117" i="14"/>
  <c r="B117" i="14"/>
  <c r="F114" i="14"/>
  <c r="E114" i="14"/>
  <c r="C114" i="14"/>
  <c r="B114" i="14"/>
  <c r="F113" i="14"/>
  <c r="E113" i="14"/>
  <c r="C113" i="14"/>
  <c r="B113" i="14"/>
  <c r="B94" i="14"/>
  <c r="C91" i="14"/>
  <c r="B91" i="14"/>
  <c r="F88" i="14"/>
  <c r="E88" i="14"/>
  <c r="C88" i="14"/>
  <c r="B88" i="14"/>
  <c r="F87" i="14"/>
  <c r="E87" i="14"/>
  <c r="C87" i="14"/>
  <c r="B87" i="14"/>
  <c r="B69" i="14"/>
  <c r="C66" i="14"/>
  <c r="B66" i="14"/>
  <c r="F63" i="14"/>
  <c r="E63" i="14"/>
  <c r="C63" i="14"/>
  <c r="B63" i="14"/>
  <c r="F62" i="14"/>
  <c r="E62" i="14"/>
  <c r="C62" i="14"/>
  <c r="C65" i="14" s="1"/>
  <c r="B62" i="14"/>
  <c r="B45" i="14"/>
  <c r="C42" i="14"/>
  <c r="B42" i="14"/>
  <c r="F39" i="14"/>
  <c r="E39" i="14"/>
  <c r="C39" i="14"/>
  <c r="B39" i="14"/>
  <c r="F38" i="14"/>
  <c r="E38" i="14"/>
  <c r="C38" i="14"/>
  <c r="C41" i="14" s="1"/>
  <c r="B38" i="14"/>
  <c r="K19" i="14"/>
  <c r="L19" i="14" s="1"/>
  <c r="B19" i="14"/>
  <c r="K18" i="14"/>
  <c r="L18" i="14" s="1"/>
  <c r="K17" i="14"/>
  <c r="L17" i="14" s="1"/>
  <c r="K16" i="14"/>
  <c r="L16" i="14" s="1"/>
  <c r="C16" i="14"/>
  <c r="B16" i="14"/>
  <c r="K15" i="14"/>
  <c r="L15" i="14" s="1"/>
  <c r="K14" i="14"/>
  <c r="L14" i="14" s="1"/>
  <c r="K13" i="14"/>
  <c r="L13" i="14" s="1"/>
  <c r="F13" i="14"/>
  <c r="E13" i="14"/>
  <c r="C13" i="14"/>
  <c r="B13" i="14"/>
  <c r="K12" i="14"/>
  <c r="F12" i="14"/>
  <c r="E12" i="14"/>
  <c r="C12" i="14"/>
  <c r="B12" i="14"/>
  <c r="B114" i="12"/>
  <c r="B120" i="12"/>
  <c r="C117" i="12"/>
  <c r="B117" i="12"/>
  <c r="F114" i="12"/>
  <c r="E114" i="12"/>
  <c r="C114" i="12"/>
  <c r="F113" i="12"/>
  <c r="E113" i="12"/>
  <c r="C113" i="12"/>
  <c r="C116" i="12" s="1"/>
  <c r="B113" i="12"/>
  <c r="B94" i="12"/>
  <c r="C91" i="12"/>
  <c r="B91" i="12"/>
  <c r="F88" i="12"/>
  <c r="E88" i="12"/>
  <c r="C88" i="12"/>
  <c r="B88" i="12"/>
  <c r="F87" i="12"/>
  <c r="E87" i="12"/>
  <c r="C87" i="12"/>
  <c r="C90" i="12" s="1"/>
  <c r="B87" i="12"/>
  <c r="B69" i="12"/>
  <c r="C66" i="12"/>
  <c r="B66" i="12"/>
  <c r="F63" i="12"/>
  <c r="E63" i="12"/>
  <c r="C63" i="12"/>
  <c r="B63" i="12"/>
  <c r="F62" i="12"/>
  <c r="E62" i="12"/>
  <c r="C62" i="12"/>
  <c r="C65" i="12" s="1"/>
  <c r="B62" i="12"/>
  <c r="B45" i="12"/>
  <c r="C42" i="12"/>
  <c r="B42" i="12"/>
  <c r="F39" i="12"/>
  <c r="E39" i="12"/>
  <c r="C39" i="12"/>
  <c r="C41" i="12" s="1"/>
  <c r="B39" i="12"/>
  <c r="F38" i="12"/>
  <c r="E38" i="12"/>
  <c r="C38" i="12"/>
  <c r="B38" i="12"/>
  <c r="K19" i="12"/>
  <c r="L19" i="12" s="1"/>
  <c r="B19" i="12"/>
  <c r="K18" i="12"/>
  <c r="L18" i="12" s="1"/>
  <c r="K17" i="12"/>
  <c r="L17" i="12" s="1"/>
  <c r="K16" i="12"/>
  <c r="L16" i="12" s="1"/>
  <c r="C16" i="12"/>
  <c r="B16" i="12"/>
  <c r="K15" i="12"/>
  <c r="L15" i="12" s="1"/>
  <c r="K14" i="12"/>
  <c r="L14" i="12" s="1"/>
  <c r="K13" i="12"/>
  <c r="L13" i="12" s="1"/>
  <c r="F13" i="12"/>
  <c r="E13" i="12"/>
  <c r="C13" i="12"/>
  <c r="B13" i="12"/>
  <c r="F12" i="12"/>
  <c r="C15" i="12" s="1"/>
  <c r="E12" i="12"/>
  <c r="C12" i="12"/>
  <c r="B12" i="12"/>
  <c r="K45" i="11"/>
  <c r="L45" i="11" s="1"/>
  <c r="B45" i="11"/>
  <c r="K44" i="11"/>
  <c r="L44" i="11" s="1"/>
  <c r="K43" i="11"/>
  <c r="L43" i="11" s="1"/>
  <c r="K42" i="11"/>
  <c r="C42" i="11"/>
  <c r="B42" i="11"/>
  <c r="K41" i="11"/>
  <c r="L41" i="11" s="1"/>
  <c r="K40" i="11"/>
  <c r="L40" i="11" s="1"/>
  <c r="K39" i="11"/>
  <c r="L39" i="11" s="1"/>
  <c r="F39" i="11"/>
  <c r="E39" i="11"/>
  <c r="C39" i="11"/>
  <c r="B39" i="11"/>
  <c r="K38" i="11"/>
  <c r="L38" i="11" s="1"/>
  <c r="F38" i="11"/>
  <c r="E38" i="11"/>
  <c r="C38" i="11"/>
  <c r="C41" i="11" s="1"/>
  <c r="B38" i="11"/>
  <c r="C22" i="11"/>
  <c r="B22" i="11"/>
  <c r="C21" i="11"/>
  <c r="B21" i="11"/>
  <c r="K19" i="11"/>
  <c r="L19" i="11" s="1"/>
  <c r="K18" i="11"/>
  <c r="L18" i="11" s="1"/>
  <c r="K17" i="11"/>
  <c r="L17" i="11" s="1"/>
  <c r="L22" i="11" s="1"/>
  <c r="K16" i="11"/>
  <c r="L16" i="11" s="1"/>
  <c r="K15" i="11"/>
  <c r="L15" i="11" s="1"/>
  <c r="K14" i="11"/>
  <c r="L14" i="11" s="1"/>
  <c r="K13" i="11"/>
  <c r="L13" i="11" s="1"/>
  <c r="K12" i="11"/>
  <c r="L12" i="11" s="1"/>
  <c r="B19" i="11"/>
  <c r="C16" i="11"/>
  <c r="B16" i="11"/>
  <c r="F13" i="11"/>
  <c r="E13" i="11"/>
  <c r="C13" i="11"/>
  <c r="B13" i="11"/>
  <c r="F12" i="11"/>
  <c r="E12" i="11"/>
  <c r="C12" i="11"/>
  <c r="C15" i="11" s="1"/>
  <c r="B12" i="11"/>
  <c r="C22" i="17" l="1"/>
  <c r="Z4" i="17"/>
  <c r="AF4" i="17" s="1"/>
  <c r="P122" i="17"/>
  <c r="P71" i="17"/>
  <c r="C48" i="17"/>
  <c r="C97" i="17"/>
  <c r="C123" i="17"/>
  <c r="B65" i="14"/>
  <c r="B71" i="14" s="1"/>
  <c r="B72" i="14" s="1"/>
  <c r="K123" i="14"/>
  <c r="C116" i="14"/>
  <c r="B116" i="14"/>
  <c r="B122" i="14" s="1"/>
  <c r="L97" i="14"/>
  <c r="K96" i="14"/>
  <c r="C90" i="14"/>
  <c r="B90" i="14"/>
  <c r="B96" i="14"/>
  <c r="B41" i="14"/>
  <c r="B47" i="14" s="1"/>
  <c r="C47" i="14" s="1"/>
  <c r="L48" i="14"/>
  <c r="L47" i="14"/>
  <c r="K122" i="14"/>
  <c r="K21" i="14"/>
  <c r="K47" i="14"/>
  <c r="L96" i="14"/>
  <c r="B15" i="14"/>
  <c r="B21" i="14" s="1"/>
  <c r="C15" i="14"/>
  <c r="L71" i="14"/>
  <c r="L22" i="14"/>
  <c r="L72" i="14"/>
  <c r="K48" i="14"/>
  <c r="K71" i="14"/>
  <c r="L122" i="14"/>
  <c r="L123" i="14"/>
  <c r="K97" i="14"/>
  <c r="K22" i="14"/>
  <c r="L12" i="14"/>
  <c r="L21" i="14" s="1"/>
  <c r="K72" i="14"/>
  <c r="K122" i="12"/>
  <c r="B116" i="12"/>
  <c r="B122" i="12" s="1"/>
  <c r="C122" i="12" s="1"/>
  <c r="L123" i="12"/>
  <c r="K123" i="12"/>
  <c r="L122" i="12"/>
  <c r="K97" i="12"/>
  <c r="K96" i="12"/>
  <c r="B90" i="12"/>
  <c r="B96" i="12"/>
  <c r="B97" i="12" s="1"/>
  <c r="L96" i="12"/>
  <c r="L97" i="12"/>
  <c r="K72" i="12"/>
  <c r="K71" i="12"/>
  <c r="B65" i="12"/>
  <c r="B71" i="12" s="1"/>
  <c r="C71" i="12" s="1"/>
  <c r="L72" i="12"/>
  <c r="L71" i="12"/>
  <c r="B41" i="12"/>
  <c r="B15" i="12"/>
  <c r="B21" i="12"/>
  <c r="B22" i="12" s="1"/>
  <c r="K21" i="12"/>
  <c r="K48" i="12"/>
  <c r="L47" i="12"/>
  <c r="L48" i="12"/>
  <c r="L22" i="12"/>
  <c r="B47" i="12"/>
  <c r="K22" i="12"/>
  <c r="K47" i="12"/>
  <c r="L12" i="12"/>
  <c r="L21" i="12" s="1"/>
  <c r="B41" i="11"/>
  <c r="B47" i="11" s="1"/>
  <c r="C47" i="11" s="1"/>
  <c r="L21" i="11"/>
  <c r="K47" i="11"/>
  <c r="K21" i="11"/>
  <c r="K48" i="11"/>
  <c r="K22" i="11"/>
  <c r="L47" i="11"/>
  <c r="L42" i="11"/>
  <c r="L48" i="11" s="1"/>
  <c r="B15" i="11"/>
  <c r="B19" i="10"/>
  <c r="C16" i="10"/>
  <c r="B16" i="10"/>
  <c r="F13" i="10"/>
  <c r="E13" i="10"/>
  <c r="C13" i="10"/>
  <c r="B13" i="10"/>
  <c r="F12" i="10"/>
  <c r="E12" i="10"/>
  <c r="C12" i="10"/>
  <c r="C15" i="10" s="1"/>
  <c r="B12" i="10"/>
  <c r="B15" i="10" s="1"/>
  <c r="C71" i="14" l="1"/>
  <c r="C72" i="14" s="1"/>
  <c r="C122" i="14"/>
  <c r="C96" i="14"/>
  <c r="B97" i="14"/>
  <c r="B48" i="14"/>
  <c r="C48" i="14" s="1"/>
  <c r="C21" i="14"/>
  <c r="B123" i="14"/>
  <c r="B22" i="14"/>
  <c r="C22" i="14" s="1"/>
  <c r="B123" i="12"/>
  <c r="C123" i="12" s="1"/>
  <c r="C96" i="12"/>
  <c r="C97" i="12" s="1"/>
  <c r="B72" i="12"/>
  <c r="C72" i="12" s="1"/>
  <c r="C21" i="12"/>
  <c r="C22" i="12" s="1"/>
  <c r="B48" i="12"/>
  <c r="C47" i="12"/>
  <c r="B48" i="11"/>
  <c r="C48" i="11" s="1"/>
  <c r="B21" i="10"/>
  <c r="C123" i="14" l="1"/>
  <c r="C97" i="14"/>
  <c r="C48" i="12"/>
  <c r="K19" i="9"/>
  <c r="L19" i="9" s="1"/>
  <c r="B19" i="9"/>
  <c r="K18" i="9"/>
  <c r="L18" i="9" s="1"/>
  <c r="K17" i="9"/>
  <c r="L17" i="9" s="1"/>
  <c r="K16" i="9"/>
  <c r="C16" i="9"/>
  <c r="B16" i="9"/>
  <c r="K15" i="9"/>
  <c r="L15" i="9" s="1"/>
  <c r="K14" i="9"/>
  <c r="L14" i="9" s="1"/>
  <c r="K13" i="9"/>
  <c r="L13" i="9" s="1"/>
  <c r="F13" i="9"/>
  <c r="E13" i="9"/>
  <c r="C13" i="9"/>
  <c r="B13" i="9"/>
  <c r="K12" i="9"/>
  <c r="F12" i="9"/>
  <c r="E12" i="9"/>
  <c r="C12" i="9"/>
  <c r="C15" i="9" s="1"/>
  <c r="B12" i="9"/>
  <c r="L22" i="9" l="1"/>
  <c r="L21" i="9"/>
  <c r="B15" i="9"/>
  <c r="B21" i="9"/>
  <c r="L12" i="9"/>
  <c r="L16" i="9"/>
  <c r="K21" i="9"/>
  <c r="K22" i="9"/>
  <c r="K19" i="8"/>
  <c r="L19" i="8" s="1"/>
  <c r="B19" i="8"/>
  <c r="K18" i="8"/>
  <c r="L18" i="8" s="1"/>
  <c r="K17" i="8"/>
  <c r="L17" i="8" s="1"/>
  <c r="K16" i="8"/>
  <c r="C16" i="8"/>
  <c r="B16" i="8"/>
  <c r="K15" i="8"/>
  <c r="L15" i="8" s="1"/>
  <c r="K14" i="8"/>
  <c r="L14" i="8" s="1"/>
  <c r="K13" i="8"/>
  <c r="F13" i="8"/>
  <c r="E13" i="8"/>
  <c r="C13" i="8"/>
  <c r="B13" i="8"/>
  <c r="K12" i="8"/>
  <c r="F12" i="8"/>
  <c r="E12" i="8"/>
  <c r="C12" i="8"/>
  <c r="C15" i="8" s="1"/>
  <c r="B12" i="8"/>
  <c r="K12" i="1"/>
  <c r="K19" i="1"/>
  <c r="L19" i="1" s="1"/>
  <c r="K18" i="1"/>
  <c r="L18" i="1" s="1"/>
  <c r="K17" i="1"/>
  <c r="L17" i="1" s="1"/>
  <c r="K16" i="1"/>
  <c r="L22" i="1" s="1"/>
  <c r="K15" i="1"/>
  <c r="L15" i="1" s="1"/>
  <c r="K14" i="1"/>
  <c r="L14" i="1" s="1"/>
  <c r="K13" i="1"/>
  <c r="L13" i="1" s="1"/>
  <c r="K22" i="8" l="1"/>
  <c r="L22" i="8"/>
  <c r="K21" i="8"/>
  <c r="L21" i="8"/>
  <c r="B15" i="8"/>
  <c r="B21" i="8" s="1"/>
  <c r="L13" i="8"/>
  <c r="L12" i="8"/>
  <c r="L16" i="8"/>
  <c r="L21" i="1"/>
  <c r="K21" i="1"/>
  <c r="L12" i="1"/>
  <c r="L16" i="1"/>
  <c r="K22" i="1"/>
  <c r="B21" i="4"/>
  <c r="E12" i="5"/>
  <c r="B16" i="5"/>
  <c r="B12" i="5"/>
  <c r="K19" i="5"/>
  <c r="L19" i="5" s="1"/>
  <c r="B19" i="5"/>
  <c r="K18" i="5"/>
  <c r="L18" i="5" s="1"/>
  <c r="K17" i="5"/>
  <c r="L17" i="5" s="1"/>
  <c r="L16" i="5"/>
  <c r="K16" i="5"/>
  <c r="C16" i="5"/>
  <c r="K15" i="5"/>
  <c r="L15" i="5" s="1"/>
  <c r="L14" i="5"/>
  <c r="K14" i="5"/>
  <c r="K13" i="5"/>
  <c r="L13" i="5" s="1"/>
  <c r="F13" i="5"/>
  <c r="E13" i="5"/>
  <c r="C13" i="5"/>
  <c r="B13" i="5"/>
  <c r="L12" i="5"/>
  <c r="K12" i="5"/>
  <c r="F12" i="5"/>
  <c r="C12" i="5"/>
  <c r="C15" i="5" l="1"/>
  <c r="B15" i="5"/>
  <c r="B21" i="5" s="1"/>
  <c r="L22" i="3"/>
  <c r="K22" i="3"/>
  <c r="L21" i="3"/>
  <c r="K21" i="3"/>
  <c r="K19" i="3"/>
  <c r="L19" i="3" s="1"/>
  <c r="K18" i="3"/>
  <c r="L18" i="3" s="1"/>
  <c r="L17" i="3"/>
  <c r="K17" i="3"/>
  <c r="L16" i="3"/>
  <c r="K16" i="3"/>
  <c r="K15" i="3"/>
  <c r="L15" i="3" s="1"/>
  <c r="K14" i="3"/>
  <c r="L14" i="3" s="1"/>
  <c r="L13" i="3"/>
  <c r="K13" i="3"/>
  <c r="L12" i="3"/>
  <c r="K12" i="3"/>
  <c r="L22" i="4"/>
  <c r="L21" i="4"/>
  <c r="K22" i="4"/>
  <c r="K21" i="4"/>
  <c r="L19" i="4"/>
  <c r="L18" i="4"/>
  <c r="L17" i="4"/>
  <c r="L16" i="4"/>
  <c r="L15" i="4"/>
  <c r="L14" i="4"/>
  <c r="L13" i="4"/>
  <c r="L12" i="4"/>
  <c r="K19" i="4"/>
  <c r="K18" i="4"/>
  <c r="K17" i="4"/>
  <c r="K16" i="4"/>
  <c r="K15" i="4"/>
  <c r="K14" i="4"/>
  <c r="K13" i="4"/>
  <c r="K12" i="4" l="1"/>
  <c r="B19" i="4" l="1"/>
  <c r="C16" i="4"/>
  <c r="B16" i="4"/>
  <c r="F13" i="4"/>
  <c r="E13" i="4"/>
  <c r="C13" i="4"/>
  <c r="B13" i="4"/>
  <c r="F12" i="4"/>
  <c r="E12" i="4"/>
  <c r="C12" i="4"/>
  <c r="B12" i="4"/>
  <c r="B19" i="3"/>
  <c r="C16" i="3"/>
  <c r="B16" i="3"/>
  <c r="F13" i="3"/>
  <c r="E13" i="3"/>
  <c r="C13" i="3"/>
  <c r="B13" i="3"/>
  <c r="F12" i="3"/>
  <c r="E12" i="3"/>
  <c r="C12" i="3"/>
  <c r="B12" i="3"/>
  <c r="B19" i="1"/>
  <c r="C16" i="1"/>
  <c r="B16" i="1"/>
  <c r="F13" i="1"/>
  <c r="E13" i="1"/>
  <c r="C13" i="1"/>
  <c r="B13" i="1"/>
  <c r="F12" i="1"/>
  <c r="E12" i="1"/>
  <c r="C12" i="1"/>
  <c r="B12" i="1"/>
  <c r="C15" i="1" l="1"/>
  <c r="B15" i="1"/>
  <c r="B21" i="1" s="1"/>
  <c r="C15" i="4"/>
  <c r="B15" i="4"/>
  <c r="C15" i="3"/>
  <c r="B15" i="3"/>
  <c r="B21" i="3"/>
</calcChain>
</file>

<file path=xl/sharedStrings.xml><?xml version="1.0" encoding="utf-8"?>
<sst xmlns="http://schemas.openxmlformats.org/spreadsheetml/2006/main" count="1778" uniqueCount="95">
  <si>
    <t>i13</t>
  </si>
  <si>
    <t>i31</t>
  </si>
  <si>
    <t>v42p</t>
  </si>
  <si>
    <t>v24p</t>
  </si>
  <si>
    <t>i24</t>
  </si>
  <si>
    <t>v13p</t>
  </si>
  <si>
    <t>i42</t>
  </si>
  <si>
    <t>v31p</t>
  </si>
  <si>
    <t>i13n</t>
  </si>
  <si>
    <t>v42n</t>
  </si>
  <si>
    <t>i31n</t>
  </si>
  <si>
    <t>v24n</t>
  </si>
  <si>
    <t>i24n</t>
  </si>
  <si>
    <t>v13n</t>
  </si>
  <si>
    <t>i42n</t>
  </si>
  <si>
    <t>v31n</t>
  </si>
  <si>
    <t>Vc</t>
  </si>
  <si>
    <t>Vd</t>
  </si>
  <si>
    <t>Ve</t>
  </si>
  <si>
    <t>Vf</t>
  </si>
  <si>
    <t>PTYPE</t>
  </si>
  <si>
    <t>Resistivity</t>
  </si>
  <si>
    <t>i14</t>
  </si>
  <si>
    <t>i41</t>
  </si>
  <si>
    <t>v32</t>
  </si>
  <si>
    <t>v23</t>
  </si>
  <si>
    <t>i34</t>
  </si>
  <si>
    <t>v21</t>
  </si>
  <si>
    <t>i43</t>
  </si>
  <si>
    <t>i23</t>
  </si>
  <si>
    <t>i32</t>
  </si>
  <si>
    <t>i12</t>
  </si>
  <si>
    <t>i21</t>
  </si>
  <si>
    <t>v12</t>
  </si>
  <si>
    <t>v14</t>
  </si>
  <si>
    <t>v41</t>
  </si>
  <si>
    <t>v43</t>
  </si>
  <si>
    <t>v34</t>
  </si>
  <si>
    <t>e</t>
  </si>
  <si>
    <t>B (G)</t>
  </si>
  <si>
    <t>Sum (mV)</t>
  </si>
  <si>
    <t>Sum current (mA)</t>
  </si>
  <si>
    <t>n</t>
  </si>
  <si>
    <t>60C</t>
  </si>
  <si>
    <t>lots of variance</t>
  </si>
  <si>
    <t>90C</t>
  </si>
  <si>
    <t>R41,32</t>
  </si>
  <si>
    <t>R12,43</t>
  </si>
  <si>
    <t>R14,23</t>
  </si>
  <si>
    <t>R34,43</t>
  </si>
  <si>
    <t>R43,12</t>
  </si>
  <si>
    <t>R23,14</t>
  </si>
  <si>
    <t>R32,41</t>
  </si>
  <si>
    <t>R21,34</t>
  </si>
  <si>
    <t>Ra</t>
  </si>
  <si>
    <t>Rb</t>
  </si>
  <si>
    <t>z_i</t>
  </si>
  <si>
    <t>R</t>
  </si>
  <si>
    <t>GeP</t>
  </si>
  <si>
    <t>mA</t>
  </si>
  <si>
    <t>mV</t>
  </si>
  <si>
    <t>25C</t>
  </si>
  <si>
    <t>remeasure may have been ohn</t>
  </si>
  <si>
    <t xml:space="preserve">Sin </t>
  </si>
  <si>
    <t>s</t>
  </si>
  <si>
    <t>ADD NEGATIVE</t>
  </si>
  <si>
    <t>GOOD</t>
  </si>
  <si>
    <t>ADDED NEG</t>
  </si>
  <si>
    <t>45C</t>
  </si>
  <si>
    <t>R41</t>
  </si>
  <si>
    <t>Gep</t>
  </si>
  <si>
    <t>ntype</t>
  </si>
  <si>
    <t>Sip bad</t>
  </si>
  <si>
    <t>UNFINISHED</t>
  </si>
  <si>
    <t>SiN</t>
  </si>
  <si>
    <t>VOffset</t>
  </si>
  <si>
    <t>Ioffset</t>
  </si>
  <si>
    <t>Hall</t>
  </si>
  <si>
    <t>SIUN</t>
  </si>
  <si>
    <t>HERE</t>
  </si>
  <si>
    <t>SiUN</t>
  </si>
  <si>
    <t>Not HERE</t>
  </si>
  <si>
    <t>Here</t>
  </si>
  <si>
    <t>SiUn</t>
  </si>
  <si>
    <t>Siun</t>
  </si>
  <si>
    <t>T (K)</t>
  </si>
  <si>
    <t>1/R</t>
  </si>
  <si>
    <t>ns (cm-2)</t>
  </si>
  <si>
    <t>1/R (1/ohm)</t>
  </si>
  <si>
    <t>Sin</t>
  </si>
  <si>
    <t>sin</t>
  </si>
  <si>
    <t>Gen</t>
  </si>
  <si>
    <t>GeN</t>
  </si>
  <si>
    <t>R (ohm)</t>
  </si>
  <si>
    <t>Mu (cm2V-1s-1)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</si>
</sst>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6" formatCode="0.0E+00"/>
    <numFmt numFmtId="167" formatCode="0E+00"/>
    <numFmt numFmtId="168" formatCode="0.0000"/>
    <numFmt numFmtId="169" formatCode="0.000"/>
    <numFmt numFmtId="170" formatCode="0.00000"/>
    <numFmt numFmtId="171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166" fontId="0" fillId="0" borderId="0" xfId="0" applyNumberFormat="1" applyAlignment="1">
      <alignment horizontal="left" indent="3"/>
    </xf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2" fontId="0" fillId="0" borderId="0" xfId="0" applyNumberFormat="1"/>
    <xf numFmtId="170" fontId="0" fillId="0" borderId="0" xfId="0" applyNumberFormat="1"/>
    <xf numFmtId="17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AB794-8A34-45B9-B3C6-8C3868091340}">
  <dimension ref="A1:AF123"/>
  <sheetViews>
    <sheetView tabSelected="1" topLeftCell="K1" zoomScale="85" zoomScaleNormal="130" workbookViewId="0">
      <selection activeCell="U13" sqref="U13:AB19"/>
    </sheetView>
  </sheetViews>
  <sheetFormatPr defaultRowHeight="14.5" x14ac:dyDescent="0.35"/>
  <cols>
    <col min="2" max="3" width="11.81640625" bestFit="1" customWidth="1"/>
  </cols>
  <sheetData>
    <row r="1" spans="1:32" x14ac:dyDescent="0.35">
      <c r="A1">
        <v>25</v>
      </c>
      <c r="B1" t="s">
        <v>92</v>
      </c>
      <c r="G1" t="s">
        <v>91</v>
      </c>
      <c r="H1" t="s">
        <v>66</v>
      </c>
      <c r="J1" t="s">
        <v>21</v>
      </c>
      <c r="Q1" t="s">
        <v>75</v>
      </c>
      <c r="R1">
        <v>0</v>
      </c>
      <c r="S1">
        <v>1E-3</v>
      </c>
      <c r="AC1" t="s">
        <v>38</v>
      </c>
      <c r="AD1">
        <f>1.602*10^-19</f>
        <v>1.602E-19</v>
      </c>
    </row>
    <row r="2" spans="1:32" x14ac:dyDescent="0.35">
      <c r="A2" t="s">
        <v>0</v>
      </c>
      <c r="B2">
        <v>3.91</v>
      </c>
      <c r="C2">
        <v>1E-3</v>
      </c>
      <c r="D2" t="s">
        <v>2</v>
      </c>
      <c r="E2">
        <v>-0.187</v>
      </c>
      <c r="F2">
        <v>0.1</v>
      </c>
      <c r="J2" t="s">
        <v>23</v>
      </c>
      <c r="K2">
        <v>0.74</v>
      </c>
      <c r="L2">
        <v>0.01</v>
      </c>
      <c r="M2" t="s">
        <v>24</v>
      </c>
      <c r="N2">
        <v>1.863</v>
      </c>
      <c r="O2">
        <v>2E-3</v>
      </c>
      <c r="Q2" t="s">
        <v>76</v>
      </c>
      <c r="R2">
        <v>-0.01</v>
      </c>
      <c r="S2">
        <v>0.01</v>
      </c>
    </row>
    <row r="3" spans="1:32" x14ac:dyDescent="0.35">
      <c r="A3" t="s">
        <v>1</v>
      </c>
      <c r="B3">
        <v>3.9</v>
      </c>
      <c r="C3">
        <v>1E-3</v>
      </c>
      <c r="D3" t="s">
        <v>3</v>
      </c>
      <c r="E3">
        <v>-0.18809999999999999</v>
      </c>
      <c r="F3">
        <v>0.01</v>
      </c>
      <c r="J3" t="s">
        <v>22</v>
      </c>
      <c r="K3">
        <v>0.74</v>
      </c>
      <c r="L3">
        <v>0.01</v>
      </c>
      <c r="M3" t="s">
        <v>25</v>
      </c>
      <c r="N3">
        <v>1.8340000000000001</v>
      </c>
      <c r="O3">
        <v>2E-3</v>
      </c>
      <c r="W3" t="s">
        <v>85</v>
      </c>
      <c r="Y3" t="s">
        <v>87</v>
      </c>
      <c r="AA3" t="s">
        <v>88</v>
      </c>
      <c r="AC3" t="s">
        <v>93</v>
      </c>
      <c r="AE3" t="s">
        <v>94</v>
      </c>
    </row>
    <row r="4" spans="1:32" x14ac:dyDescent="0.35">
      <c r="A4" t="s">
        <v>4</v>
      </c>
      <c r="B4">
        <v>3.91</v>
      </c>
      <c r="C4">
        <v>1E-3</v>
      </c>
      <c r="D4" t="s">
        <v>5</v>
      </c>
      <c r="E4">
        <v>0.35349999999999998</v>
      </c>
      <c r="F4">
        <v>0.1</v>
      </c>
      <c r="J4" t="s">
        <v>26</v>
      </c>
      <c r="K4">
        <v>0.74</v>
      </c>
      <c r="L4">
        <v>0.01</v>
      </c>
      <c r="M4" t="s">
        <v>27</v>
      </c>
      <c r="N4">
        <v>1.8320000000000001</v>
      </c>
      <c r="O4">
        <v>2E-3</v>
      </c>
      <c r="W4">
        <v>298.10000000000002</v>
      </c>
      <c r="X4">
        <v>0.1</v>
      </c>
      <c r="Y4">
        <f>B21</f>
        <v>3710478181343088.5</v>
      </c>
      <c r="Z4" s="4">
        <f>C21</f>
        <v>1118750191200396.9</v>
      </c>
      <c r="AA4" s="5">
        <f>K24</f>
        <v>9.2775999999999997E-2</v>
      </c>
      <c r="AB4" s="5">
        <f>L24</f>
        <v>6.2012933790539277E-4</v>
      </c>
      <c r="AC4" s="7">
        <f>K25</f>
        <v>10.778649650771751</v>
      </c>
      <c r="AD4" s="7">
        <f>L25</f>
        <v>7.2046185128128812E-2</v>
      </c>
      <c r="AE4" s="10">
        <f>AA4/($AD$1*Y4)</f>
        <v>156.07856025039123</v>
      </c>
      <c r="AF4" s="10">
        <f>AE4*SQRT((Z4/Y4)^2+(AB4/AA4)^2)</f>
        <v>47.070973823653716</v>
      </c>
    </row>
    <row r="5" spans="1:32" x14ac:dyDescent="0.35">
      <c r="A5" t="s">
        <v>6</v>
      </c>
      <c r="B5">
        <v>3.91</v>
      </c>
      <c r="C5">
        <v>1E-3</v>
      </c>
      <c r="D5" t="s">
        <v>7</v>
      </c>
      <c r="E5">
        <v>0.42299999999999999</v>
      </c>
      <c r="F5">
        <v>0.1</v>
      </c>
      <c r="J5" t="s">
        <v>28</v>
      </c>
      <c r="K5">
        <v>0.74</v>
      </c>
      <c r="L5">
        <v>0.01</v>
      </c>
      <c r="M5" t="s">
        <v>33</v>
      </c>
      <c r="N5">
        <v>1.859</v>
      </c>
      <c r="O5">
        <v>2E-3</v>
      </c>
      <c r="W5">
        <v>318.10000000000002</v>
      </c>
      <c r="X5">
        <v>0.1</v>
      </c>
      <c r="Y5" s="4">
        <f>B47</f>
        <v>8146744280492761</v>
      </c>
      <c r="Z5" s="4">
        <f>C71</f>
        <v>1462400907553472.8</v>
      </c>
      <c r="AA5" s="5">
        <f>O47</f>
        <v>0.121306</v>
      </c>
      <c r="AB5" s="5">
        <f>P47</f>
        <v>9.2572892397297323E-4</v>
      </c>
      <c r="AC5" s="7">
        <f>O48</f>
        <v>8.24361531993471</v>
      </c>
      <c r="AD5" s="7">
        <f>P48</f>
        <v>6.2909939654842109E-2</v>
      </c>
      <c r="AE5" s="10">
        <f>AA5/($AD$1*Y5)</f>
        <v>92.947066208781024</v>
      </c>
      <c r="AF5" s="10">
        <f t="shared" ref="AF5:AF8" si="0">AE5*SQRT((Z5/Y5)^2+(AB5/AA5)^2)</f>
        <v>16.699757051277675</v>
      </c>
    </row>
    <row r="6" spans="1:32" x14ac:dyDescent="0.35">
      <c r="J6" t="s">
        <v>29</v>
      </c>
      <c r="K6">
        <v>0.74</v>
      </c>
      <c r="L6">
        <v>0.01</v>
      </c>
      <c r="M6" t="s">
        <v>34</v>
      </c>
      <c r="N6">
        <v>1.786</v>
      </c>
      <c r="O6">
        <v>2E-3</v>
      </c>
      <c r="W6">
        <v>338.1</v>
      </c>
      <c r="X6">
        <v>0.1</v>
      </c>
      <c r="Y6" s="3">
        <f>B71</f>
        <v>2.066022123508404E+16</v>
      </c>
      <c r="Z6" s="4">
        <f>C71</f>
        <v>1462400907553472.8</v>
      </c>
      <c r="AA6" s="6">
        <f>O71</f>
        <v>0.23874400000000001</v>
      </c>
      <c r="AB6" s="6">
        <f>P71</f>
        <v>2.6494286950865934E-3</v>
      </c>
      <c r="AC6" s="7">
        <f>O72</f>
        <v>4.1885869383104914</v>
      </c>
      <c r="AD6" s="7">
        <f>P72</f>
        <v>4.6482267308182466E-2</v>
      </c>
      <c r="AE6" s="10">
        <f t="shared" ref="AE6:AE8" si="1">AA6/($AD$1*Y6)</f>
        <v>72.133164699269301</v>
      </c>
      <c r="AF6" s="10">
        <f t="shared" si="0"/>
        <v>5.1682003372850902</v>
      </c>
    </row>
    <row r="7" spans="1:32" x14ac:dyDescent="0.35">
      <c r="A7" t="s">
        <v>8</v>
      </c>
      <c r="B7">
        <v>3.91</v>
      </c>
      <c r="C7">
        <v>1E-3</v>
      </c>
      <c r="D7" t="s">
        <v>9</v>
      </c>
      <c r="E7">
        <v>-0.376</v>
      </c>
      <c r="F7">
        <v>0.1</v>
      </c>
      <c r="J7" t="s">
        <v>30</v>
      </c>
      <c r="K7">
        <v>0.74</v>
      </c>
      <c r="L7">
        <v>0.01</v>
      </c>
      <c r="M7" t="s">
        <v>35</v>
      </c>
      <c r="N7">
        <v>1.786</v>
      </c>
      <c r="O7">
        <v>2E-3</v>
      </c>
      <c r="W7">
        <v>358.1</v>
      </c>
      <c r="X7">
        <v>0.1</v>
      </c>
      <c r="Y7" s="3">
        <f>B96</f>
        <v>4.9624761500954008E+16</v>
      </c>
      <c r="Z7" s="4">
        <f>C96</f>
        <v>3719908942337465.5</v>
      </c>
      <c r="AA7" s="6">
        <f>O96</f>
        <v>0.49561500000000003</v>
      </c>
      <c r="AB7" s="6">
        <f>P96</f>
        <v>7.7531429678423221E-3</v>
      </c>
      <c r="AC7" s="7">
        <f>O97</f>
        <v>2.0176951867881319</v>
      </c>
      <c r="AD7" s="7">
        <f>P97</f>
        <v>3.1563772784713347E-2</v>
      </c>
      <c r="AE7" s="10">
        <f>AA7/($AD$1*Y7)</f>
        <v>62.342397186147174</v>
      </c>
      <c r="AF7" s="10">
        <f t="shared" si="0"/>
        <v>4.773910037789876</v>
      </c>
    </row>
    <row r="8" spans="1:32" x14ac:dyDescent="0.35">
      <c r="A8" t="s">
        <v>10</v>
      </c>
      <c r="B8">
        <v>3.9</v>
      </c>
      <c r="C8">
        <v>1E-3</v>
      </c>
      <c r="D8" t="s">
        <v>11</v>
      </c>
      <c r="E8">
        <v>-0.378</v>
      </c>
      <c r="F8">
        <v>0.01</v>
      </c>
      <c r="J8" t="s">
        <v>31</v>
      </c>
      <c r="K8">
        <v>0.74</v>
      </c>
      <c r="L8">
        <v>0.01</v>
      </c>
      <c r="M8" t="s">
        <v>36</v>
      </c>
      <c r="N8">
        <v>1.657</v>
      </c>
      <c r="O8">
        <v>2E-3</v>
      </c>
      <c r="W8">
        <v>378.1</v>
      </c>
      <c r="X8">
        <v>0.1</v>
      </c>
      <c r="Y8">
        <f>B122</f>
        <v>1.3018726591760307E+17</v>
      </c>
      <c r="Z8" s="4">
        <f>C122</f>
        <v>2.1698337372602548E+16</v>
      </c>
      <c r="AA8" s="7">
        <f>O122</f>
        <v>0.495614</v>
      </c>
      <c r="AB8" s="7">
        <f>P122</f>
        <v>1.3770315234317617E-2</v>
      </c>
      <c r="AC8" s="7">
        <f>O123</f>
        <v>2.0176992578902131</v>
      </c>
      <c r="AD8" s="7">
        <f>P123</f>
        <v>5.606047211982905E-2</v>
      </c>
      <c r="AE8" s="10">
        <f t="shared" si="1"/>
        <v>23.763617184503246</v>
      </c>
      <c r="AF8" s="10">
        <f t="shared" si="0"/>
        <v>4.0153429197314923</v>
      </c>
    </row>
    <row r="9" spans="1:32" x14ac:dyDescent="0.35">
      <c r="A9" t="s">
        <v>12</v>
      </c>
      <c r="B9">
        <v>3.9</v>
      </c>
      <c r="C9">
        <v>1E-3</v>
      </c>
      <c r="D9" t="s">
        <v>13</v>
      </c>
      <c r="E9">
        <v>0.16550000000000001</v>
      </c>
      <c r="F9">
        <v>0.01</v>
      </c>
      <c r="J9" t="s">
        <v>32</v>
      </c>
      <c r="K9">
        <v>0.74</v>
      </c>
      <c r="L9">
        <v>0.01</v>
      </c>
      <c r="M9" t="s">
        <v>37</v>
      </c>
      <c r="N9">
        <v>1.6579999999999999</v>
      </c>
      <c r="O9">
        <v>2E-3</v>
      </c>
    </row>
    <row r="10" spans="1:32" x14ac:dyDescent="0.35">
      <c r="A10" t="s">
        <v>14</v>
      </c>
      <c r="B10">
        <v>3.9</v>
      </c>
      <c r="C10">
        <v>1E-3</v>
      </c>
      <c r="D10" t="s">
        <v>15</v>
      </c>
      <c r="E10">
        <v>0.2331</v>
      </c>
      <c r="F10">
        <v>0.1</v>
      </c>
    </row>
    <row r="12" spans="1:32" x14ac:dyDescent="0.35">
      <c r="A12" t="s">
        <v>16</v>
      </c>
      <c r="B12">
        <f>E2-E7</f>
        <v>0.189</v>
      </c>
      <c r="C12">
        <f>SQRT(F2^2+F7^2)</f>
        <v>0.14142135623730953</v>
      </c>
      <c r="D12" t="s">
        <v>17</v>
      </c>
      <c r="E12">
        <f>E3-E8</f>
        <v>0.18990000000000001</v>
      </c>
      <c r="F12">
        <f>SQRT(F3^2+F8^2)</f>
        <v>1.4142135623730951E-2</v>
      </c>
      <c r="J12" t="s">
        <v>46</v>
      </c>
      <c r="K12">
        <f t="shared" ref="K12:K19" si="2">(N2-$R$1)/(K2-$R$2)</f>
        <v>2.484</v>
      </c>
      <c r="L12">
        <f t="shared" ref="L12:L19" si="3">K12*SQRT((SQRT(O2^2+$S$1^2)/(N2-$R$1))^2+(SQRT(L2^2+$S$2^2)/(K2-$R$2))^2)</f>
        <v>4.6933545454066097E-2</v>
      </c>
    </row>
    <row r="13" spans="1:32" x14ac:dyDescent="0.35">
      <c r="A13" t="s">
        <v>18</v>
      </c>
      <c r="B13">
        <f>E4-E9</f>
        <v>0.18799999999999997</v>
      </c>
      <c r="C13">
        <f>SQRT(F4^2+F9^2)</f>
        <v>0.10049875621120891</v>
      </c>
      <c r="D13" t="s">
        <v>19</v>
      </c>
      <c r="E13">
        <f>E5-E10</f>
        <v>0.18989999999999999</v>
      </c>
      <c r="F13">
        <f>SQRT(F5^2+F10^2)</f>
        <v>0.14142135623730953</v>
      </c>
      <c r="J13" t="s">
        <v>48</v>
      </c>
      <c r="K13">
        <f t="shared" si="2"/>
        <v>2.4453333333333336</v>
      </c>
      <c r="L13">
        <f t="shared" si="3"/>
        <v>4.6205935592200896E-2</v>
      </c>
      <c r="M13" t="s">
        <v>64</v>
      </c>
    </row>
    <row r="14" spans="1:32" x14ac:dyDescent="0.35">
      <c r="J14" t="s">
        <v>49</v>
      </c>
      <c r="K14">
        <f t="shared" si="2"/>
        <v>2.4426666666666668</v>
      </c>
      <c r="L14">
        <f t="shared" si="3"/>
        <v>4.6155757341879565E-2</v>
      </c>
      <c r="X14" s="7"/>
      <c r="Y14" s="7"/>
    </row>
    <row r="15" spans="1:32" x14ac:dyDescent="0.35">
      <c r="A15" t="s">
        <v>40</v>
      </c>
      <c r="B15">
        <f>B12+B13+E12+E13</f>
        <v>0.75679999999999992</v>
      </c>
      <c r="C15">
        <f>SQRT(C12^2+C13^2+F12^2+F13^2)</f>
        <v>0.22427661492005807</v>
      </c>
      <c r="E15" t="s">
        <v>71</v>
      </c>
      <c r="J15" t="s">
        <v>50</v>
      </c>
      <c r="K15">
        <f t="shared" si="2"/>
        <v>2.4786666666666668</v>
      </c>
      <c r="L15">
        <f t="shared" si="3"/>
        <v>4.68331827070202E-2</v>
      </c>
      <c r="X15" s="7"/>
      <c r="Y15" s="7"/>
      <c r="Z15" s="10"/>
    </row>
    <row r="16" spans="1:32" x14ac:dyDescent="0.35">
      <c r="A16" t="s">
        <v>41</v>
      </c>
      <c r="B16">
        <f>B2+B3+B4+B5+B7+B8+B9+B10</f>
        <v>31.239999999999995</v>
      </c>
      <c r="C16">
        <f>SQRT(C2^2+C3^2+C4^2+C5^2+C7^2+C8^2+C9^2+C10^2)</f>
        <v>2.8284271247461901E-3</v>
      </c>
      <c r="J16" t="s">
        <v>51</v>
      </c>
      <c r="K16">
        <f t="shared" si="2"/>
        <v>2.3813333333333335</v>
      </c>
      <c r="L16">
        <f t="shared" si="3"/>
        <v>4.5001722216701172E-2</v>
      </c>
      <c r="X16" s="7"/>
      <c r="Y16" s="7"/>
      <c r="Z16" s="10"/>
    </row>
    <row r="17" spans="1:26" x14ac:dyDescent="0.35">
      <c r="J17" t="s">
        <v>52</v>
      </c>
      <c r="K17">
        <f t="shared" si="2"/>
        <v>2.3813333333333335</v>
      </c>
      <c r="L17">
        <f t="shared" si="3"/>
        <v>4.5001722216701172E-2</v>
      </c>
      <c r="P17" t="s">
        <v>82</v>
      </c>
      <c r="X17" s="7"/>
      <c r="Y17" s="7"/>
      <c r="Z17" s="10"/>
    </row>
    <row r="18" spans="1:26" x14ac:dyDescent="0.35">
      <c r="A18" t="s">
        <v>39</v>
      </c>
      <c r="B18">
        <v>180</v>
      </c>
      <c r="C18">
        <v>10</v>
      </c>
      <c r="J18" t="s">
        <v>47</v>
      </c>
      <c r="K18">
        <f t="shared" si="2"/>
        <v>2.2093333333333334</v>
      </c>
      <c r="L18">
        <f t="shared" si="3"/>
        <v>4.176613738543182E-2</v>
      </c>
      <c r="X18" s="7"/>
      <c r="Y18" s="7"/>
      <c r="Z18" s="10"/>
    </row>
    <row r="19" spans="1:26" x14ac:dyDescent="0.35">
      <c r="A19" t="s">
        <v>38</v>
      </c>
      <c r="B19">
        <f>1.602*10^-19</f>
        <v>1.602E-19</v>
      </c>
      <c r="J19" t="s">
        <v>53</v>
      </c>
      <c r="K19">
        <f t="shared" si="2"/>
        <v>2.2106666666666666</v>
      </c>
      <c r="L19">
        <f t="shared" si="3"/>
        <v>4.1791214860376721E-2</v>
      </c>
      <c r="Y19" s="10"/>
      <c r="Z19" s="10"/>
    </row>
    <row r="21" spans="1:26" x14ac:dyDescent="0.35">
      <c r="A21" t="s">
        <v>42</v>
      </c>
      <c r="B21">
        <f>8*10^-8*B18*B16/(B19*B15)</f>
        <v>3710478181343088.5</v>
      </c>
      <c r="C21">
        <f>B21*SQRT((C18/B18)^2+(C16/B16)^2+(C15/B15)^2)</f>
        <v>1118750191200396.9</v>
      </c>
      <c r="J21" t="s">
        <v>54</v>
      </c>
      <c r="K21">
        <f>(K12+K13+K14+K15)/4</f>
        <v>2.4626666666666668</v>
      </c>
      <c r="L21">
        <f>SQRT(L12^2+L13^2+L14^2+L15^2)/4</f>
        <v>2.3266723973186351E-2</v>
      </c>
    </row>
    <row r="22" spans="1:26" x14ac:dyDescent="0.35">
      <c r="A22" t="s">
        <v>77</v>
      </c>
      <c r="B22">
        <f>1/(B19*B21)</f>
        <v>1682.3161189358373</v>
      </c>
      <c r="C22">
        <f>B22*SQRT((C21/B21)^2)</f>
        <v>507.23690794961459</v>
      </c>
      <c r="J22" t="s">
        <v>55</v>
      </c>
      <c r="K22">
        <f>(K16+K17+K18+K19)/4</f>
        <v>2.2956666666666665</v>
      </c>
      <c r="L22">
        <f>SQRT(L16^2+L17^2+L18^2+L19^2)/4</f>
        <v>2.1710057975140248E-2</v>
      </c>
    </row>
    <row r="24" spans="1:26" x14ac:dyDescent="0.35">
      <c r="J24" t="s">
        <v>86</v>
      </c>
      <c r="K24">
        <v>9.2775999999999997E-2</v>
      </c>
      <c r="L24">
        <f>K24*SQRT((L25/K25)^2)</f>
        <v>6.2012933790539277E-4</v>
      </c>
    </row>
    <row r="25" spans="1:26" x14ac:dyDescent="0.35">
      <c r="J25" t="s">
        <v>57</v>
      </c>
      <c r="K25">
        <f>1/K24</f>
        <v>10.778649650771751</v>
      </c>
      <c r="L25">
        <f>SQRT((EXP(-1*PI()*K21/K25)*L21/((K21/K25*EXP(-1*PI()*K21/K25))+(K22/K25*EXP(-1*PI()*K22/K25))))^2+(EXP(-1*PI()*K22/K25)*L22/((K21/K25*EXP(-1*PI()*K21/K25))+(K22/K25*EXP(-1*PI()*K22/K25))))^2)</f>
        <v>7.2046185128128812E-2</v>
      </c>
    </row>
    <row r="27" spans="1:26" x14ac:dyDescent="0.35">
      <c r="A27">
        <v>45</v>
      </c>
      <c r="B27" s="1" t="s">
        <v>90</v>
      </c>
      <c r="G27" t="s">
        <v>74</v>
      </c>
      <c r="H27" t="s">
        <v>66</v>
      </c>
      <c r="J27" t="s">
        <v>21</v>
      </c>
      <c r="Q27" t="s">
        <v>75</v>
      </c>
      <c r="R27">
        <v>0</v>
      </c>
      <c r="S27">
        <v>1E-3</v>
      </c>
    </row>
    <row r="28" spans="1:26" x14ac:dyDescent="0.35">
      <c r="A28" t="s">
        <v>0</v>
      </c>
      <c r="B28">
        <v>3.76</v>
      </c>
      <c r="C28">
        <v>0.01</v>
      </c>
      <c r="D28" t="s">
        <v>2</v>
      </c>
      <c r="E28">
        <v>0.64300000000000002</v>
      </c>
      <c r="F28">
        <v>1E-3</v>
      </c>
      <c r="J28" t="s">
        <v>23</v>
      </c>
      <c r="K28">
        <v>0.55000000000000004</v>
      </c>
      <c r="L28">
        <v>0.01</v>
      </c>
      <c r="M28" t="s">
        <v>24</v>
      </c>
      <c r="N28">
        <v>1.08</v>
      </c>
      <c r="O28">
        <v>0.01</v>
      </c>
      <c r="Q28" t="s">
        <v>76</v>
      </c>
      <c r="R28">
        <v>-0.02</v>
      </c>
      <c r="S28">
        <v>0.01</v>
      </c>
    </row>
    <row r="29" spans="1:26" x14ac:dyDescent="0.35">
      <c r="A29" t="s">
        <v>1</v>
      </c>
      <c r="B29">
        <v>3.76</v>
      </c>
      <c r="C29">
        <v>0.01</v>
      </c>
      <c r="D29" t="s">
        <v>3</v>
      </c>
      <c r="E29">
        <v>0.63500000000000001</v>
      </c>
      <c r="F29">
        <v>1E-3</v>
      </c>
      <c r="J29" t="s">
        <v>22</v>
      </c>
      <c r="K29">
        <v>0.55000000000000004</v>
      </c>
      <c r="L29">
        <v>0.01</v>
      </c>
      <c r="M29" t="s">
        <v>25</v>
      </c>
      <c r="N29">
        <v>1.08</v>
      </c>
      <c r="O29">
        <v>0.01</v>
      </c>
    </row>
    <row r="30" spans="1:26" x14ac:dyDescent="0.35">
      <c r="A30" t="s">
        <v>4</v>
      </c>
      <c r="B30">
        <v>3.76</v>
      </c>
      <c r="C30">
        <v>0.01</v>
      </c>
      <c r="D30" t="s">
        <v>5</v>
      </c>
      <c r="E30">
        <v>0.89200000000000002</v>
      </c>
      <c r="F30">
        <v>1E-3</v>
      </c>
      <c r="J30" t="s">
        <v>26</v>
      </c>
      <c r="K30">
        <v>0.55000000000000004</v>
      </c>
      <c r="L30">
        <v>1E-3</v>
      </c>
      <c r="M30" t="s">
        <v>27</v>
      </c>
      <c r="N30">
        <v>1.06</v>
      </c>
      <c r="O30">
        <v>0.01</v>
      </c>
    </row>
    <row r="31" spans="1:26" x14ac:dyDescent="0.35">
      <c r="A31" t="s">
        <v>6</v>
      </c>
      <c r="B31">
        <v>3.76</v>
      </c>
      <c r="C31">
        <v>0.01</v>
      </c>
      <c r="D31" t="s">
        <v>7</v>
      </c>
      <c r="E31">
        <v>0.89</v>
      </c>
      <c r="F31">
        <v>1E-3</v>
      </c>
      <c r="J31" t="s">
        <v>28</v>
      </c>
      <c r="K31">
        <v>0.56999999999999995</v>
      </c>
      <c r="L31">
        <v>1E-3</v>
      </c>
      <c r="M31" t="s">
        <v>33</v>
      </c>
      <c r="N31">
        <v>1.0900000000000001</v>
      </c>
      <c r="O31">
        <v>0.01</v>
      </c>
    </row>
    <row r="32" spans="1:26" x14ac:dyDescent="0.35">
      <c r="J32" t="s">
        <v>29</v>
      </c>
      <c r="K32">
        <v>0.57999999999999996</v>
      </c>
      <c r="L32">
        <v>1E-3</v>
      </c>
      <c r="M32" t="s">
        <v>34</v>
      </c>
      <c r="N32">
        <v>1.05</v>
      </c>
      <c r="O32">
        <v>0.01</v>
      </c>
    </row>
    <row r="33" spans="1:16" x14ac:dyDescent="0.35">
      <c r="A33" t="s">
        <v>8</v>
      </c>
      <c r="B33">
        <v>3.76</v>
      </c>
      <c r="C33">
        <v>0.01</v>
      </c>
      <c r="D33" t="s">
        <v>9</v>
      </c>
      <c r="E33">
        <v>0.55700000000000005</v>
      </c>
      <c r="F33">
        <v>1E-3</v>
      </c>
      <c r="J33" t="s">
        <v>30</v>
      </c>
      <c r="K33">
        <v>0.57999999999999996</v>
      </c>
      <c r="L33">
        <v>1E-3</v>
      </c>
      <c r="M33" t="s">
        <v>35</v>
      </c>
      <c r="N33">
        <v>1.07</v>
      </c>
      <c r="O33">
        <v>0.01</v>
      </c>
    </row>
    <row r="34" spans="1:16" x14ac:dyDescent="0.35">
      <c r="A34" t="s">
        <v>10</v>
      </c>
      <c r="B34">
        <v>3.76</v>
      </c>
      <c r="C34">
        <v>0.01</v>
      </c>
      <c r="D34" t="s">
        <v>11</v>
      </c>
      <c r="E34">
        <v>0.55300000000000005</v>
      </c>
      <c r="F34">
        <v>1E-3</v>
      </c>
      <c r="J34" t="s">
        <v>31</v>
      </c>
      <c r="K34">
        <v>0.59</v>
      </c>
      <c r="L34">
        <v>1E-3</v>
      </c>
      <c r="M34" t="s">
        <v>36</v>
      </c>
      <c r="N34">
        <v>0.99</v>
      </c>
      <c r="O34">
        <v>0.01</v>
      </c>
    </row>
    <row r="35" spans="1:16" x14ac:dyDescent="0.35">
      <c r="A35" t="s">
        <v>12</v>
      </c>
      <c r="B35">
        <v>3.76</v>
      </c>
      <c r="C35">
        <v>0.01</v>
      </c>
      <c r="D35" t="s">
        <v>13</v>
      </c>
      <c r="E35">
        <v>0.80600000000000005</v>
      </c>
      <c r="F35">
        <v>1E-3</v>
      </c>
      <c r="J35" t="s">
        <v>32</v>
      </c>
      <c r="K35">
        <v>0.56999999999999995</v>
      </c>
      <c r="L35">
        <v>1E-3</v>
      </c>
      <c r="M35" t="s">
        <v>37</v>
      </c>
      <c r="N35">
        <v>0.98</v>
      </c>
      <c r="O35">
        <v>0.01</v>
      </c>
    </row>
    <row r="36" spans="1:16" x14ac:dyDescent="0.35">
      <c r="A36" t="s">
        <v>14</v>
      </c>
      <c r="B36">
        <v>3.77</v>
      </c>
      <c r="C36">
        <v>0.01</v>
      </c>
      <c r="D36" t="s">
        <v>15</v>
      </c>
      <c r="E36">
        <v>0.81200000000000006</v>
      </c>
      <c r="F36">
        <v>1E-3</v>
      </c>
    </row>
    <row r="38" spans="1:16" x14ac:dyDescent="0.35">
      <c r="A38" t="s">
        <v>16</v>
      </c>
      <c r="B38">
        <f>E28-E33</f>
        <v>8.5999999999999965E-2</v>
      </c>
      <c r="C38">
        <f>SQRT(F28^2+F33^2)</f>
        <v>1.414213562373095E-3</v>
      </c>
      <c r="D38" t="s">
        <v>17</v>
      </c>
      <c r="E38">
        <f>E29-E34</f>
        <v>8.1999999999999962E-2</v>
      </c>
      <c r="F38">
        <f>SQRT(F29^2+F34^2)</f>
        <v>1.414213562373095E-3</v>
      </c>
      <c r="J38" t="s">
        <v>46</v>
      </c>
      <c r="K38">
        <f>(N28-$R$27)/(K28-$R$28)</f>
        <v>1.8947368421052631</v>
      </c>
      <c r="L38">
        <f>K38*SQRT((SQRT(O28^2+$S$27^2)/(N28-$R$27))^2+(SQRT(L28^2+$S$28^2)/(K28-$R$28))^2)</f>
        <v>5.0207496205055734E-2</v>
      </c>
    </row>
    <row r="39" spans="1:16" x14ac:dyDescent="0.35">
      <c r="A39" t="s">
        <v>18</v>
      </c>
      <c r="B39">
        <f>E30-E35</f>
        <v>8.5999999999999965E-2</v>
      </c>
      <c r="C39">
        <f>SQRT(F30^2+F35^2)</f>
        <v>1.414213562373095E-3</v>
      </c>
      <c r="D39" t="s">
        <v>19</v>
      </c>
      <c r="E39">
        <f>E31-E36</f>
        <v>7.7999999999999958E-2</v>
      </c>
      <c r="F39">
        <f>SQRT(F31^2+F36^2)</f>
        <v>1.414213562373095E-3</v>
      </c>
      <c r="J39" t="s">
        <v>48</v>
      </c>
      <c r="K39">
        <f t="shared" ref="K39:K45" si="4">(N29-$R$27)/(K29-$R$28)</f>
        <v>1.8947368421052631</v>
      </c>
      <c r="L39">
        <f t="shared" ref="L39:L45" si="5">K39*SQRT((SQRT(O29^2+$S$27^2)/(N29-$R$27))^2+(SQRT(L29^2+$S$28^2)/(K29-$R$28))^2)</f>
        <v>5.0207496205055734E-2</v>
      </c>
      <c r="M39" t="s">
        <v>64</v>
      </c>
    </row>
    <row r="40" spans="1:16" x14ac:dyDescent="0.35">
      <c r="J40" t="s">
        <v>49</v>
      </c>
      <c r="K40">
        <f>(N30-$R$27)/(K30-$R$28)</f>
        <v>1.8596491228070173</v>
      </c>
      <c r="L40">
        <f t="shared" si="5"/>
        <v>3.7228044581222405E-2</v>
      </c>
      <c r="P40" t="s">
        <v>82</v>
      </c>
    </row>
    <row r="41" spans="1:16" x14ac:dyDescent="0.35">
      <c r="A41" t="s">
        <v>40</v>
      </c>
      <c r="B41">
        <f>B38+B39+E38+E39</f>
        <v>0.33199999999999985</v>
      </c>
      <c r="C41">
        <f>SQRT(C38^2+C39^2+F38^2+F39^2)</f>
        <v>2.8284271247461901E-3</v>
      </c>
      <c r="E41" t="s">
        <v>71</v>
      </c>
      <c r="J41" t="s">
        <v>50</v>
      </c>
      <c r="K41">
        <f t="shared" si="4"/>
        <v>1.8474576271186443</v>
      </c>
      <c r="L41">
        <f t="shared" si="5"/>
        <v>3.5783312730008579E-2</v>
      </c>
    </row>
    <row r="42" spans="1:16" x14ac:dyDescent="0.35">
      <c r="A42" t="s">
        <v>41</v>
      </c>
      <c r="B42">
        <f>B28+B29+B30+B31+B33+B34+B35+B36</f>
        <v>30.089999999999993</v>
      </c>
      <c r="C42">
        <f>SQRT(C28^2+C29^2+C30^2+C31^2+C33^2+C34^2+C35^2+C36^2)</f>
        <v>2.8284271247461905E-2</v>
      </c>
      <c r="J42" t="s">
        <v>51</v>
      </c>
      <c r="K42">
        <f t="shared" si="4"/>
        <v>1.7500000000000002</v>
      </c>
      <c r="L42">
        <f t="shared" si="5"/>
        <v>3.3760286498257755E-2</v>
      </c>
    </row>
    <row r="43" spans="1:16" x14ac:dyDescent="0.35">
      <c r="J43" t="s">
        <v>52</v>
      </c>
      <c r="K43">
        <f t="shared" si="4"/>
        <v>1.7833333333333334</v>
      </c>
      <c r="L43">
        <f t="shared" si="5"/>
        <v>3.4246169921919561E-2</v>
      </c>
    </row>
    <row r="44" spans="1:16" x14ac:dyDescent="0.35">
      <c r="A44" t="s">
        <v>39</v>
      </c>
      <c r="B44">
        <v>180</v>
      </c>
      <c r="C44">
        <v>10</v>
      </c>
      <c r="J44" t="s">
        <v>47</v>
      </c>
      <c r="K44">
        <f t="shared" si="4"/>
        <v>1.6229508196721312</v>
      </c>
      <c r="L44">
        <f t="shared" si="5"/>
        <v>3.1406640451018653E-2</v>
      </c>
    </row>
    <row r="45" spans="1:16" x14ac:dyDescent="0.35">
      <c r="A45" t="s">
        <v>38</v>
      </c>
      <c r="B45">
        <f>1.602*10^-19</f>
        <v>1.602E-19</v>
      </c>
      <c r="J45" t="s">
        <v>53</v>
      </c>
      <c r="K45">
        <f t="shared" si="4"/>
        <v>1.6610169491525424</v>
      </c>
      <c r="L45">
        <f t="shared" si="5"/>
        <v>3.3025053291528314E-2</v>
      </c>
    </row>
    <row r="47" spans="1:16" x14ac:dyDescent="0.35">
      <c r="A47" t="s">
        <v>42</v>
      </c>
      <c r="B47">
        <f>8*10^-8*B44*B42/(B45*B41)</f>
        <v>8146744280492761</v>
      </c>
      <c r="C47">
        <f>B47*SQRT((C44/B44)^2+(C42/B42)^2+(C41/B41)^2)</f>
        <v>457951591181154.69</v>
      </c>
      <c r="J47" t="s">
        <v>54</v>
      </c>
      <c r="K47">
        <f>(K38+K39+K40+K41)/4</f>
        <v>1.874145108534047</v>
      </c>
      <c r="L47">
        <f>SQRT(L38^2+L39^2+L40^2+L41^2)/4</f>
        <v>2.1948744445349899E-2</v>
      </c>
      <c r="N47" t="s">
        <v>86</v>
      </c>
      <c r="O47">
        <v>0.121306</v>
      </c>
      <c r="P47">
        <f>O47*SQRT((P48/O48)^2)</f>
        <v>9.2572892397297323E-4</v>
      </c>
    </row>
    <row r="48" spans="1:16" x14ac:dyDescent="0.35">
      <c r="A48" t="s">
        <v>77</v>
      </c>
      <c r="B48">
        <f>1/(B45*B47)</f>
        <v>766.21985894169313</v>
      </c>
      <c r="C48">
        <f>B48*SQRT((C47/B47)^2)</f>
        <v>43.071390424902887</v>
      </c>
      <c r="J48" t="s">
        <v>55</v>
      </c>
      <c r="K48">
        <f>(K42+K43+K44+K45)/4</f>
        <v>1.7043252755395017</v>
      </c>
      <c r="L48">
        <f>SQRT(L42^2+L43^2+L44^2+L45^2)/4</f>
        <v>1.6563492061030787E-2</v>
      </c>
      <c r="N48" t="s">
        <v>57</v>
      </c>
      <c r="O48">
        <f>1/O47</f>
        <v>8.24361531993471</v>
      </c>
      <c r="P48">
        <f>SQRT((EXP(-1*PI()*K47/O48)*L47/((K47/O48*EXP(-1*PI()*K47/O48))+(K48/O48*EXP(-1*PI()*K48/O48))))^2+(EXP(-1*PI()*K48/O48)*L48/((K47/O48*EXP(-1*PI()*K47/O48))+(K48/O48*EXP(-1*PI()*K48/O48))))^2)</f>
        <v>6.2909939654842109E-2</v>
      </c>
    </row>
    <row r="51" spans="1:19" x14ac:dyDescent="0.35">
      <c r="A51">
        <v>65</v>
      </c>
      <c r="B51" t="s">
        <v>70</v>
      </c>
      <c r="G51" t="s">
        <v>70</v>
      </c>
      <c r="H51" t="s">
        <v>66</v>
      </c>
      <c r="J51" t="s">
        <v>21</v>
      </c>
      <c r="Q51" t="s">
        <v>75</v>
      </c>
      <c r="R51">
        <v>0</v>
      </c>
      <c r="S51">
        <v>1E-3</v>
      </c>
    </row>
    <row r="52" spans="1:19" x14ac:dyDescent="0.35">
      <c r="A52" t="s">
        <v>0</v>
      </c>
      <c r="B52">
        <v>3.71</v>
      </c>
      <c r="C52">
        <v>0.01</v>
      </c>
      <c r="D52" t="s">
        <v>2</v>
      </c>
      <c r="E52">
        <v>0.33100000000000002</v>
      </c>
      <c r="F52">
        <v>2E-3</v>
      </c>
      <c r="J52" t="s">
        <v>23</v>
      </c>
      <c r="K52">
        <v>0.55000000000000004</v>
      </c>
      <c r="L52">
        <v>0.01</v>
      </c>
      <c r="M52" t="s">
        <v>24</v>
      </c>
      <c r="N52">
        <v>0.5</v>
      </c>
      <c r="O52">
        <v>0.01</v>
      </c>
      <c r="Q52" t="s">
        <v>76</v>
      </c>
      <c r="R52">
        <v>-0.02</v>
      </c>
      <c r="S52">
        <v>0.01</v>
      </c>
    </row>
    <row r="53" spans="1:19" x14ac:dyDescent="0.35">
      <c r="A53" t="s">
        <v>1</v>
      </c>
      <c r="B53">
        <v>3.71</v>
      </c>
      <c r="C53">
        <v>0.01</v>
      </c>
      <c r="D53" t="s">
        <v>3</v>
      </c>
      <c r="E53">
        <v>0.33600000000000002</v>
      </c>
      <c r="F53">
        <v>2E-3</v>
      </c>
      <c r="J53" t="s">
        <v>22</v>
      </c>
      <c r="K53">
        <v>0.56000000000000005</v>
      </c>
      <c r="L53">
        <v>0.01</v>
      </c>
      <c r="M53" t="s">
        <v>25</v>
      </c>
      <c r="N53">
        <v>0.54</v>
      </c>
      <c r="O53">
        <v>0.01</v>
      </c>
    </row>
    <row r="54" spans="1:19" x14ac:dyDescent="0.35">
      <c r="A54" t="s">
        <v>4</v>
      </c>
      <c r="B54">
        <v>3.71</v>
      </c>
      <c r="C54">
        <v>0.01</v>
      </c>
      <c r="D54" t="s">
        <v>5</v>
      </c>
      <c r="E54">
        <v>0.42799999999999999</v>
      </c>
      <c r="F54">
        <v>2E-3</v>
      </c>
      <c r="J54" t="s">
        <v>26</v>
      </c>
      <c r="K54">
        <v>0.56000000000000005</v>
      </c>
      <c r="L54">
        <v>0.01</v>
      </c>
      <c r="M54" t="s">
        <v>27</v>
      </c>
      <c r="N54">
        <v>0.54</v>
      </c>
      <c r="O54">
        <v>0.01</v>
      </c>
    </row>
    <row r="55" spans="1:19" x14ac:dyDescent="0.35">
      <c r="A55" t="s">
        <v>6</v>
      </c>
      <c r="B55">
        <v>3.71</v>
      </c>
      <c r="C55">
        <v>0.01</v>
      </c>
      <c r="D55" t="s">
        <v>7</v>
      </c>
      <c r="E55">
        <v>0.442</v>
      </c>
      <c r="F55">
        <v>2E-3</v>
      </c>
      <c r="J55" t="s">
        <v>28</v>
      </c>
      <c r="K55">
        <v>0.55000000000000004</v>
      </c>
      <c r="L55">
        <v>0.01</v>
      </c>
      <c r="M55" t="s">
        <v>33</v>
      </c>
      <c r="N55">
        <v>0.56000000000000005</v>
      </c>
      <c r="O55">
        <v>0.01</v>
      </c>
    </row>
    <row r="56" spans="1:19" x14ac:dyDescent="0.35">
      <c r="J56" t="s">
        <v>29</v>
      </c>
      <c r="K56">
        <v>0.55000000000000004</v>
      </c>
      <c r="L56">
        <v>0.01</v>
      </c>
      <c r="M56" t="s">
        <v>34</v>
      </c>
      <c r="N56">
        <v>0.53</v>
      </c>
      <c r="O56">
        <v>0.01</v>
      </c>
    </row>
    <row r="57" spans="1:19" x14ac:dyDescent="0.35">
      <c r="A57" t="s">
        <v>8</v>
      </c>
      <c r="B57">
        <v>3.7</v>
      </c>
      <c r="C57">
        <v>0.01</v>
      </c>
      <c r="D57" t="s">
        <v>9</v>
      </c>
      <c r="E57">
        <v>0.29199999999999998</v>
      </c>
      <c r="F57">
        <v>2E-3</v>
      </c>
      <c r="J57" t="s">
        <v>30</v>
      </c>
      <c r="K57">
        <v>0.55000000000000004</v>
      </c>
      <c r="L57">
        <v>0.01</v>
      </c>
      <c r="M57" t="s">
        <v>35</v>
      </c>
      <c r="N57">
        <v>0.5</v>
      </c>
      <c r="O57">
        <v>0.01</v>
      </c>
    </row>
    <row r="58" spans="1:19" x14ac:dyDescent="0.35">
      <c r="A58" t="s">
        <v>10</v>
      </c>
      <c r="B58">
        <v>3.7</v>
      </c>
      <c r="C58">
        <v>0.01</v>
      </c>
      <c r="D58" t="s">
        <v>11</v>
      </c>
      <c r="E58">
        <v>0.30599999999999999</v>
      </c>
      <c r="F58">
        <v>2E-3</v>
      </c>
      <c r="J58" t="s">
        <v>31</v>
      </c>
      <c r="K58">
        <v>0.55000000000000004</v>
      </c>
      <c r="L58">
        <v>0.01</v>
      </c>
      <c r="M58" t="s">
        <v>36</v>
      </c>
      <c r="N58">
        <v>0.5</v>
      </c>
      <c r="O58">
        <v>0.01</v>
      </c>
    </row>
    <row r="59" spans="1:19" x14ac:dyDescent="0.35">
      <c r="A59" t="s">
        <v>12</v>
      </c>
      <c r="B59">
        <v>3.71</v>
      </c>
      <c r="C59">
        <v>0.01</v>
      </c>
      <c r="D59" t="s">
        <v>13</v>
      </c>
      <c r="E59">
        <v>0.4</v>
      </c>
      <c r="F59">
        <v>2E-3</v>
      </c>
      <c r="J59" t="s">
        <v>32</v>
      </c>
      <c r="K59">
        <v>0.55000000000000004</v>
      </c>
      <c r="L59">
        <v>0.01</v>
      </c>
      <c r="M59" t="s">
        <v>37</v>
      </c>
      <c r="N59">
        <v>0.49</v>
      </c>
      <c r="O59">
        <v>0.01</v>
      </c>
    </row>
    <row r="60" spans="1:19" x14ac:dyDescent="0.35">
      <c r="A60" t="s">
        <v>14</v>
      </c>
      <c r="B60">
        <v>3.7</v>
      </c>
      <c r="C60">
        <v>0.01</v>
      </c>
      <c r="D60" t="s">
        <v>15</v>
      </c>
      <c r="E60">
        <v>0.41</v>
      </c>
      <c r="F60">
        <v>2E-3</v>
      </c>
    </row>
    <row r="62" spans="1:19" x14ac:dyDescent="0.35">
      <c r="A62" t="s">
        <v>16</v>
      </c>
      <c r="B62">
        <f>E52-E57</f>
        <v>3.9000000000000035E-2</v>
      </c>
      <c r="C62">
        <f>SQRT(F52^2+F57^2)</f>
        <v>2.8284271247461901E-3</v>
      </c>
      <c r="D62" t="s">
        <v>17</v>
      </c>
      <c r="E62">
        <f>E53-E58</f>
        <v>3.0000000000000027E-2</v>
      </c>
      <c r="F62">
        <f>SQRT(F53^2+F58^2)</f>
        <v>2.8284271247461901E-3</v>
      </c>
      <c r="J62" t="s">
        <v>46</v>
      </c>
      <c r="K62">
        <f>(N52-$R$51)/(K52-$R$52)</f>
        <v>0.8771929824561403</v>
      </c>
      <c r="L62">
        <f>K62*SQRT((SQRT(O52^2+$S$51^2)/(N52-$R$51))^2+(SQRT(L52^2+$S$52^2)/(K52-$R$52))^2)</f>
        <v>2.800944668139933E-2</v>
      </c>
    </row>
    <row r="63" spans="1:19" x14ac:dyDescent="0.35">
      <c r="A63" t="s">
        <v>18</v>
      </c>
      <c r="B63">
        <f>E54-E59</f>
        <v>2.7999999999999969E-2</v>
      </c>
      <c r="C63">
        <f>SQRT(F54^2+F59^2)</f>
        <v>2.8284271247461901E-3</v>
      </c>
      <c r="D63" t="s">
        <v>19</v>
      </c>
      <c r="E63">
        <f>E55-E60</f>
        <v>3.2000000000000028E-2</v>
      </c>
      <c r="F63">
        <f>SQRT(F55^2+F60^2)</f>
        <v>2.8284271247461901E-3</v>
      </c>
      <c r="J63" t="s">
        <v>48</v>
      </c>
      <c r="K63">
        <f t="shared" ref="K63:K69" si="6">(N53-$R$51)/(K53-$R$52)</f>
        <v>0.93103448275862066</v>
      </c>
      <c r="L63">
        <f t="shared" ref="L63:L69" si="7">K63*SQRT((SQRT(O53^2+$S$51^2)/(N53-$R$51))^2+(SQRT(L53^2+$S$52^2)/(K53-$R$52))^2)</f>
        <v>2.8558565814526593E-2</v>
      </c>
    </row>
    <row r="64" spans="1:19" x14ac:dyDescent="0.35">
      <c r="J64" t="s">
        <v>49</v>
      </c>
      <c r="K64">
        <f t="shared" si="6"/>
        <v>0.93103448275862066</v>
      </c>
      <c r="L64">
        <f t="shared" si="7"/>
        <v>2.8558565814526593E-2</v>
      </c>
      <c r="O64" t="s">
        <v>82</v>
      </c>
    </row>
    <row r="65" spans="1:19" x14ac:dyDescent="0.35">
      <c r="A65" t="s">
        <v>40</v>
      </c>
      <c r="B65">
        <f>B62+B63+E62+E63</f>
        <v>0.12900000000000006</v>
      </c>
      <c r="C65">
        <f>SQRT(C62^2+C63^2+F62^2+F63^2)</f>
        <v>5.6568542494923801E-3</v>
      </c>
      <c r="E65" t="s">
        <v>71</v>
      </c>
      <c r="J65" t="s">
        <v>50</v>
      </c>
      <c r="K65">
        <f t="shared" si="6"/>
        <v>0.98245614035087714</v>
      </c>
      <c r="L65">
        <f t="shared" si="7"/>
        <v>3.0083704583188105E-2</v>
      </c>
    </row>
    <row r="66" spans="1:19" x14ac:dyDescent="0.35">
      <c r="A66" t="s">
        <v>41</v>
      </c>
      <c r="B66">
        <f>B52+B53+B54+B55+B57+B58+B59+B60</f>
        <v>29.65</v>
      </c>
      <c r="C66">
        <f>SQRT(C52^2+C53^2+C54^2+C55^2+C57^2+C58^2+C59^2+C60^2)</f>
        <v>2.8284271247461905E-2</v>
      </c>
      <c r="J66" t="s">
        <v>51</v>
      </c>
      <c r="K66">
        <f t="shared" si="6"/>
        <v>0.92982456140350866</v>
      </c>
      <c r="L66">
        <f t="shared" si="7"/>
        <v>2.9035736622729524E-2</v>
      </c>
    </row>
    <row r="67" spans="1:19" x14ac:dyDescent="0.35">
      <c r="J67" t="s">
        <v>52</v>
      </c>
      <c r="K67">
        <f t="shared" si="6"/>
        <v>0.8771929824561403</v>
      </c>
      <c r="L67">
        <f t="shared" si="7"/>
        <v>2.800944668139933E-2</v>
      </c>
    </row>
    <row r="68" spans="1:19" x14ac:dyDescent="0.35">
      <c r="A68" t="s">
        <v>39</v>
      </c>
      <c r="B68">
        <v>180</v>
      </c>
      <c r="C68">
        <v>10</v>
      </c>
      <c r="J68" t="s">
        <v>47</v>
      </c>
      <c r="K68">
        <f t="shared" si="6"/>
        <v>0.8771929824561403</v>
      </c>
      <c r="L68">
        <f t="shared" si="7"/>
        <v>2.800944668139933E-2</v>
      </c>
    </row>
    <row r="69" spans="1:19" x14ac:dyDescent="0.35">
      <c r="A69" t="s">
        <v>38</v>
      </c>
      <c r="B69">
        <f>1.602*10^-19</f>
        <v>1.602E-19</v>
      </c>
      <c r="J69" t="s">
        <v>53</v>
      </c>
      <c r="K69">
        <f t="shared" si="6"/>
        <v>0.85964912280701744</v>
      </c>
      <c r="L69">
        <f t="shared" si="7"/>
        <v>2.7672585716030665E-2</v>
      </c>
    </row>
    <row r="71" spans="1:19" x14ac:dyDescent="0.35">
      <c r="A71" t="s">
        <v>42</v>
      </c>
      <c r="B71">
        <f>8*10^-8*B68*B66/(B69*B65)</f>
        <v>2.066022123508404E+16</v>
      </c>
      <c r="C71">
        <f>B71*SQRT((C68/B68)^2+(C66/B66)^2+(C65/B65)^2)</f>
        <v>1462400907553472.8</v>
      </c>
      <c r="J71" t="s">
        <v>54</v>
      </c>
      <c r="K71">
        <f>(K62+K63+K64+K65)/4</f>
        <v>0.93042952208106466</v>
      </c>
      <c r="L71">
        <f>SQRT(L62^2+L63^2+L64^2+L65^2)/4</f>
        <v>1.4406469353236714E-2</v>
      </c>
      <c r="N71" t="s">
        <v>86</v>
      </c>
      <c r="O71">
        <v>0.23874400000000001</v>
      </c>
      <c r="P71">
        <f>O71*SQRT((P72/O72)^2)</f>
        <v>2.6494286950865934E-3</v>
      </c>
    </row>
    <row r="72" spans="1:19" x14ac:dyDescent="0.35">
      <c r="A72" t="s">
        <v>77</v>
      </c>
      <c r="B72">
        <f>1/(B69*B71)</f>
        <v>302.1360314783588</v>
      </c>
      <c r="C72">
        <f>B72*SQRT((C71/B71)^2)</f>
        <v>21.386218550663028</v>
      </c>
      <c r="J72" t="s">
        <v>55</v>
      </c>
      <c r="K72">
        <f>(K66+K67+K68+K69)/4</f>
        <v>0.88596491228070173</v>
      </c>
      <c r="L72">
        <f>SQRT(L66^2+L67^2+L68^2+L69^2)/4</f>
        <v>1.4093225784556664E-2</v>
      </c>
      <c r="N72" t="s">
        <v>57</v>
      </c>
      <c r="O72">
        <f>1/O71</f>
        <v>4.1885869383104914</v>
      </c>
      <c r="P72">
        <f>SQRT((EXP(-1*PI()*K71/O72)*L71/((K71/O72*EXP(-1*PI()*K71/O72))+(K72/O72*EXP(-1*PI()*K72/O72))))^2+(EXP(-1*PI()*K72/O72)*L72/((K71/O72*EXP(-1*PI()*K71/O72))+(K72/O72*EXP(-1*PI()*K72/O72))))^2)</f>
        <v>4.6482267308182466E-2</v>
      </c>
    </row>
    <row r="76" spans="1:19" x14ac:dyDescent="0.35">
      <c r="A76">
        <v>85</v>
      </c>
      <c r="B76" t="s">
        <v>70</v>
      </c>
      <c r="G76" t="s">
        <v>70</v>
      </c>
      <c r="H76" t="s">
        <v>66</v>
      </c>
      <c r="J76" t="s">
        <v>21</v>
      </c>
      <c r="Q76" t="s">
        <v>75</v>
      </c>
      <c r="R76">
        <v>1E-3</v>
      </c>
      <c r="S76">
        <v>1E-3</v>
      </c>
    </row>
    <row r="77" spans="1:19" x14ac:dyDescent="0.35">
      <c r="A77" t="s">
        <v>0</v>
      </c>
      <c r="B77">
        <v>3.45</v>
      </c>
      <c r="C77">
        <v>0.01</v>
      </c>
      <c r="D77" t="s">
        <v>2</v>
      </c>
      <c r="E77">
        <v>0.156</v>
      </c>
      <c r="F77">
        <v>1E-3</v>
      </c>
      <c r="J77" t="s">
        <v>23</v>
      </c>
      <c r="K77">
        <v>0.59</v>
      </c>
      <c r="L77">
        <v>0.01</v>
      </c>
      <c r="M77" t="s">
        <v>24</v>
      </c>
      <c r="N77">
        <v>0.26700000000000002</v>
      </c>
      <c r="O77">
        <v>0.01</v>
      </c>
      <c r="Q77" t="s">
        <v>76</v>
      </c>
      <c r="R77">
        <v>-0.02</v>
      </c>
      <c r="S77">
        <v>0.01</v>
      </c>
    </row>
    <row r="78" spans="1:19" x14ac:dyDescent="0.35">
      <c r="A78" t="s">
        <v>1</v>
      </c>
      <c r="B78">
        <v>3.45</v>
      </c>
      <c r="C78">
        <v>0.01</v>
      </c>
      <c r="D78" t="s">
        <v>3</v>
      </c>
      <c r="E78">
        <v>0.17599999999999999</v>
      </c>
      <c r="F78">
        <v>1E-3</v>
      </c>
      <c r="J78" t="s">
        <v>22</v>
      </c>
      <c r="K78">
        <v>0.59</v>
      </c>
      <c r="L78">
        <v>0.01</v>
      </c>
      <c r="M78" t="s">
        <v>25</v>
      </c>
      <c r="N78">
        <v>0.28999999999999998</v>
      </c>
      <c r="O78">
        <v>0.01</v>
      </c>
    </row>
    <row r="79" spans="1:19" x14ac:dyDescent="0.35">
      <c r="A79" t="s">
        <v>4</v>
      </c>
      <c r="B79">
        <v>3.46</v>
      </c>
      <c r="C79">
        <v>0.01</v>
      </c>
      <c r="D79" t="s">
        <v>5</v>
      </c>
      <c r="E79">
        <v>0.21199999999999999</v>
      </c>
      <c r="F79">
        <v>1E-3</v>
      </c>
      <c r="J79" t="s">
        <v>26</v>
      </c>
      <c r="K79">
        <v>0.6</v>
      </c>
      <c r="L79">
        <v>0.01</v>
      </c>
      <c r="M79" t="s">
        <v>27</v>
      </c>
      <c r="N79">
        <v>0.27</v>
      </c>
      <c r="O79">
        <v>0.01</v>
      </c>
    </row>
    <row r="80" spans="1:19" x14ac:dyDescent="0.35">
      <c r="A80" t="s">
        <v>6</v>
      </c>
      <c r="B80">
        <v>3.46</v>
      </c>
      <c r="C80">
        <v>0.01</v>
      </c>
      <c r="D80" t="s">
        <v>7</v>
      </c>
      <c r="E80">
        <v>0.21</v>
      </c>
      <c r="F80">
        <v>1E-3</v>
      </c>
      <c r="J80" t="s">
        <v>28</v>
      </c>
      <c r="K80">
        <v>0.6</v>
      </c>
      <c r="L80">
        <v>0.01</v>
      </c>
      <c r="M80" t="s">
        <v>33</v>
      </c>
      <c r="N80">
        <v>0.28999999999999998</v>
      </c>
      <c r="O80">
        <v>0.01</v>
      </c>
    </row>
    <row r="81" spans="1:16" x14ac:dyDescent="0.35">
      <c r="J81" t="s">
        <v>29</v>
      </c>
      <c r="K81">
        <v>0.59</v>
      </c>
      <c r="L81">
        <v>0.01</v>
      </c>
      <c r="M81" t="s">
        <v>34</v>
      </c>
      <c r="N81">
        <v>0.26</v>
      </c>
      <c r="O81">
        <v>0.01</v>
      </c>
    </row>
    <row r="82" spans="1:16" x14ac:dyDescent="0.35">
      <c r="A82" t="s">
        <v>8</v>
      </c>
      <c r="B82">
        <v>3.48</v>
      </c>
      <c r="C82">
        <v>0.01</v>
      </c>
      <c r="D82" t="s">
        <v>9</v>
      </c>
      <c r="E82">
        <v>0.155</v>
      </c>
      <c r="F82">
        <v>1E-3</v>
      </c>
      <c r="J82" t="s">
        <v>30</v>
      </c>
      <c r="K82">
        <v>0.59</v>
      </c>
      <c r="L82">
        <v>0.01</v>
      </c>
      <c r="M82" t="s">
        <v>35</v>
      </c>
      <c r="N82">
        <v>0.27</v>
      </c>
      <c r="O82">
        <v>0.01</v>
      </c>
    </row>
    <row r="83" spans="1:16" x14ac:dyDescent="0.35">
      <c r="A83" t="s">
        <v>10</v>
      </c>
      <c r="B83">
        <v>3.47</v>
      </c>
      <c r="C83">
        <v>0.01</v>
      </c>
      <c r="D83" t="s">
        <v>11</v>
      </c>
      <c r="E83">
        <v>0.155</v>
      </c>
      <c r="F83">
        <v>1E-3</v>
      </c>
      <c r="J83" t="s">
        <v>31</v>
      </c>
      <c r="K83">
        <v>0.59</v>
      </c>
      <c r="L83">
        <v>0.01</v>
      </c>
      <c r="M83" t="s">
        <v>36</v>
      </c>
      <c r="N83">
        <v>0.25</v>
      </c>
      <c r="O83">
        <v>0.01</v>
      </c>
    </row>
    <row r="84" spans="1:16" x14ac:dyDescent="0.35">
      <c r="A84" t="s">
        <v>12</v>
      </c>
      <c r="B84">
        <v>3.48</v>
      </c>
      <c r="C84">
        <v>0.01</v>
      </c>
      <c r="D84" t="s">
        <v>13</v>
      </c>
      <c r="E84">
        <v>0.20499999999999999</v>
      </c>
      <c r="F84">
        <v>1E-3</v>
      </c>
      <c r="J84" t="s">
        <v>32</v>
      </c>
      <c r="K84">
        <v>0.59</v>
      </c>
      <c r="L84">
        <v>0.01</v>
      </c>
      <c r="M84" t="s">
        <v>37</v>
      </c>
      <c r="N84">
        <v>0.25</v>
      </c>
      <c r="O84">
        <v>0.01</v>
      </c>
    </row>
    <row r="85" spans="1:16" x14ac:dyDescent="0.35">
      <c r="A85" t="s">
        <v>14</v>
      </c>
      <c r="B85">
        <v>3.47</v>
      </c>
      <c r="C85">
        <v>0.01</v>
      </c>
      <c r="D85" t="s">
        <v>15</v>
      </c>
      <c r="E85">
        <v>0.186</v>
      </c>
      <c r="F85">
        <v>1E-3</v>
      </c>
    </row>
    <row r="87" spans="1:16" x14ac:dyDescent="0.35">
      <c r="A87" t="s">
        <v>16</v>
      </c>
      <c r="B87">
        <f>E77-E82</f>
        <v>1.0000000000000009E-3</v>
      </c>
      <c r="C87">
        <f>SQRT(F77^2+F82^2)</f>
        <v>1.414213562373095E-3</v>
      </c>
      <c r="D87" t="s">
        <v>17</v>
      </c>
      <c r="E87">
        <f>E78-E83</f>
        <v>2.0999999999999991E-2</v>
      </c>
      <c r="F87">
        <f>SQRT(F78^2+F83^2)</f>
        <v>1.414213562373095E-3</v>
      </c>
      <c r="J87" t="s">
        <v>46</v>
      </c>
      <c r="K87">
        <f>(N77-$R$76)/(K77-$R$77)</f>
        <v>0.43606557377049182</v>
      </c>
      <c r="L87">
        <f>K87*SQRT((SQRT(O77^2+$S$76^2)/(N77-$R$76))^2+(SQRT(L77^2+$S$77^2)/(K77-$R$77))^2)</f>
        <v>1.9329713682000167E-2</v>
      </c>
    </row>
    <row r="88" spans="1:16" x14ac:dyDescent="0.35">
      <c r="A88" t="s">
        <v>18</v>
      </c>
      <c r="B88">
        <f>E79-E84</f>
        <v>7.0000000000000062E-3</v>
      </c>
      <c r="C88">
        <f>SQRT(F79^2+F84^2)</f>
        <v>1.414213562373095E-3</v>
      </c>
      <c r="D88" t="s">
        <v>19</v>
      </c>
      <c r="E88">
        <f>E80-E85</f>
        <v>2.3999999999999994E-2</v>
      </c>
      <c r="F88">
        <f>SQRT(F80^2+F85^2)</f>
        <v>1.414213562373095E-3</v>
      </c>
      <c r="J88" t="s">
        <v>48</v>
      </c>
      <c r="K88">
        <f t="shared" ref="K87:K94" si="8">(N78-$R$1)/(K78-$R$2)</f>
        <v>0.48333333333333334</v>
      </c>
      <c r="L88">
        <f t="shared" ref="L87:L94" si="9">K88*SQRT((SQRT(O78^2+$S$1^2)/(N78-$R$1))^2+(SQRT(L78^2+$S$2^2)/(K78-$R$2))^2)</f>
        <v>2.0256838503893926E-2</v>
      </c>
    </row>
    <row r="89" spans="1:16" x14ac:dyDescent="0.35">
      <c r="J89" t="s">
        <v>49</v>
      </c>
      <c r="K89">
        <f t="shared" si="8"/>
        <v>0.44262295081967218</v>
      </c>
      <c r="L89">
        <f t="shared" si="9"/>
        <v>1.94096571296625E-2</v>
      </c>
    </row>
    <row r="90" spans="1:16" x14ac:dyDescent="0.35">
      <c r="A90" t="s">
        <v>40</v>
      </c>
      <c r="B90">
        <f>B87+B88+E87+E88</f>
        <v>5.2999999999999992E-2</v>
      </c>
      <c r="C90">
        <f>SQRT(C87^2+C88^2+F87^2+F88^2)</f>
        <v>2.8284271247461901E-3</v>
      </c>
      <c r="E90" t="s">
        <v>71</v>
      </c>
      <c r="J90" t="s">
        <v>50</v>
      </c>
      <c r="K90">
        <f t="shared" si="8"/>
        <v>0.47540983606557374</v>
      </c>
      <c r="L90">
        <f t="shared" si="9"/>
        <v>1.9822031510543927E-2</v>
      </c>
    </row>
    <row r="91" spans="1:16" x14ac:dyDescent="0.35">
      <c r="A91" t="s">
        <v>41</v>
      </c>
      <c r="B91">
        <f>B77+B78+B79+B80+B82+B83+B84+B85</f>
        <v>27.72</v>
      </c>
      <c r="C91">
        <f>SQRT(C77^2+C78^2+C79^2+C80^2+C82^2+C83^2+C84^2+C85^2)</f>
        <v>2.8284271247461905E-2</v>
      </c>
      <c r="J91" t="s">
        <v>51</v>
      </c>
      <c r="K91">
        <f t="shared" si="8"/>
        <v>0.43333333333333335</v>
      </c>
      <c r="L91">
        <f t="shared" si="9"/>
        <v>1.9618270647788417E-2</v>
      </c>
    </row>
    <row r="92" spans="1:16" x14ac:dyDescent="0.35">
      <c r="J92" t="s">
        <v>52</v>
      </c>
      <c r="K92">
        <f t="shared" si="8"/>
        <v>0.45000000000000007</v>
      </c>
      <c r="L92">
        <f t="shared" si="9"/>
        <v>1.9825628755617202E-2</v>
      </c>
    </row>
    <row r="93" spans="1:16" x14ac:dyDescent="0.35">
      <c r="A93" t="s">
        <v>39</v>
      </c>
      <c r="B93">
        <v>190</v>
      </c>
      <c r="C93">
        <v>10</v>
      </c>
      <c r="J93" t="s">
        <v>47</v>
      </c>
      <c r="K93">
        <f t="shared" si="8"/>
        <v>0.41666666666666669</v>
      </c>
      <c r="L93">
        <f t="shared" si="9"/>
        <v>1.941664679700144E-2</v>
      </c>
    </row>
    <row r="94" spans="1:16" x14ac:dyDescent="0.35">
      <c r="A94" t="s">
        <v>38</v>
      </c>
      <c r="B94">
        <f>1.602*10^-19</f>
        <v>1.602E-19</v>
      </c>
      <c r="J94" t="s">
        <v>53</v>
      </c>
      <c r="K94">
        <f t="shared" si="8"/>
        <v>0.41666666666666669</v>
      </c>
      <c r="L94">
        <f t="shared" si="9"/>
        <v>1.941664679700144E-2</v>
      </c>
    </row>
    <row r="96" spans="1:16" x14ac:dyDescent="0.35">
      <c r="A96" t="s">
        <v>42</v>
      </c>
      <c r="B96">
        <f>8*10^-8*B93*B91/(B94*B90)</f>
        <v>4.9624761500954008E+16</v>
      </c>
      <c r="C96">
        <f>B96*SQRT((C93/B93)^2+(C91/B91)^2+(C90/B90)^2)</f>
        <v>3719908942337465.5</v>
      </c>
      <c r="J96" t="s">
        <v>54</v>
      </c>
      <c r="K96">
        <f>(K87+K88+K89+K90)/4</f>
        <v>0.45935792349726778</v>
      </c>
      <c r="L96">
        <f>SQRT(L87^2+L88^2+L89^2+L90^2)/4</f>
        <v>9.8540126988228716E-3</v>
      </c>
      <c r="N96" t="s">
        <v>86</v>
      </c>
      <c r="O96">
        <v>0.49561500000000003</v>
      </c>
      <c r="P96">
        <f>O96*SQRT((P97/O97)^2)</f>
        <v>7.7531429678423221E-3</v>
      </c>
    </row>
    <row r="97" spans="1:19" x14ac:dyDescent="0.35">
      <c r="A97" t="s">
        <v>77</v>
      </c>
      <c r="B97">
        <f>1/(B94*B96)</f>
        <v>125.78795473532313</v>
      </c>
      <c r="C97">
        <f>B97*SQRT((C96/B96)^2)</f>
        <v>9.4291584182076793</v>
      </c>
      <c r="J97" t="s">
        <v>55</v>
      </c>
      <c r="K97">
        <f>(K91+K92+K93+K94)/4</f>
        <v>0.4291666666666667</v>
      </c>
      <c r="L97">
        <f>SQRT(L91^2+L92^2+L93^2+L94^2)/4</f>
        <v>9.785015471514483E-3</v>
      </c>
      <c r="N97" t="s">
        <v>57</v>
      </c>
      <c r="O97">
        <f>1/O96</f>
        <v>2.0176951867881319</v>
      </c>
      <c r="P97">
        <f>SQRT((EXP(-1*PI()*K96/O97)*L96/((K96/O97*EXP(-1*PI()*K96/O97))+(K97/O97*EXP(-1*PI()*K97/O97))))^2+(EXP(-1*PI()*K97/O97)*L97/((K96/O97*EXP(-1*PI()*K96/O97))+(K97/O97*EXP(-1*PI()*K97/O97))))^2)</f>
        <v>3.1563772784713347E-2</v>
      </c>
    </row>
    <row r="102" spans="1:19" x14ac:dyDescent="0.35">
      <c r="A102">
        <v>105</v>
      </c>
      <c r="B102" t="s">
        <v>70</v>
      </c>
      <c r="G102" t="s">
        <v>70</v>
      </c>
      <c r="H102" t="s">
        <v>66</v>
      </c>
      <c r="J102" t="s">
        <v>21</v>
      </c>
      <c r="Q102" t="s">
        <v>75</v>
      </c>
      <c r="R102">
        <v>0</v>
      </c>
      <c r="S102">
        <v>1E-3</v>
      </c>
    </row>
    <row r="103" spans="1:19" x14ac:dyDescent="0.35">
      <c r="A103" t="s">
        <v>0</v>
      </c>
      <c r="B103">
        <v>3.39</v>
      </c>
      <c r="C103">
        <v>0.01</v>
      </c>
      <c r="D103" t="s">
        <v>2</v>
      </c>
      <c r="E103">
        <v>8.5999999999999993E-2</v>
      </c>
      <c r="F103">
        <v>1E-3</v>
      </c>
      <c r="J103" t="s">
        <v>23</v>
      </c>
      <c r="K103">
        <v>0.54</v>
      </c>
      <c r="L103">
        <v>0.01</v>
      </c>
      <c r="M103" t="s">
        <v>24</v>
      </c>
      <c r="N103">
        <v>0.13</v>
      </c>
      <c r="O103">
        <v>0.01</v>
      </c>
      <c r="Q103" t="s">
        <v>76</v>
      </c>
      <c r="R103">
        <v>-0.03</v>
      </c>
      <c r="S103">
        <v>0.01</v>
      </c>
    </row>
    <row r="104" spans="1:19" x14ac:dyDescent="0.35">
      <c r="A104" t="s">
        <v>1</v>
      </c>
      <c r="B104">
        <v>3.39</v>
      </c>
      <c r="C104">
        <v>0.01</v>
      </c>
      <c r="D104" t="s">
        <v>3</v>
      </c>
      <c r="E104">
        <v>9.5000000000000001E-2</v>
      </c>
      <c r="F104">
        <v>1E-3</v>
      </c>
      <c r="J104" t="s">
        <v>22</v>
      </c>
      <c r="K104">
        <v>0.54</v>
      </c>
      <c r="L104">
        <v>0.01</v>
      </c>
      <c r="M104" t="s">
        <v>25</v>
      </c>
      <c r="N104">
        <v>0.14000000000000001</v>
      </c>
      <c r="O104">
        <v>0.01</v>
      </c>
    </row>
    <row r="105" spans="1:19" x14ac:dyDescent="0.35">
      <c r="A105" t="s">
        <v>4</v>
      </c>
      <c r="B105">
        <v>3.39</v>
      </c>
      <c r="C105">
        <v>0.01</v>
      </c>
      <c r="D105" t="s">
        <v>5</v>
      </c>
      <c r="E105">
        <v>0.112</v>
      </c>
      <c r="F105">
        <v>1E-3</v>
      </c>
      <c r="J105" t="s">
        <v>26</v>
      </c>
      <c r="K105">
        <v>0.55000000000000004</v>
      </c>
      <c r="L105">
        <v>0.01</v>
      </c>
      <c r="M105" t="s">
        <v>27</v>
      </c>
      <c r="N105">
        <v>0.13</v>
      </c>
      <c r="O105">
        <v>0.01</v>
      </c>
    </row>
    <row r="106" spans="1:19" x14ac:dyDescent="0.35">
      <c r="A106" t="s">
        <v>6</v>
      </c>
      <c r="B106">
        <v>2.37</v>
      </c>
      <c r="C106">
        <v>0.01</v>
      </c>
      <c r="D106" t="s">
        <v>7</v>
      </c>
      <c r="E106">
        <v>0.10299999999999999</v>
      </c>
      <c r="F106">
        <v>1E-3</v>
      </c>
      <c r="J106" t="s">
        <v>28</v>
      </c>
      <c r="K106">
        <v>0.53</v>
      </c>
      <c r="L106">
        <v>0.01</v>
      </c>
      <c r="M106" t="s">
        <v>33</v>
      </c>
      <c r="N106">
        <v>0.15</v>
      </c>
      <c r="O106">
        <v>0.01</v>
      </c>
    </row>
    <row r="107" spans="1:19" x14ac:dyDescent="0.35">
      <c r="J107" t="s">
        <v>29</v>
      </c>
      <c r="K107">
        <v>0.53</v>
      </c>
      <c r="L107">
        <v>0.01</v>
      </c>
      <c r="M107" t="s">
        <v>34</v>
      </c>
      <c r="N107">
        <v>0.14000000000000001</v>
      </c>
      <c r="O107">
        <v>0.01</v>
      </c>
    </row>
    <row r="108" spans="1:19" x14ac:dyDescent="0.35">
      <c r="A108" t="s">
        <v>8</v>
      </c>
      <c r="B108">
        <v>3.38</v>
      </c>
      <c r="C108">
        <v>0.01</v>
      </c>
      <c r="D108" t="s">
        <v>9</v>
      </c>
      <c r="E108">
        <v>8.2000000000000003E-2</v>
      </c>
      <c r="F108">
        <v>1E-3</v>
      </c>
      <c r="J108" t="s">
        <v>30</v>
      </c>
      <c r="K108">
        <v>0.53</v>
      </c>
      <c r="L108">
        <v>0.01</v>
      </c>
      <c r="M108" t="s">
        <v>35</v>
      </c>
      <c r="N108">
        <v>0.13</v>
      </c>
      <c r="O108">
        <v>0.01</v>
      </c>
    </row>
    <row r="109" spans="1:19" x14ac:dyDescent="0.35">
      <c r="A109" t="s">
        <v>10</v>
      </c>
      <c r="B109">
        <v>3.39</v>
      </c>
      <c r="C109">
        <v>0.01</v>
      </c>
      <c r="D109" t="s">
        <v>11</v>
      </c>
      <c r="E109">
        <v>8.6999999999999994E-2</v>
      </c>
      <c r="F109">
        <v>1E-3</v>
      </c>
      <c r="J109" t="s">
        <v>31</v>
      </c>
      <c r="K109">
        <v>0.53</v>
      </c>
      <c r="L109">
        <v>0.01</v>
      </c>
      <c r="M109" t="s">
        <v>36</v>
      </c>
      <c r="N109">
        <v>0.13</v>
      </c>
      <c r="O109">
        <v>0.01</v>
      </c>
    </row>
    <row r="110" spans="1:19" x14ac:dyDescent="0.35">
      <c r="A110" t="s">
        <v>12</v>
      </c>
      <c r="B110">
        <v>3.38</v>
      </c>
      <c r="C110">
        <v>0.01</v>
      </c>
      <c r="D110" t="s">
        <v>13</v>
      </c>
      <c r="E110">
        <v>0.109</v>
      </c>
      <c r="F110">
        <v>1E-3</v>
      </c>
      <c r="J110" t="s">
        <v>32</v>
      </c>
      <c r="K110">
        <v>0.52</v>
      </c>
      <c r="L110">
        <v>0.01</v>
      </c>
      <c r="M110" t="s">
        <v>37</v>
      </c>
      <c r="N110">
        <v>0.13</v>
      </c>
      <c r="O110">
        <v>0.01</v>
      </c>
    </row>
    <row r="111" spans="1:19" x14ac:dyDescent="0.35">
      <c r="A111" t="s">
        <v>14</v>
      </c>
      <c r="B111">
        <v>3.38</v>
      </c>
      <c r="C111">
        <v>0.01</v>
      </c>
      <c r="D111" t="s">
        <v>15</v>
      </c>
      <c r="E111">
        <v>0.1</v>
      </c>
      <c r="F111">
        <v>1E-3</v>
      </c>
    </row>
    <row r="113" spans="1:16" x14ac:dyDescent="0.35">
      <c r="A113" t="s">
        <v>16</v>
      </c>
      <c r="B113">
        <f>E103-E108</f>
        <v>3.9999999999999897E-3</v>
      </c>
      <c r="C113">
        <f>SQRT(F103^2+F108^2)</f>
        <v>1.414213562373095E-3</v>
      </c>
      <c r="D113" t="s">
        <v>17</v>
      </c>
      <c r="E113">
        <f>E104-E109</f>
        <v>8.0000000000000071E-3</v>
      </c>
      <c r="F113">
        <f>SQRT(F104^2+F109^2)</f>
        <v>1.414213562373095E-3</v>
      </c>
      <c r="J113" t="s">
        <v>46</v>
      </c>
      <c r="K113">
        <f>(N103-$R$102)/(K103-$R$103)</f>
        <v>0.22807017543859648</v>
      </c>
      <c r="L113">
        <f>K113*SQRT((SQRT(O103^2+$S$102^2)/(N103-$R$102))^2+(SQRT(L103^2+$S$103^2)/(K103-$R$103))^2)</f>
        <v>1.8517142946528776E-2</v>
      </c>
    </row>
    <row r="114" spans="1:16" x14ac:dyDescent="0.35">
      <c r="A114" t="s">
        <v>18</v>
      </c>
      <c r="B114">
        <f>E105-E110</f>
        <v>3.0000000000000027E-3</v>
      </c>
      <c r="C114">
        <f>SQRT(F105^2+F110^2)</f>
        <v>1.414213562373095E-3</v>
      </c>
      <c r="D114" t="s">
        <v>19</v>
      </c>
      <c r="E114">
        <f>E106-E111</f>
        <v>2.9999999999999888E-3</v>
      </c>
      <c r="F114">
        <f>SQRT(F106^2+F111^2)</f>
        <v>1.414213562373095E-3</v>
      </c>
      <c r="J114" t="s">
        <v>48</v>
      </c>
      <c r="K114">
        <f t="shared" ref="K114:K120" si="10">(N104-$R$102)/(K104-$R$103)</f>
        <v>0.24561403508771928</v>
      </c>
      <c r="L114">
        <f t="shared" ref="L114:L120" si="11">K114*SQRT((SQRT(O104^2+$S$102^2)/(N104-$R$102))^2+(SQRT(L104^2+$S$103^2)/(K104-$R$103))^2)</f>
        <v>1.8654762300781506E-2</v>
      </c>
    </row>
    <row r="115" spans="1:16" x14ac:dyDescent="0.35">
      <c r="J115" t="s">
        <v>49</v>
      </c>
      <c r="K115">
        <f t="shared" si="10"/>
        <v>0.22413793103448273</v>
      </c>
      <c r="L115">
        <f t="shared" si="11"/>
        <v>1.8168811592996239E-2</v>
      </c>
    </row>
    <row r="116" spans="1:16" x14ac:dyDescent="0.35">
      <c r="A116" t="s">
        <v>40</v>
      </c>
      <c r="B116">
        <f>B113+B114+E113+E114</f>
        <v>1.7999999999999988E-2</v>
      </c>
      <c r="C116">
        <f>SQRT(C113^2+C114^2+F113^2+F114^2)</f>
        <v>2.8284271247461901E-3</v>
      </c>
      <c r="E116" t="s">
        <v>71</v>
      </c>
      <c r="J116" t="s">
        <v>50</v>
      </c>
      <c r="K116">
        <f t="shared" si="10"/>
        <v>0.26785714285714285</v>
      </c>
      <c r="L116">
        <f t="shared" si="11"/>
        <v>1.9178728533866894E-2</v>
      </c>
    </row>
    <row r="117" spans="1:16" x14ac:dyDescent="0.35">
      <c r="A117" t="s">
        <v>41</v>
      </c>
      <c r="B117">
        <f>B103+B104+B105+B106+B108+B109+B110+B111</f>
        <v>26.069999999999997</v>
      </c>
      <c r="C117">
        <f>SQRT(C103^2+C104^2+C105^2+C106^2+C108^2+C109^2+C110^2+C111^2)</f>
        <v>2.8284271247461905E-2</v>
      </c>
      <c r="J117" t="s">
        <v>51</v>
      </c>
      <c r="K117">
        <f t="shared" si="10"/>
        <v>0.25</v>
      </c>
      <c r="L117">
        <f t="shared" si="11"/>
        <v>1.9024353350591532E-2</v>
      </c>
    </row>
    <row r="118" spans="1:16" x14ac:dyDescent="0.35">
      <c r="J118" t="s">
        <v>52</v>
      </c>
      <c r="K118">
        <f t="shared" si="10"/>
        <v>0.23214285714285712</v>
      </c>
      <c r="L118">
        <f t="shared" si="11"/>
        <v>1.8879490041066933E-2</v>
      </c>
    </row>
    <row r="119" spans="1:16" x14ac:dyDescent="0.35">
      <c r="A119" t="s">
        <v>39</v>
      </c>
      <c r="B119">
        <v>180</v>
      </c>
      <c r="C119">
        <v>10</v>
      </c>
      <c r="J119" t="s">
        <v>47</v>
      </c>
      <c r="K119">
        <f t="shared" si="10"/>
        <v>0.23214285714285712</v>
      </c>
      <c r="L119">
        <f t="shared" si="11"/>
        <v>1.8879490041066933E-2</v>
      </c>
    </row>
    <row r="120" spans="1:16" x14ac:dyDescent="0.35">
      <c r="A120" t="s">
        <v>38</v>
      </c>
      <c r="B120">
        <f>1.602*10^-19</f>
        <v>1.602E-19</v>
      </c>
      <c r="J120" t="s">
        <v>53</v>
      </c>
      <c r="K120">
        <f t="shared" si="10"/>
        <v>0.23636363636363636</v>
      </c>
      <c r="L120">
        <f t="shared" si="11"/>
        <v>1.9256730386719448E-2</v>
      </c>
    </row>
    <row r="122" spans="1:16" x14ac:dyDescent="0.35">
      <c r="A122" t="s">
        <v>42</v>
      </c>
      <c r="B122">
        <f>8*10^-8*B119*B117/(B120*B116)</f>
        <v>1.3018726591760307E+17</v>
      </c>
      <c r="C122">
        <f>B122*SQRT((C119/B119)^2+(C117/B117)^2+(C116/B116)^2)</f>
        <v>2.1698337372602548E+16</v>
      </c>
      <c r="J122" t="s">
        <v>54</v>
      </c>
      <c r="K122">
        <f>(K113+K114+K115+K116)/4</f>
        <v>0.24141982110448534</v>
      </c>
      <c r="L122">
        <f>SQRT(L113^2+L114^2+L115^2+L116^2)/4</f>
        <v>9.3166989938711468E-3</v>
      </c>
      <c r="N122" t="s">
        <v>86</v>
      </c>
      <c r="O122">
        <v>0.495614</v>
      </c>
      <c r="P122">
        <f>O122*SQRT((P123/O123)^2)</f>
        <v>1.3770315234317617E-2</v>
      </c>
    </row>
    <row r="123" spans="1:16" x14ac:dyDescent="0.35">
      <c r="A123" t="s">
        <v>77</v>
      </c>
      <c r="B123">
        <f>1/(B120*B122)</f>
        <v>47.947832757959311</v>
      </c>
      <c r="C123">
        <f>B123*SQRT((C122/B122)^2)</f>
        <v>7.991474773929105</v>
      </c>
      <c r="J123" t="s">
        <v>55</v>
      </c>
      <c r="K123">
        <f>(K117+K118+K119+K120)/4</f>
        <v>0.23766233766233763</v>
      </c>
      <c r="L123">
        <f>SQRT(L117^2+L118^2+L119^2+L120^2)/4</f>
        <v>9.5053207929048176E-3</v>
      </c>
      <c r="N123" t="s">
        <v>57</v>
      </c>
      <c r="O123">
        <f>1/O122</f>
        <v>2.0176992578902131</v>
      </c>
      <c r="P123">
        <f>SQRT((EXP(-1*PI()*K122/O123)*L122/((K122/O123*EXP(-1*PI()*K122/O123))+(K123/O123*EXP(-1*PI()*K123/O123))))^2+(EXP(-1*PI()*K123/O123)*L123/((K122/O123*EXP(-1*PI()*K122/O123))+(K123/O123*EXP(-1*PI()*K123/O123))))^2)</f>
        <v>5.606047211982905E-2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41082-0077-440B-957B-32B4592E7038}">
  <dimension ref="A1:O25"/>
  <sheetViews>
    <sheetView workbookViewId="0">
      <selection activeCell="M23" sqref="M23"/>
    </sheetView>
  </sheetViews>
  <sheetFormatPr defaultRowHeight="14.5" x14ac:dyDescent="0.35"/>
  <cols>
    <col min="2" max="2" width="11.81640625" bestFit="1" customWidth="1"/>
  </cols>
  <sheetData>
    <row r="1" spans="1:15" x14ac:dyDescent="0.35">
      <c r="A1" t="s">
        <v>45</v>
      </c>
      <c r="C1" t="s">
        <v>44</v>
      </c>
      <c r="H1" t="s">
        <v>58</v>
      </c>
      <c r="J1" t="s">
        <v>21</v>
      </c>
    </row>
    <row r="2" spans="1:15" x14ac:dyDescent="0.35">
      <c r="A2" t="s">
        <v>0</v>
      </c>
      <c r="B2">
        <v>3.51</v>
      </c>
      <c r="C2">
        <v>0.01</v>
      </c>
      <c r="D2" t="s">
        <v>2</v>
      </c>
      <c r="E2">
        <v>0.26700000000000002</v>
      </c>
      <c r="F2">
        <v>1E-3</v>
      </c>
      <c r="J2" t="s">
        <v>23</v>
      </c>
      <c r="K2">
        <v>0.34</v>
      </c>
      <c r="L2">
        <v>0.01</v>
      </c>
      <c r="M2" t="s">
        <v>24</v>
      </c>
      <c r="N2">
        <v>6.5000000000000002E-2</v>
      </c>
      <c r="O2">
        <v>1E-3</v>
      </c>
    </row>
    <row r="3" spans="1:15" x14ac:dyDescent="0.35">
      <c r="A3" t="s">
        <v>1</v>
      </c>
      <c r="B3">
        <v>3.51</v>
      </c>
      <c r="C3">
        <v>0.01</v>
      </c>
      <c r="D3" t="s">
        <v>3</v>
      </c>
      <c r="E3">
        <v>0.26800000000000002</v>
      </c>
      <c r="F3">
        <v>1E-3</v>
      </c>
      <c r="J3" t="s">
        <v>22</v>
      </c>
      <c r="K3">
        <v>0.33</v>
      </c>
      <c r="L3">
        <v>0.01</v>
      </c>
      <c r="M3" t="s">
        <v>25</v>
      </c>
      <c r="N3">
        <v>6.5000000000000002E-2</v>
      </c>
      <c r="O3">
        <v>1E-3</v>
      </c>
    </row>
    <row r="4" spans="1:15" x14ac:dyDescent="0.35">
      <c r="A4" t="s">
        <v>4</v>
      </c>
      <c r="B4">
        <v>3.51</v>
      </c>
      <c r="C4">
        <v>0.01</v>
      </c>
      <c r="D4" t="s">
        <v>5</v>
      </c>
      <c r="E4">
        <v>0.128</v>
      </c>
      <c r="F4">
        <v>1E-3</v>
      </c>
      <c r="J4" t="s">
        <v>26</v>
      </c>
      <c r="K4">
        <v>0.33</v>
      </c>
      <c r="L4">
        <v>0.01</v>
      </c>
      <c r="M4" t="s">
        <v>27</v>
      </c>
      <c r="N4">
        <v>8.3000000000000004E-2</v>
      </c>
      <c r="O4">
        <v>1E-3</v>
      </c>
    </row>
    <row r="5" spans="1:15" x14ac:dyDescent="0.35">
      <c r="A5" t="s">
        <v>6</v>
      </c>
      <c r="B5">
        <v>3.51</v>
      </c>
      <c r="C5">
        <v>0.01</v>
      </c>
      <c r="D5" t="s">
        <v>7</v>
      </c>
      <c r="E5">
        <v>0.14099999999999999</v>
      </c>
      <c r="F5">
        <v>1E-3</v>
      </c>
      <c r="J5" t="s">
        <v>28</v>
      </c>
      <c r="K5">
        <v>0.33</v>
      </c>
      <c r="L5">
        <v>0.01</v>
      </c>
      <c r="M5" t="s">
        <v>33</v>
      </c>
      <c r="N5">
        <v>7.8E-2</v>
      </c>
      <c r="O5">
        <v>1E-3</v>
      </c>
    </row>
    <row r="6" spans="1:15" x14ac:dyDescent="0.35">
      <c r="J6" t="s">
        <v>29</v>
      </c>
      <c r="K6">
        <v>0.33</v>
      </c>
      <c r="L6">
        <v>0.01</v>
      </c>
      <c r="M6" t="s">
        <v>34</v>
      </c>
      <c r="N6">
        <v>6.5000000000000002E-2</v>
      </c>
      <c r="O6">
        <v>1E-3</v>
      </c>
    </row>
    <row r="7" spans="1:15" x14ac:dyDescent="0.35">
      <c r="A7" t="s">
        <v>8</v>
      </c>
      <c r="B7">
        <v>3.51</v>
      </c>
      <c r="C7">
        <v>0.01</v>
      </c>
      <c r="D7" t="s">
        <v>9</v>
      </c>
      <c r="E7">
        <v>0.109</v>
      </c>
      <c r="F7">
        <v>1E-3</v>
      </c>
      <c r="J7" t="s">
        <v>30</v>
      </c>
      <c r="K7">
        <v>0.33</v>
      </c>
      <c r="L7">
        <v>0.01</v>
      </c>
      <c r="M7" t="s">
        <v>35</v>
      </c>
      <c r="N7">
        <v>6.5000000000000002E-2</v>
      </c>
      <c r="O7">
        <v>1E-3</v>
      </c>
    </row>
    <row r="8" spans="1:15" x14ac:dyDescent="0.35">
      <c r="A8" t="s">
        <v>10</v>
      </c>
      <c r="B8">
        <v>3.51</v>
      </c>
      <c r="C8">
        <v>0.01</v>
      </c>
      <c r="D8" t="s">
        <v>11</v>
      </c>
      <c r="E8">
        <v>0.11</v>
      </c>
      <c r="F8">
        <v>1E-3</v>
      </c>
      <c r="J8" t="s">
        <v>31</v>
      </c>
      <c r="K8">
        <v>0.32</v>
      </c>
      <c r="L8">
        <v>0.01</v>
      </c>
      <c r="M8" t="s">
        <v>36</v>
      </c>
      <c r="N8">
        <v>5.7000000000000002E-2</v>
      </c>
      <c r="O8">
        <v>1E-3</v>
      </c>
    </row>
    <row r="9" spans="1:15" x14ac:dyDescent="0.35">
      <c r="A9" t="s">
        <v>12</v>
      </c>
      <c r="B9">
        <v>3.51</v>
      </c>
      <c r="C9">
        <v>0.01</v>
      </c>
      <c r="D9" t="s">
        <v>13</v>
      </c>
      <c r="E9">
        <v>2.7E-2</v>
      </c>
      <c r="F9">
        <v>1E-3</v>
      </c>
      <c r="J9" t="s">
        <v>32</v>
      </c>
      <c r="K9">
        <v>0.32</v>
      </c>
      <c r="L9">
        <v>0.01</v>
      </c>
      <c r="M9" t="s">
        <v>37</v>
      </c>
      <c r="N9">
        <v>5.6000000000000001E-2</v>
      </c>
      <c r="O9">
        <v>1E-3</v>
      </c>
    </row>
    <row r="10" spans="1:15" x14ac:dyDescent="0.35">
      <c r="A10" t="s">
        <v>14</v>
      </c>
      <c r="B10">
        <v>3.51</v>
      </c>
      <c r="C10">
        <v>0.01</v>
      </c>
      <c r="D10" t="s">
        <v>15</v>
      </c>
      <c r="E10">
        <v>1.6E-2</v>
      </c>
      <c r="F10">
        <v>1E-3</v>
      </c>
    </row>
    <row r="12" spans="1:15" x14ac:dyDescent="0.35">
      <c r="A12" t="s">
        <v>16</v>
      </c>
      <c r="B12">
        <f>E2-E7</f>
        <v>0.15800000000000003</v>
      </c>
      <c r="C12">
        <f>SQRT(F2^2+F7^2)</f>
        <v>1.414213562373095E-3</v>
      </c>
      <c r="D12" t="s">
        <v>17</v>
      </c>
      <c r="E12">
        <f>E3-E8</f>
        <v>0.15800000000000003</v>
      </c>
      <c r="F12">
        <f>SQRT(F3^2+F8^2)</f>
        <v>1.414213562373095E-3</v>
      </c>
      <c r="J12" t="s">
        <v>46</v>
      </c>
      <c r="K12">
        <f>N2/K2</f>
        <v>0.19117647058823528</v>
      </c>
      <c r="L12">
        <f>K12*SQRT((O2/N2)^2+(L2/K2)^2)</f>
        <v>6.3456141643921469E-3</v>
      </c>
    </row>
    <row r="13" spans="1:15" x14ac:dyDescent="0.35">
      <c r="A13" t="s">
        <v>18</v>
      </c>
      <c r="B13">
        <f>E4-E9</f>
        <v>0.10100000000000001</v>
      </c>
      <c r="C13">
        <f>SQRT(F4^2+F9^2)</f>
        <v>1.414213562373095E-3</v>
      </c>
      <c r="D13" t="s">
        <v>19</v>
      </c>
      <c r="E13">
        <f>E5-E10</f>
        <v>0.12499999999999999</v>
      </c>
      <c r="F13">
        <f>SQRT(F5^2+F10^2)</f>
        <v>1.414213562373095E-3</v>
      </c>
      <c r="J13" t="s">
        <v>48</v>
      </c>
      <c r="K13">
        <f>N3/K3</f>
        <v>0.19696969696969696</v>
      </c>
      <c r="L13">
        <f t="shared" ref="L13:L19" si="0">K13*SQRT((O3/N3)^2+(L3/K3)^2)</f>
        <v>6.6939566459532033E-3</v>
      </c>
    </row>
    <row r="14" spans="1:15" x14ac:dyDescent="0.35">
      <c r="J14" t="s">
        <v>49</v>
      </c>
      <c r="K14">
        <f>N4/K4</f>
        <v>0.25151515151515152</v>
      </c>
      <c r="L14">
        <f t="shared" si="0"/>
        <v>8.2019881261203333E-3</v>
      </c>
    </row>
    <row r="15" spans="1:15" x14ac:dyDescent="0.35">
      <c r="A15" t="s">
        <v>40</v>
      </c>
      <c r="B15">
        <f>B12+B13+E12+E13</f>
        <v>0.54200000000000004</v>
      </c>
      <c r="C15">
        <f>SQRT(C12^2+C13^2+F12^2+F13^2)</f>
        <v>2.8284271247461901E-3</v>
      </c>
      <c r="E15" t="s">
        <v>20</v>
      </c>
      <c r="J15" t="s">
        <v>50</v>
      </c>
      <c r="K15">
        <f>N5/K5</f>
        <v>0.23636363636363636</v>
      </c>
      <c r="L15">
        <f t="shared" si="0"/>
        <v>7.7771868944865579E-3</v>
      </c>
    </row>
    <row r="16" spans="1:15" x14ac:dyDescent="0.35">
      <c r="A16" t="s">
        <v>41</v>
      </c>
      <c r="B16">
        <f>B2+B3+B4+B5+B7+B8+B9+B10</f>
        <v>28.079999999999991</v>
      </c>
      <c r="C16">
        <f>SQRT(C2^2+C3^2+C4^2+C5^2+C7^2+C8^2+C9^2+C10^2)</f>
        <v>2.8284271247461905E-2</v>
      </c>
      <c r="J16" t="s">
        <v>51</v>
      </c>
      <c r="K16">
        <f t="shared" ref="K16:K19" si="1">N6/K6</f>
        <v>0.19696969696969696</v>
      </c>
      <c r="L16">
        <f t="shared" si="0"/>
        <v>6.6939566459532033E-3</v>
      </c>
    </row>
    <row r="17" spans="1:12" x14ac:dyDescent="0.35">
      <c r="J17" t="s">
        <v>52</v>
      </c>
      <c r="K17">
        <f t="shared" si="1"/>
        <v>0.19696969696969696</v>
      </c>
      <c r="L17">
        <f t="shared" si="0"/>
        <v>6.6939566459532033E-3</v>
      </c>
    </row>
    <row r="18" spans="1:12" x14ac:dyDescent="0.35">
      <c r="A18" t="s">
        <v>39</v>
      </c>
      <c r="B18">
        <v>4000</v>
      </c>
      <c r="C18">
        <v>1000</v>
      </c>
      <c r="J18" t="s">
        <v>47</v>
      </c>
      <c r="K18">
        <f t="shared" si="1"/>
        <v>0.17812500000000001</v>
      </c>
      <c r="L18">
        <f t="shared" si="0"/>
        <v>6.3836121075797727E-3</v>
      </c>
    </row>
    <row r="19" spans="1:12" x14ac:dyDescent="0.35">
      <c r="A19" t="s">
        <v>38</v>
      </c>
      <c r="B19">
        <f>1.602*10^-19</f>
        <v>1.602E-19</v>
      </c>
      <c r="J19" t="s">
        <v>53</v>
      </c>
      <c r="K19">
        <f t="shared" si="1"/>
        <v>0.17499999999999999</v>
      </c>
      <c r="L19">
        <f t="shared" si="0"/>
        <v>6.2986388658582415E-3</v>
      </c>
    </row>
    <row r="21" spans="1:12" x14ac:dyDescent="0.35">
      <c r="A21" t="s">
        <v>42</v>
      </c>
      <c r="B21">
        <f>8*10^-8*B18*B16/(B19*B15)</f>
        <v>1.0348687756540485E+17</v>
      </c>
      <c r="J21" t="s">
        <v>54</v>
      </c>
      <c r="K21">
        <f>(K12+K13+K14+K15)/4</f>
        <v>0.21900623885918002</v>
      </c>
      <c r="L21">
        <f>SQRT(K12^2+K13^2+K15^2+K14^2)</f>
        <v>0.44099109341078491</v>
      </c>
    </row>
    <row r="22" spans="1:12" x14ac:dyDescent="0.35">
      <c r="J22" t="s">
        <v>55</v>
      </c>
      <c r="K22">
        <f>(K16+K17+K18+K19)/4</f>
        <v>0.18676609848484849</v>
      </c>
      <c r="L22">
        <f>SQRT(K16^2+K17^2+K18^2+K19^2)</f>
        <v>0.37409576136822037</v>
      </c>
    </row>
    <row r="24" spans="1:12" x14ac:dyDescent="0.35">
      <c r="J24" t="s">
        <v>56</v>
      </c>
      <c r="K24">
        <v>1.0898699999999999</v>
      </c>
    </row>
    <row r="25" spans="1:12" x14ac:dyDescent="0.35">
      <c r="J25" t="s">
        <v>57</v>
      </c>
      <c r="K25">
        <v>0.91753700000000005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EE932-2097-47AA-BDD1-EA6E5AE7A851}">
  <dimension ref="A1:O25"/>
  <sheetViews>
    <sheetView workbookViewId="0">
      <selection activeCell="H2" sqref="H2"/>
    </sheetView>
  </sheetViews>
  <sheetFormatPr defaultRowHeight="14.5" x14ac:dyDescent="0.35"/>
  <cols>
    <col min="2" max="2" width="11.81640625" bestFit="1" customWidth="1"/>
  </cols>
  <sheetData>
    <row r="1" spans="1:15" x14ac:dyDescent="0.35">
      <c r="A1" t="s">
        <v>43</v>
      </c>
      <c r="C1" t="s">
        <v>44</v>
      </c>
      <c r="H1" t="s">
        <v>58</v>
      </c>
      <c r="J1" t="s">
        <v>21</v>
      </c>
    </row>
    <row r="2" spans="1:15" x14ac:dyDescent="0.35">
      <c r="A2" t="s">
        <v>0</v>
      </c>
      <c r="B2">
        <v>2.72</v>
      </c>
      <c r="C2">
        <v>0.01</v>
      </c>
      <c r="D2" t="s">
        <v>2</v>
      </c>
      <c r="E2">
        <v>0.29899999999999999</v>
      </c>
      <c r="F2">
        <v>1E-3</v>
      </c>
      <c r="J2" t="s">
        <v>23</v>
      </c>
      <c r="K2">
        <v>0.28999999999999998</v>
      </c>
      <c r="L2">
        <v>0.01</v>
      </c>
      <c r="M2" t="s">
        <v>24</v>
      </c>
      <c r="N2">
        <v>7.4999999999999997E-2</v>
      </c>
      <c r="O2">
        <v>1E-3</v>
      </c>
    </row>
    <row r="3" spans="1:15" x14ac:dyDescent="0.35">
      <c r="A3" t="s">
        <v>1</v>
      </c>
      <c r="B3">
        <v>2.72</v>
      </c>
      <c r="C3">
        <v>1E-3</v>
      </c>
      <c r="D3" t="s">
        <v>3</v>
      </c>
      <c r="E3">
        <v>0.29599999999999999</v>
      </c>
      <c r="F3">
        <v>1E-3</v>
      </c>
      <c r="J3" t="s">
        <v>22</v>
      </c>
      <c r="K3">
        <v>0.28000000000000003</v>
      </c>
      <c r="L3">
        <v>0.01</v>
      </c>
      <c r="M3" t="s">
        <v>25</v>
      </c>
      <c r="N3">
        <v>7.4999999999999997E-2</v>
      </c>
      <c r="O3">
        <v>1E-3</v>
      </c>
    </row>
    <row r="4" spans="1:15" x14ac:dyDescent="0.35">
      <c r="A4" t="s">
        <v>4</v>
      </c>
      <c r="B4">
        <v>2.71</v>
      </c>
      <c r="C4">
        <v>1E-3</v>
      </c>
      <c r="D4" t="s">
        <v>5</v>
      </c>
      <c r="E4">
        <v>0.183</v>
      </c>
      <c r="F4">
        <v>1E-3</v>
      </c>
      <c r="J4" t="s">
        <v>26</v>
      </c>
      <c r="K4">
        <v>0.28000000000000003</v>
      </c>
      <c r="L4">
        <v>0.01</v>
      </c>
      <c r="M4" t="s">
        <v>27</v>
      </c>
      <c r="N4">
        <v>0.09</v>
      </c>
      <c r="O4">
        <v>1E-3</v>
      </c>
    </row>
    <row r="5" spans="1:15" x14ac:dyDescent="0.35">
      <c r="A5" t="s">
        <v>6</v>
      </c>
      <c r="B5">
        <v>2.72</v>
      </c>
      <c r="C5">
        <v>1E-3</v>
      </c>
      <c r="D5" t="s">
        <v>7</v>
      </c>
      <c r="E5">
        <v>0.186</v>
      </c>
      <c r="F5">
        <v>1E-3</v>
      </c>
      <c r="J5" t="s">
        <v>28</v>
      </c>
      <c r="K5">
        <v>0.28000000000000003</v>
      </c>
      <c r="L5">
        <v>0.01</v>
      </c>
      <c r="M5" t="s">
        <v>33</v>
      </c>
      <c r="N5">
        <v>8.7999999999999995E-2</v>
      </c>
      <c r="O5">
        <v>1E-3</v>
      </c>
    </row>
    <row r="6" spans="1:15" x14ac:dyDescent="0.35">
      <c r="J6" t="s">
        <v>29</v>
      </c>
      <c r="K6">
        <v>0.28000000000000003</v>
      </c>
      <c r="L6">
        <v>0.01</v>
      </c>
      <c r="M6" t="s">
        <v>34</v>
      </c>
      <c r="N6">
        <v>7.0000000000000007E-2</v>
      </c>
      <c r="O6">
        <v>1E-3</v>
      </c>
    </row>
    <row r="7" spans="1:15" x14ac:dyDescent="0.35">
      <c r="A7" t="s">
        <v>8</v>
      </c>
      <c r="B7">
        <v>2.72</v>
      </c>
      <c r="C7">
        <v>1E-3</v>
      </c>
      <c r="D7" t="s">
        <v>9</v>
      </c>
      <c r="E7">
        <v>6.7000000000000004E-2</v>
      </c>
      <c r="F7">
        <v>1E-3</v>
      </c>
      <c r="J7" t="s">
        <v>30</v>
      </c>
      <c r="K7">
        <v>0.28000000000000003</v>
      </c>
      <c r="L7">
        <v>0.01</v>
      </c>
      <c r="M7" t="s">
        <v>35</v>
      </c>
      <c r="N7">
        <v>6.8000000000000005E-2</v>
      </c>
      <c r="O7">
        <v>1E-3</v>
      </c>
    </row>
    <row r="8" spans="1:15" x14ac:dyDescent="0.35">
      <c r="A8" t="s">
        <v>10</v>
      </c>
      <c r="B8">
        <v>2.72</v>
      </c>
      <c r="C8">
        <v>1E-3</v>
      </c>
      <c r="D8" t="s">
        <v>11</v>
      </c>
      <c r="E8">
        <v>6.6000000000000003E-2</v>
      </c>
      <c r="F8">
        <v>1E-3</v>
      </c>
      <c r="J8" t="s">
        <v>31</v>
      </c>
      <c r="K8">
        <v>0.28000000000000003</v>
      </c>
      <c r="L8">
        <v>0.01</v>
      </c>
      <c r="M8" t="s">
        <v>36</v>
      </c>
      <c r="N8">
        <v>5.6000000000000001E-2</v>
      </c>
      <c r="O8">
        <v>1E-3</v>
      </c>
    </row>
    <row r="9" spans="1:15" x14ac:dyDescent="0.35">
      <c r="A9" t="s">
        <v>12</v>
      </c>
      <c r="B9">
        <v>2.72</v>
      </c>
      <c r="C9">
        <v>1E-3</v>
      </c>
      <c r="D9" t="s">
        <v>13</v>
      </c>
      <c r="E9">
        <v>3.5999999999999997E-2</v>
      </c>
      <c r="F9">
        <v>1E-3</v>
      </c>
      <c r="J9" t="s">
        <v>32</v>
      </c>
      <c r="K9">
        <v>0.28000000000000003</v>
      </c>
      <c r="L9">
        <v>0.01</v>
      </c>
      <c r="M9" t="s">
        <v>37</v>
      </c>
      <c r="N9">
        <v>0.06</v>
      </c>
      <c r="O9">
        <v>1E-3</v>
      </c>
    </row>
    <row r="10" spans="1:15" x14ac:dyDescent="0.35">
      <c r="A10" t="s">
        <v>14</v>
      </c>
      <c r="B10">
        <v>2.72</v>
      </c>
      <c r="C10">
        <v>1E-3</v>
      </c>
      <c r="D10" t="s">
        <v>15</v>
      </c>
      <c r="E10">
        <v>3.4000000000000002E-2</v>
      </c>
      <c r="F10">
        <v>1E-3</v>
      </c>
    </row>
    <row r="12" spans="1:15" x14ac:dyDescent="0.35">
      <c r="A12" t="s">
        <v>16</v>
      </c>
      <c r="B12">
        <f>E2-E7</f>
        <v>0.23199999999999998</v>
      </c>
      <c r="C12">
        <f>SQRT(F2^2+F7^2)</f>
        <v>1.414213562373095E-3</v>
      </c>
      <c r="D12" t="s">
        <v>17</v>
      </c>
      <c r="E12">
        <f>E3-E8</f>
        <v>0.22999999999999998</v>
      </c>
      <c r="F12">
        <f>SQRT(F3^2+F8^2)</f>
        <v>1.414213562373095E-3</v>
      </c>
      <c r="J12" t="s">
        <v>46</v>
      </c>
      <c r="K12">
        <f>N2/K2</f>
        <v>0.25862068965517243</v>
      </c>
      <c r="L12">
        <f>K12*SQRT((O2/N2)^2+(L2/K2)^2)</f>
        <v>9.5614080822709301E-3</v>
      </c>
    </row>
    <row r="13" spans="1:15" x14ac:dyDescent="0.35">
      <c r="A13" t="s">
        <v>18</v>
      </c>
      <c r="B13">
        <f>E4-E9</f>
        <v>0.14699999999999999</v>
      </c>
      <c r="C13">
        <f>SQRT(F4^2+F9^2)</f>
        <v>1.414213562373095E-3</v>
      </c>
      <c r="D13" t="s">
        <v>19</v>
      </c>
      <c r="E13">
        <f>E5-E10</f>
        <v>0.152</v>
      </c>
      <c r="F13">
        <f>SQRT(F5^2+F10^2)</f>
        <v>1.414213562373095E-3</v>
      </c>
      <c r="J13" t="s">
        <v>48</v>
      </c>
      <c r="K13">
        <f>N3/K3</f>
        <v>0.26785714285714285</v>
      </c>
      <c r="L13">
        <f t="shared" ref="L13:L19" si="0">K13*SQRT((O3/N3)^2+(L3/K3)^2)</f>
        <v>1.0211253856951753E-2</v>
      </c>
    </row>
    <row r="14" spans="1:15" x14ac:dyDescent="0.35">
      <c r="J14" t="s">
        <v>49</v>
      </c>
      <c r="K14">
        <f>N4/K4</f>
        <v>0.3214285714285714</v>
      </c>
      <c r="L14">
        <f t="shared" si="0"/>
        <v>1.2022318028518547E-2</v>
      </c>
    </row>
    <row r="15" spans="1:15" x14ac:dyDescent="0.35">
      <c r="A15" t="s">
        <v>40</v>
      </c>
      <c r="B15">
        <f>B12+B13+E12+E13</f>
        <v>0.76100000000000001</v>
      </c>
      <c r="C15">
        <f>SQRT(C12^2+C13^2+F12^2+F13^2)</f>
        <v>2.8284271247461901E-3</v>
      </c>
      <c r="E15" t="s">
        <v>20</v>
      </c>
      <c r="J15" t="s">
        <v>50</v>
      </c>
      <c r="K15">
        <f>N5/K5</f>
        <v>0.31428571428571422</v>
      </c>
      <c r="L15">
        <f t="shared" si="0"/>
        <v>1.1778975898586931E-2</v>
      </c>
    </row>
    <row r="16" spans="1:15" x14ac:dyDescent="0.35">
      <c r="A16" t="s">
        <v>41</v>
      </c>
      <c r="B16">
        <f>B2+B3+B4+B5+B7+B8+B9+B10</f>
        <v>21.75</v>
      </c>
      <c r="C16">
        <f>SQRT(C2^2+C3^2+C4^2+C5^2+C7^2+C8^2+C9^2+C10^2)</f>
        <v>1.03440804327886E-2</v>
      </c>
      <c r="J16" t="s">
        <v>51</v>
      </c>
      <c r="K16">
        <f t="shared" ref="K16:K19" si="1">N6/K6</f>
        <v>0.25</v>
      </c>
      <c r="L16">
        <f t="shared" si="0"/>
        <v>9.6163657270258995E-3</v>
      </c>
    </row>
    <row r="17" spans="1:12" x14ac:dyDescent="0.35">
      <c r="J17" t="s">
        <v>52</v>
      </c>
      <c r="K17">
        <f t="shared" si="1"/>
        <v>0.24285714285714285</v>
      </c>
      <c r="L17">
        <f t="shared" si="0"/>
        <v>9.3799879136991001E-3</v>
      </c>
    </row>
    <row r="18" spans="1:12" x14ac:dyDescent="0.35">
      <c r="A18" t="s">
        <v>39</v>
      </c>
      <c r="B18">
        <v>4000</v>
      </c>
      <c r="C18">
        <v>1000</v>
      </c>
      <c r="J18" t="s">
        <v>47</v>
      </c>
      <c r="K18">
        <f t="shared" si="1"/>
        <v>0.19999999999999998</v>
      </c>
      <c r="L18">
        <f t="shared" si="0"/>
        <v>7.9859570624992472E-3</v>
      </c>
    </row>
    <row r="19" spans="1:12" x14ac:dyDescent="0.35">
      <c r="A19" t="s">
        <v>38</v>
      </c>
      <c r="B19">
        <f>1.602*10^-19</f>
        <v>1.602E-19</v>
      </c>
      <c r="J19" t="s">
        <v>53</v>
      </c>
      <c r="K19">
        <f t="shared" si="1"/>
        <v>0.21428571428571425</v>
      </c>
      <c r="L19">
        <f t="shared" si="0"/>
        <v>8.4453802843096146E-3</v>
      </c>
    </row>
    <row r="21" spans="1:12" x14ac:dyDescent="0.35">
      <c r="A21" t="s">
        <v>42</v>
      </c>
      <c r="B21">
        <f>8*10^-8*B18*B16/(B19*B15)</f>
        <v>5.7090266601701888E+16</v>
      </c>
      <c r="J21" t="s">
        <v>54</v>
      </c>
      <c r="K21">
        <f>(K12+K13+K14+K15)/4</f>
        <v>0.29054802955665021</v>
      </c>
      <c r="L21">
        <f>SQRT(K12^2+K13^2+K15^2+K14^2)</f>
        <v>0.58371563867349197</v>
      </c>
    </row>
    <row r="22" spans="1:12" x14ac:dyDescent="0.35">
      <c r="J22" t="s">
        <v>55</v>
      </c>
      <c r="K22">
        <f>(K16+K17+K18+K19)/4</f>
        <v>0.22678571428571426</v>
      </c>
      <c r="L22">
        <f>SQRT(K16^2+K17^2+K18^2+K19^2)</f>
        <v>0.45540966083700224</v>
      </c>
    </row>
    <row r="24" spans="1:12" x14ac:dyDescent="0.35">
      <c r="J24" t="s">
        <v>56</v>
      </c>
      <c r="K24">
        <v>0.85750000000000004</v>
      </c>
    </row>
    <row r="25" spans="1:12" x14ac:dyDescent="0.35">
      <c r="J25" t="s">
        <v>57</v>
      </c>
      <c r="K25">
        <v>1.1661699999999999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D322A-824C-4A5A-8D28-BC313676EA77}">
  <dimension ref="A1:O21"/>
  <sheetViews>
    <sheetView workbookViewId="0"/>
  </sheetViews>
  <sheetFormatPr defaultRowHeight="14.5" x14ac:dyDescent="0.35"/>
  <cols>
    <col min="2" max="2" width="11.81640625" bestFit="1" customWidth="1"/>
  </cols>
  <sheetData>
    <row r="1" spans="1:15" x14ac:dyDescent="0.35">
      <c r="H1" t="s">
        <v>70</v>
      </c>
      <c r="J1" t="s">
        <v>21</v>
      </c>
    </row>
    <row r="2" spans="1:15" x14ac:dyDescent="0.35">
      <c r="A2" t="s">
        <v>0</v>
      </c>
      <c r="B2">
        <v>3.8530000000000002</v>
      </c>
      <c r="C2">
        <v>1E-3</v>
      </c>
      <c r="D2" t="s">
        <v>2</v>
      </c>
      <c r="E2">
        <v>20.57</v>
      </c>
      <c r="F2">
        <v>0.01</v>
      </c>
      <c r="J2" t="s">
        <v>23</v>
      </c>
      <c r="K2">
        <v>0.46800000000000003</v>
      </c>
      <c r="L2">
        <v>1E-3</v>
      </c>
      <c r="M2" t="s">
        <v>24</v>
      </c>
      <c r="N2">
        <v>4.5999999999999999E-2</v>
      </c>
      <c r="O2">
        <v>1E-3</v>
      </c>
    </row>
    <row r="3" spans="1:15" x14ac:dyDescent="0.35">
      <c r="A3" t="s">
        <v>1</v>
      </c>
      <c r="B3">
        <v>4.0170000000000003</v>
      </c>
      <c r="C3">
        <v>1E-3</v>
      </c>
      <c r="D3" t="s">
        <v>3</v>
      </c>
      <c r="E3">
        <v>21.38</v>
      </c>
      <c r="F3">
        <v>0.01</v>
      </c>
      <c r="J3" t="s">
        <v>22</v>
      </c>
      <c r="K3">
        <v>0.47</v>
      </c>
      <c r="L3">
        <v>1E-3</v>
      </c>
      <c r="M3" t="s">
        <v>25</v>
      </c>
      <c r="N3">
        <v>4.4999999999999998E-2</v>
      </c>
      <c r="O3">
        <v>1E-3</v>
      </c>
    </row>
    <row r="4" spans="1:15" x14ac:dyDescent="0.35">
      <c r="A4" t="s">
        <v>4</v>
      </c>
      <c r="B4">
        <v>3.9620000000000002</v>
      </c>
      <c r="C4">
        <v>1E-3</v>
      </c>
      <c r="D4" t="s">
        <v>5</v>
      </c>
      <c r="E4">
        <v>10.53</v>
      </c>
      <c r="F4">
        <v>0.01</v>
      </c>
      <c r="J4" t="s">
        <v>26</v>
      </c>
      <c r="K4">
        <v>0.46899999999999997</v>
      </c>
      <c r="L4">
        <v>1E-3</v>
      </c>
      <c r="M4" t="s">
        <v>27</v>
      </c>
      <c r="N4">
        <v>6.3E-2</v>
      </c>
      <c r="O4">
        <v>1E-3</v>
      </c>
    </row>
    <row r="5" spans="1:15" x14ac:dyDescent="0.35">
      <c r="A5" t="s">
        <v>6</v>
      </c>
      <c r="B5">
        <v>3.948</v>
      </c>
      <c r="C5">
        <v>1E-3</v>
      </c>
      <c r="D5" t="s">
        <v>7</v>
      </c>
      <c r="E5">
        <v>10.51</v>
      </c>
      <c r="F5">
        <v>0.01</v>
      </c>
      <c r="J5" t="s">
        <v>28</v>
      </c>
      <c r="K5">
        <v>0.47</v>
      </c>
      <c r="L5">
        <v>1E-3</v>
      </c>
      <c r="M5" t="s">
        <v>33</v>
      </c>
      <c r="N5">
        <v>6.0999999999999999E-2</v>
      </c>
      <c r="O5">
        <v>1E-3</v>
      </c>
    </row>
    <row r="6" spans="1:15" x14ac:dyDescent="0.35">
      <c r="J6" t="s">
        <v>29</v>
      </c>
      <c r="K6">
        <v>0.47299999999999998</v>
      </c>
      <c r="L6">
        <v>1E-3</v>
      </c>
      <c r="M6" t="s">
        <v>34</v>
      </c>
      <c r="N6">
        <v>3.6999999999999998E-2</v>
      </c>
      <c r="O6">
        <v>1E-3</v>
      </c>
    </row>
    <row r="7" spans="1:15" x14ac:dyDescent="0.35">
      <c r="A7" t="s">
        <v>8</v>
      </c>
      <c r="B7">
        <v>3.9329999999999998</v>
      </c>
      <c r="C7">
        <v>1E-3</v>
      </c>
      <c r="D7" t="s">
        <v>9</v>
      </c>
      <c r="E7">
        <v>-10.57</v>
      </c>
      <c r="F7">
        <v>0.01</v>
      </c>
      <c r="J7" t="s">
        <v>30</v>
      </c>
      <c r="K7">
        <v>0.47399999999999998</v>
      </c>
      <c r="L7">
        <v>1E-3</v>
      </c>
      <c r="M7" t="s">
        <v>35</v>
      </c>
      <c r="N7">
        <v>0.04</v>
      </c>
      <c r="O7">
        <v>1E-3</v>
      </c>
    </row>
    <row r="8" spans="1:15" x14ac:dyDescent="0.35">
      <c r="A8" t="s">
        <v>10</v>
      </c>
      <c r="B8">
        <v>4.9969999999999999</v>
      </c>
      <c r="C8">
        <v>1E-3</v>
      </c>
      <c r="D8" t="s">
        <v>11</v>
      </c>
      <c r="E8">
        <v>-13.4</v>
      </c>
      <c r="F8">
        <v>0.01</v>
      </c>
      <c r="J8" t="s">
        <v>31</v>
      </c>
      <c r="K8">
        <v>0.47499999999999998</v>
      </c>
      <c r="L8">
        <v>1E-3</v>
      </c>
      <c r="M8" t="s">
        <v>36</v>
      </c>
      <c r="N8">
        <v>3.3000000000000002E-2</v>
      </c>
      <c r="O8">
        <v>1E-3</v>
      </c>
    </row>
    <row r="9" spans="1:15" x14ac:dyDescent="0.35">
      <c r="A9" t="s">
        <v>12</v>
      </c>
      <c r="B9">
        <v>4.99</v>
      </c>
      <c r="C9">
        <v>1E-3</v>
      </c>
      <c r="D9" t="s">
        <v>13</v>
      </c>
      <c r="E9">
        <v>-26.8</v>
      </c>
      <c r="F9">
        <v>0.01</v>
      </c>
      <c r="J9" t="s">
        <v>32</v>
      </c>
      <c r="K9">
        <v>0.48299999999999998</v>
      </c>
      <c r="L9">
        <v>1E-3</v>
      </c>
      <c r="M9" t="s">
        <v>37</v>
      </c>
      <c r="N9">
        <v>3.2000000000000001E-2</v>
      </c>
      <c r="O9">
        <v>1E-3</v>
      </c>
    </row>
    <row r="10" spans="1:15" x14ac:dyDescent="0.35">
      <c r="A10" t="s">
        <v>14</v>
      </c>
      <c r="B10">
        <v>4.9880000000000004</v>
      </c>
      <c r="C10">
        <v>1E-3</v>
      </c>
      <c r="D10" t="s">
        <v>15</v>
      </c>
      <c r="E10">
        <v>-26.8</v>
      </c>
      <c r="F10">
        <v>0.01</v>
      </c>
    </row>
    <row r="12" spans="1:15" x14ac:dyDescent="0.35">
      <c r="A12" t="s">
        <v>16</v>
      </c>
      <c r="B12">
        <f>E2-E7</f>
        <v>31.14</v>
      </c>
      <c r="C12">
        <f>SQRT(F2^2+F7^2)</f>
        <v>1.4142135623730951E-2</v>
      </c>
      <c r="D12" t="s">
        <v>17</v>
      </c>
      <c r="E12">
        <f>E3-E8</f>
        <v>34.78</v>
      </c>
      <c r="F12">
        <f>SQRT(F3^2+F8^2)</f>
        <v>1.4142135623730951E-2</v>
      </c>
      <c r="J12" t="s">
        <v>69</v>
      </c>
    </row>
    <row r="13" spans="1:15" x14ac:dyDescent="0.35">
      <c r="A13" t="s">
        <v>18</v>
      </c>
      <c r="B13">
        <f>E4-E9</f>
        <v>37.33</v>
      </c>
      <c r="C13">
        <f>SQRT(F4^2+F9^2)</f>
        <v>1.4142135623730951E-2</v>
      </c>
      <c r="D13" t="s">
        <v>19</v>
      </c>
      <c r="E13">
        <f>E5-E10</f>
        <v>37.31</v>
      </c>
      <c r="F13">
        <f>SQRT(F5^2+F10^2)</f>
        <v>1.4142135623730951E-2</v>
      </c>
    </row>
    <row r="15" spans="1:15" x14ac:dyDescent="0.35">
      <c r="A15" t="s">
        <v>40</v>
      </c>
      <c r="B15">
        <f>B12+B13+E12+E13</f>
        <v>140.56</v>
      </c>
      <c r="C15">
        <f>SQRT(C12^2+C13^2+F12^2+F13^2)</f>
        <v>2.8284271247461901E-2</v>
      </c>
      <c r="E15" t="s">
        <v>20</v>
      </c>
    </row>
    <row r="16" spans="1:15" x14ac:dyDescent="0.35">
      <c r="A16" t="s">
        <v>41</v>
      </c>
      <c r="B16">
        <f>B2+B3+B4+B5+B7+B8+B9+B10</f>
        <v>34.688000000000002</v>
      </c>
      <c r="C16">
        <f>SQRT(C2^2+C3^2+C4^2+C5^2+C7^2+C8^2+C9^2+C10^2)</f>
        <v>2.8284271247461901E-3</v>
      </c>
    </row>
    <row r="18" spans="1:3" x14ac:dyDescent="0.35">
      <c r="A18" t="s">
        <v>39</v>
      </c>
      <c r="B18">
        <v>4000</v>
      </c>
      <c r="C18">
        <v>1000</v>
      </c>
    </row>
    <row r="19" spans="1:3" x14ac:dyDescent="0.35">
      <c r="A19" t="s">
        <v>38</v>
      </c>
      <c r="B19">
        <f>1.602*10^-19</f>
        <v>1.602E-19</v>
      </c>
    </row>
    <row r="21" spans="1:3" x14ac:dyDescent="0.35">
      <c r="A21" t="s">
        <v>42</v>
      </c>
      <c r="B21">
        <f>8*10^-8*B18*B16/(B19*B15)</f>
        <v>492952392321209.25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7728A-B5CE-486C-85BA-7C07D5ECB4CE}">
  <dimension ref="A1:AF123"/>
  <sheetViews>
    <sheetView topLeftCell="J1" zoomScale="83" zoomScaleNormal="130" workbookViewId="0">
      <selection activeCell="V11" sqref="V11:AC19"/>
    </sheetView>
  </sheetViews>
  <sheetFormatPr defaultRowHeight="14.5" x14ac:dyDescent="0.35"/>
  <cols>
    <col min="2" max="3" width="11.81640625" bestFit="1" customWidth="1"/>
  </cols>
  <sheetData>
    <row r="1" spans="1:32" x14ac:dyDescent="0.35">
      <c r="A1">
        <v>25</v>
      </c>
      <c r="B1" t="s">
        <v>89</v>
      </c>
      <c r="G1" t="s">
        <v>89</v>
      </c>
      <c r="H1" t="s">
        <v>66</v>
      </c>
      <c r="J1" t="s">
        <v>21</v>
      </c>
      <c r="Q1" t="s">
        <v>75</v>
      </c>
      <c r="R1">
        <v>-0.04</v>
      </c>
      <c r="S1">
        <v>0.01</v>
      </c>
      <c r="AC1" t="s">
        <v>38</v>
      </c>
      <c r="AD1">
        <f>1.602*10^-19</f>
        <v>1.602E-19</v>
      </c>
    </row>
    <row r="2" spans="1:32" x14ac:dyDescent="0.35">
      <c r="A2" t="s">
        <v>0</v>
      </c>
      <c r="B2">
        <v>3.109</v>
      </c>
      <c r="C2">
        <v>1E-3</v>
      </c>
      <c r="D2" t="s">
        <v>2</v>
      </c>
      <c r="E2">
        <v>0.3</v>
      </c>
      <c r="F2">
        <v>0.01</v>
      </c>
      <c r="J2" t="s">
        <v>23</v>
      </c>
      <c r="K2">
        <v>0.61</v>
      </c>
      <c r="L2">
        <v>0.01</v>
      </c>
      <c r="M2" t="s">
        <v>24</v>
      </c>
      <c r="N2">
        <v>1.56</v>
      </c>
      <c r="O2">
        <v>0.02</v>
      </c>
      <c r="Q2" t="s">
        <v>76</v>
      </c>
      <c r="R2">
        <v>-0.02</v>
      </c>
      <c r="S2">
        <v>0.01</v>
      </c>
    </row>
    <row r="3" spans="1:32" x14ac:dyDescent="0.35">
      <c r="A3" t="s">
        <v>1</v>
      </c>
      <c r="B3">
        <v>3.1</v>
      </c>
      <c r="C3">
        <v>1E-3</v>
      </c>
      <c r="D3" t="s">
        <v>3</v>
      </c>
      <c r="E3">
        <v>0.35</v>
      </c>
      <c r="F3">
        <v>0.01</v>
      </c>
      <c r="J3" t="s">
        <v>22</v>
      </c>
      <c r="K3">
        <v>0.61</v>
      </c>
      <c r="L3">
        <v>0.01</v>
      </c>
      <c r="M3" t="s">
        <v>25</v>
      </c>
      <c r="N3">
        <v>1.7</v>
      </c>
      <c r="O3">
        <v>0.02</v>
      </c>
      <c r="W3" t="s">
        <v>85</v>
      </c>
      <c r="Y3" t="s">
        <v>87</v>
      </c>
      <c r="AA3" t="s">
        <v>88</v>
      </c>
      <c r="AC3" t="s">
        <v>93</v>
      </c>
      <c r="AE3" t="s">
        <v>94</v>
      </c>
    </row>
    <row r="4" spans="1:32" x14ac:dyDescent="0.35">
      <c r="A4" t="s">
        <v>4</v>
      </c>
      <c r="B4">
        <v>3.1110000000000002</v>
      </c>
      <c r="C4">
        <v>1E-3</v>
      </c>
      <c r="D4" t="s">
        <v>5</v>
      </c>
      <c r="E4">
        <v>0</v>
      </c>
      <c r="F4">
        <v>0.01</v>
      </c>
      <c r="J4" t="s">
        <v>26</v>
      </c>
      <c r="K4">
        <v>0.62</v>
      </c>
      <c r="L4">
        <v>0.01</v>
      </c>
      <c r="M4" t="s">
        <v>27</v>
      </c>
      <c r="N4">
        <v>1.66</v>
      </c>
      <c r="O4">
        <v>0.02</v>
      </c>
      <c r="W4">
        <v>298.10000000000002</v>
      </c>
      <c r="X4">
        <v>0.1</v>
      </c>
      <c r="Y4" s="3">
        <f>B21</f>
        <v>3602899601304821.5</v>
      </c>
      <c r="Z4" s="4">
        <f>C21</f>
        <v>258998069901273.34</v>
      </c>
      <c r="AA4" s="6">
        <f>K24</f>
        <v>8.2900000000000001E-2</v>
      </c>
      <c r="AB4" s="6">
        <f>L24</f>
        <v>7.6423869939831518E-4</v>
      </c>
      <c r="AC4" s="9">
        <f>K25</f>
        <v>12.062726176115802</v>
      </c>
      <c r="AD4" s="9">
        <f>L25</f>
        <v>0.11120388617651089</v>
      </c>
      <c r="AE4" s="10">
        <f>AA4/($AD$1*Y4)</f>
        <v>143.62824657179004</v>
      </c>
      <c r="AF4" s="10">
        <f>AE4*SQRT((Z4/Y4)^2+(AB4/AA4)^2)</f>
        <v>10.409416393492906</v>
      </c>
    </row>
    <row r="5" spans="1:32" x14ac:dyDescent="0.35">
      <c r="A5" t="s">
        <v>6</v>
      </c>
      <c r="B5">
        <v>3.1040000000000001</v>
      </c>
      <c r="C5">
        <v>1E-3</v>
      </c>
      <c r="D5" t="s">
        <v>7</v>
      </c>
      <c r="E5">
        <v>-0.1</v>
      </c>
      <c r="F5">
        <v>0.01</v>
      </c>
      <c r="J5" t="s">
        <v>28</v>
      </c>
      <c r="K5">
        <v>0.62</v>
      </c>
      <c r="L5">
        <v>0.01</v>
      </c>
      <c r="M5" t="s">
        <v>33</v>
      </c>
      <c r="N5">
        <v>1.58</v>
      </c>
      <c r="O5">
        <v>0.02</v>
      </c>
      <c r="W5">
        <v>318.10000000000002</v>
      </c>
      <c r="X5">
        <v>0.1</v>
      </c>
      <c r="Y5" s="3">
        <f>B47</f>
        <v>3442696629213484</v>
      </c>
      <c r="Z5" s="4">
        <f>C71</f>
        <v>177604026355140.88</v>
      </c>
      <c r="AA5" s="6">
        <f>O47</f>
        <v>7.3830000000000007E-2</v>
      </c>
      <c r="AB5" s="6">
        <f>P47</f>
        <v>2.6174141403738187E-3</v>
      </c>
      <c r="AC5" s="9">
        <f>O48</f>
        <v>13.544629554381686</v>
      </c>
      <c r="AD5" s="9">
        <f>P48</f>
        <v>0.48018291916245104</v>
      </c>
      <c r="AE5" s="10">
        <f>AA5/($AD$1*Y5)</f>
        <v>133.86640557006092</v>
      </c>
      <c r="AF5" s="10">
        <f t="shared" ref="AF5:AF8" si="0">AE5*SQRT((Z5/Y5)^2+(AB5/AA5)^2)</f>
        <v>8.379464957151141</v>
      </c>
    </row>
    <row r="6" spans="1:32" x14ac:dyDescent="0.35">
      <c r="J6" t="s">
        <v>29</v>
      </c>
      <c r="K6">
        <v>0.61</v>
      </c>
      <c r="L6">
        <v>0.01</v>
      </c>
      <c r="M6" t="s">
        <v>34</v>
      </c>
      <c r="N6">
        <v>1.64</v>
      </c>
      <c r="O6">
        <v>0.02</v>
      </c>
      <c r="W6">
        <v>338.1</v>
      </c>
      <c r="X6">
        <v>0.1</v>
      </c>
      <c r="Y6" s="3">
        <f>B71</f>
        <v>2823970037453183.5</v>
      </c>
      <c r="Z6" s="4">
        <f>C71</f>
        <v>177604026355140.88</v>
      </c>
      <c r="AA6" s="6">
        <f>O71</f>
        <v>6.9940000000000002E-2</v>
      </c>
      <c r="AB6" s="6">
        <f>P71</f>
        <v>2.0088285895517935E-3</v>
      </c>
      <c r="AC6" s="9">
        <f>O72</f>
        <v>14.29796968830426</v>
      </c>
      <c r="AD6" s="9">
        <f>P72</f>
        <v>0.41066872008021932</v>
      </c>
      <c r="AE6" s="10">
        <f t="shared" ref="AE6:AE8" si="1">AA6/($AD$1*Y6)</f>
        <v>154.59770114942529</v>
      </c>
      <c r="AF6" s="10">
        <f t="shared" si="0"/>
        <v>10.68886074877434</v>
      </c>
    </row>
    <row r="7" spans="1:32" x14ac:dyDescent="0.35">
      <c r="A7" t="s">
        <v>8</v>
      </c>
      <c r="B7">
        <v>3.1080000000000001</v>
      </c>
      <c r="C7">
        <v>1E-3</v>
      </c>
      <c r="D7" t="s">
        <v>9</v>
      </c>
      <c r="E7">
        <v>0.15</v>
      </c>
      <c r="F7">
        <v>0.01</v>
      </c>
      <c r="J7" t="s">
        <v>30</v>
      </c>
      <c r="K7">
        <v>0.61</v>
      </c>
      <c r="L7">
        <v>0.01</v>
      </c>
      <c r="M7" t="s">
        <v>35</v>
      </c>
      <c r="N7">
        <v>1.61</v>
      </c>
      <c r="O7">
        <v>0.02</v>
      </c>
      <c r="W7">
        <v>358.1</v>
      </c>
      <c r="X7">
        <v>0.1</v>
      </c>
      <c r="Y7" s="3">
        <f>B96</f>
        <v>3068886114578999</v>
      </c>
      <c r="Z7" s="4">
        <f>C96</f>
        <v>781631452593929</v>
      </c>
      <c r="AA7" s="6">
        <f>O96</f>
        <v>5.7134999999999998E-2</v>
      </c>
      <c r="AB7" s="6">
        <f>P96</f>
        <v>2.3174324234648456E-3</v>
      </c>
      <c r="AC7" s="9">
        <f>O97</f>
        <v>17.502406580904875</v>
      </c>
      <c r="AD7" s="9">
        <f>P97</f>
        <v>0.70990889120947664</v>
      </c>
      <c r="AE7" s="10">
        <f>AA7/($AD$1*Y7)</f>
        <v>116.21413332369053</v>
      </c>
      <c r="AF7" s="10">
        <f t="shared" si="0"/>
        <v>29.972199175134818</v>
      </c>
    </row>
    <row r="8" spans="1:32" x14ac:dyDescent="0.35">
      <c r="A8" t="s">
        <v>10</v>
      </c>
      <c r="B8">
        <v>3.1080000000000001</v>
      </c>
      <c r="C8">
        <v>1E-3</v>
      </c>
      <c r="D8" t="s">
        <v>11</v>
      </c>
      <c r="E8">
        <v>0.2</v>
      </c>
      <c r="F8">
        <v>0.01</v>
      </c>
      <c r="J8" t="s">
        <v>31</v>
      </c>
      <c r="K8">
        <v>0.61</v>
      </c>
      <c r="L8">
        <v>0.01</v>
      </c>
      <c r="M8" t="s">
        <v>36</v>
      </c>
      <c r="N8">
        <v>1.71</v>
      </c>
      <c r="O8">
        <v>0.02</v>
      </c>
      <c r="W8">
        <v>373.1</v>
      </c>
      <c r="X8">
        <v>0.1</v>
      </c>
      <c r="Y8" s="4">
        <f>B122</f>
        <v>2441091492776885</v>
      </c>
      <c r="Z8" s="4">
        <f>C122</f>
        <v>995636025251428.63</v>
      </c>
      <c r="AA8" s="6">
        <f>O122</f>
        <v>5.271E-2</v>
      </c>
      <c r="AB8" s="6">
        <f>P122</f>
        <v>1.5986066961843294E-3</v>
      </c>
      <c r="AC8" s="9">
        <f>O123</f>
        <v>18.971732119142477</v>
      </c>
      <c r="AD8" s="9">
        <f>P123</f>
        <v>0.57538110422835287</v>
      </c>
      <c r="AE8" s="10">
        <f t="shared" si="1"/>
        <v>134.78651586884101</v>
      </c>
      <c r="AF8" s="10">
        <f t="shared" si="0"/>
        <v>55.12648997419835</v>
      </c>
    </row>
    <row r="9" spans="1:32" x14ac:dyDescent="0.35">
      <c r="A9" t="s">
        <v>12</v>
      </c>
      <c r="B9">
        <v>3.109</v>
      </c>
      <c r="C9">
        <v>1E-3</v>
      </c>
      <c r="D9" t="s">
        <v>13</v>
      </c>
      <c r="E9">
        <v>-0.17</v>
      </c>
      <c r="F9">
        <v>0.01</v>
      </c>
      <c r="J9" t="s">
        <v>32</v>
      </c>
      <c r="K9">
        <v>0.6</v>
      </c>
      <c r="L9">
        <v>0.01</v>
      </c>
      <c r="M9" t="s">
        <v>37</v>
      </c>
      <c r="N9">
        <v>1.66</v>
      </c>
      <c r="O9">
        <v>0.02</v>
      </c>
    </row>
    <row r="10" spans="1:32" x14ac:dyDescent="0.35">
      <c r="A10" t="s">
        <v>14</v>
      </c>
      <c r="B10">
        <v>3.1019999999999999</v>
      </c>
      <c r="C10">
        <v>1E-3</v>
      </c>
      <c r="D10" t="s">
        <v>15</v>
      </c>
      <c r="E10">
        <v>-0.25</v>
      </c>
      <c r="F10">
        <v>0.01</v>
      </c>
    </row>
    <row r="12" spans="1:32" x14ac:dyDescent="0.35">
      <c r="A12" t="s">
        <v>16</v>
      </c>
      <c r="B12">
        <f>E2-E7</f>
        <v>0.15</v>
      </c>
      <c r="C12">
        <f>SQRT(F2^2+F7^2)</f>
        <v>1.4142135623730951E-2</v>
      </c>
      <c r="D12" t="s">
        <v>17</v>
      </c>
      <c r="E12">
        <f>E3-E8</f>
        <v>0.14999999999999997</v>
      </c>
      <c r="F12">
        <f>SQRT(F3^2+F8^2)</f>
        <v>1.4142135623730951E-2</v>
      </c>
      <c r="J12" t="s">
        <v>46</v>
      </c>
      <c r="K12">
        <f>(N2-$R$1)/(K2-$R$2)</f>
        <v>2.53968253968254</v>
      </c>
      <c r="L12">
        <f>K12*SQRT((SQRT(O2^2+$S$1^2)/(N2-$R$1))^2+(SQRT(L2^2+$S$2^2)/(K2-$R$2))^2)</f>
        <v>6.7156129883926649E-2</v>
      </c>
    </row>
    <row r="13" spans="1:32" x14ac:dyDescent="0.35">
      <c r="A13" t="s">
        <v>18</v>
      </c>
      <c r="B13">
        <f>E4-E9</f>
        <v>0.17</v>
      </c>
      <c r="C13">
        <f>SQRT(F4^2+F9^2)</f>
        <v>1.4142135623730951E-2</v>
      </c>
      <c r="D13" t="s">
        <v>19</v>
      </c>
      <c r="E13">
        <f>E5-E10</f>
        <v>0.15</v>
      </c>
      <c r="F13">
        <f>SQRT(F5^2+F10^2)</f>
        <v>1.4142135623730951E-2</v>
      </c>
      <c r="J13" t="s">
        <v>48</v>
      </c>
      <c r="K13">
        <f t="shared" ref="K13:K19" si="2">(N3-$R$1)/(K3-$R$2)</f>
        <v>2.7619047619047619</v>
      </c>
      <c r="L13">
        <f t="shared" ref="L13:L19" si="3">K13*SQRT((SQRT(O3^2+$S$1^2)/(N3-$R$1))^2+(SQRT(L3^2+$S$2^2)/(K3-$R$2))^2)</f>
        <v>7.1439568514408858E-2</v>
      </c>
      <c r="M13" t="s">
        <v>64</v>
      </c>
      <c r="Y13" s="9"/>
      <c r="Z13" s="9"/>
    </row>
    <row r="14" spans="1:32" x14ac:dyDescent="0.35">
      <c r="J14" t="s">
        <v>49</v>
      </c>
      <c r="K14">
        <f t="shared" si="2"/>
        <v>2.65625</v>
      </c>
      <c r="L14">
        <f t="shared" si="3"/>
        <v>6.8307039117631058E-2</v>
      </c>
      <c r="Y14" s="9"/>
      <c r="Z14" s="9"/>
    </row>
    <row r="15" spans="1:32" x14ac:dyDescent="0.35">
      <c r="A15" t="s">
        <v>40</v>
      </c>
      <c r="B15">
        <f>B12+B13+E12+E13</f>
        <v>0.62</v>
      </c>
      <c r="C15">
        <f>SQRT(C12^2+C13^2+F12^2+F13^2)</f>
        <v>2.8284271247461901E-2</v>
      </c>
      <c r="E15" t="s">
        <v>71</v>
      </c>
      <c r="J15" t="s">
        <v>50</v>
      </c>
      <c r="K15">
        <f t="shared" si="2"/>
        <v>2.53125</v>
      </c>
      <c r="L15">
        <f t="shared" si="3"/>
        <v>6.5948705218303594E-2</v>
      </c>
      <c r="Y15" s="9"/>
      <c r="Z15" s="9"/>
    </row>
    <row r="16" spans="1:32" x14ac:dyDescent="0.35">
      <c r="A16" t="s">
        <v>41</v>
      </c>
      <c r="B16">
        <f>B2+B3+B4+B5+B7+B8+B9+B10</f>
        <v>24.851000000000003</v>
      </c>
      <c r="C16">
        <f>SQRT(C2^2+C3^2+C4^2+C5^2+C7^2+C8^2+C9^2+C10^2)</f>
        <v>2.8284271247461901E-3</v>
      </c>
      <c r="J16" t="s">
        <v>51</v>
      </c>
      <c r="K16">
        <f t="shared" si="2"/>
        <v>2.6666666666666665</v>
      </c>
      <c r="L16">
        <f t="shared" si="3"/>
        <v>6.9592309195586788E-2</v>
      </c>
      <c r="Y16" s="9"/>
      <c r="Z16" s="9"/>
    </row>
    <row r="17" spans="1:26" x14ac:dyDescent="0.35">
      <c r="J17" t="s">
        <v>52</v>
      </c>
      <c r="K17">
        <f t="shared" si="2"/>
        <v>2.6190476190476191</v>
      </c>
      <c r="L17">
        <f t="shared" si="3"/>
        <v>6.867500419349877E-2</v>
      </c>
      <c r="P17" t="s">
        <v>82</v>
      </c>
      <c r="Y17" s="9"/>
      <c r="Z17" s="9"/>
    </row>
    <row r="18" spans="1:26" x14ac:dyDescent="0.35">
      <c r="A18" t="s">
        <v>39</v>
      </c>
      <c r="B18">
        <v>180</v>
      </c>
      <c r="C18">
        <v>10</v>
      </c>
      <c r="J18" t="s">
        <v>47</v>
      </c>
      <c r="K18">
        <f t="shared" si="2"/>
        <v>2.7777777777777777</v>
      </c>
      <c r="L18">
        <f t="shared" si="3"/>
        <v>7.1749014486095206E-2</v>
      </c>
    </row>
    <row r="19" spans="1:26" x14ac:dyDescent="0.35">
      <c r="A19" t="s">
        <v>38</v>
      </c>
      <c r="B19">
        <f>1.602*10^-19</f>
        <v>1.602E-19</v>
      </c>
      <c r="J19" t="s">
        <v>53</v>
      </c>
      <c r="K19">
        <f t="shared" si="2"/>
        <v>2.7419354838709675</v>
      </c>
      <c r="L19">
        <f t="shared" si="3"/>
        <v>7.2196871401911167E-2</v>
      </c>
    </row>
    <row r="21" spans="1:26" x14ac:dyDescent="0.35">
      <c r="A21" t="s">
        <v>42</v>
      </c>
      <c r="B21">
        <f>8*10^-8*B18*B16/(B19*B15)</f>
        <v>3602899601304821.5</v>
      </c>
      <c r="C21">
        <f>B21*SQRT((C18/B18)^2+(C16/B16)^2+(C15/B15)^2)</f>
        <v>258998069901273.34</v>
      </c>
      <c r="J21" t="s">
        <v>54</v>
      </c>
      <c r="K21">
        <f>(K12+K13+K14+K15)/4</f>
        <v>2.6222718253968256</v>
      </c>
      <c r="L21">
        <f>SQRT(L12^2+L13^2+L14^2+L15^2)/4</f>
        <v>3.41216949347296E-2</v>
      </c>
    </row>
    <row r="22" spans="1:26" x14ac:dyDescent="0.35">
      <c r="J22" t="s">
        <v>55</v>
      </c>
      <c r="K22">
        <f>(K16+K17+K18+K19)/4</f>
        <v>2.7013568868407578</v>
      </c>
      <c r="L22">
        <f>SQRT(L16^2+L17^2+L18^2+L19^2)/4</f>
        <v>3.5284251993719894E-2</v>
      </c>
    </row>
    <row r="24" spans="1:26" x14ac:dyDescent="0.35">
      <c r="J24" t="s">
        <v>86</v>
      </c>
      <c r="K24">
        <v>8.2900000000000001E-2</v>
      </c>
      <c r="L24">
        <f>K24*SQRT((L25/K25)^2)</f>
        <v>7.6423869939831518E-4</v>
      </c>
    </row>
    <row r="25" spans="1:26" x14ac:dyDescent="0.35">
      <c r="J25" t="s">
        <v>57</v>
      </c>
      <c r="K25">
        <f>1/K24</f>
        <v>12.062726176115802</v>
      </c>
      <c r="L25">
        <f>SQRT((EXP(-1*PI()*K21/K25)*L21/((K21/K25*EXP(-1*PI()*K21/K25))+(K22/K25*EXP(-1*PI()*K22/K25))))^2+(EXP(-1*PI()*K22/K25)*L22/((K21/K25*EXP(-1*PI()*K21/K25))+(K22/K25*EXP(-1*PI()*K22/K25))))^2)</f>
        <v>0.11120388617651089</v>
      </c>
    </row>
    <row r="27" spans="1:26" x14ac:dyDescent="0.35">
      <c r="A27">
        <v>45</v>
      </c>
      <c r="B27" s="1" t="s">
        <v>90</v>
      </c>
      <c r="G27" t="s">
        <v>74</v>
      </c>
      <c r="H27" t="s">
        <v>66</v>
      </c>
      <c r="J27" t="s">
        <v>21</v>
      </c>
      <c r="Q27" t="s">
        <v>75</v>
      </c>
      <c r="R27">
        <v>-0.03</v>
      </c>
      <c r="S27">
        <v>0.01</v>
      </c>
    </row>
    <row r="28" spans="1:26" x14ac:dyDescent="0.35">
      <c r="A28" t="s">
        <v>0</v>
      </c>
      <c r="B28">
        <v>3.29</v>
      </c>
      <c r="C28">
        <v>0.01</v>
      </c>
      <c r="D28" t="s">
        <v>2</v>
      </c>
      <c r="E28">
        <v>0.19</v>
      </c>
      <c r="F28">
        <v>0.01</v>
      </c>
      <c r="J28" t="s">
        <v>23</v>
      </c>
      <c r="K28">
        <v>0.53</v>
      </c>
      <c r="L28">
        <v>0.1</v>
      </c>
      <c r="M28" t="s">
        <v>24</v>
      </c>
      <c r="N28">
        <v>1.3</v>
      </c>
      <c r="O28">
        <v>0.1</v>
      </c>
      <c r="Q28" t="s">
        <v>76</v>
      </c>
      <c r="R28">
        <v>-0.02</v>
      </c>
      <c r="S28">
        <v>0.01</v>
      </c>
    </row>
    <row r="29" spans="1:26" x14ac:dyDescent="0.35">
      <c r="A29" t="s">
        <v>1</v>
      </c>
      <c r="B29">
        <v>3.38</v>
      </c>
      <c r="C29">
        <v>0.01</v>
      </c>
      <c r="D29" t="s">
        <v>3</v>
      </c>
      <c r="E29">
        <v>0.53</v>
      </c>
      <c r="F29">
        <v>0.01</v>
      </c>
      <c r="J29" t="s">
        <v>22</v>
      </c>
      <c r="K29">
        <v>0.54</v>
      </c>
      <c r="L29">
        <v>0.1</v>
      </c>
      <c r="M29" t="s">
        <v>25</v>
      </c>
      <c r="N29">
        <v>1.8</v>
      </c>
      <c r="O29">
        <v>0.1</v>
      </c>
    </row>
    <row r="30" spans="1:26" x14ac:dyDescent="0.35">
      <c r="A30" t="s">
        <v>4</v>
      </c>
      <c r="B30">
        <v>3.37</v>
      </c>
      <c r="C30">
        <v>0.01</v>
      </c>
      <c r="D30" t="s">
        <v>5</v>
      </c>
      <c r="E30">
        <v>0.04</v>
      </c>
      <c r="F30">
        <v>0.01</v>
      </c>
      <c r="J30" t="s">
        <v>26</v>
      </c>
      <c r="K30">
        <v>0.47</v>
      </c>
      <c r="L30">
        <v>1E-3</v>
      </c>
      <c r="M30" t="s">
        <v>27</v>
      </c>
      <c r="N30">
        <v>1.6</v>
      </c>
      <c r="O30">
        <v>0.1</v>
      </c>
    </row>
    <row r="31" spans="1:26" x14ac:dyDescent="0.35">
      <c r="A31" t="s">
        <v>6</v>
      </c>
      <c r="B31">
        <v>3.36</v>
      </c>
      <c r="C31">
        <v>0.01</v>
      </c>
      <c r="D31" t="s">
        <v>7</v>
      </c>
      <c r="E31">
        <v>-0.42</v>
      </c>
      <c r="F31">
        <v>0.01</v>
      </c>
      <c r="J31" t="s">
        <v>28</v>
      </c>
      <c r="K31">
        <v>0.53</v>
      </c>
      <c r="L31">
        <v>1E-3</v>
      </c>
      <c r="M31" t="s">
        <v>33</v>
      </c>
      <c r="N31">
        <v>1.6</v>
      </c>
      <c r="O31">
        <v>0.1</v>
      </c>
    </row>
    <row r="32" spans="1:26" x14ac:dyDescent="0.35">
      <c r="J32" t="s">
        <v>29</v>
      </c>
      <c r="K32">
        <v>0.37</v>
      </c>
      <c r="L32">
        <v>1E-3</v>
      </c>
      <c r="M32" t="s">
        <v>34</v>
      </c>
      <c r="N32">
        <v>1.22</v>
      </c>
      <c r="O32">
        <v>0.01</v>
      </c>
    </row>
    <row r="33" spans="1:16" x14ac:dyDescent="0.35">
      <c r="A33" t="s">
        <v>8</v>
      </c>
      <c r="B33">
        <v>3.36</v>
      </c>
      <c r="C33">
        <v>0.01</v>
      </c>
      <c r="D33" t="s">
        <v>9</v>
      </c>
      <c r="E33">
        <v>0.04</v>
      </c>
      <c r="F33">
        <v>0.01</v>
      </c>
      <c r="J33" t="s">
        <v>30</v>
      </c>
      <c r="K33">
        <v>0.39</v>
      </c>
      <c r="L33">
        <v>1E-3</v>
      </c>
      <c r="M33" t="s">
        <v>35</v>
      </c>
      <c r="N33">
        <v>0.93</v>
      </c>
      <c r="O33">
        <v>0.01</v>
      </c>
    </row>
    <row r="34" spans="1:16" x14ac:dyDescent="0.35">
      <c r="A34" t="s">
        <v>10</v>
      </c>
      <c r="B34">
        <v>3.35</v>
      </c>
      <c r="C34">
        <v>0.01</v>
      </c>
      <c r="D34" t="s">
        <v>11</v>
      </c>
      <c r="E34">
        <v>0.33</v>
      </c>
      <c r="F34">
        <v>0.01</v>
      </c>
      <c r="J34" t="s">
        <v>31</v>
      </c>
      <c r="K34">
        <v>0.37</v>
      </c>
      <c r="L34">
        <v>1E-3</v>
      </c>
      <c r="M34" t="s">
        <v>36</v>
      </c>
      <c r="N34">
        <v>1.1599999999999999</v>
      </c>
      <c r="O34">
        <v>0.01</v>
      </c>
    </row>
    <row r="35" spans="1:16" x14ac:dyDescent="0.35">
      <c r="A35" t="s">
        <v>12</v>
      </c>
      <c r="B35">
        <v>3.35</v>
      </c>
      <c r="C35">
        <v>0.01</v>
      </c>
      <c r="D35" t="s">
        <v>13</v>
      </c>
      <c r="E35">
        <v>-0.11</v>
      </c>
      <c r="F35">
        <v>0.01</v>
      </c>
      <c r="J35" t="s">
        <v>32</v>
      </c>
      <c r="K35">
        <v>0.31</v>
      </c>
      <c r="L35">
        <v>1E-3</v>
      </c>
      <c r="M35" t="s">
        <v>37</v>
      </c>
      <c r="N35">
        <v>1.07</v>
      </c>
      <c r="O35">
        <v>0.01</v>
      </c>
    </row>
    <row r="36" spans="1:16" x14ac:dyDescent="0.35">
      <c r="A36" t="s">
        <v>14</v>
      </c>
      <c r="B36">
        <v>3.35</v>
      </c>
      <c r="C36">
        <v>0.01</v>
      </c>
      <c r="D36" t="s">
        <v>15</v>
      </c>
      <c r="E36">
        <v>-0.62</v>
      </c>
      <c r="F36">
        <v>0.01</v>
      </c>
    </row>
    <row r="38" spans="1:16" x14ac:dyDescent="0.35">
      <c r="A38" t="s">
        <v>16</v>
      </c>
      <c r="B38">
        <f>E28-E33</f>
        <v>0.15</v>
      </c>
      <c r="C38">
        <f>SQRT(F28^2+F33^2)</f>
        <v>1.4142135623730951E-2</v>
      </c>
      <c r="D38" t="s">
        <v>17</v>
      </c>
      <c r="E38">
        <f>E29-E34</f>
        <v>0.2</v>
      </c>
      <c r="F38">
        <f>SQRT(F29^2+F34^2)</f>
        <v>1.4142135623730951E-2</v>
      </c>
      <c r="J38" t="s">
        <v>46</v>
      </c>
      <c r="K38">
        <f>(N28-$R$27)/(K28-$R$28)</f>
        <v>2.418181818181818</v>
      </c>
      <c r="L38">
        <f>K38*SQRT((SQRT(O28^2+$S$27^2)/(N28-$R$27))^2+(SQRT(L28^2+$S$28^2)/(K28-$R$28))^2)</f>
        <v>0.47815345020738093</v>
      </c>
    </row>
    <row r="39" spans="1:16" x14ac:dyDescent="0.35">
      <c r="A39" t="s">
        <v>18</v>
      </c>
      <c r="B39">
        <f>E30-E35</f>
        <v>0.15</v>
      </c>
      <c r="C39">
        <f>SQRT(F30^2+F35^2)</f>
        <v>1.4142135623730951E-2</v>
      </c>
      <c r="D39" t="s">
        <v>19</v>
      </c>
      <c r="E39">
        <f>E31-E36</f>
        <v>0.2</v>
      </c>
      <c r="F39">
        <f>SQRT(F31^2+F36^2)</f>
        <v>1.4142135623730951E-2</v>
      </c>
      <c r="J39" t="s">
        <v>48</v>
      </c>
      <c r="K39">
        <f>(N29-$R$27)/(K29-$R$28)</f>
        <v>3.2678571428571428</v>
      </c>
      <c r="L39">
        <f t="shared" ref="L39:L45" si="4">K39*SQRT((SQRT(O29^2+$S$27^2)/(N29-$R$27))^2+(SQRT(L29^2+$S$28^2)/(K29-$R$28))^2)</f>
        <v>0.61330068472543176</v>
      </c>
      <c r="M39" t="s">
        <v>64</v>
      </c>
    </row>
    <row r="40" spans="1:16" x14ac:dyDescent="0.35">
      <c r="J40" t="s">
        <v>49</v>
      </c>
      <c r="K40">
        <f t="shared" ref="K40:K45" si="5">(N30-$R$27)/(K30-$R$28)</f>
        <v>3.3265306122448983</v>
      </c>
      <c r="L40">
        <f t="shared" si="4"/>
        <v>0.21614977759163473</v>
      </c>
      <c r="P40" t="s">
        <v>82</v>
      </c>
    </row>
    <row r="41" spans="1:16" x14ac:dyDescent="0.35">
      <c r="A41" t="s">
        <v>40</v>
      </c>
      <c r="B41">
        <f>B38+B39+E38+E39</f>
        <v>0.7</v>
      </c>
      <c r="C41">
        <f>SQRT(C38^2+C39^2+F38^2+F39^2)</f>
        <v>2.8284271247461901E-2</v>
      </c>
      <c r="E41" t="s">
        <v>71</v>
      </c>
      <c r="J41" t="s">
        <v>50</v>
      </c>
      <c r="K41">
        <f t="shared" si="5"/>
        <v>2.9636363636363634</v>
      </c>
      <c r="L41">
        <f t="shared" si="4"/>
        <v>0.19058064551930287</v>
      </c>
    </row>
    <row r="42" spans="1:16" x14ac:dyDescent="0.35">
      <c r="A42" t="s">
        <v>41</v>
      </c>
      <c r="B42">
        <f>B28+B29+B30+B31+B33+B34+B35+B36</f>
        <v>26.810000000000002</v>
      </c>
      <c r="C42">
        <f>SQRT(C28^2+C29^2+C30^2+C31^2+C33^2+C34^2+C35^2+C36^2)</f>
        <v>2.8284271247461905E-2</v>
      </c>
      <c r="J42" t="s">
        <v>51</v>
      </c>
      <c r="K42">
        <f t="shared" si="5"/>
        <v>3.2051282051282048</v>
      </c>
      <c r="L42">
        <f t="shared" si="4"/>
        <v>9.0202399630097949E-2</v>
      </c>
    </row>
    <row r="43" spans="1:16" x14ac:dyDescent="0.35">
      <c r="J43" t="s">
        <v>52</v>
      </c>
      <c r="K43">
        <f t="shared" si="5"/>
        <v>2.3414634146341462</v>
      </c>
      <c r="L43">
        <f t="shared" si="4"/>
        <v>6.6961216683486535E-2</v>
      </c>
    </row>
    <row r="44" spans="1:16" x14ac:dyDescent="0.35">
      <c r="A44" t="s">
        <v>39</v>
      </c>
      <c r="B44">
        <v>180</v>
      </c>
      <c r="C44">
        <v>10</v>
      </c>
      <c r="J44" t="s">
        <v>47</v>
      </c>
      <c r="K44">
        <f t="shared" si="5"/>
        <v>3.0512820512820511</v>
      </c>
      <c r="L44">
        <f t="shared" si="4"/>
        <v>8.6587072303543788E-2</v>
      </c>
    </row>
    <row r="45" spans="1:16" x14ac:dyDescent="0.35">
      <c r="A45" t="s">
        <v>38</v>
      </c>
      <c r="B45">
        <f>1.602*10^-19</f>
        <v>1.602E-19</v>
      </c>
      <c r="J45" t="s">
        <v>53</v>
      </c>
      <c r="K45">
        <f t="shared" si="5"/>
        <v>3.3333333333333335</v>
      </c>
      <c r="L45">
        <f t="shared" si="4"/>
        <v>0.1101890112589466</v>
      </c>
    </row>
    <row r="47" spans="1:16" x14ac:dyDescent="0.35">
      <c r="A47" t="s">
        <v>42</v>
      </c>
      <c r="B47">
        <f>8*10^-8*B44*B42/(B45*B41)</f>
        <v>3442696629213484</v>
      </c>
      <c r="C47">
        <f>B47*SQRT((C44/B44)^2+(C42/B42)^2+(C41/B41)^2)</f>
        <v>236525681308843</v>
      </c>
      <c r="J47" t="s">
        <v>54</v>
      </c>
      <c r="K47">
        <f>(K38+K39+K40+K41)/4</f>
        <v>2.9940514842300554</v>
      </c>
      <c r="L47">
        <f>SQRT(L38^2+L39^2+L40^2+L41^2)/4</f>
        <v>0.20733580259891393</v>
      </c>
      <c r="N47" t="s">
        <v>86</v>
      </c>
      <c r="O47">
        <v>7.3830000000000007E-2</v>
      </c>
      <c r="P47">
        <f>O47*SQRT((P48/O48)^2)</f>
        <v>2.6174141403738187E-3</v>
      </c>
    </row>
    <row r="48" spans="1:16" x14ac:dyDescent="0.35">
      <c r="J48" t="s">
        <v>55</v>
      </c>
      <c r="K48">
        <f>(K42+K43+K44+K45)/4</f>
        <v>2.982801751094434</v>
      </c>
      <c r="L48">
        <f>SQRT(L42^2+L43^2+L44^2+L45^2)/4</f>
        <v>4.4902127407203736E-2</v>
      </c>
      <c r="N48" t="s">
        <v>57</v>
      </c>
      <c r="O48">
        <f>1/O47</f>
        <v>13.544629554381686</v>
      </c>
      <c r="P48">
        <f>SQRT((EXP(-1*PI()*K47/O48)*L47/((K47/O48*EXP(-1*PI()*K47/O48))+(K48/O48*EXP(-1*PI()*K48/O48))))^2+(EXP(-1*PI()*K48/O48)*L48/((K47/O48*EXP(-1*PI()*K47/O48))+(K48/O48*EXP(-1*PI()*K48/O48))))^2)</f>
        <v>0.48018291916245104</v>
      </c>
    </row>
    <row r="51" spans="1:19" x14ac:dyDescent="0.35">
      <c r="A51">
        <v>65</v>
      </c>
      <c r="B51" t="s">
        <v>70</v>
      </c>
      <c r="G51" t="s">
        <v>70</v>
      </c>
      <c r="H51" t="s">
        <v>66</v>
      </c>
      <c r="J51" t="s">
        <v>21</v>
      </c>
      <c r="Q51" t="s">
        <v>75</v>
      </c>
      <c r="R51">
        <v>-0.03</v>
      </c>
      <c r="S51">
        <v>0.01</v>
      </c>
    </row>
    <row r="52" spans="1:19" x14ac:dyDescent="0.35">
      <c r="A52" t="s">
        <v>0</v>
      </c>
      <c r="B52">
        <v>3.78</v>
      </c>
      <c r="C52">
        <v>0.01</v>
      </c>
      <c r="D52" t="s">
        <v>2</v>
      </c>
      <c r="E52">
        <v>0.23</v>
      </c>
      <c r="F52">
        <v>0.01</v>
      </c>
      <c r="J52" t="s">
        <v>23</v>
      </c>
      <c r="K52">
        <v>0.53</v>
      </c>
      <c r="L52">
        <v>0.01</v>
      </c>
      <c r="M52" t="s">
        <v>24</v>
      </c>
      <c r="N52">
        <v>0.87</v>
      </c>
      <c r="O52">
        <v>0.2</v>
      </c>
      <c r="Q52" t="s">
        <v>76</v>
      </c>
      <c r="R52">
        <v>-0.02</v>
      </c>
      <c r="S52">
        <v>0.01</v>
      </c>
    </row>
    <row r="53" spans="1:19" x14ac:dyDescent="0.35">
      <c r="A53" t="s">
        <v>1</v>
      </c>
      <c r="B53">
        <v>3.77</v>
      </c>
      <c r="C53">
        <v>0.01</v>
      </c>
      <c r="D53" t="s">
        <v>3</v>
      </c>
      <c r="E53">
        <v>0.81</v>
      </c>
      <c r="F53">
        <v>0.01</v>
      </c>
      <c r="J53" t="s">
        <v>22</v>
      </c>
      <c r="K53">
        <v>0.53</v>
      </c>
      <c r="L53">
        <v>0.01</v>
      </c>
      <c r="M53" t="s">
        <v>25</v>
      </c>
      <c r="N53">
        <v>2.2799999999999998</v>
      </c>
      <c r="O53">
        <v>0.2</v>
      </c>
    </row>
    <row r="54" spans="1:19" x14ac:dyDescent="0.35">
      <c r="A54" t="s">
        <v>4</v>
      </c>
      <c r="B54">
        <v>3.77</v>
      </c>
      <c r="C54">
        <v>0.01</v>
      </c>
      <c r="D54" t="s">
        <v>5</v>
      </c>
      <c r="E54">
        <v>0.22</v>
      </c>
      <c r="F54">
        <v>0.01</v>
      </c>
      <c r="J54" t="s">
        <v>26</v>
      </c>
      <c r="K54">
        <v>0.54</v>
      </c>
      <c r="L54">
        <v>0.01</v>
      </c>
      <c r="M54" t="s">
        <v>27</v>
      </c>
      <c r="N54">
        <v>1.8</v>
      </c>
      <c r="O54">
        <v>0.1</v>
      </c>
    </row>
    <row r="55" spans="1:19" x14ac:dyDescent="0.35">
      <c r="A55" t="s">
        <v>6</v>
      </c>
      <c r="B55">
        <v>3.77</v>
      </c>
      <c r="C55">
        <v>0.01</v>
      </c>
      <c r="D55" t="s">
        <v>7</v>
      </c>
      <c r="E55">
        <v>-0.8</v>
      </c>
      <c r="F55">
        <v>0.01</v>
      </c>
      <c r="J55" t="s">
        <v>28</v>
      </c>
      <c r="K55">
        <v>0.53</v>
      </c>
      <c r="L55">
        <v>0.01</v>
      </c>
      <c r="M55" t="s">
        <v>33</v>
      </c>
      <c r="N55">
        <v>1.8</v>
      </c>
      <c r="O55">
        <v>0.1</v>
      </c>
    </row>
    <row r="56" spans="1:19" x14ac:dyDescent="0.35">
      <c r="J56" t="s">
        <v>29</v>
      </c>
      <c r="K56">
        <v>0.53</v>
      </c>
      <c r="L56">
        <v>0.01</v>
      </c>
      <c r="M56" t="s">
        <v>34</v>
      </c>
      <c r="N56">
        <v>2.1</v>
      </c>
      <c r="O56">
        <v>0.1</v>
      </c>
    </row>
    <row r="57" spans="1:19" x14ac:dyDescent="0.35">
      <c r="A57" t="s">
        <v>8</v>
      </c>
      <c r="B57">
        <v>3.77</v>
      </c>
      <c r="C57">
        <v>0.01</v>
      </c>
      <c r="D57" t="s">
        <v>9</v>
      </c>
      <c r="E57">
        <v>-0.03</v>
      </c>
      <c r="F57">
        <v>0.01</v>
      </c>
      <c r="J57" t="s">
        <v>30</v>
      </c>
      <c r="K57">
        <v>0.53</v>
      </c>
      <c r="L57">
        <v>0.01</v>
      </c>
      <c r="M57" t="s">
        <v>35</v>
      </c>
      <c r="N57">
        <v>1.5</v>
      </c>
      <c r="O57">
        <v>0.1</v>
      </c>
    </row>
    <row r="58" spans="1:19" x14ac:dyDescent="0.35">
      <c r="A58" t="s">
        <v>10</v>
      </c>
      <c r="B58">
        <v>3.77</v>
      </c>
      <c r="C58">
        <v>0.01</v>
      </c>
      <c r="D58" t="s">
        <v>11</v>
      </c>
      <c r="E58">
        <v>0.57999999999999996</v>
      </c>
      <c r="F58">
        <v>0.01</v>
      </c>
      <c r="J58" t="s">
        <v>31</v>
      </c>
      <c r="K58">
        <v>0.53</v>
      </c>
      <c r="L58">
        <v>0.01</v>
      </c>
      <c r="M58" t="s">
        <v>36</v>
      </c>
      <c r="N58">
        <v>2</v>
      </c>
      <c r="O58">
        <v>0.1</v>
      </c>
    </row>
    <row r="59" spans="1:19" x14ac:dyDescent="0.35">
      <c r="A59" t="s">
        <v>12</v>
      </c>
      <c r="B59">
        <v>3.77</v>
      </c>
      <c r="C59">
        <v>0.01</v>
      </c>
      <c r="D59" t="s">
        <v>13</v>
      </c>
      <c r="E59">
        <v>0</v>
      </c>
      <c r="F59">
        <v>0.01</v>
      </c>
      <c r="J59" t="s">
        <v>32</v>
      </c>
      <c r="K59">
        <v>0.52</v>
      </c>
      <c r="L59">
        <v>0.01</v>
      </c>
      <c r="M59" t="s">
        <v>37</v>
      </c>
      <c r="N59">
        <v>1.3</v>
      </c>
      <c r="O59">
        <v>0.1</v>
      </c>
    </row>
    <row r="60" spans="1:19" x14ac:dyDescent="0.35">
      <c r="A60" t="s">
        <v>14</v>
      </c>
      <c r="B60">
        <v>3.76</v>
      </c>
      <c r="C60">
        <v>0.01</v>
      </c>
      <c r="D60" t="s">
        <v>15</v>
      </c>
      <c r="E60">
        <v>-1.05</v>
      </c>
      <c r="F60">
        <v>0.01</v>
      </c>
    </row>
    <row r="62" spans="1:19" x14ac:dyDescent="0.35">
      <c r="A62" t="s">
        <v>16</v>
      </c>
      <c r="B62">
        <f>E52-E57</f>
        <v>0.26</v>
      </c>
      <c r="C62">
        <f>SQRT(F52^2+F57^2)</f>
        <v>1.4142135623730951E-2</v>
      </c>
      <c r="D62" t="s">
        <v>17</v>
      </c>
      <c r="E62">
        <f>E53-E58</f>
        <v>0.23000000000000009</v>
      </c>
      <c r="F62">
        <f>SQRT(F53^2+F58^2)</f>
        <v>1.4142135623730951E-2</v>
      </c>
      <c r="J62" t="s">
        <v>46</v>
      </c>
      <c r="K62">
        <f>(N52-$R$51)/(K52-$R$52)</f>
        <v>1.6363636363636362</v>
      </c>
      <c r="L62">
        <f>K62*SQRT((SQRT(O52^2+$S$51^2)/(N52-$R$51))^2+(SQRT(L52^2+$S$52^2)/(K52-$R$52))^2)</f>
        <v>0.36651378466216061</v>
      </c>
    </row>
    <row r="63" spans="1:19" x14ac:dyDescent="0.35">
      <c r="A63" t="s">
        <v>18</v>
      </c>
      <c r="B63">
        <f>E54-E59</f>
        <v>0.22</v>
      </c>
      <c r="C63">
        <f>SQRT(F54^2+F59^2)</f>
        <v>1.4142135623730951E-2</v>
      </c>
      <c r="D63" t="s">
        <v>19</v>
      </c>
      <c r="E63">
        <f>E55-E60</f>
        <v>0.25</v>
      </c>
      <c r="F63">
        <f>SQRT(F55^2+F60^2)</f>
        <v>1.4142135623730951E-2</v>
      </c>
      <c r="J63" t="s">
        <v>48</v>
      </c>
      <c r="K63">
        <f t="shared" ref="K63:K69" si="6">(N53-$R$51)/(K53-$R$52)</f>
        <v>4.1999999999999993</v>
      </c>
      <c r="L63">
        <f t="shared" ref="L63:L69" si="7">K63*SQRT((SQRT(O53^2+$S$51^2)/(N53-$R$51))^2+(SQRT(L53^2+$S$52^2)/(K53-$R$52))^2)</f>
        <v>0.37976939501285484</v>
      </c>
    </row>
    <row r="64" spans="1:19" x14ac:dyDescent="0.35">
      <c r="J64" t="s">
        <v>49</v>
      </c>
      <c r="K64">
        <f t="shared" si="6"/>
        <v>3.2678571428571428</v>
      </c>
      <c r="L64">
        <f t="shared" si="7"/>
        <v>0.19752759156615318</v>
      </c>
      <c r="O64" t="s">
        <v>82</v>
      </c>
    </row>
    <row r="65" spans="1:19" x14ac:dyDescent="0.35">
      <c r="A65" t="s">
        <v>40</v>
      </c>
      <c r="B65">
        <f>B62+B63+E62+E63</f>
        <v>0.96000000000000008</v>
      </c>
      <c r="C65">
        <f>SQRT(C62^2+C63^2+F62^2+F63^2)</f>
        <v>2.8284271247461901E-2</v>
      </c>
      <c r="E65" t="s">
        <v>71</v>
      </c>
      <c r="J65" t="s">
        <v>50</v>
      </c>
      <c r="K65">
        <f t="shared" si="6"/>
        <v>3.3272727272727272</v>
      </c>
      <c r="L65">
        <f t="shared" si="7"/>
        <v>0.20176206230661103</v>
      </c>
    </row>
    <row r="66" spans="1:19" x14ac:dyDescent="0.35">
      <c r="A66" t="s">
        <v>41</v>
      </c>
      <c r="B66">
        <f>B52+B53+B54+B55+B57+B58+B59+B60</f>
        <v>30.159999999999997</v>
      </c>
      <c r="C66">
        <f>SQRT(C52^2+C53^2+C54^2+C55^2+C57^2+C58^2+C59^2+C60^2)</f>
        <v>2.8284271247461905E-2</v>
      </c>
      <c r="J66" t="s">
        <v>51</v>
      </c>
      <c r="K66">
        <f t="shared" si="6"/>
        <v>3.8727272727272721</v>
      </c>
      <c r="L66">
        <f t="shared" si="7"/>
        <v>0.20809726989591343</v>
      </c>
    </row>
    <row r="67" spans="1:19" x14ac:dyDescent="0.35">
      <c r="J67" t="s">
        <v>52</v>
      </c>
      <c r="K67">
        <f t="shared" si="6"/>
        <v>2.7818181818181817</v>
      </c>
      <c r="L67">
        <f t="shared" si="7"/>
        <v>0.19622640389252211</v>
      </c>
    </row>
    <row r="68" spans="1:19" x14ac:dyDescent="0.35">
      <c r="A68" t="s">
        <v>39</v>
      </c>
      <c r="B68">
        <v>180</v>
      </c>
      <c r="C68">
        <v>10</v>
      </c>
      <c r="J68" t="s">
        <v>47</v>
      </c>
      <c r="K68">
        <f t="shared" si="6"/>
        <v>3.6909090909090905</v>
      </c>
      <c r="L68">
        <f t="shared" si="7"/>
        <v>0.20590105931332811</v>
      </c>
    </row>
    <row r="69" spans="1:19" x14ac:dyDescent="0.35">
      <c r="A69" t="s">
        <v>38</v>
      </c>
      <c r="B69">
        <f>1.602*10^-19</f>
        <v>1.602E-19</v>
      </c>
      <c r="J69" t="s">
        <v>53</v>
      </c>
      <c r="K69">
        <f t="shared" si="6"/>
        <v>2.4629629629629628</v>
      </c>
      <c r="L69">
        <f t="shared" si="7"/>
        <v>0.19696982033131194</v>
      </c>
    </row>
    <row r="71" spans="1:19" x14ac:dyDescent="0.35">
      <c r="A71" t="s">
        <v>42</v>
      </c>
      <c r="B71">
        <f>8*10^-8*B68*B66/(B69*B65)</f>
        <v>2823970037453183.5</v>
      </c>
      <c r="C71">
        <f>B71*SQRT((C68/B68)^2+(C66/B66)^2+(C65/B65)^2)</f>
        <v>177604026355140.88</v>
      </c>
      <c r="J71" t="s">
        <v>54</v>
      </c>
      <c r="K71">
        <f>(K62+K63+K64+K65)/4</f>
        <v>3.1078733766233766</v>
      </c>
      <c r="L71">
        <f>SQRT(L62^2+L63^2+L64^2+L65^2)/4</f>
        <v>0.14964170269178648</v>
      </c>
      <c r="N71" t="s">
        <v>86</v>
      </c>
      <c r="O71">
        <v>6.9940000000000002E-2</v>
      </c>
      <c r="P71">
        <f>O71*SQRT((P72/O72)^2)</f>
        <v>2.0088285895517935E-3</v>
      </c>
    </row>
    <row r="72" spans="1:19" x14ac:dyDescent="0.35">
      <c r="J72" t="s">
        <v>55</v>
      </c>
      <c r="K72">
        <f>(K66+K67+K68+K69)/4</f>
        <v>3.2021043771043765</v>
      </c>
      <c r="L72">
        <f>SQRT(L66^2+L67^2+L68^2+L69^2)/4</f>
        <v>0.10093365137257984</v>
      </c>
      <c r="N72" t="s">
        <v>57</v>
      </c>
      <c r="O72">
        <f>1/O71</f>
        <v>14.29796968830426</v>
      </c>
      <c r="P72">
        <f>SQRT((EXP(-1*PI()*K71/O72)*L71/((K71/O72*EXP(-1*PI()*K71/O72))+(K72/O72*EXP(-1*PI()*K72/O72))))^2+(EXP(-1*PI()*K72/O72)*L72/((K71/O72*EXP(-1*PI()*K71/O72))+(K72/O72*EXP(-1*PI()*K72/O72))))^2)</f>
        <v>0.41066872008021932</v>
      </c>
    </row>
    <row r="76" spans="1:19" x14ac:dyDescent="0.35">
      <c r="A76">
        <v>85</v>
      </c>
      <c r="B76" t="s">
        <v>70</v>
      </c>
      <c r="G76" t="s">
        <v>70</v>
      </c>
      <c r="H76" t="s">
        <v>66</v>
      </c>
      <c r="J76" t="s">
        <v>21</v>
      </c>
      <c r="Q76" t="s">
        <v>75</v>
      </c>
      <c r="R76">
        <v>-0.05</v>
      </c>
      <c r="S76">
        <v>0.01</v>
      </c>
    </row>
    <row r="77" spans="1:19" x14ac:dyDescent="0.35">
      <c r="A77" t="s">
        <v>0</v>
      </c>
      <c r="B77">
        <v>3.64</v>
      </c>
      <c r="C77">
        <v>0.01</v>
      </c>
      <c r="D77" t="s">
        <v>2</v>
      </c>
      <c r="E77">
        <v>0.1</v>
      </c>
      <c r="F77">
        <v>0.01</v>
      </c>
      <c r="J77" t="s">
        <v>23</v>
      </c>
      <c r="K77">
        <v>0.46</v>
      </c>
      <c r="L77">
        <v>0.01</v>
      </c>
      <c r="M77" t="s">
        <v>24</v>
      </c>
      <c r="N77">
        <v>1</v>
      </c>
      <c r="O77">
        <v>0.2</v>
      </c>
      <c r="Q77" t="s">
        <v>76</v>
      </c>
      <c r="R77">
        <v>-0.02</v>
      </c>
      <c r="S77">
        <v>0.01</v>
      </c>
    </row>
    <row r="78" spans="1:19" x14ac:dyDescent="0.35">
      <c r="A78" t="s">
        <v>1</v>
      </c>
      <c r="B78">
        <v>3.64</v>
      </c>
      <c r="C78">
        <v>0.01</v>
      </c>
      <c r="D78" t="s">
        <v>3</v>
      </c>
      <c r="E78">
        <v>1</v>
      </c>
      <c r="F78">
        <v>0.1</v>
      </c>
      <c r="J78" t="s">
        <v>22</v>
      </c>
      <c r="K78">
        <v>0.45</v>
      </c>
      <c r="L78">
        <v>0.01</v>
      </c>
      <c r="M78" t="s">
        <v>25</v>
      </c>
      <c r="N78">
        <v>2.5</v>
      </c>
      <c r="O78">
        <v>0.2</v>
      </c>
    </row>
    <row r="79" spans="1:19" x14ac:dyDescent="0.35">
      <c r="A79" t="s">
        <v>4</v>
      </c>
      <c r="B79">
        <v>3.64</v>
      </c>
      <c r="C79">
        <v>0.01</v>
      </c>
      <c r="D79" t="s">
        <v>5</v>
      </c>
      <c r="E79">
        <v>0.5</v>
      </c>
      <c r="F79">
        <v>0.01</v>
      </c>
      <c r="J79" t="s">
        <v>26</v>
      </c>
      <c r="K79">
        <v>0.45</v>
      </c>
      <c r="L79">
        <v>0.01</v>
      </c>
      <c r="M79" t="s">
        <v>27</v>
      </c>
      <c r="N79">
        <v>1.7</v>
      </c>
      <c r="O79">
        <v>0.2</v>
      </c>
    </row>
    <row r="80" spans="1:19" x14ac:dyDescent="0.35">
      <c r="A80" t="s">
        <v>6</v>
      </c>
      <c r="B80">
        <v>3.64</v>
      </c>
      <c r="C80">
        <v>0.01</v>
      </c>
      <c r="D80" t="s">
        <v>7</v>
      </c>
      <c r="E80">
        <v>-1.1000000000000001</v>
      </c>
      <c r="F80">
        <v>0.01</v>
      </c>
      <c r="J80" t="s">
        <v>28</v>
      </c>
      <c r="K80">
        <v>0.44</v>
      </c>
      <c r="L80">
        <v>0.01</v>
      </c>
      <c r="M80" t="s">
        <v>33</v>
      </c>
      <c r="N80">
        <v>1.7</v>
      </c>
      <c r="O80">
        <v>0.2</v>
      </c>
    </row>
    <row r="81" spans="1:17" x14ac:dyDescent="0.35">
      <c r="J81" t="s">
        <v>29</v>
      </c>
      <c r="K81">
        <v>0.45</v>
      </c>
      <c r="L81">
        <v>0.01</v>
      </c>
      <c r="M81" t="s">
        <v>34</v>
      </c>
      <c r="N81">
        <v>2.2999999999999998</v>
      </c>
      <c r="O81">
        <v>0.2</v>
      </c>
    </row>
    <row r="82" spans="1:17" x14ac:dyDescent="0.35">
      <c r="A82" t="s">
        <v>8</v>
      </c>
      <c r="B82">
        <v>3.64</v>
      </c>
      <c r="C82">
        <v>0.01</v>
      </c>
      <c r="D82" t="s">
        <v>9</v>
      </c>
      <c r="E82">
        <v>-0.2</v>
      </c>
      <c r="F82">
        <v>0.1</v>
      </c>
      <c r="J82" t="s">
        <v>30</v>
      </c>
      <c r="K82">
        <v>0.46</v>
      </c>
      <c r="L82">
        <v>0.01</v>
      </c>
      <c r="M82" t="s">
        <v>35</v>
      </c>
      <c r="N82">
        <v>1.3</v>
      </c>
      <c r="O82">
        <v>0.2</v>
      </c>
    </row>
    <row r="83" spans="1:17" x14ac:dyDescent="0.35">
      <c r="A83" t="s">
        <v>10</v>
      </c>
      <c r="B83">
        <v>3.63</v>
      </c>
      <c r="C83">
        <v>0.01</v>
      </c>
      <c r="D83" t="s">
        <v>11</v>
      </c>
      <c r="E83">
        <v>0.8</v>
      </c>
      <c r="F83">
        <v>0.1</v>
      </c>
      <c r="J83" t="s">
        <v>31</v>
      </c>
      <c r="K83">
        <v>0.45</v>
      </c>
      <c r="L83">
        <v>0.01</v>
      </c>
      <c r="M83" t="s">
        <v>36</v>
      </c>
      <c r="N83">
        <v>2.1</v>
      </c>
      <c r="O83">
        <v>0.2</v>
      </c>
    </row>
    <row r="84" spans="1:17" x14ac:dyDescent="0.35">
      <c r="A84" t="s">
        <v>12</v>
      </c>
      <c r="B84">
        <v>3.64</v>
      </c>
      <c r="C84">
        <v>0.01</v>
      </c>
      <c r="D84" t="s">
        <v>13</v>
      </c>
      <c r="E84">
        <v>0.3</v>
      </c>
      <c r="F84">
        <v>0.1</v>
      </c>
      <c r="J84" t="s">
        <v>32</v>
      </c>
      <c r="K84">
        <v>0.44</v>
      </c>
      <c r="L84">
        <v>0.01</v>
      </c>
      <c r="M84" t="s">
        <v>37</v>
      </c>
      <c r="N84">
        <v>1.5</v>
      </c>
      <c r="O84">
        <v>0.2</v>
      </c>
      <c r="Q84" t="s">
        <v>82</v>
      </c>
    </row>
    <row r="85" spans="1:17" x14ac:dyDescent="0.35">
      <c r="A85" t="s">
        <v>14</v>
      </c>
      <c r="B85">
        <v>3.64</v>
      </c>
      <c r="C85">
        <v>0.01</v>
      </c>
      <c r="D85" t="s">
        <v>15</v>
      </c>
      <c r="E85">
        <v>-1.3</v>
      </c>
      <c r="F85">
        <v>0.1</v>
      </c>
    </row>
    <row r="87" spans="1:17" x14ac:dyDescent="0.35">
      <c r="A87" t="s">
        <v>16</v>
      </c>
      <c r="B87">
        <f>E77-E82</f>
        <v>0.30000000000000004</v>
      </c>
      <c r="C87">
        <f>SQRT(F77^2+F82^2)</f>
        <v>0.10049875621120891</v>
      </c>
      <c r="D87" t="s">
        <v>17</v>
      </c>
      <c r="E87">
        <f>E78-E83</f>
        <v>0.19999999999999996</v>
      </c>
      <c r="F87">
        <f>SQRT(F78^2+F83^2)</f>
        <v>0.14142135623730953</v>
      </c>
      <c r="J87" t="s">
        <v>46</v>
      </c>
      <c r="K87">
        <f>(N77-$R$76)/(K77-$R$77)</f>
        <v>2.1875</v>
      </c>
      <c r="L87">
        <f>K87*SQRT((SQRT(O77^2+$S$76^2)/(N77-$R$76))^2+(SQRT(L77^2+$S$77^2)/(K77-$R$77))^2)</f>
        <v>0.42213613959942209</v>
      </c>
    </row>
    <row r="88" spans="1:17" x14ac:dyDescent="0.35">
      <c r="A88" t="s">
        <v>18</v>
      </c>
      <c r="B88">
        <f>E79-E84</f>
        <v>0.2</v>
      </c>
      <c r="C88">
        <f>SQRT(F79^2+F84^2)</f>
        <v>0.10049875621120891</v>
      </c>
      <c r="D88" t="s">
        <v>19</v>
      </c>
      <c r="E88">
        <f>E80-E85</f>
        <v>0.19999999999999996</v>
      </c>
      <c r="F88">
        <f>SQRT(F80^2+F85^2)</f>
        <v>0.10049875621120891</v>
      </c>
      <c r="J88" t="s">
        <v>48</v>
      </c>
      <c r="K88">
        <f t="shared" ref="K88:K94" si="8">(N78-$R$76)/(K78-$R$77)</f>
        <v>5.4255319148936163</v>
      </c>
      <c r="L88">
        <f t="shared" ref="L88:L94" si="9">K88*SQRT((SQRT(O78^2+$S$76^2)/(N78-$R$76))^2+(SQRT(L78^2+$S$77^2)/(K78-$R$77))^2)</f>
        <v>0.45626903954844061</v>
      </c>
    </row>
    <row r="89" spans="1:17" x14ac:dyDescent="0.35">
      <c r="J89" t="s">
        <v>49</v>
      </c>
      <c r="K89">
        <f t="shared" si="8"/>
        <v>3.7234042553191489</v>
      </c>
      <c r="L89">
        <f t="shared" si="9"/>
        <v>0.44054756172383225</v>
      </c>
    </row>
    <row r="90" spans="1:17" x14ac:dyDescent="0.35">
      <c r="A90" t="s">
        <v>40</v>
      </c>
      <c r="B90">
        <f>B87+B88+E87+E88</f>
        <v>0.89999999999999991</v>
      </c>
      <c r="C90">
        <f>SQRT(C87^2+C88^2+F87^2+F88^2)</f>
        <v>0.22427661492005807</v>
      </c>
      <c r="E90" t="s">
        <v>71</v>
      </c>
      <c r="J90" t="s">
        <v>50</v>
      </c>
      <c r="K90">
        <f t="shared" si="8"/>
        <v>3.8043478260869565</v>
      </c>
      <c r="L90">
        <f t="shared" si="9"/>
        <v>0.45076396228990356</v>
      </c>
    </row>
    <row r="91" spans="1:17" x14ac:dyDescent="0.35">
      <c r="A91" t="s">
        <v>41</v>
      </c>
      <c r="B91">
        <f>B77+B78+B79+B80+B82+B83+B84+B85</f>
        <v>29.11</v>
      </c>
      <c r="C91">
        <f>SQRT(C77^2+C78^2+C79^2+C80^2+C82^2+C83^2+C84^2+C85^2)</f>
        <v>2.8284271247461905E-2</v>
      </c>
      <c r="J91" t="s">
        <v>51</v>
      </c>
      <c r="K91">
        <f t="shared" si="8"/>
        <v>4.9999999999999991</v>
      </c>
      <c r="L91">
        <f t="shared" si="9"/>
        <v>0.45184596982117664</v>
      </c>
    </row>
    <row r="92" spans="1:17" x14ac:dyDescent="0.35">
      <c r="J92" t="s">
        <v>52</v>
      </c>
      <c r="K92">
        <f t="shared" si="8"/>
        <v>2.8125</v>
      </c>
      <c r="L92">
        <f t="shared" si="9"/>
        <v>0.42533703573403281</v>
      </c>
    </row>
    <row r="93" spans="1:17" x14ac:dyDescent="0.35">
      <c r="A93" t="s">
        <v>39</v>
      </c>
      <c r="B93">
        <v>190</v>
      </c>
      <c r="C93">
        <v>10</v>
      </c>
      <c r="J93" t="s">
        <v>47</v>
      </c>
      <c r="K93">
        <f t="shared" si="8"/>
        <v>4.5744680851063828</v>
      </c>
      <c r="L93">
        <f t="shared" si="9"/>
        <v>0.44774547984663521</v>
      </c>
    </row>
    <row r="94" spans="1:17" x14ac:dyDescent="0.35">
      <c r="A94" t="s">
        <v>38</v>
      </c>
      <c r="B94">
        <f>1.602*10^-19</f>
        <v>1.602E-19</v>
      </c>
      <c r="J94" t="s">
        <v>53</v>
      </c>
      <c r="K94">
        <f t="shared" si="8"/>
        <v>3.3695652173913042</v>
      </c>
      <c r="L94">
        <f t="shared" si="9"/>
        <v>0.4474818957530064</v>
      </c>
    </row>
    <row r="96" spans="1:17" x14ac:dyDescent="0.35">
      <c r="A96" t="s">
        <v>42</v>
      </c>
      <c r="B96">
        <f>8*10^-8*B93*B91/(B94*B90)</f>
        <v>3068886114578999</v>
      </c>
      <c r="C96">
        <f>B96*SQRT((C93/B93)^2+(C91/B91)^2+(C90/B90)^2)</f>
        <v>781631452593929</v>
      </c>
      <c r="J96" t="s">
        <v>54</v>
      </c>
      <c r="K96">
        <f>(K87+K88+K89+K90)/4</f>
        <v>3.7851959990749307</v>
      </c>
      <c r="L96">
        <f>SQRT(L87^2+L88^2+L89^2+L90^2)/4</f>
        <v>0.22131011339386225</v>
      </c>
      <c r="N96" t="s">
        <v>86</v>
      </c>
      <c r="O96">
        <v>5.7134999999999998E-2</v>
      </c>
      <c r="P96">
        <f>O96*SQRT((P97/O97)^2)</f>
        <v>2.3174324234648456E-3</v>
      </c>
    </row>
    <row r="97" spans="1:19" x14ac:dyDescent="0.35">
      <c r="J97" t="s">
        <v>55</v>
      </c>
      <c r="K97">
        <f>(K91+K92+K93+K94)/4</f>
        <v>3.9391333256244216</v>
      </c>
      <c r="L97">
        <f>SQRT(L91^2+L92^2+L93^2+L94^2)/4</f>
        <v>0.22161233553218157</v>
      </c>
      <c r="N97" t="s">
        <v>57</v>
      </c>
      <c r="O97">
        <f>1/O96</f>
        <v>17.502406580904875</v>
      </c>
      <c r="P97">
        <f>SQRT((EXP(-1*PI()*K96/O97)*L96/((K96/O97*EXP(-1*PI()*K96/O97))+(K97/O97*EXP(-1*PI()*K97/O97))))^2+(EXP(-1*PI()*K97/O97)*L97/((K96/O97*EXP(-1*PI()*K96/O97))+(K97/O97*EXP(-1*PI()*K97/O97))))^2)</f>
        <v>0.70990889120947664</v>
      </c>
    </row>
    <row r="102" spans="1:19" x14ac:dyDescent="0.35">
      <c r="A102">
        <v>100</v>
      </c>
      <c r="B102" t="s">
        <v>70</v>
      </c>
      <c r="G102" t="s">
        <v>70</v>
      </c>
      <c r="H102" t="s">
        <v>66</v>
      </c>
      <c r="J102" t="s">
        <v>21</v>
      </c>
      <c r="Q102" t="s">
        <v>75</v>
      </c>
      <c r="R102">
        <v>-0.05</v>
      </c>
      <c r="S102">
        <v>0.01</v>
      </c>
    </row>
    <row r="103" spans="1:19" x14ac:dyDescent="0.35">
      <c r="A103" t="s">
        <v>0</v>
      </c>
      <c r="B103">
        <v>2.38</v>
      </c>
      <c r="C103">
        <v>0.01</v>
      </c>
      <c r="D103" t="s">
        <v>2</v>
      </c>
      <c r="E103">
        <v>-0.2</v>
      </c>
      <c r="F103">
        <v>0.1</v>
      </c>
      <c r="J103" t="s">
        <v>23</v>
      </c>
      <c r="K103">
        <v>0.57999999999999996</v>
      </c>
      <c r="L103">
        <v>0.01</v>
      </c>
      <c r="M103" t="s">
        <v>24</v>
      </c>
      <c r="N103">
        <v>1.3</v>
      </c>
      <c r="O103">
        <v>0.2</v>
      </c>
      <c r="Q103" t="s">
        <v>76</v>
      </c>
      <c r="R103">
        <v>-0.03</v>
      </c>
      <c r="S103">
        <v>0.01</v>
      </c>
    </row>
    <row r="104" spans="1:19" x14ac:dyDescent="0.35">
      <c r="A104" t="s">
        <v>1</v>
      </c>
      <c r="B104">
        <v>2.38</v>
      </c>
      <c r="C104">
        <v>0.01</v>
      </c>
      <c r="D104" t="s">
        <v>3</v>
      </c>
      <c r="E104">
        <v>1.1000000000000001</v>
      </c>
      <c r="F104">
        <v>0.1</v>
      </c>
      <c r="J104" t="s">
        <v>22</v>
      </c>
      <c r="K104">
        <v>0.56000000000000005</v>
      </c>
      <c r="L104">
        <v>0.01</v>
      </c>
      <c r="M104" t="s">
        <v>25</v>
      </c>
      <c r="N104">
        <v>3.4</v>
      </c>
      <c r="O104">
        <v>0.2</v>
      </c>
    </row>
    <row r="105" spans="1:19" x14ac:dyDescent="0.35">
      <c r="A105" t="s">
        <v>4</v>
      </c>
      <c r="B105">
        <v>2.37</v>
      </c>
      <c r="C105">
        <v>0.01</v>
      </c>
      <c r="D105" t="s">
        <v>5</v>
      </c>
      <c r="E105">
        <v>0.8</v>
      </c>
      <c r="F105">
        <v>0.1</v>
      </c>
      <c r="J105" t="s">
        <v>26</v>
      </c>
      <c r="K105">
        <v>0.56000000000000005</v>
      </c>
      <c r="L105">
        <v>0.01</v>
      </c>
      <c r="M105" t="s">
        <v>27</v>
      </c>
      <c r="N105">
        <v>2.4</v>
      </c>
      <c r="O105">
        <v>0.2</v>
      </c>
    </row>
    <row r="106" spans="1:19" x14ac:dyDescent="0.35">
      <c r="A106" t="s">
        <v>6</v>
      </c>
      <c r="B106">
        <v>2.37</v>
      </c>
      <c r="C106">
        <v>0.01</v>
      </c>
      <c r="D106" t="s">
        <v>7</v>
      </c>
      <c r="E106">
        <v>-1.4</v>
      </c>
      <c r="F106">
        <v>0.1</v>
      </c>
      <c r="J106" t="s">
        <v>28</v>
      </c>
      <c r="K106">
        <v>0.55000000000000004</v>
      </c>
      <c r="L106">
        <v>0.01</v>
      </c>
      <c r="M106" t="s">
        <v>33</v>
      </c>
      <c r="N106">
        <v>2.5</v>
      </c>
      <c r="O106">
        <v>0.2</v>
      </c>
    </row>
    <row r="107" spans="1:19" x14ac:dyDescent="0.35">
      <c r="J107" t="s">
        <v>29</v>
      </c>
      <c r="K107">
        <v>0.54</v>
      </c>
      <c r="L107">
        <v>0.01</v>
      </c>
      <c r="M107" t="s">
        <v>34</v>
      </c>
      <c r="N107">
        <v>2.9</v>
      </c>
      <c r="O107">
        <v>0.2</v>
      </c>
    </row>
    <row r="108" spans="1:19" x14ac:dyDescent="0.35">
      <c r="A108" t="s">
        <v>8</v>
      </c>
      <c r="B108">
        <v>2.37</v>
      </c>
      <c r="C108">
        <v>0.01</v>
      </c>
      <c r="D108" t="s">
        <v>9</v>
      </c>
      <c r="E108">
        <v>-0.4</v>
      </c>
      <c r="F108">
        <v>0.1</v>
      </c>
      <c r="J108" t="s">
        <v>30</v>
      </c>
      <c r="K108">
        <v>0.55000000000000004</v>
      </c>
      <c r="L108">
        <v>0.01</v>
      </c>
      <c r="M108" t="s">
        <v>35</v>
      </c>
      <c r="N108">
        <v>1.7</v>
      </c>
      <c r="O108">
        <v>0.2</v>
      </c>
    </row>
    <row r="109" spans="1:19" x14ac:dyDescent="0.35">
      <c r="A109" t="s">
        <v>10</v>
      </c>
      <c r="B109">
        <v>2.4</v>
      </c>
      <c r="C109">
        <v>0.01</v>
      </c>
      <c r="D109" t="s">
        <v>11</v>
      </c>
      <c r="E109">
        <v>0.9</v>
      </c>
      <c r="F109">
        <v>0.1</v>
      </c>
      <c r="J109" t="s">
        <v>31</v>
      </c>
      <c r="K109">
        <v>0.55000000000000004</v>
      </c>
      <c r="L109">
        <v>0.01</v>
      </c>
      <c r="M109" t="s">
        <v>36</v>
      </c>
      <c r="N109">
        <v>2.9</v>
      </c>
      <c r="O109">
        <v>0.2</v>
      </c>
    </row>
    <row r="110" spans="1:19" x14ac:dyDescent="0.35">
      <c r="A110" t="s">
        <v>12</v>
      </c>
      <c r="B110">
        <v>2.37</v>
      </c>
      <c r="C110">
        <v>0.01</v>
      </c>
      <c r="D110" t="s">
        <v>13</v>
      </c>
      <c r="E110">
        <v>0.7</v>
      </c>
      <c r="F110">
        <v>0.1</v>
      </c>
      <c r="J110" t="s">
        <v>32</v>
      </c>
      <c r="K110">
        <v>0.54</v>
      </c>
      <c r="L110">
        <v>0.01</v>
      </c>
      <c r="M110" t="s">
        <v>37</v>
      </c>
      <c r="N110">
        <v>2</v>
      </c>
      <c r="O110">
        <v>0.2</v>
      </c>
    </row>
    <row r="111" spans="1:19" x14ac:dyDescent="0.35">
      <c r="A111" t="s">
        <v>14</v>
      </c>
      <c r="B111">
        <v>2.37</v>
      </c>
      <c r="C111">
        <v>0.01</v>
      </c>
      <c r="D111" t="s">
        <v>15</v>
      </c>
      <c r="E111">
        <v>-1.6</v>
      </c>
      <c r="F111">
        <v>0.1</v>
      </c>
    </row>
    <row r="113" spans="1:17" x14ac:dyDescent="0.35">
      <c r="A113" t="s">
        <v>16</v>
      </c>
      <c r="B113">
        <f>E103-E108</f>
        <v>0.2</v>
      </c>
      <c r="C113">
        <f>SQRT(F103^2+F108^2)</f>
        <v>0.14142135623730953</v>
      </c>
      <c r="D113" t="s">
        <v>17</v>
      </c>
      <c r="E113">
        <f>E104-E109</f>
        <v>0.20000000000000007</v>
      </c>
      <c r="F113">
        <f>SQRT(F104^2+F109^2)</f>
        <v>0.14142135623730953</v>
      </c>
      <c r="J113" t="s">
        <v>46</v>
      </c>
      <c r="K113">
        <f>(N103-$R$102)/(K103-$R$103)</f>
        <v>2.2131147540983607</v>
      </c>
      <c r="L113">
        <f>K113*SQRT((SQRT(O103^2+$S$102^2)/(N103-$R$102))^2+(SQRT(L103^2+$S$103^2)/(K103-$R$103))^2)</f>
        <v>0.33226388436759596</v>
      </c>
    </row>
    <row r="114" spans="1:17" x14ac:dyDescent="0.35">
      <c r="A114" t="s">
        <v>18</v>
      </c>
      <c r="B114">
        <f>E105-E110</f>
        <v>0.10000000000000009</v>
      </c>
      <c r="C114">
        <f>SQRT(F105^2+F110^2)</f>
        <v>0.14142135623730953</v>
      </c>
      <c r="D114" t="s">
        <v>19</v>
      </c>
      <c r="E114">
        <f>E106-E111</f>
        <v>0.20000000000000018</v>
      </c>
      <c r="F114">
        <f>SQRT(F106^2+F111^2)</f>
        <v>0.14142135623730953</v>
      </c>
      <c r="J114" t="s">
        <v>48</v>
      </c>
      <c r="K114">
        <f t="shared" ref="K114:K120" si="10">(N104-$R$102)/(K104-$R$103)</f>
        <v>5.8474576271186427</v>
      </c>
      <c r="L114">
        <f t="shared" ref="L114:L120" si="11">K114*SQRT((SQRT(O104^2+$S$102^2)/(N104-$R$102))^2+(SQRT(L104^2+$S$103^2)/(K104-$R$103))^2)</f>
        <v>0.36720859087246549</v>
      </c>
    </row>
    <row r="115" spans="1:17" x14ac:dyDescent="0.35">
      <c r="J115" t="s">
        <v>49</v>
      </c>
      <c r="K115">
        <f t="shared" si="10"/>
        <v>4.1525423728813546</v>
      </c>
      <c r="L115">
        <f t="shared" si="11"/>
        <v>0.3537005163237299</v>
      </c>
      <c r="Q115" t="s">
        <v>82</v>
      </c>
    </row>
    <row r="116" spans="1:17" x14ac:dyDescent="0.35">
      <c r="A116" t="s">
        <v>40</v>
      </c>
      <c r="B116">
        <f>B113+B114+E113+E114</f>
        <v>0.7000000000000004</v>
      </c>
      <c r="C116">
        <f>SQRT(C113^2+C114^2+F113^2+F114^2)</f>
        <v>0.28284271247461906</v>
      </c>
      <c r="E116" t="s">
        <v>71</v>
      </c>
      <c r="J116" t="s">
        <v>50</v>
      </c>
      <c r="K116">
        <f t="shared" si="10"/>
        <v>4.3965517241379306</v>
      </c>
      <c r="L116">
        <f t="shared" si="11"/>
        <v>0.36151819115294154</v>
      </c>
    </row>
    <row r="117" spans="1:17" x14ac:dyDescent="0.35">
      <c r="A117" t="s">
        <v>41</v>
      </c>
      <c r="B117">
        <f>B103+B104+B105+B106+B108+B109+B110+B111</f>
        <v>19.010000000000002</v>
      </c>
      <c r="C117">
        <f>SQRT(C103^2+C104^2+C105^2+C106^2+C108^2+C109^2+C110^2+C111^2)</f>
        <v>2.8284271247461905E-2</v>
      </c>
      <c r="J117" t="s">
        <v>51</v>
      </c>
      <c r="K117">
        <f t="shared" si="10"/>
        <v>5.1754385964912268</v>
      </c>
      <c r="L117">
        <f t="shared" si="11"/>
        <v>0.37404657882520587</v>
      </c>
    </row>
    <row r="118" spans="1:17" x14ac:dyDescent="0.35">
      <c r="J118" t="s">
        <v>52</v>
      </c>
      <c r="K118">
        <f t="shared" si="10"/>
        <v>3.0172413793103443</v>
      </c>
      <c r="L118">
        <f t="shared" si="11"/>
        <v>0.35300960628434253</v>
      </c>
    </row>
    <row r="119" spans="1:17" x14ac:dyDescent="0.35">
      <c r="A119" t="s">
        <v>39</v>
      </c>
      <c r="B119">
        <v>180</v>
      </c>
      <c r="C119">
        <v>10</v>
      </c>
      <c r="J119" t="s">
        <v>47</v>
      </c>
      <c r="K119">
        <f t="shared" si="10"/>
        <v>5.0862068965517233</v>
      </c>
      <c r="L119">
        <f t="shared" si="11"/>
        <v>0.36685628230081241</v>
      </c>
    </row>
    <row r="120" spans="1:17" x14ac:dyDescent="0.35">
      <c r="A120" t="s">
        <v>38</v>
      </c>
      <c r="B120">
        <f>1.602*10^-19</f>
        <v>1.602E-19</v>
      </c>
      <c r="J120" t="s">
        <v>53</v>
      </c>
      <c r="K120">
        <f t="shared" si="10"/>
        <v>3.5964912280701746</v>
      </c>
      <c r="L120">
        <f t="shared" si="11"/>
        <v>0.36247053278399088</v>
      </c>
    </row>
    <row r="122" spans="1:17" x14ac:dyDescent="0.35">
      <c r="A122" t="s">
        <v>42</v>
      </c>
      <c r="B122">
        <f>8*10^-8*B119*B117/(B120*B116)</f>
        <v>2441091492776885</v>
      </c>
      <c r="C122">
        <f>B122*SQRT((C119/B119)^2+(C117/B117)^2+(C116/B116)^2)</f>
        <v>995636025251428.63</v>
      </c>
      <c r="J122" t="s">
        <v>54</v>
      </c>
      <c r="K122">
        <f>(K113+K114+K115+K116)/4</f>
        <v>4.1524166195590722</v>
      </c>
      <c r="L122">
        <f>SQRT(L113^2+L114^2+L115^2+L116^2)/4</f>
        <v>0.17696060575869577</v>
      </c>
      <c r="N122" t="s">
        <v>86</v>
      </c>
      <c r="O122">
        <v>5.271E-2</v>
      </c>
      <c r="P122">
        <f>O122*SQRT((P123/O123)^2)</f>
        <v>1.5986066961843294E-3</v>
      </c>
    </row>
    <row r="123" spans="1:17" x14ac:dyDescent="0.35">
      <c r="J123" t="s">
        <v>55</v>
      </c>
      <c r="K123">
        <f>(K117+K118+K119+K120)/4</f>
        <v>4.218844525105867</v>
      </c>
      <c r="L123">
        <f>SQRT(L117^2+L118^2+L119^2+L120^2)/4</f>
        <v>0.18208772684137567</v>
      </c>
      <c r="N123" t="s">
        <v>57</v>
      </c>
      <c r="O123">
        <f>1/O122</f>
        <v>18.971732119142477</v>
      </c>
      <c r="P123">
        <f>SQRT((EXP(-1*PI()*K122/O123)*L122/((K122/O123*EXP(-1*PI()*K122/O123))+(K123/O123*EXP(-1*PI()*K123/O123))))^2+(EXP(-1*PI()*K123/O123)*L123/((K122/O123*EXP(-1*PI()*K122/O123))+(K123/O123*EXP(-1*PI()*K123/O123))))^2)</f>
        <v>0.57538110422835287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FFF7E-A14C-4CFB-910E-FAFBC8636803}">
  <dimension ref="A1:AF123"/>
  <sheetViews>
    <sheetView topLeftCell="O5" workbookViewId="0">
      <selection activeCell="V12" sqref="V12:AA21"/>
    </sheetView>
  </sheetViews>
  <sheetFormatPr defaultRowHeight="14.5" x14ac:dyDescent="0.35"/>
  <cols>
    <col min="2" max="3" width="11.81640625" bestFit="1" customWidth="1"/>
    <col min="25" max="26" width="11.81640625" bestFit="1" customWidth="1"/>
  </cols>
  <sheetData>
    <row r="1" spans="1:32" x14ac:dyDescent="0.35">
      <c r="A1">
        <v>25</v>
      </c>
      <c r="B1" t="s">
        <v>78</v>
      </c>
      <c r="G1" t="s">
        <v>78</v>
      </c>
      <c r="H1" t="s">
        <v>66</v>
      </c>
      <c r="J1" t="s">
        <v>21</v>
      </c>
      <c r="Q1" t="s">
        <v>75</v>
      </c>
      <c r="R1">
        <v>-0.04</v>
      </c>
      <c r="S1">
        <v>0.01</v>
      </c>
      <c r="AC1" t="s">
        <v>38</v>
      </c>
      <c r="AD1">
        <f>1.602*10^-19</f>
        <v>1.602E-19</v>
      </c>
    </row>
    <row r="2" spans="1:32" x14ac:dyDescent="0.35">
      <c r="A2" t="s">
        <v>0</v>
      </c>
      <c r="B2">
        <v>3.1560000000000001</v>
      </c>
      <c r="C2">
        <v>1E-3</v>
      </c>
      <c r="D2" t="s">
        <v>2</v>
      </c>
      <c r="E2">
        <v>7.42</v>
      </c>
      <c r="F2">
        <v>0.01</v>
      </c>
      <c r="J2" t="s">
        <v>23</v>
      </c>
      <c r="K2">
        <v>0.51</v>
      </c>
      <c r="L2">
        <v>0.01</v>
      </c>
      <c r="M2" t="s">
        <v>24</v>
      </c>
      <c r="N2">
        <v>5.85</v>
      </c>
      <c r="O2">
        <v>0.01</v>
      </c>
      <c r="Q2" t="s">
        <v>76</v>
      </c>
      <c r="R2">
        <v>-2E-3</v>
      </c>
      <c r="S2">
        <v>1E-3</v>
      </c>
    </row>
    <row r="3" spans="1:32" x14ac:dyDescent="0.35">
      <c r="A3" t="s">
        <v>1</v>
      </c>
      <c r="B3">
        <v>3.1549999999999998</v>
      </c>
      <c r="C3">
        <v>1E-3</v>
      </c>
      <c r="D3" t="s">
        <v>3</v>
      </c>
      <c r="E3">
        <v>13.58</v>
      </c>
      <c r="F3">
        <v>0.1</v>
      </c>
      <c r="J3" t="s">
        <v>22</v>
      </c>
      <c r="K3">
        <v>0.52</v>
      </c>
      <c r="L3">
        <v>0.01</v>
      </c>
      <c r="M3" t="s">
        <v>25</v>
      </c>
      <c r="N3">
        <v>5.8</v>
      </c>
      <c r="O3">
        <v>0.1</v>
      </c>
      <c r="W3" t="s">
        <v>85</v>
      </c>
      <c r="Y3" t="s">
        <v>87</v>
      </c>
      <c r="AA3" t="s">
        <v>88</v>
      </c>
      <c r="AC3" t="s">
        <v>93</v>
      </c>
      <c r="AE3" t="s">
        <v>94</v>
      </c>
    </row>
    <row r="4" spans="1:32" x14ac:dyDescent="0.35">
      <c r="A4" t="s">
        <v>4</v>
      </c>
      <c r="B4">
        <v>3.1549999999999998</v>
      </c>
      <c r="C4">
        <v>1E-3</v>
      </c>
      <c r="D4" t="s">
        <v>5</v>
      </c>
      <c r="E4">
        <v>-4.92</v>
      </c>
      <c r="F4">
        <v>0.01</v>
      </c>
      <c r="J4" t="s">
        <v>26</v>
      </c>
      <c r="K4">
        <v>0.51</v>
      </c>
      <c r="L4">
        <v>0.01</v>
      </c>
      <c r="M4" t="s">
        <v>27</v>
      </c>
      <c r="N4">
        <v>5.0999999999999996</v>
      </c>
      <c r="O4">
        <v>0.1</v>
      </c>
      <c r="W4">
        <v>298.10000000000002</v>
      </c>
      <c r="X4">
        <v>0.1</v>
      </c>
      <c r="Y4" s="3">
        <f>B21</f>
        <v>302100936250871.81</v>
      </c>
      <c r="Z4" s="4">
        <f>C21</f>
        <v>17235933992935.701</v>
      </c>
      <c r="AA4" s="5">
        <f>K24</f>
        <v>2.0604999999999998E-2</v>
      </c>
      <c r="AB4" s="5">
        <f>L24</f>
        <v>1.8928948870614143E-4</v>
      </c>
      <c r="AC4" s="9">
        <f>K25</f>
        <v>48.531909730647904</v>
      </c>
      <c r="AD4" s="9">
        <f>L25</f>
        <v>0.44584228967954148</v>
      </c>
      <c r="AE4">
        <f>AA4/($AD$1*Y4)</f>
        <v>425.75331279404492</v>
      </c>
      <c r="AF4" s="10">
        <f>AE4*SQRT((Z4/Y4)^2+(AB4/AA4)^2)</f>
        <v>24.603613170162678</v>
      </c>
    </row>
    <row r="5" spans="1:32" x14ac:dyDescent="0.35">
      <c r="A5" t="s">
        <v>6</v>
      </c>
      <c r="B5">
        <v>3.1579999999999999</v>
      </c>
      <c r="C5">
        <v>1E-3</v>
      </c>
      <c r="D5" t="s">
        <v>7</v>
      </c>
      <c r="E5">
        <v>-3.41</v>
      </c>
      <c r="F5">
        <v>0.01</v>
      </c>
      <c r="J5" t="s">
        <v>28</v>
      </c>
      <c r="K5">
        <v>0.51</v>
      </c>
      <c r="L5">
        <v>0.01</v>
      </c>
      <c r="M5" t="s">
        <v>33</v>
      </c>
      <c r="N5">
        <v>5.2</v>
      </c>
      <c r="O5">
        <v>0.1</v>
      </c>
      <c r="W5">
        <v>318.10000000000002</v>
      </c>
      <c r="X5">
        <v>0.1</v>
      </c>
      <c r="Y5" s="3">
        <f>B47</f>
        <v>290091930541368.75</v>
      </c>
      <c r="Z5" s="4">
        <f>C71</f>
        <v>16615515127018.291</v>
      </c>
      <c r="AA5" s="8">
        <f>O47</f>
        <v>6.5729999999999998E-3</v>
      </c>
      <c r="AB5" s="4">
        <f>P47</f>
        <v>5.1448701647022702E-5</v>
      </c>
      <c r="AC5" s="10">
        <f>O48</f>
        <v>152.13753232922562</v>
      </c>
      <c r="AD5" s="10">
        <f>P48</f>
        <v>1.1908228373833258</v>
      </c>
      <c r="AE5" s="10">
        <f>AA5/($AD$1*Y5)</f>
        <v>141.43779342723005</v>
      </c>
      <c r="AF5" s="10">
        <f t="shared" ref="AF5:AF8" si="0">AE5*SQRT((Z5/Y5)^2+(AB5/AA5)^2)</f>
        <v>8.1763881609869955</v>
      </c>
    </row>
    <row r="6" spans="1:32" x14ac:dyDescent="0.35">
      <c r="J6" t="s">
        <v>29</v>
      </c>
      <c r="K6">
        <v>0.51</v>
      </c>
      <c r="L6">
        <v>0.01</v>
      </c>
      <c r="M6" t="s">
        <v>34</v>
      </c>
      <c r="N6">
        <v>5.8</v>
      </c>
      <c r="O6">
        <v>0.1</v>
      </c>
      <c r="W6">
        <v>338.1</v>
      </c>
      <c r="X6">
        <v>0.1</v>
      </c>
      <c r="Y6" s="3">
        <f>B71</f>
        <v>291810717372515.25</v>
      </c>
      <c r="Z6" s="4">
        <f>C71</f>
        <v>16615515127018.291</v>
      </c>
      <c r="AA6" s="8">
        <f>O71</f>
        <v>5.8320000000000004E-3</v>
      </c>
      <c r="AB6" s="4">
        <f>P71</f>
        <v>4.316036089647514E-5</v>
      </c>
      <c r="AC6" s="10">
        <f>O72</f>
        <v>171.46776406035664</v>
      </c>
      <c r="AD6" s="10">
        <f>P72</f>
        <v>1.2689661486551169</v>
      </c>
      <c r="AE6" s="10">
        <f t="shared" ref="AE6:AE8" si="1">AA6/($AD$1*Y6)</f>
        <v>124.75379489078114</v>
      </c>
      <c r="AF6" s="10">
        <f t="shared" si="0"/>
        <v>7.1631491245652885</v>
      </c>
    </row>
    <row r="7" spans="1:32" x14ac:dyDescent="0.35">
      <c r="A7" t="s">
        <v>8</v>
      </c>
      <c r="B7">
        <v>3.157</v>
      </c>
      <c r="C7">
        <v>1E-3</v>
      </c>
      <c r="D7" t="s">
        <v>9</v>
      </c>
      <c r="E7">
        <v>5.52</v>
      </c>
      <c r="F7">
        <v>0.01</v>
      </c>
      <c r="J7" t="s">
        <v>30</v>
      </c>
      <c r="K7">
        <v>0.51</v>
      </c>
      <c r="L7">
        <v>0.01</v>
      </c>
      <c r="M7" t="s">
        <v>35</v>
      </c>
      <c r="N7">
        <v>5.8</v>
      </c>
      <c r="O7">
        <v>0.1</v>
      </c>
      <c r="W7">
        <v>358.1</v>
      </c>
      <c r="X7">
        <v>0.1</v>
      </c>
      <c r="Y7" s="3">
        <f>B96</f>
        <v>305326469991328.63</v>
      </c>
      <c r="Z7" s="4">
        <f>C96</f>
        <v>18532797353367.82</v>
      </c>
      <c r="AA7" s="8">
        <f>O96</f>
        <v>5.1729999999999996E-3</v>
      </c>
      <c r="AB7" s="4">
        <f>P96</f>
        <v>3.8753901578673859E-5</v>
      </c>
      <c r="AC7" s="10">
        <f>O97</f>
        <v>193.3114247052001</v>
      </c>
      <c r="AD7" s="10">
        <f>P97</f>
        <v>1.4482064425011691</v>
      </c>
      <c r="AE7" s="10">
        <f>AA7/($AD$1*Y7)</f>
        <v>105.75855540113197</v>
      </c>
      <c r="AF7" s="10">
        <f t="shared" si="0"/>
        <v>6.4680735387388468</v>
      </c>
    </row>
    <row r="8" spans="1:32" x14ac:dyDescent="0.35">
      <c r="A8" t="s">
        <v>10</v>
      </c>
      <c r="B8">
        <v>3.1579999999999999</v>
      </c>
      <c r="C8">
        <v>1E-3</v>
      </c>
      <c r="D8" t="s">
        <v>11</v>
      </c>
      <c r="E8">
        <v>11.3</v>
      </c>
      <c r="F8">
        <v>0.1</v>
      </c>
      <c r="J8" t="s">
        <v>31</v>
      </c>
      <c r="K8">
        <v>0.52</v>
      </c>
      <c r="L8">
        <v>0.01</v>
      </c>
      <c r="M8" t="s">
        <v>36</v>
      </c>
      <c r="N8">
        <v>5.0999999999999996</v>
      </c>
      <c r="O8">
        <v>0.1</v>
      </c>
      <c r="W8">
        <v>378.1</v>
      </c>
      <c r="X8">
        <v>0.1</v>
      </c>
      <c r="Y8" s="3">
        <f>B122</f>
        <v>268471639366454.75</v>
      </c>
      <c r="Z8" s="4">
        <f>C122</f>
        <v>17500136205284.293</v>
      </c>
      <c r="AA8" s="8">
        <f>O122</f>
        <v>4.6449999999999998E-3</v>
      </c>
      <c r="AB8" s="4">
        <f>P122</f>
        <v>3.6459286555972267E-5</v>
      </c>
      <c r="AC8" s="10">
        <f>O123</f>
        <v>215.28525296017224</v>
      </c>
      <c r="AD8" s="10">
        <f>P123</f>
        <v>1.689805539063487</v>
      </c>
      <c r="AE8" s="10">
        <f t="shared" si="1"/>
        <v>108.00025772040691</v>
      </c>
      <c r="AF8" s="10">
        <f t="shared" si="0"/>
        <v>7.0907760045763357</v>
      </c>
    </row>
    <row r="9" spans="1:32" x14ac:dyDescent="0.35">
      <c r="A9" t="s">
        <v>12</v>
      </c>
      <c r="B9">
        <v>3.1549999999999998</v>
      </c>
      <c r="C9">
        <v>1E-3</v>
      </c>
      <c r="D9" t="s">
        <v>13</v>
      </c>
      <c r="E9">
        <v>-6.8</v>
      </c>
      <c r="F9">
        <v>0.1</v>
      </c>
      <c r="J9" t="s">
        <v>32</v>
      </c>
      <c r="K9">
        <v>0.51</v>
      </c>
      <c r="L9">
        <v>0.01</v>
      </c>
      <c r="M9" t="s">
        <v>37</v>
      </c>
      <c r="N9">
        <v>5.0999999999999996</v>
      </c>
      <c r="O9">
        <v>0.1</v>
      </c>
    </row>
    <row r="10" spans="1:32" x14ac:dyDescent="0.35">
      <c r="A10" t="s">
        <v>14</v>
      </c>
      <c r="B10">
        <v>3.1549999999999998</v>
      </c>
      <c r="C10">
        <v>1E-3</v>
      </c>
      <c r="D10" t="s">
        <v>15</v>
      </c>
      <c r="E10">
        <v>-5.28</v>
      </c>
      <c r="F10">
        <v>0.01</v>
      </c>
    </row>
    <row r="12" spans="1:32" x14ac:dyDescent="0.35">
      <c r="A12" t="s">
        <v>16</v>
      </c>
      <c r="B12">
        <f>E2-E7</f>
        <v>1.9000000000000004</v>
      </c>
      <c r="C12">
        <f>SQRT(F2^2+F7^2)</f>
        <v>1.4142135623730951E-2</v>
      </c>
      <c r="D12" t="s">
        <v>17</v>
      </c>
      <c r="E12">
        <f>E3-E8</f>
        <v>2.2799999999999994</v>
      </c>
      <c r="F12">
        <f>SQRT(F3^2+F8^2)</f>
        <v>0.14142135623730953</v>
      </c>
      <c r="J12" t="s">
        <v>46</v>
      </c>
      <c r="K12">
        <f t="shared" ref="K12:K19" si="2">(N2-$R$1)/(K2-$R$2)</f>
        <v>11.50390625</v>
      </c>
      <c r="L12">
        <f t="shared" ref="L12:L19" si="3">K12*SQRT((SQRT(O2^2+$S$1^2)/(N2-$R$1))^2+(SQRT(L2^2+$S$2^2)/(K2-$R$2))^2)</f>
        <v>0.2274893970734056</v>
      </c>
    </row>
    <row r="13" spans="1:32" x14ac:dyDescent="0.35">
      <c r="A13" t="s">
        <v>18</v>
      </c>
      <c r="B13">
        <f>E4-E9</f>
        <v>1.88</v>
      </c>
      <c r="C13">
        <f>SQRT(F4^2+F9^2)</f>
        <v>0.10049875621120891</v>
      </c>
      <c r="D13" t="s">
        <v>19</v>
      </c>
      <c r="E13">
        <f>E5-E10</f>
        <v>1.87</v>
      </c>
      <c r="F13">
        <f>SQRT(F5^2+F10^2)</f>
        <v>1.4142135623730951E-2</v>
      </c>
      <c r="J13" t="s">
        <v>48</v>
      </c>
      <c r="K13">
        <f t="shared" si="2"/>
        <v>11.187739463601531</v>
      </c>
      <c r="L13">
        <f t="shared" si="3"/>
        <v>0.28889572936737162</v>
      </c>
      <c r="M13" t="s">
        <v>64</v>
      </c>
    </row>
    <row r="14" spans="1:32" x14ac:dyDescent="0.35">
      <c r="J14" t="s">
        <v>49</v>
      </c>
      <c r="K14">
        <f t="shared" si="2"/>
        <v>10.0390625</v>
      </c>
      <c r="L14">
        <f t="shared" si="3"/>
        <v>0.2781339175992672</v>
      </c>
    </row>
    <row r="15" spans="1:32" x14ac:dyDescent="0.35">
      <c r="A15" t="s">
        <v>40</v>
      </c>
      <c r="B15">
        <f>B12+B13+E12+E13</f>
        <v>7.93</v>
      </c>
      <c r="C15">
        <f>SQRT(C12^2+C13^2+F12^2+F13^2)</f>
        <v>0.17464249196572981</v>
      </c>
      <c r="E15" t="s">
        <v>71</v>
      </c>
      <c r="J15" t="s">
        <v>50</v>
      </c>
      <c r="K15">
        <f t="shared" si="2"/>
        <v>10.234375</v>
      </c>
      <c r="L15">
        <f t="shared" si="3"/>
        <v>0.28086308017934197</v>
      </c>
    </row>
    <row r="16" spans="1:32" x14ac:dyDescent="0.35">
      <c r="A16" t="s">
        <v>41</v>
      </c>
      <c r="B16">
        <f>B2+B3+B4+B5+B7+B8+B9+B10</f>
        <v>25.249000000000002</v>
      </c>
      <c r="C16">
        <f>SQRT(C2^2+C3^2+C4^2+C5^2+C7^2+C8^2+C9^2+C10^2)</f>
        <v>2.8284271247461901E-3</v>
      </c>
      <c r="J16" t="s">
        <v>51</v>
      </c>
      <c r="K16">
        <f t="shared" si="2"/>
        <v>11.40625</v>
      </c>
      <c r="L16">
        <f t="shared" si="3"/>
        <v>0.29774976773136858</v>
      </c>
      <c r="O16" t="s">
        <v>79</v>
      </c>
    </row>
    <row r="17" spans="1:19" x14ac:dyDescent="0.35">
      <c r="J17" t="s">
        <v>52</v>
      </c>
      <c r="K17">
        <f t="shared" si="2"/>
        <v>11.40625</v>
      </c>
      <c r="L17">
        <f t="shared" si="3"/>
        <v>0.29774976773136858</v>
      </c>
    </row>
    <row r="18" spans="1:19" x14ac:dyDescent="0.35">
      <c r="A18" t="s">
        <v>39</v>
      </c>
      <c r="B18">
        <v>190</v>
      </c>
      <c r="C18">
        <v>10</v>
      </c>
      <c r="J18" t="s">
        <v>47</v>
      </c>
      <c r="K18">
        <f t="shared" si="2"/>
        <v>9.8467432950191558</v>
      </c>
      <c r="L18">
        <f t="shared" si="3"/>
        <v>0.27019504875401923</v>
      </c>
    </row>
    <row r="19" spans="1:19" x14ac:dyDescent="0.35">
      <c r="A19" t="s">
        <v>38</v>
      </c>
      <c r="B19">
        <f>1.602*10^-19</f>
        <v>1.602E-19</v>
      </c>
      <c r="J19" t="s">
        <v>53</v>
      </c>
      <c r="K19">
        <f t="shared" si="2"/>
        <v>10.0390625</v>
      </c>
      <c r="L19">
        <f t="shared" si="3"/>
        <v>0.2781339175992672</v>
      </c>
    </row>
    <row r="21" spans="1:19" x14ac:dyDescent="0.35">
      <c r="A21" t="s">
        <v>42</v>
      </c>
      <c r="B21">
        <f>8*10^-8*B18*B16/(B19*B15)</f>
        <v>302100936250871.81</v>
      </c>
      <c r="C21">
        <f>B21*SQRT((C18/B18)^2+(C16/B16)^2+(C15/B15)^2)</f>
        <v>17235933992935.701</v>
      </c>
      <c r="J21" t="s">
        <v>54</v>
      </c>
      <c r="K21">
        <f>(K12+K13+K14+K15)/4</f>
        <v>10.741270803400383</v>
      </c>
      <c r="L21">
        <f>SQRT(L12^2+L13^2+L14^2+L15^2)/4</f>
        <v>0.13496636482714652</v>
      </c>
    </row>
    <row r="22" spans="1:19" x14ac:dyDescent="0.35">
      <c r="A22" t="s">
        <v>77</v>
      </c>
      <c r="B22">
        <f>1/(B19*B21)</f>
        <v>20662.621344044888</v>
      </c>
      <c r="C22">
        <f>B22*SQRT((C21/B21)^2)</f>
        <v>1178.8761134829297</v>
      </c>
      <c r="J22" t="s">
        <v>55</v>
      </c>
      <c r="K22">
        <f>(K16+K17+K18+K19)/4</f>
        <v>10.674576448754788</v>
      </c>
      <c r="L22">
        <f>SQRT(L16^2+L17^2+L18^2+L19^2)/4</f>
        <v>0.14310697241453477</v>
      </c>
    </row>
    <row r="24" spans="1:19" x14ac:dyDescent="0.35">
      <c r="J24" t="s">
        <v>86</v>
      </c>
      <c r="K24">
        <v>2.0604999999999998E-2</v>
      </c>
      <c r="L24">
        <f>K24*SQRT((L25/K25)^2)</f>
        <v>1.8928948870614143E-4</v>
      </c>
    </row>
    <row r="25" spans="1:19" x14ac:dyDescent="0.35">
      <c r="J25" t="s">
        <v>57</v>
      </c>
      <c r="K25">
        <f>1/K24</f>
        <v>48.531909730647904</v>
      </c>
      <c r="L25">
        <f>SQRT((EXP(-1*PI()*K21/K25)*L21/((K21/K25*EXP(-1*PI()*K21/K25))+(K22/K25*EXP(-1*PI()*K22/K25))))^2+(EXP(-1*PI()*K22/K25)*L22/((K21/K25*EXP(-1*PI()*K21/K25))+(K22/K25*EXP(-1*PI()*K22/K25))))^2)</f>
        <v>0.44584228967954148</v>
      </c>
    </row>
    <row r="27" spans="1:19" x14ac:dyDescent="0.35">
      <c r="A27">
        <v>45</v>
      </c>
      <c r="B27" t="s">
        <v>70</v>
      </c>
      <c r="G27" t="s">
        <v>80</v>
      </c>
      <c r="H27" t="s">
        <v>66</v>
      </c>
      <c r="J27" t="s">
        <v>21</v>
      </c>
      <c r="Q27" t="s">
        <v>75</v>
      </c>
      <c r="R27">
        <v>-0.05</v>
      </c>
      <c r="S27">
        <v>0.01</v>
      </c>
    </row>
    <row r="28" spans="1:19" x14ac:dyDescent="0.35">
      <c r="A28" t="s">
        <v>0</v>
      </c>
      <c r="B28">
        <v>3.1459999999999999</v>
      </c>
      <c r="C28">
        <v>0.01</v>
      </c>
      <c r="D28" t="s">
        <v>2</v>
      </c>
      <c r="E28">
        <v>8.7799999999999994</v>
      </c>
      <c r="F28">
        <v>0.01</v>
      </c>
      <c r="J28" t="s">
        <v>23</v>
      </c>
      <c r="K28">
        <v>0.48</v>
      </c>
      <c r="L28">
        <v>0.01</v>
      </c>
      <c r="M28" t="s">
        <v>24</v>
      </c>
      <c r="N28">
        <v>14</v>
      </c>
      <c r="O28">
        <v>0.1</v>
      </c>
      <c r="Q28" t="s">
        <v>76</v>
      </c>
      <c r="R28">
        <v>-2E-3</v>
      </c>
      <c r="S28">
        <v>1E-3</v>
      </c>
    </row>
    <row r="29" spans="1:19" x14ac:dyDescent="0.35">
      <c r="A29" t="s">
        <v>1</v>
      </c>
      <c r="B29">
        <v>3.1469999999999998</v>
      </c>
      <c r="C29">
        <v>0.01</v>
      </c>
      <c r="D29" t="s">
        <v>3</v>
      </c>
      <c r="E29">
        <v>12.46</v>
      </c>
      <c r="F29">
        <v>0.01</v>
      </c>
      <c r="J29" t="s">
        <v>22</v>
      </c>
      <c r="K29">
        <v>0.47</v>
      </c>
      <c r="L29">
        <v>0.01</v>
      </c>
      <c r="M29" t="s">
        <v>25</v>
      </c>
      <c r="N29">
        <v>14.7</v>
      </c>
      <c r="O29">
        <v>0.1</v>
      </c>
    </row>
    <row r="30" spans="1:19" x14ac:dyDescent="0.35">
      <c r="A30" t="s">
        <v>4</v>
      </c>
      <c r="B30">
        <v>3.149</v>
      </c>
      <c r="C30">
        <v>0.01</v>
      </c>
      <c r="D30" t="s">
        <v>5</v>
      </c>
      <c r="E30">
        <v>-5.0599999999999996</v>
      </c>
      <c r="F30">
        <v>0.01</v>
      </c>
      <c r="J30" t="s">
        <v>26</v>
      </c>
      <c r="K30">
        <v>0.46</v>
      </c>
      <c r="L30">
        <v>0.01</v>
      </c>
      <c r="M30" t="s">
        <v>27</v>
      </c>
      <c r="N30">
        <v>16.100000000000001</v>
      </c>
      <c r="O30">
        <v>0.1</v>
      </c>
    </row>
    <row r="31" spans="1:19" x14ac:dyDescent="0.35">
      <c r="A31" t="s">
        <v>6</v>
      </c>
      <c r="B31">
        <v>3.149</v>
      </c>
      <c r="C31">
        <v>0.01</v>
      </c>
      <c r="D31" t="s">
        <v>7</v>
      </c>
      <c r="E31">
        <v>-6.53</v>
      </c>
      <c r="F31">
        <v>0.01</v>
      </c>
      <c r="J31" t="s">
        <v>28</v>
      </c>
      <c r="K31">
        <v>0.47</v>
      </c>
      <c r="L31">
        <v>0.01</v>
      </c>
      <c r="M31" t="s">
        <v>33</v>
      </c>
      <c r="N31">
        <v>15.3</v>
      </c>
      <c r="O31">
        <v>0.1</v>
      </c>
    </row>
    <row r="32" spans="1:19" x14ac:dyDescent="0.35">
      <c r="J32" t="s">
        <v>29</v>
      </c>
      <c r="K32">
        <v>0.48</v>
      </c>
      <c r="L32">
        <v>0.01</v>
      </c>
      <c r="M32" t="s">
        <v>34</v>
      </c>
      <c r="N32">
        <v>17.7</v>
      </c>
      <c r="O32">
        <v>0.1</v>
      </c>
    </row>
    <row r="33" spans="1:16" x14ac:dyDescent="0.35">
      <c r="A33" t="s">
        <v>8</v>
      </c>
      <c r="B33">
        <v>3.1520000000000001</v>
      </c>
      <c r="C33">
        <v>0.01</v>
      </c>
      <c r="D33" t="s">
        <v>9</v>
      </c>
      <c r="E33">
        <v>6.87</v>
      </c>
      <c r="F33">
        <v>0.01</v>
      </c>
      <c r="J33" t="s">
        <v>30</v>
      </c>
      <c r="K33">
        <v>0.49</v>
      </c>
      <c r="L33">
        <v>0.01</v>
      </c>
      <c r="M33" t="s">
        <v>35</v>
      </c>
      <c r="N33">
        <v>15.5</v>
      </c>
      <c r="O33">
        <v>0.1</v>
      </c>
    </row>
    <row r="34" spans="1:16" x14ac:dyDescent="0.35">
      <c r="A34" t="s">
        <v>10</v>
      </c>
      <c r="B34">
        <v>3.1539999999999999</v>
      </c>
      <c r="C34">
        <v>0.01</v>
      </c>
      <c r="D34" t="s">
        <v>11</v>
      </c>
      <c r="E34">
        <v>10.44</v>
      </c>
      <c r="F34">
        <v>0.01</v>
      </c>
      <c r="J34" t="s">
        <v>31</v>
      </c>
      <c r="K34">
        <v>0.47</v>
      </c>
      <c r="L34">
        <v>0.01</v>
      </c>
      <c r="M34" t="s">
        <v>36</v>
      </c>
      <c r="N34">
        <v>16</v>
      </c>
      <c r="O34">
        <v>0.1</v>
      </c>
    </row>
    <row r="35" spans="1:16" x14ac:dyDescent="0.35">
      <c r="A35" t="s">
        <v>12</v>
      </c>
      <c r="B35">
        <v>3.153</v>
      </c>
      <c r="C35">
        <v>0.01</v>
      </c>
      <c r="D35" t="s">
        <v>13</v>
      </c>
      <c r="E35">
        <v>-7.02</v>
      </c>
      <c r="F35">
        <v>0.01</v>
      </c>
      <c r="J35" t="s">
        <v>32</v>
      </c>
      <c r="K35">
        <v>0.47</v>
      </c>
      <c r="L35">
        <v>0.01</v>
      </c>
      <c r="M35" t="s">
        <v>37</v>
      </c>
      <c r="N35">
        <v>18.100000000000001</v>
      </c>
      <c r="O35">
        <v>0.1</v>
      </c>
    </row>
    <row r="36" spans="1:16" x14ac:dyDescent="0.35">
      <c r="A36" t="s">
        <v>14</v>
      </c>
      <c r="B36">
        <v>3.1549999999999998</v>
      </c>
      <c r="C36">
        <v>0.01</v>
      </c>
      <c r="D36" t="s">
        <v>15</v>
      </c>
      <c r="E36">
        <v>-8.4499999999999993</v>
      </c>
      <c r="F36">
        <v>0.01</v>
      </c>
    </row>
    <row r="38" spans="1:16" x14ac:dyDescent="0.35">
      <c r="A38" t="s">
        <v>16</v>
      </c>
      <c r="B38">
        <f>E28-E33</f>
        <v>1.9099999999999993</v>
      </c>
      <c r="C38">
        <f>SQRT(F28^2+F33^2)</f>
        <v>1.4142135623730951E-2</v>
      </c>
      <c r="D38" t="s">
        <v>17</v>
      </c>
      <c r="E38">
        <f>E29-E34</f>
        <v>2.0200000000000014</v>
      </c>
      <c r="F38">
        <f>SQRT(F29^2+F34^2)</f>
        <v>1.4142135623730951E-2</v>
      </c>
      <c r="J38" t="s">
        <v>46</v>
      </c>
      <c r="K38">
        <f>(N28-$R$27)/(K28-$R$28)</f>
        <v>29.149377593360999</v>
      </c>
      <c r="L38">
        <f>K38*SQRT((SQRT(O28^2+$S$27^2)/(N28-$R$27))^2+(SQRT(L28^2+$S$28^2)/(K28-$R$28))^2)</f>
        <v>0.6425452471597789</v>
      </c>
    </row>
    <row r="39" spans="1:16" x14ac:dyDescent="0.35">
      <c r="A39" t="s">
        <v>18</v>
      </c>
      <c r="B39">
        <f>E30-E35</f>
        <v>1.96</v>
      </c>
      <c r="C39">
        <f>SQRT(F30^2+F35^2)</f>
        <v>1.4142135623730951E-2</v>
      </c>
      <c r="D39" t="s">
        <v>19</v>
      </c>
      <c r="E39">
        <f>E31-E36</f>
        <v>1.919999999999999</v>
      </c>
      <c r="F39">
        <f>SQRT(F31^2+F36^2)</f>
        <v>1.4142135623730951E-2</v>
      </c>
      <c r="J39" t="s">
        <v>48</v>
      </c>
      <c r="K39">
        <f t="shared" ref="K39:K45" si="4">(N29-$R$27)/(K29-$R$28)</f>
        <v>31.25</v>
      </c>
      <c r="L39">
        <f t="shared" ref="L39:L45" si="5">K39*SQRT((SQRT(O29^2+$S$27^2)/(N29-$R$27))^2+(SQRT(L29^2+$S$28^2)/(K29-$R$28))^2)</f>
        <v>0.69861565319245578</v>
      </c>
      <c r="M39" t="s">
        <v>64</v>
      </c>
    </row>
    <row r="40" spans="1:16" x14ac:dyDescent="0.35">
      <c r="J40" t="s">
        <v>49</v>
      </c>
      <c r="K40">
        <f t="shared" si="4"/>
        <v>34.956709956709958</v>
      </c>
      <c r="L40">
        <f t="shared" si="5"/>
        <v>0.79091492174707201</v>
      </c>
      <c r="O40" t="s">
        <v>79</v>
      </c>
    </row>
    <row r="41" spans="1:16" x14ac:dyDescent="0.35">
      <c r="A41" t="s">
        <v>40</v>
      </c>
      <c r="B41">
        <f>B38+B39+E38+E39</f>
        <v>7.81</v>
      </c>
      <c r="C41">
        <f>SQRT(C38^2+C39^2+F38^2+F39^2)</f>
        <v>2.8284271247461901E-2</v>
      </c>
      <c r="E41" t="s">
        <v>71</v>
      </c>
      <c r="J41" t="s">
        <v>50</v>
      </c>
      <c r="K41">
        <f t="shared" si="4"/>
        <v>32.521186440677972</v>
      </c>
      <c r="L41">
        <f t="shared" si="5"/>
        <v>0.72444116194503583</v>
      </c>
    </row>
    <row r="42" spans="1:16" x14ac:dyDescent="0.35">
      <c r="A42" t="s">
        <v>41</v>
      </c>
      <c r="B42">
        <f>B28+B29+B30+B31+B33+B34+B35+B36</f>
        <v>25.205000000000002</v>
      </c>
      <c r="C42">
        <f>SQRT(C28^2+C29^2+C30^2+C31^2+C33^2+C34^2+C35^2+C36^2)</f>
        <v>2.8284271247461905E-2</v>
      </c>
      <c r="J42" t="s">
        <v>51</v>
      </c>
      <c r="K42">
        <f t="shared" si="4"/>
        <v>36.825726141078839</v>
      </c>
      <c r="L42">
        <f t="shared" si="5"/>
        <v>0.79563583578621977</v>
      </c>
    </row>
    <row r="43" spans="1:16" x14ac:dyDescent="0.35">
      <c r="J43" t="s">
        <v>52</v>
      </c>
      <c r="K43">
        <f t="shared" si="4"/>
        <v>31.605691056910572</v>
      </c>
      <c r="L43">
        <f t="shared" si="5"/>
        <v>0.67714014938993716</v>
      </c>
    </row>
    <row r="44" spans="1:16" x14ac:dyDescent="0.35">
      <c r="A44" t="s">
        <v>39</v>
      </c>
      <c r="B44">
        <v>180</v>
      </c>
      <c r="C44">
        <v>10</v>
      </c>
      <c r="J44" t="s">
        <v>47</v>
      </c>
      <c r="K44">
        <f t="shared" si="4"/>
        <v>34.004237288135599</v>
      </c>
      <c r="L44">
        <f>K44*SQRT((SQRT(O34^2+$S$27^2)/(N34-$R$27))^2+(SQRT(L34^2+$S$28^2)/(K34-$R$28))^2)</f>
        <v>0.75468083364909788</v>
      </c>
    </row>
    <row r="45" spans="1:16" x14ac:dyDescent="0.35">
      <c r="A45" t="s">
        <v>38</v>
      </c>
      <c r="B45">
        <f>1.602*10^-19</f>
        <v>1.602E-19</v>
      </c>
      <c r="J45" t="s">
        <v>53</v>
      </c>
      <c r="K45">
        <f t="shared" si="4"/>
        <v>38.453389830508478</v>
      </c>
      <c r="L45">
        <f t="shared" si="5"/>
        <v>0.84598649358708788</v>
      </c>
    </row>
    <row r="47" spans="1:16" x14ac:dyDescent="0.35">
      <c r="A47" t="s">
        <v>42</v>
      </c>
      <c r="B47">
        <f>8*10^-8*B44*B42/(B45*B41)</f>
        <v>290091930541368.75</v>
      </c>
      <c r="C47">
        <f>B47*SQRT((C44/B44)^2+(C42/B42)^2+(C41/B41)^2)</f>
        <v>16153705033677.258</v>
      </c>
      <c r="J47" t="s">
        <v>54</v>
      </c>
      <c r="K47">
        <f>(K38+K39+K40+K41)/4</f>
        <v>31.969318497687233</v>
      </c>
      <c r="L47">
        <f>SQRT(L38^2+L39^2+L40^2+L41^2)/4</f>
        <v>0.35805809899508573</v>
      </c>
      <c r="N47" t="s">
        <v>86</v>
      </c>
      <c r="O47">
        <v>6.5729999999999998E-3</v>
      </c>
      <c r="P47">
        <f>O47*SQRT((P48/O48)^2)</f>
        <v>5.1448701647022702E-5</v>
      </c>
    </row>
    <row r="48" spans="1:16" x14ac:dyDescent="0.35">
      <c r="A48" t="s">
        <v>77</v>
      </c>
      <c r="B48">
        <f>1/(B45*B47)</f>
        <v>21517.996870109546</v>
      </c>
      <c r="C48">
        <f>B48*SQRT((C47/B47)^2)</f>
        <v>1198.2248996263306</v>
      </c>
      <c r="J48" t="s">
        <v>55</v>
      </c>
      <c r="K48">
        <f>(K42+K43+K44+K45)/4</f>
        <v>35.222261079158372</v>
      </c>
      <c r="L48">
        <f>SQRT(L42^2+L43^2+L44^2+L45^2)/4</f>
        <v>0.38542115545142108</v>
      </c>
      <c r="N48" t="s">
        <v>57</v>
      </c>
      <c r="O48">
        <f>1/O47</f>
        <v>152.13753232922562</v>
      </c>
      <c r="P48">
        <f>SQRT((EXP(-1*PI()*K47/O48)*L47/((K47/O48*EXP(-1*PI()*K47/O48))+(K48/O48*EXP(-1*PI()*K48/O48))))^2+(EXP(-1*PI()*K48/O48)*L48/((K47/O48*EXP(-1*PI()*K47/O48))+(K48/O48*EXP(-1*PI()*K48/O48))))^2)</f>
        <v>1.1908228373833258</v>
      </c>
    </row>
    <row r="51" spans="1:19" x14ac:dyDescent="0.35">
      <c r="A51">
        <v>65</v>
      </c>
      <c r="B51" t="s">
        <v>84</v>
      </c>
      <c r="G51" t="s">
        <v>84</v>
      </c>
      <c r="H51" t="s">
        <v>66</v>
      </c>
      <c r="J51" t="s">
        <v>21</v>
      </c>
      <c r="Q51" t="s">
        <v>75</v>
      </c>
      <c r="R51">
        <v>-0.04</v>
      </c>
      <c r="S51">
        <v>0.01</v>
      </c>
    </row>
    <row r="52" spans="1:19" x14ac:dyDescent="0.35">
      <c r="A52" t="s">
        <v>0</v>
      </c>
      <c r="B52">
        <v>3.42</v>
      </c>
      <c r="C52">
        <v>0.01</v>
      </c>
      <c r="D52" t="s">
        <v>2</v>
      </c>
      <c r="E52">
        <v>11.6</v>
      </c>
      <c r="F52">
        <v>0.1</v>
      </c>
      <c r="J52" t="s">
        <v>23</v>
      </c>
      <c r="K52">
        <v>0.54</v>
      </c>
      <c r="L52">
        <v>0.01</v>
      </c>
      <c r="M52" t="s">
        <v>24</v>
      </c>
      <c r="N52">
        <v>18.7</v>
      </c>
      <c r="O52">
        <v>0.2</v>
      </c>
      <c r="Q52" t="s">
        <v>76</v>
      </c>
      <c r="R52">
        <v>-2E-3</v>
      </c>
      <c r="S52">
        <v>1E-3</v>
      </c>
    </row>
    <row r="53" spans="1:19" x14ac:dyDescent="0.35">
      <c r="A53" t="s">
        <v>1</v>
      </c>
      <c r="B53">
        <v>3.38</v>
      </c>
      <c r="C53">
        <v>0.01</v>
      </c>
      <c r="D53" t="s">
        <v>3</v>
      </c>
      <c r="E53">
        <v>13.5</v>
      </c>
      <c r="F53">
        <v>0.01</v>
      </c>
      <c r="J53" t="s">
        <v>22</v>
      </c>
      <c r="K53">
        <v>0.54</v>
      </c>
      <c r="L53">
        <v>0.01</v>
      </c>
      <c r="M53" t="s">
        <v>25</v>
      </c>
      <c r="N53">
        <v>19.899999999999999</v>
      </c>
      <c r="O53">
        <v>0.2</v>
      </c>
    </row>
    <row r="54" spans="1:19" x14ac:dyDescent="0.35">
      <c r="A54" t="s">
        <v>4</v>
      </c>
      <c r="B54">
        <v>3.38</v>
      </c>
      <c r="C54">
        <v>0.01</v>
      </c>
      <c r="D54" t="s">
        <v>5</v>
      </c>
      <c r="E54">
        <v>-6.88</v>
      </c>
      <c r="F54">
        <v>0.01</v>
      </c>
      <c r="J54" t="s">
        <v>26</v>
      </c>
      <c r="K54">
        <v>0.54</v>
      </c>
      <c r="L54">
        <v>0.01</v>
      </c>
      <c r="M54" t="s">
        <v>27</v>
      </c>
      <c r="N54">
        <v>21.1</v>
      </c>
      <c r="O54">
        <v>0.2</v>
      </c>
    </row>
    <row r="55" spans="1:19" x14ac:dyDescent="0.35">
      <c r="A55" t="s">
        <v>6</v>
      </c>
      <c r="B55">
        <v>3.37</v>
      </c>
      <c r="C55">
        <v>0.01</v>
      </c>
      <c r="D55" t="s">
        <v>7</v>
      </c>
      <c r="E55">
        <v>-9.0500000000000007</v>
      </c>
      <c r="F55">
        <v>0.01</v>
      </c>
      <c r="J55" t="s">
        <v>28</v>
      </c>
      <c r="K55">
        <v>0.53</v>
      </c>
      <c r="L55">
        <v>0.01</v>
      </c>
      <c r="M55" t="s">
        <v>33</v>
      </c>
      <c r="N55">
        <v>20.5</v>
      </c>
      <c r="O55">
        <v>0.2</v>
      </c>
    </row>
    <row r="56" spans="1:19" x14ac:dyDescent="0.35">
      <c r="J56" t="s">
        <v>29</v>
      </c>
      <c r="K56">
        <v>0.55000000000000004</v>
      </c>
      <c r="L56">
        <v>0.01</v>
      </c>
      <c r="M56" t="s">
        <v>34</v>
      </c>
      <c r="N56">
        <v>20.9</v>
      </c>
      <c r="O56">
        <v>0.2</v>
      </c>
    </row>
    <row r="57" spans="1:19" x14ac:dyDescent="0.35">
      <c r="A57" t="s">
        <v>8</v>
      </c>
      <c r="B57">
        <v>3.36</v>
      </c>
      <c r="C57">
        <v>0.01</v>
      </c>
      <c r="D57" t="s">
        <v>9</v>
      </c>
      <c r="E57">
        <v>9.3000000000000007</v>
      </c>
      <c r="F57">
        <v>0.01</v>
      </c>
      <c r="J57" t="s">
        <v>30</v>
      </c>
      <c r="K57">
        <v>0.54</v>
      </c>
      <c r="L57">
        <v>0.01</v>
      </c>
      <c r="M57" t="s">
        <v>35</v>
      </c>
      <c r="N57">
        <v>19.7</v>
      </c>
      <c r="O57">
        <v>0.2</v>
      </c>
    </row>
    <row r="58" spans="1:19" x14ac:dyDescent="0.35">
      <c r="A58" t="s">
        <v>10</v>
      </c>
      <c r="B58">
        <v>3.36</v>
      </c>
      <c r="C58">
        <v>0.01</v>
      </c>
      <c r="D58" t="s">
        <v>11</v>
      </c>
      <c r="E58">
        <v>11.5</v>
      </c>
      <c r="F58">
        <v>0.01</v>
      </c>
      <c r="J58" t="s">
        <v>31</v>
      </c>
      <c r="K58">
        <v>0.55000000000000004</v>
      </c>
      <c r="L58">
        <v>0.01</v>
      </c>
      <c r="M58" t="s">
        <v>36</v>
      </c>
      <c r="N58">
        <v>21.3</v>
      </c>
      <c r="O58">
        <v>0.2</v>
      </c>
    </row>
    <row r="59" spans="1:19" x14ac:dyDescent="0.35">
      <c r="A59" t="s">
        <v>12</v>
      </c>
      <c r="B59">
        <v>3.37</v>
      </c>
      <c r="C59">
        <v>0.01</v>
      </c>
      <c r="D59" t="s">
        <v>13</v>
      </c>
      <c r="E59">
        <v>-8.85</v>
      </c>
      <c r="F59">
        <v>0.01</v>
      </c>
      <c r="J59" t="s">
        <v>32</v>
      </c>
      <c r="K59">
        <v>0.54</v>
      </c>
      <c r="L59">
        <v>0.01</v>
      </c>
      <c r="M59" t="s">
        <v>37</v>
      </c>
      <c r="N59">
        <v>22</v>
      </c>
      <c r="O59">
        <v>0.2</v>
      </c>
    </row>
    <row r="60" spans="1:19" x14ac:dyDescent="0.35">
      <c r="A60" t="s">
        <v>14</v>
      </c>
      <c r="B60">
        <v>3.37</v>
      </c>
      <c r="C60">
        <v>0.01</v>
      </c>
      <c r="D60" t="s">
        <v>15</v>
      </c>
      <c r="E60">
        <v>-11.1</v>
      </c>
      <c r="F60">
        <v>0.01</v>
      </c>
    </row>
    <row r="62" spans="1:19" x14ac:dyDescent="0.35">
      <c r="A62" t="s">
        <v>16</v>
      </c>
      <c r="B62">
        <f>E52-E57</f>
        <v>2.2999999999999989</v>
      </c>
      <c r="C62">
        <f>SQRT(F52^2+F57^2)</f>
        <v>0.10049875621120891</v>
      </c>
      <c r="D62" t="s">
        <v>17</v>
      </c>
      <c r="E62">
        <f>E53-E58</f>
        <v>2</v>
      </c>
      <c r="F62">
        <f>SQRT(F53^2+F58^2)</f>
        <v>1.4142135623730951E-2</v>
      </c>
      <c r="J62" t="s">
        <v>46</v>
      </c>
      <c r="K62">
        <f>(N52-$R$51)/(K52-$R$52)</f>
        <v>34.575645756457561</v>
      </c>
      <c r="L62">
        <f>K62*SQRT((SQRT(O52^2+$S$51^2)/(N52-$R$51))^2+(SQRT(L52^2+$S$52^2)/(K52-$R$52))^2)</f>
        <v>0.73994902155243036</v>
      </c>
    </row>
    <row r="63" spans="1:19" x14ac:dyDescent="0.35">
      <c r="A63" t="s">
        <v>18</v>
      </c>
      <c r="B63">
        <f>E54-E59</f>
        <v>1.9699999999999998</v>
      </c>
      <c r="C63">
        <f>SQRT(F54^2+F59^2)</f>
        <v>1.4142135623730951E-2</v>
      </c>
      <c r="D63" t="s">
        <v>19</v>
      </c>
      <c r="E63">
        <f>E55-E60</f>
        <v>2.0499999999999989</v>
      </c>
      <c r="F63">
        <f>SQRT(F55^2+F60^2)</f>
        <v>1.4142135623730951E-2</v>
      </c>
      <c r="J63" t="s">
        <v>48</v>
      </c>
      <c r="K63">
        <f t="shared" ref="K63:K69" si="6">(N53-$R$51)/(K53-$R$52)</f>
        <v>36.789667896678957</v>
      </c>
      <c r="L63">
        <f t="shared" ref="L63:L69" si="7">K63*SQRT((SQRT(O53^2+$S$51^2)/(N53-$R$51))^2+(SQRT(L53^2+$S$52^2)/(K53-$R$52))^2)</f>
        <v>0.77578900438940701</v>
      </c>
    </row>
    <row r="64" spans="1:19" x14ac:dyDescent="0.35">
      <c r="J64" t="s">
        <v>49</v>
      </c>
      <c r="K64">
        <f t="shared" si="6"/>
        <v>39.003690036900366</v>
      </c>
      <c r="L64">
        <f t="shared" si="7"/>
        <v>0.8121226987897705</v>
      </c>
    </row>
    <row r="65" spans="1:19" x14ac:dyDescent="0.35">
      <c r="A65" t="s">
        <v>40</v>
      </c>
      <c r="B65">
        <f>B62+B63+E62+E63</f>
        <v>8.3199999999999967</v>
      </c>
      <c r="C65">
        <f>SQRT(C62^2+C63^2+F62^2+F63^2)</f>
        <v>0.10344080432788602</v>
      </c>
      <c r="E65" t="s">
        <v>71</v>
      </c>
      <c r="J65" t="s">
        <v>50</v>
      </c>
      <c r="K65">
        <f t="shared" si="6"/>
        <v>38.609022556390975</v>
      </c>
      <c r="L65">
        <f t="shared" si="7"/>
        <v>0.82075581718005408</v>
      </c>
      <c r="O65" t="s">
        <v>81</v>
      </c>
    </row>
    <row r="66" spans="1:19" x14ac:dyDescent="0.35">
      <c r="A66" t="s">
        <v>41</v>
      </c>
      <c r="B66">
        <f>B52+B53+B54+B55+B57+B58+B59+B60</f>
        <v>27.01</v>
      </c>
      <c r="C66">
        <f>SQRT(C52^2+C53^2+C54^2+C55^2+C57^2+C58^2+C59^2+C60^2)</f>
        <v>2.8284271247461905E-2</v>
      </c>
      <c r="J66" t="s">
        <v>51</v>
      </c>
      <c r="K66">
        <f t="shared" si="6"/>
        <v>37.934782608695642</v>
      </c>
      <c r="L66">
        <f t="shared" si="7"/>
        <v>0.78013022752162831</v>
      </c>
    </row>
    <row r="67" spans="1:19" x14ac:dyDescent="0.35">
      <c r="J67" t="s">
        <v>52</v>
      </c>
      <c r="K67">
        <f t="shared" si="6"/>
        <v>36.420664206642059</v>
      </c>
      <c r="L67">
        <f t="shared" si="7"/>
        <v>0.76977951429498814</v>
      </c>
    </row>
    <row r="68" spans="1:19" x14ac:dyDescent="0.35">
      <c r="A68" t="s">
        <v>39</v>
      </c>
      <c r="B68">
        <v>180</v>
      </c>
      <c r="C68">
        <v>10</v>
      </c>
      <c r="J68" t="s">
        <v>47</v>
      </c>
      <c r="K68">
        <f t="shared" si="6"/>
        <v>38.659420289855071</v>
      </c>
      <c r="L68">
        <f t="shared" si="7"/>
        <v>0.79183377272416222</v>
      </c>
    </row>
    <row r="69" spans="1:19" x14ac:dyDescent="0.35">
      <c r="A69" t="s">
        <v>38</v>
      </c>
      <c r="B69">
        <f>1.602*10^-19</f>
        <v>1.602E-19</v>
      </c>
      <c r="J69" t="s">
        <v>53</v>
      </c>
      <c r="K69">
        <f t="shared" si="6"/>
        <v>40.664206642066418</v>
      </c>
      <c r="L69">
        <f t="shared" si="7"/>
        <v>0.8396584462975587</v>
      </c>
    </row>
    <row r="71" spans="1:19" x14ac:dyDescent="0.35">
      <c r="A71" t="s">
        <v>42</v>
      </c>
      <c r="B71">
        <f>8*10^-8*B68*B66/(B69*B65)</f>
        <v>291810717372515.25</v>
      </c>
      <c r="C71">
        <f>B71*SQRT((C68/B68)^2+(C66/B66)^2+(C65/B65)^2)</f>
        <v>16615515127018.291</v>
      </c>
      <c r="J71" t="s">
        <v>54</v>
      </c>
      <c r="K71">
        <f>(K62+K63+K64+K65)/4</f>
        <v>37.244506561606968</v>
      </c>
      <c r="L71">
        <f>SQRT(L62^2+L63^2+L64^2+L65^2)/4</f>
        <v>0.39390326565925304</v>
      </c>
      <c r="N71" t="s">
        <v>86</v>
      </c>
      <c r="O71">
        <v>5.8320000000000004E-3</v>
      </c>
      <c r="P71">
        <f>O71*SQRT((P72/O72)^2)</f>
        <v>4.316036089647514E-5</v>
      </c>
    </row>
    <row r="72" spans="1:19" x14ac:dyDescent="0.35">
      <c r="A72" t="s">
        <v>77</v>
      </c>
      <c r="B72">
        <f>1/(B69*B71)</f>
        <v>21391.254267966586</v>
      </c>
      <c r="C72">
        <f>B72*SQRT((C71/B71)^2)</f>
        <v>1218.0043011291054</v>
      </c>
      <c r="J72" t="s">
        <v>55</v>
      </c>
      <c r="K72">
        <f>(K66+K67+K68+K69)/4</f>
        <v>38.419768436814792</v>
      </c>
      <c r="L72">
        <f>SQRT(L66^2+L67^2+L68^2+L69^2)/4</f>
        <v>0.39790001119836826</v>
      </c>
      <c r="N72" t="s">
        <v>57</v>
      </c>
      <c r="O72">
        <f>1/O71</f>
        <v>171.46776406035664</v>
      </c>
      <c r="P72">
        <f>SQRT((EXP(-1*PI()*K71/O72)*L71/((K71/O72*EXP(-1*PI()*K71/O72))+(K72/O72*EXP(-1*PI()*K72/O72))))^2+(EXP(-1*PI()*K72/O72)*L72/((K71/O72*EXP(-1*PI()*K71/O72))+(K72/O72*EXP(-1*PI()*K72/O72))))^2)</f>
        <v>1.2689661486551169</v>
      </c>
    </row>
    <row r="76" spans="1:19" x14ac:dyDescent="0.35">
      <c r="A76">
        <v>85</v>
      </c>
      <c r="B76" t="s">
        <v>83</v>
      </c>
      <c r="G76" t="s">
        <v>83</v>
      </c>
      <c r="H76" t="s">
        <v>66</v>
      </c>
      <c r="J76" t="s">
        <v>21</v>
      </c>
      <c r="Q76" t="s">
        <v>75</v>
      </c>
      <c r="R76">
        <v>-0.04</v>
      </c>
      <c r="S76">
        <v>0.01</v>
      </c>
    </row>
    <row r="77" spans="1:19" x14ac:dyDescent="0.35">
      <c r="A77" t="s">
        <v>0</v>
      </c>
      <c r="B77">
        <v>3.27</v>
      </c>
      <c r="C77">
        <v>0.01</v>
      </c>
      <c r="D77" t="s">
        <v>2</v>
      </c>
      <c r="E77">
        <v>12.9</v>
      </c>
      <c r="F77">
        <v>0.1</v>
      </c>
      <c r="J77" t="s">
        <v>23</v>
      </c>
      <c r="K77">
        <v>0.5</v>
      </c>
      <c r="L77">
        <v>0.01</v>
      </c>
      <c r="M77" t="s">
        <v>24</v>
      </c>
      <c r="N77">
        <v>19.7</v>
      </c>
      <c r="O77">
        <v>0.2</v>
      </c>
      <c r="Q77" t="s">
        <v>76</v>
      </c>
      <c r="R77">
        <v>-2E-3</v>
      </c>
      <c r="S77">
        <v>1E-3</v>
      </c>
    </row>
    <row r="78" spans="1:19" x14ac:dyDescent="0.35">
      <c r="A78" t="s">
        <v>1</v>
      </c>
      <c r="B78">
        <v>3.27</v>
      </c>
      <c r="C78">
        <v>0.01</v>
      </c>
      <c r="D78" t="s">
        <v>3</v>
      </c>
      <c r="E78">
        <v>14.5</v>
      </c>
      <c r="F78">
        <v>0.1</v>
      </c>
      <c r="J78" t="s">
        <v>22</v>
      </c>
      <c r="K78">
        <v>0.51</v>
      </c>
      <c r="L78">
        <v>0.01</v>
      </c>
      <c r="M78" t="s">
        <v>25</v>
      </c>
      <c r="N78">
        <v>21.7</v>
      </c>
      <c r="O78">
        <v>0.2</v>
      </c>
    </row>
    <row r="79" spans="1:19" x14ac:dyDescent="0.35">
      <c r="A79" t="s">
        <v>4</v>
      </c>
      <c r="B79">
        <v>3.27</v>
      </c>
      <c r="C79">
        <v>0.01</v>
      </c>
      <c r="D79" t="s">
        <v>5</v>
      </c>
      <c r="E79">
        <v>-9.08</v>
      </c>
      <c r="F79">
        <v>0.01</v>
      </c>
      <c r="J79" t="s">
        <v>26</v>
      </c>
      <c r="K79">
        <v>0.52</v>
      </c>
      <c r="L79">
        <v>0.01</v>
      </c>
      <c r="M79" t="s">
        <v>27</v>
      </c>
      <c r="N79">
        <v>22.9</v>
      </c>
      <c r="O79">
        <v>0.2</v>
      </c>
    </row>
    <row r="80" spans="1:19" x14ac:dyDescent="0.35">
      <c r="A80" t="s">
        <v>6</v>
      </c>
      <c r="B80">
        <v>3.27</v>
      </c>
      <c r="C80">
        <v>0.01</v>
      </c>
      <c r="D80" t="s">
        <v>7</v>
      </c>
      <c r="E80">
        <v>-11.4</v>
      </c>
      <c r="F80">
        <v>0.1</v>
      </c>
      <c r="J80" t="s">
        <v>28</v>
      </c>
      <c r="K80">
        <v>0.52</v>
      </c>
      <c r="L80">
        <v>0.01</v>
      </c>
      <c r="M80" t="s">
        <v>33</v>
      </c>
      <c r="N80">
        <v>22.8</v>
      </c>
      <c r="O80">
        <v>0.2</v>
      </c>
    </row>
    <row r="81" spans="1:16" x14ac:dyDescent="0.35">
      <c r="J81" t="s">
        <v>29</v>
      </c>
      <c r="K81">
        <v>0.51</v>
      </c>
      <c r="L81">
        <v>0.01</v>
      </c>
      <c r="M81" t="s">
        <v>34</v>
      </c>
      <c r="N81">
        <v>21.8</v>
      </c>
      <c r="O81">
        <v>0.2</v>
      </c>
    </row>
    <row r="82" spans="1:16" x14ac:dyDescent="0.35">
      <c r="A82" t="s">
        <v>8</v>
      </c>
      <c r="B82">
        <v>3.26</v>
      </c>
      <c r="C82">
        <v>0.01</v>
      </c>
      <c r="D82" t="s">
        <v>9</v>
      </c>
      <c r="E82">
        <v>11.1</v>
      </c>
      <c r="F82">
        <v>0.1</v>
      </c>
      <c r="J82" t="s">
        <v>30</v>
      </c>
      <c r="K82">
        <v>0.51</v>
      </c>
      <c r="L82">
        <v>0.01</v>
      </c>
      <c r="M82" t="s">
        <v>35</v>
      </c>
      <c r="N82">
        <v>20.9</v>
      </c>
      <c r="O82">
        <v>0.2</v>
      </c>
    </row>
    <row r="83" spans="1:16" x14ac:dyDescent="0.35">
      <c r="A83" t="s">
        <v>10</v>
      </c>
      <c r="B83">
        <v>3.26</v>
      </c>
      <c r="C83">
        <v>0.01</v>
      </c>
      <c r="D83" t="s">
        <v>11</v>
      </c>
      <c r="E83">
        <v>12.2</v>
      </c>
      <c r="F83">
        <v>0.1</v>
      </c>
      <c r="J83" t="s">
        <v>31</v>
      </c>
      <c r="K83">
        <v>0.53</v>
      </c>
      <c r="L83">
        <v>0.01</v>
      </c>
      <c r="M83" t="s">
        <v>36</v>
      </c>
      <c r="N83">
        <v>23.5</v>
      </c>
      <c r="O83">
        <v>0.2</v>
      </c>
    </row>
    <row r="84" spans="1:16" x14ac:dyDescent="0.35">
      <c r="A84" t="s">
        <v>12</v>
      </c>
      <c r="B84">
        <v>3.27</v>
      </c>
      <c r="C84">
        <v>0.01</v>
      </c>
      <c r="D84" t="s">
        <v>13</v>
      </c>
      <c r="E84">
        <v>-11</v>
      </c>
      <c r="F84">
        <v>0.1</v>
      </c>
      <c r="J84" t="s">
        <v>32</v>
      </c>
      <c r="K84">
        <v>0.57999999999999996</v>
      </c>
      <c r="L84">
        <v>0.01</v>
      </c>
      <c r="M84" t="s">
        <v>37</v>
      </c>
      <c r="N84">
        <v>25.5</v>
      </c>
      <c r="O84">
        <v>0.2</v>
      </c>
    </row>
    <row r="85" spans="1:16" x14ac:dyDescent="0.35">
      <c r="A85" t="s">
        <v>14</v>
      </c>
      <c r="B85">
        <v>3.26</v>
      </c>
      <c r="C85">
        <v>0.01</v>
      </c>
      <c r="D85" t="s">
        <v>15</v>
      </c>
      <c r="E85">
        <v>-13.5</v>
      </c>
      <c r="F85">
        <v>0.01</v>
      </c>
    </row>
    <row r="87" spans="1:16" x14ac:dyDescent="0.35">
      <c r="A87" t="s">
        <v>16</v>
      </c>
      <c r="B87">
        <f>E77-E82</f>
        <v>1.8000000000000007</v>
      </c>
      <c r="C87">
        <f>SQRT(F77^2+F82^2)</f>
        <v>0.14142135623730953</v>
      </c>
      <c r="D87" t="s">
        <v>17</v>
      </c>
      <c r="E87">
        <f>E78-E83</f>
        <v>2.3000000000000007</v>
      </c>
      <c r="F87">
        <f>SQRT(F78^2+F83^2)</f>
        <v>0.14142135623730953</v>
      </c>
      <c r="J87" t="s">
        <v>46</v>
      </c>
      <c r="K87">
        <f>(N77-$R$76)/(K77-$R$77)</f>
        <v>39.322709163346609</v>
      </c>
      <c r="L87">
        <f>K87*SQRT((SQRT(O77^2+$S$76^2)/(N77-$R$76))^2+(SQRT(L77^2+$S$77^2)/(K77-$R$77))^2)</f>
        <v>0.88252592399180718</v>
      </c>
    </row>
    <row r="88" spans="1:16" x14ac:dyDescent="0.35">
      <c r="A88" t="s">
        <v>18</v>
      </c>
      <c r="B88">
        <f>E79-E84</f>
        <v>1.92</v>
      </c>
      <c r="C88">
        <f>SQRT(F79^2+F84^2)</f>
        <v>0.10049875621120891</v>
      </c>
      <c r="D88" t="s">
        <v>19</v>
      </c>
      <c r="E88">
        <f>E80-E85</f>
        <v>2.0999999999999996</v>
      </c>
      <c r="F88">
        <f>SQRT(F80^2+F85^2)</f>
        <v>0.10049875621120891</v>
      </c>
      <c r="J88" t="s">
        <v>48</v>
      </c>
      <c r="K88">
        <f t="shared" ref="K88:K94" si="8">(N78-$R$76)/(K78-$R$77)</f>
        <v>42.460937499999993</v>
      </c>
      <c r="L88">
        <f t="shared" ref="L88:L94" si="9">K88*SQRT((SQRT(O78^2+$S$76^2)/(N78-$R$76))^2+(SQRT(L78^2+$S$77^2)/(K78-$R$77))^2)</f>
        <v>0.9206577399337913</v>
      </c>
    </row>
    <row r="89" spans="1:16" x14ac:dyDescent="0.35">
      <c r="J89" t="s">
        <v>49</v>
      </c>
      <c r="K89">
        <f t="shared" si="8"/>
        <v>43.946360153256698</v>
      </c>
      <c r="L89">
        <f t="shared" si="9"/>
        <v>0.92898948352460486</v>
      </c>
    </row>
    <row r="90" spans="1:16" x14ac:dyDescent="0.35">
      <c r="A90" t="s">
        <v>40</v>
      </c>
      <c r="B90">
        <f>B87+B88+E87+E88</f>
        <v>8.120000000000001</v>
      </c>
      <c r="C90">
        <f>SQRT(C87^2+C88^2+F87^2+F88^2)</f>
        <v>0.24535688292770597</v>
      </c>
      <c r="E90" t="s">
        <v>71</v>
      </c>
      <c r="J90" t="s">
        <v>50</v>
      </c>
      <c r="K90">
        <f t="shared" si="8"/>
        <v>43.754789272030649</v>
      </c>
      <c r="L90">
        <f t="shared" si="9"/>
        <v>0.92563164391934161</v>
      </c>
      <c r="N90" t="s">
        <v>82</v>
      </c>
    </row>
    <row r="91" spans="1:16" x14ac:dyDescent="0.35">
      <c r="A91" t="s">
        <v>41</v>
      </c>
      <c r="B91">
        <f>B77+B78+B79+B80+B82+B83+B84+B85</f>
        <v>26.130000000000003</v>
      </c>
      <c r="C91">
        <f>SQRT(C77^2+C78^2+C79^2+C80^2+C82^2+C83^2+C84^2+C85^2)</f>
        <v>2.8284271247461905E-2</v>
      </c>
      <c r="J91" t="s">
        <v>51</v>
      </c>
      <c r="K91">
        <f t="shared" si="8"/>
        <v>42.65625</v>
      </c>
      <c r="L91">
        <f t="shared" si="9"/>
        <v>0.92412976145294889</v>
      </c>
    </row>
    <row r="92" spans="1:16" x14ac:dyDescent="0.35">
      <c r="J92" t="s">
        <v>52</v>
      </c>
      <c r="K92">
        <f t="shared" si="8"/>
        <v>40.898437499999993</v>
      </c>
      <c r="L92">
        <f t="shared" si="9"/>
        <v>0.89298810414848384</v>
      </c>
    </row>
    <row r="93" spans="1:16" x14ac:dyDescent="0.35">
      <c r="A93" t="s">
        <v>39</v>
      </c>
      <c r="B93">
        <v>190</v>
      </c>
      <c r="C93">
        <v>10</v>
      </c>
      <c r="J93" t="s">
        <v>47</v>
      </c>
      <c r="K93">
        <f t="shared" si="8"/>
        <v>44.248120300751879</v>
      </c>
      <c r="L93">
        <f t="shared" si="9"/>
        <v>0.91672204106378152</v>
      </c>
    </row>
    <row r="94" spans="1:16" x14ac:dyDescent="0.35">
      <c r="A94" t="s">
        <v>38</v>
      </c>
      <c r="B94">
        <f>1.602*10^-19</f>
        <v>1.602E-19</v>
      </c>
      <c r="J94" t="s">
        <v>53</v>
      </c>
      <c r="K94">
        <f t="shared" si="8"/>
        <v>43.883161512027492</v>
      </c>
      <c r="L94">
        <f t="shared" si="9"/>
        <v>0.83222358227706805</v>
      </c>
    </row>
    <row r="96" spans="1:16" x14ac:dyDescent="0.35">
      <c r="A96" t="s">
        <v>42</v>
      </c>
      <c r="B96">
        <f>8*10^-8*B93*B91/(B94*B90)</f>
        <v>305326469991328.63</v>
      </c>
      <c r="C96">
        <f>B96*SQRT((C93/B93)^2+(C91/B91)^2+(C90/B90)^2)</f>
        <v>18532797353367.82</v>
      </c>
      <c r="J96" t="s">
        <v>54</v>
      </c>
      <c r="K96">
        <f>(K87+K88+K89+K90)/4</f>
        <v>42.371199022158486</v>
      </c>
      <c r="L96">
        <f>SQRT(L87^2+L88^2+L89^2+L90^2)/4</f>
        <v>0.45732087212793793</v>
      </c>
      <c r="N96" t="s">
        <v>86</v>
      </c>
      <c r="O96">
        <v>5.1729999999999996E-3</v>
      </c>
      <c r="P96">
        <f>O96*SQRT((P97/O97)^2)</f>
        <v>3.8753901578673859E-5</v>
      </c>
    </row>
    <row r="97" spans="1:19" x14ac:dyDescent="0.35">
      <c r="A97" t="s">
        <v>77</v>
      </c>
      <c r="B97">
        <f>1/(B94*B96)</f>
        <v>20444.337019356655</v>
      </c>
      <c r="C97">
        <f>B97*SQRT((C96/B96)^2)</f>
        <v>1240.9364802680011</v>
      </c>
      <c r="J97" t="s">
        <v>55</v>
      </c>
      <c r="K97">
        <f>(K91+K92+K93+K94)/4</f>
        <v>42.921492328194844</v>
      </c>
      <c r="L97">
        <f>SQRT(L91^2+L92^2+L93^2+L94^2)/4</f>
        <v>0.44612350879717216</v>
      </c>
      <c r="N97" t="s">
        <v>57</v>
      </c>
      <c r="O97">
        <f>1/O96</f>
        <v>193.3114247052001</v>
      </c>
      <c r="P97">
        <f>SQRT((EXP(-1*PI()*K96/O97)*L96/((K96/O97*EXP(-1*PI()*K96/O97))+(K97/O97*EXP(-1*PI()*K97/O97))))^2+(EXP(-1*PI()*K97/O97)*L97/((K96/O97*EXP(-1*PI()*K96/O97))+(K97/O97*EXP(-1*PI()*K97/O97))))^2)</f>
        <v>1.4482064425011691</v>
      </c>
    </row>
    <row r="102" spans="1:19" x14ac:dyDescent="0.35">
      <c r="A102">
        <v>105</v>
      </c>
      <c r="B102" t="s">
        <v>70</v>
      </c>
      <c r="G102" t="s">
        <v>80</v>
      </c>
      <c r="H102" t="s">
        <v>66</v>
      </c>
      <c r="J102" t="s">
        <v>21</v>
      </c>
      <c r="Q102" t="s">
        <v>75</v>
      </c>
      <c r="R102">
        <v>-0.04</v>
      </c>
      <c r="S102">
        <v>0.01</v>
      </c>
    </row>
    <row r="103" spans="1:19" x14ac:dyDescent="0.35">
      <c r="A103" t="s">
        <v>0</v>
      </c>
      <c r="B103">
        <v>3.1</v>
      </c>
      <c r="C103">
        <v>0.01</v>
      </c>
      <c r="D103" t="s">
        <v>2</v>
      </c>
      <c r="E103">
        <v>14.2</v>
      </c>
      <c r="F103">
        <v>0.1</v>
      </c>
      <c r="J103" t="s">
        <v>23</v>
      </c>
      <c r="K103">
        <v>0.49</v>
      </c>
      <c r="L103">
        <v>0.01</v>
      </c>
      <c r="M103" t="s">
        <v>24</v>
      </c>
      <c r="N103">
        <v>21.2</v>
      </c>
      <c r="O103">
        <v>0.2</v>
      </c>
      <c r="Q103" t="s">
        <v>76</v>
      </c>
      <c r="R103">
        <v>-3.0000000000000001E-3</v>
      </c>
      <c r="S103">
        <v>1E-3</v>
      </c>
    </row>
    <row r="104" spans="1:19" x14ac:dyDescent="0.35">
      <c r="A104" t="s">
        <v>1</v>
      </c>
      <c r="B104">
        <v>3.1</v>
      </c>
      <c r="C104">
        <v>0.01</v>
      </c>
      <c r="D104" t="s">
        <v>3</v>
      </c>
      <c r="E104">
        <v>15.2</v>
      </c>
      <c r="F104">
        <v>0.1</v>
      </c>
      <c r="J104" t="s">
        <v>22</v>
      </c>
      <c r="K104">
        <v>0.49</v>
      </c>
      <c r="L104">
        <v>0.01</v>
      </c>
      <c r="M104" t="s">
        <v>25</v>
      </c>
      <c r="N104">
        <v>22.4</v>
      </c>
      <c r="O104">
        <v>0.2</v>
      </c>
    </row>
    <row r="105" spans="1:19" x14ac:dyDescent="0.35">
      <c r="A105" t="s">
        <v>4</v>
      </c>
      <c r="B105">
        <v>3.1</v>
      </c>
      <c r="C105">
        <v>0.01</v>
      </c>
      <c r="D105" t="s">
        <v>5</v>
      </c>
      <c r="E105">
        <v>-10.9</v>
      </c>
      <c r="F105">
        <v>0.1</v>
      </c>
      <c r="J105" t="s">
        <v>26</v>
      </c>
      <c r="K105">
        <v>0.48</v>
      </c>
      <c r="L105">
        <v>0.01</v>
      </c>
      <c r="M105" t="s">
        <v>27</v>
      </c>
      <c r="N105">
        <v>23.8</v>
      </c>
      <c r="O105">
        <v>0.2</v>
      </c>
    </row>
    <row r="106" spans="1:19" x14ac:dyDescent="0.35">
      <c r="A106" t="s">
        <v>6</v>
      </c>
      <c r="B106">
        <v>3.1</v>
      </c>
      <c r="C106">
        <v>0.01</v>
      </c>
      <c r="D106" t="s">
        <v>7</v>
      </c>
      <c r="E106">
        <v>-13.8</v>
      </c>
      <c r="F106">
        <v>0.1</v>
      </c>
      <c r="J106" t="s">
        <v>28</v>
      </c>
      <c r="K106">
        <v>0.46</v>
      </c>
      <c r="L106">
        <v>0.01</v>
      </c>
      <c r="M106" t="s">
        <v>33</v>
      </c>
      <c r="N106">
        <v>24</v>
      </c>
      <c r="O106">
        <v>0.2</v>
      </c>
    </row>
    <row r="107" spans="1:19" x14ac:dyDescent="0.35">
      <c r="J107" t="s">
        <v>29</v>
      </c>
      <c r="K107">
        <v>0.48</v>
      </c>
      <c r="L107">
        <v>0.01</v>
      </c>
      <c r="M107" t="s">
        <v>34</v>
      </c>
      <c r="N107">
        <v>21.3</v>
      </c>
      <c r="O107">
        <v>0.2</v>
      </c>
    </row>
    <row r="108" spans="1:19" x14ac:dyDescent="0.35">
      <c r="A108" t="s">
        <v>8</v>
      </c>
      <c r="B108">
        <v>3.1</v>
      </c>
      <c r="C108">
        <v>0.01</v>
      </c>
      <c r="D108" t="s">
        <v>9</v>
      </c>
      <c r="E108">
        <v>11.9</v>
      </c>
      <c r="F108">
        <v>0.1</v>
      </c>
      <c r="J108" t="s">
        <v>30</v>
      </c>
      <c r="K108">
        <v>0.48</v>
      </c>
      <c r="L108">
        <v>0.01</v>
      </c>
      <c r="M108" t="s">
        <v>35</v>
      </c>
      <c r="N108">
        <v>21.7</v>
      </c>
      <c r="O108">
        <v>0.2</v>
      </c>
    </row>
    <row r="109" spans="1:19" x14ac:dyDescent="0.35">
      <c r="A109" t="s">
        <v>10</v>
      </c>
      <c r="B109">
        <v>3.1</v>
      </c>
      <c r="C109">
        <v>0.01</v>
      </c>
      <c r="D109" t="s">
        <v>11</v>
      </c>
      <c r="E109">
        <v>13</v>
      </c>
      <c r="F109">
        <v>0.1</v>
      </c>
      <c r="J109" t="s">
        <v>31</v>
      </c>
      <c r="K109">
        <v>0.53</v>
      </c>
      <c r="L109">
        <v>0.01</v>
      </c>
      <c r="M109" t="s">
        <v>36</v>
      </c>
      <c r="N109">
        <v>26.4</v>
      </c>
      <c r="O109">
        <v>0.2</v>
      </c>
    </row>
    <row r="110" spans="1:19" x14ac:dyDescent="0.35">
      <c r="A110" t="s">
        <v>12</v>
      </c>
      <c r="B110">
        <v>3.09</v>
      </c>
      <c r="C110">
        <v>0.01</v>
      </c>
      <c r="D110" t="s">
        <v>13</v>
      </c>
      <c r="E110">
        <v>-12.8</v>
      </c>
      <c r="F110">
        <v>0.1</v>
      </c>
      <c r="J110" t="s">
        <v>32</v>
      </c>
      <c r="K110">
        <v>0.51</v>
      </c>
      <c r="L110">
        <v>0.01</v>
      </c>
      <c r="M110" t="s">
        <v>37</v>
      </c>
      <c r="N110">
        <v>25.9</v>
      </c>
      <c r="O110">
        <v>0.2</v>
      </c>
    </row>
    <row r="111" spans="1:19" x14ac:dyDescent="0.35">
      <c r="A111" t="s">
        <v>14</v>
      </c>
      <c r="B111">
        <v>3.1</v>
      </c>
      <c r="C111">
        <v>0.01</v>
      </c>
      <c r="D111" t="s">
        <v>15</v>
      </c>
      <c r="E111">
        <v>-15.7</v>
      </c>
      <c r="F111">
        <v>0.1</v>
      </c>
    </row>
    <row r="113" spans="1:16" x14ac:dyDescent="0.35">
      <c r="A113" t="s">
        <v>16</v>
      </c>
      <c r="B113">
        <f>E103-E108</f>
        <v>2.2999999999999989</v>
      </c>
      <c r="C113">
        <f>SQRT(F103^2+F108^2)</f>
        <v>0.14142135623730953</v>
      </c>
      <c r="D113" t="s">
        <v>17</v>
      </c>
      <c r="E113">
        <f>E104-E109</f>
        <v>2.1999999999999993</v>
      </c>
      <c r="F113">
        <f>SQRT(F104^2+F109^2)</f>
        <v>0.14142135623730953</v>
      </c>
      <c r="J113" t="s">
        <v>46</v>
      </c>
      <c r="K113">
        <f>(N103-$R$102)/(K103-$R$103)</f>
        <v>43.083164300202839</v>
      </c>
      <c r="L113">
        <f>K113*SQRT((SQRT(O103^2+$S$102^2)/(N103-$R$102))^2+(SQRT(L103^2+$S$103^2)/(K103-$R$103))^2)</f>
        <v>0.96763719668760884</v>
      </c>
    </row>
    <row r="114" spans="1:16" x14ac:dyDescent="0.35">
      <c r="A114" t="s">
        <v>18</v>
      </c>
      <c r="B114">
        <f>E105-E110</f>
        <v>1.9000000000000004</v>
      </c>
      <c r="C114">
        <f>SQRT(F105^2+F110^2)</f>
        <v>0.14142135623730953</v>
      </c>
      <c r="D114" t="s">
        <v>19</v>
      </c>
      <c r="E114">
        <f>E106-E111</f>
        <v>1.8999999999999986</v>
      </c>
      <c r="F114">
        <f>SQRT(F106^2+F111^2)</f>
        <v>0.14142135623730953</v>
      </c>
      <c r="J114" t="s">
        <v>48</v>
      </c>
      <c r="K114">
        <f t="shared" ref="K114:K120" si="10">(N104-$R$102)/(K104-$R$103)</f>
        <v>45.517241379310342</v>
      </c>
      <c r="L114">
        <f t="shared" ref="L114:L120" si="11">K114*SQRT((SQRT(O104^2+$S$102^2)/(N104-$R$102))^2+(SQRT(L104^2+$S$103^2)/(K104-$R$103))^2)</f>
        <v>1.012887073743435</v>
      </c>
    </row>
    <row r="115" spans="1:16" x14ac:dyDescent="0.35">
      <c r="J115" t="s">
        <v>49</v>
      </c>
      <c r="K115">
        <f t="shared" si="10"/>
        <v>49.35817805383023</v>
      </c>
      <c r="L115">
        <f t="shared" si="11"/>
        <v>1.107533136043195</v>
      </c>
    </row>
    <row r="116" spans="1:16" x14ac:dyDescent="0.35">
      <c r="A116" t="s">
        <v>40</v>
      </c>
      <c r="B116">
        <f>B113+B114+E113+E114</f>
        <v>8.2999999999999972</v>
      </c>
      <c r="C116">
        <f>SQRT(C113^2+C114^2+F113^2+F114^2)</f>
        <v>0.28284271247461906</v>
      </c>
      <c r="E116" t="s">
        <v>71</v>
      </c>
      <c r="J116" t="s">
        <v>50</v>
      </c>
      <c r="K116">
        <f t="shared" si="10"/>
        <v>51.92224622030237</v>
      </c>
      <c r="L116">
        <f t="shared" si="11"/>
        <v>1.2071635131597624</v>
      </c>
    </row>
    <row r="117" spans="1:16" x14ac:dyDescent="0.35">
      <c r="A117" t="s">
        <v>41</v>
      </c>
      <c r="B117">
        <f>B103+B104+B105+B106+B108+B109+B110+B111</f>
        <v>24.790000000000003</v>
      </c>
      <c r="C117">
        <f>SQRT(C103^2+C104^2+C105^2+C106^2+C108^2+C109^2+C110^2+C111^2)</f>
        <v>2.8284271247461905E-2</v>
      </c>
      <c r="J117" t="s">
        <v>51</v>
      </c>
      <c r="K117">
        <f t="shared" si="10"/>
        <v>44.182194616977227</v>
      </c>
      <c r="L117">
        <f t="shared" si="11"/>
        <v>1.0084722239062998</v>
      </c>
    </row>
    <row r="118" spans="1:16" x14ac:dyDescent="0.35">
      <c r="J118" t="s">
        <v>52</v>
      </c>
      <c r="K118">
        <f t="shared" si="10"/>
        <v>45.010351966873706</v>
      </c>
      <c r="L118">
        <f t="shared" si="11"/>
        <v>1.0242048114150613</v>
      </c>
      <c r="O118" t="s">
        <v>82</v>
      </c>
    </row>
    <row r="119" spans="1:16" x14ac:dyDescent="0.35">
      <c r="A119" t="s">
        <v>39</v>
      </c>
      <c r="B119">
        <v>180</v>
      </c>
      <c r="C119">
        <v>10</v>
      </c>
      <c r="J119" t="s">
        <v>47</v>
      </c>
      <c r="K119">
        <f t="shared" si="10"/>
        <v>49.60600375234521</v>
      </c>
      <c r="L119">
        <f t="shared" si="11"/>
        <v>1.0079715578426049</v>
      </c>
    </row>
    <row r="120" spans="1:16" x14ac:dyDescent="0.35">
      <c r="A120" t="s">
        <v>38</v>
      </c>
      <c r="B120">
        <f>1.602*10^-19</f>
        <v>1.602E-19</v>
      </c>
      <c r="J120" t="s">
        <v>53</v>
      </c>
      <c r="K120">
        <f t="shared" si="10"/>
        <v>50.565302144249507</v>
      </c>
      <c r="L120">
        <f t="shared" si="11"/>
        <v>1.0647305320351319</v>
      </c>
    </row>
    <row r="122" spans="1:16" x14ac:dyDescent="0.35">
      <c r="A122" t="s">
        <v>42</v>
      </c>
      <c r="B122">
        <f>8*10^-8*B119*B117/(B120*B116)</f>
        <v>268471639366454.75</v>
      </c>
      <c r="C122">
        <f>B122*SQRT((C119/B119)^2+(C117/B117)^2+(C116/B116)^2)</f>
        <v>17500136205284.293</v>
      </c>
      <c r="J122" t="s">
        <v>54</v>
      </c>
      <c r="K122">
        <f>(K113+K114+K115+K116)/4</f>
        <v>47.470207488411447</v>
      </c>
      <c r="L122">
        <f>SQRT(L113^2+L114^2+L115^2+L116^2)/4</f>
        <v>0.53887239697282974</v>
      </c>
      <c r="N122" t="s">
        <v>86</v>
      </c>
      <c r="O122">
        <v>4.6449999999999998E-3</v>
      </c>
      <c r="P122">
        <f>O122*SQRT((P123/O123)^2)</f>
        <v>3.6459286555972267E-5</v>
      </c>
    </row>
    <row r="123" spans="1:16" x14ac:dyDescent="0.35">
      <c r="A123" t="s">
        <v>77</v>
      </c>
      <c r="B123">
        <f>1/(B120*B122)</f>
        <v>23250.862803101594</v>
      </c>
      <c r="C123">
        <f>B123*SQRT((C122/B122)^2)</f>
        <v>1515.5912442180174</v>
      </c>
      <c r="J123" t="s">
        <v>55</v>
      </c>
      <c r="K123">
        <f>(K117+K118+K119+K120)/4</f>
        <v>47.340963120111411</v>
      </c>
      <c r="L123">
        <f>SQRT(L117^2+L118^2+L119^2+L120^2)/4</f>
        <v>0.51330238951955398</v>
      </c>
      <c r="N123" t="s">
        <v>57</v>
      </c>
      <c r="O123">
        <f>1/O122</f>
        <v>215.28525296017224</v>
      </c>
      <c r="P123">
        <f>SQRT((EXP(-1*PI()*K122/O123)*L122/((K122/O123*EXP(-1*PI()*K122/O123))+(K123/O123*EXP(-1*PI()*K123/O123))))^2+(EXP(-1*PI()*K123/O123)*L123/((K122/O123*EXP(-1*PI()*K122/O123))+(K123/O123*EXP(-1*PI()*K123/O123))))^2)</f>
        <v>1.689805539063487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634FC-20F1-4842-8F89-DE5CAD30254A}">
  <dimension ref="A1:AF123"/>
  <sheetViews>
    <sheetView topLeftCell="O7" workbookViewId="0">
      <selection activeCell="S22" sqref="S22"/>
    </sheetView>
  </sheetViews>
  <sheetFormatPr defaultRowHeight="14.5" x14ac:dyDescent="0.35"/>
  <cols>
    <col min="2" max="3" width="11.81640625" bestFit="1" customWidth="1"/>
    <col min="25" max="25" width="11.81640625" bestFit="1" customWidth="1"/>
    <col min="26" max="26" width="8.1796875" customWidth="1"/>
  </cols>
  <sheetData>
    <row r="1" spans="1:32" x14ac:dyDescent="0.35">
      <c r="A1">
        <v>25</v>
      </c>
      <c r="B1" t="s">
        <v>58</v>
      </c>
      <c r="G1" t="s">
        <v>70</v>
      </c>
      <c r="H1" t="s">
        <v>66</v>
      </c>
      <c r="J1" t="s">
        <v>21</v>
      </c>
      <c r="Q1" t="s">
        <v>75</v>
      </c>
      <c r="R1">
        <v>-0.03</v>
      </c>
      <c r="S1">
        <v>0.01</v>
      </c>
      <c r="AC1" t="s">
        <v>38</v>
      </c>
      <c r="AD1">
        <f>1.602*10^-19</f>
        <v>1.602E-19</v>
      </c>
    </row>
    <row r="2" spans="1:32" x14ac:dyDescent="0.35">
      <c r="A2" t="s">
        <v>0</v>
      </c>
      <c r="B2">
        <v>3.8029999999999999</v>
      </c>
      <c r="C2">
        <v>1E-3</v>
      </c>
      <c r="D2" t="s">
        <v>2</v>
      </c>
      <c r="E2">
        <v>-6.06</v>
      </c>
      <c r="F2">
        <v>0.01</v>
      </c>
      <c r="J2" t="s">
        <v>23</v>
      </c>
      <c r="K2">
        <v>0.51</v>
      </c>
      <c r="L2">
        <v>0.01</v>
      </c>
      <c r="M2" t="s">
        <v>24</v>
      </c>
      <c r="N2">
        <v>5.85</v>
      </c>
      <c r="O2">
        <v>0.01</v>
      </c>
      <c r="Q2" t="s">
        <v>76</v>
      </c>
      <c r="R2">
        <v>-2E-3</v>
      </c>
      <c r="S2">
        <v>1E-3</v>
      </c>
    </row>
    <row r="3" spans="1:32" x14ac:dyDescent="0.35">
      <c r="A3" t="s">
        <v>1</v>
      </c>
      <c r="B3">
        <v>3.7989999999999999</v>
      </c>
      <c r="C3">
        <v>1E-3</v>
      </c>
      <c r="D3" t="s">
        <v>3</v>
      </c>
      <c r="E3">
        <v>-6.06</v>
      </c>
      <c r="F3">
        <v>0.01</v>
      </c>
      <c r="J3" t="s">
        <v>22</v>
      </c>
      <c r="K3">
        <v>0.52</v>
      </c>
      <c r="L3">
        <v>0.01</v>
      </c>
      <c r="M3" t="s">
        <v>25</v>
      </c>
      <c r="N3">
        <v>5.8</v>
      </c>
      <c r="O3">
        <v>0.1</v>
      </c>
      <c r="W3" t="s">
        <v>85</v>
      </c>
      <c r="Y3" t="s">
        <v>87</v>
      </c>
      <c r="AA3" t="s">
        <v>88</v>
      </c>
      <c r="AC3" t="s">
        <v>93</v>
      </c>
      <c r="AE3" t="s">
        <v>94</v>
      </c>
    </row>
    <row r="4" spans="1:32" x14ac:dyDescent="0.35">
      <c r="A4" t="s">
        <v>4</v>
      </c>
      <c r="B4">
        <v>3.8090000000000002</v>
      </c>
      <c r="C4">
        <v>1E-3</v>
      </c>
      <c r="D4" t="s">
        <v>5</v>
      </c>
      <c r="E4">
        <v>4.28</v>
      </c>
      <c r="F4">
        <v>0.01</v>
      </c>
      <c r="J4" t="s">
        <v>26</v>
      </c>
      <c r="K4">
        <v>0.51</v>
      </c>
      <c r="L4">
        <v>0.01</v>
      </c>
      <c r="M4" t="s">
        <v>27</v>
      </c>
      <c r="N4">
        <v>5.0999999999999996</v>
      </c>
      <c r="O4">
        <v>0.1</v>
      </c>
      <c r="W4">
        <v>298.10000000000002</v>
      </c>
      <c r="X4">
        <v>0.1</v>
      </c>
      <c r="Y4" s="2">
        <f>-B21</f>
        <v>430501366585359.94</v>
      </c>
      <c r="Z4" s="4">
        <f>-C21</f>
        <v>22730553670823.984</v>
      </c>
      <c r="AA4" s="5">
        <f>K24</f>
        <v>2.0642000000000001E-2</v>
      </c>
      <c r="AB4" s="5">
        <f>L24</f>
        <v>1.8977936377083469E-4</v>
      </c>
      <c r="AC4" s="9">
        <f>K25</f>
        <v>48.444918128088361</v>
      </c>
      <c r="AD4" s="9">
        <f>L25</f>
        <v>0.44539510417007966</v>
      </c>
      <c r="AE4" s="10">
        <f>AA4/($AD$1*Y4)</f>
        <v>299.30552074059347</v>
      </c>
      <c r="AF4" s="10">
        <f>AE4*SQRT((Z4/Y4)^2+(AB4/AA4)^2)</f>
        <v>16.041175426295123</v>
      </c>
    </row>
    <row r="5" spans="1:32" x14ac:dyDescent="0.35">
      <c r="A5" t="s">
        <v>6</v>
      </c>
      <c r="B5">
        <v>3.8039999999999998</v>
      </c>
      <c r="C5">
        <v>1E-3</v>
      </c>
      <c r="D5" t="s">
        <v>7</v>
      </c>
      <c r="E5">
        <v>4.3</v>
      </c>
      <c r="F5">
        <v>0.01</v>
      </c>
      <c r="J5" t="s">
        <v>28</v>
      </c>
      <c r="K5">
        <v>0.51</v>
      </c>
      <c r="L5">
        <v>0.01</v>
      </c>
      <c r="M5" t="s">
        <v>33</v>
      </c>
      <c r="N5">
        <v>5.2</v>
      </c>
      <c r="O5">
        <v>0.1</v>
      </c>
      <c r="W5">
        <v>318.10000000000002</v>
      </c>
      <c r="X5">
        <v>0.1</v>
      </c>
      <c r="Y5" s="2">
        <f>-B47</f>
        <v>393333836060628.81</v>
      </c>
      <c r="Z5" s="4">
        <f>-C71</f>
        <v>23638530575371.004</v>
      </c>
      <c r="AA5" s="5">
        <f>O47</f>
        <v>1.7482000000000001E-2</v>
      </c>
      <c r="AB5" s="5">
        <f>P47</f>
        <v>6.0680934838129564E-4</v>
      </c>
      <c r="AC5" s="10">
        <f>O48</f>
        <v>57.201693170117835</v>
      </c>
      <c r="AD5" s="10">
        <f>P48</f>
        <v>1.9855006383060299</v>
      </c>
      <c r="AE5" s="10">
        <f>AA5/($AD$1*Y5)</f>
        <v>277.43886332651681</v>
      </c>
      <c r="AF5" s="10">
        <f t="shared" ref="AF5:AF8" si="0">AE5*SQRT((Z5/Y5)^2+(AB5/AA5)^2)</f>
        <v>19.254688465085561</v>
      </c>
    </row>
    <row r="6" spans="1:32" x14ac:dyDescent="0.35">
      <c r="J6" t="s">
        <v>29</v>
      </c>
      <c r="K6">
        <v>0.51</v>
      </c>
      <c r="L6">
        <v>0.01</v>
      </c>
      <c r="M6" t="s">
        <v>34</v>
      </c>
      <c r="N6">
        <v>5.8</v>
      </c>
      <c r="O6">
        <v>0.1</v>
      </c>
      <c r="W6">
        <v>338.1</v>
      </c>
      <c r="X6">
        <v>0.1</v>
      </c>
      <c r="Y6" s="2">
        <f>-B71</f>
        <v>447110089857349</v>
      </c>
      <c r="Z6" s="4">
        <f>-C71</f>
        <v>23638530575371.004</v>
      </c>
      <c r="AA6" s="5">
        <f>O71</f>
        <v>1.5906E-2</v>
      </c>
      <c r="AB6" s="5">
        <f>P71</f>
        <v>1.5698957522876209E-4</v>
      </c>
      <c r="AC6" s="9">
        <f>O72</f>
        <v>62.869357475166602</v>
      </c>
      <c r="AD6" s="9">
        <f>P72</f>
        <v>0.62051010467318013</v>
      </c>
      <c r="AE6" s="10">
        <f t="shared" ref="AE6:AE8" si="1">AA6/($AD$1*Y6)</f>
        <v>222.06698476607113</v>
      </c>
      <c r="AF6" s="10">
        <f t="shared" si="0"/>
        <v>11.943422219117659</v>
      </c>
    </row>
    <row r="7" spans="1:32" x14ac:dyDescent="0.35">
      <c r="A7" t="s">
        <v>8</v>
      </c>
      <c r="B7">
        <v>3.806</v>
      </c>
      <c r="C7">
        <v>1E-3</v>
      </c>
      <c r="D7" t="s">
        <v>9</v>
      </c>
      <c r="E7">
        <v>-4.3600000000000003</v>
      </c>
      <c r="F7">
        <v>0.01</v>
      </c>
      <c r="J7" t="s">
        <v>30</v>
      </c>
      <c r="K7">
        <v>0.51</v>
      </c>
      <c r="L7">
        <v>0.01</v>
      </c>
      <c r="M7" t="s">
        <v>35</v>
      </c>
      <c r="N7">
        <v>5.8</v>
      </c>
      <c r="O7">
        <v>0.1</v>
      </c>
      <c r="W7">
        <v>358.1</v>
      </c>
      <c r="X7">
        <v>0.1</v>
      </c>
      <c r="Y7" s="2">
        <f>-B96</f>
        <v>622825529002452.63</v>
      </c>
      <c r="Z7" s="4">
        <f>-C96</f>
        <v>34895061863636.246</v>
      </c>
      <c r="AA7" s="5">
        <f>O96</f>
        <v>1.6471E-2</v>
      </c>
      <c r="AB7" s="5">
        <f>P96</f>
        <v>1.6258276847478501E-4</v>
      </c>
      <c r="AC7" s="9">
        <f>O97</f>
        <v>60.712767895088341</v>
      </c>
      <c r="AD7" s="9">
        <f>P97</f>
        <v>0.59928661806511496</v>
      </c>
      <c r="AE7" s="10">
        <f>AA7/($AD$1*Y7)</f>
        <v>165.07870370370367</v>
      </c>
      <c r="AF7" s="10">
        <f t="shared" si="0"/>
        <v>9.3913117497646166</v>
      </c>
    </row>
    <row r="8" spans="1:32" x14ac:dyDescent="0.35">
      <c r="A8" t="s">
        <v>10</v>
      </c>
      <c r="B8">
        <v>3.8039999999999998</v>
      </c>
      <c r="C8">
        <v>1E-3</v>
      </c>
      <c r="D8" t="s">
        <v>11</v>
      </c>
      <c r="E8">
        <v>-4.37</v>
      </c>
      <c r="F8">
        <v>0.01</v>
      </c>
      <c r="J8" t="s">
        <v>31</v>
      </c>
      <c r="K8">
        <v>0.52</v>
      </c>
      <c r="L8">
        <v>0.01</v>
      </c>
      <c r="M8" t="s">
        <v>36</v>
      </c>
      <c r="N8">
        <v>5.0999999999999996</v>
      </c>
      <c r="O8">
        <v>0.1</v>
      </c>
      <c r="W8">
        <v>378.1</v>
      </c>
      <c r="X8">
        <v>0.1</v>
      </c>
      <c r="Y8" s="2">
        <f>-B122</f>
        <v>2304058702132539.5</v>
      </c>
      <c r="Z8" s="4">
        <f>-C122</f>
        <v>144269290323822.03</v>
      </c>
      <c r="AA8" s="5">
        <f>O122</f>
        <v>2.2633E-2</v>
      </c>
      <c r="AB8" s="5">
        <f>P122</f>
        <v>2.8523059417042985E-4</v>
      </c>
      <c r="AC8" s="9">
        <f>O123</f>
        <v>44.183272213140107</v>
      </c>
      <c r="AD8" s="9">
        <f>P123</f>
        <v>0.55681619695788431</v>
      </c>
      <c r="AE8" s="10">
        <f t="shared" si="1"/>
        <v>61.317730449398418</v>
      </c>
      <c r="AF8" s="10">
        <f t="shared" si="0"/>
        <v>3.9164200489744569</v>
      </c>
    </row>
    <row r="9" spans="1:32" x14ac:dyDescent="0.35">
      <c r="A9" t="s">
        <v>12</v>
      </c>
      <c r="B9">
        <v>3.81</v>
      </c>
      <c r="C9">
        <v>1E-3</v>
      </c>
      <c r="D9" t="s">
        <v>13</v>
      </c>
      <c r="E9">
        <v>5.94</v>
      </c>
      <c r="F9">
        <v>0.01</v>
      </c>
      <c r="J9" t="s">
        <v>32</v>
      </c>
      <c r="K9">
        <v>0.51</v>
      </c>
      <c r="L9">
        <v>0.01</v>
      </c>
      <c r="M9" t="s">
        <v>37</v>
      </c>
      <c r="N9">
        <v>5.0999999999999996</v>
      </c>
      <c r="O9">
        <v>0.1</v>
      </c>
    </row>
    <row r="10" spans="1:32" x14ac:dyDescent="0.35">
      <c r="A10" t="s">
        <v>14</v>
      </c>
      <c r="B10">
        <v>3.81</v>
      </c>
      <c r="C10">
        <v>1E-3</v>
      </c>
      <c r="D10" t="s">
        <v>15</v>
      </c>
      <c r="E10">
        <v>5.96</v>
      </c>
      <c r="F10">
        <v>0.01</v>
      </c>
    </row>
    <row r="12" spans="1:32" x14ac:dyDescent="0.35">
      <c r="A12" t="s">
        <v>16</v>
      </c>
      <c r="B12">
        <f>E2-E7</f>
        <v>-1.6999999999999993</v>
      </c>
      <c r="C12">
        <f>SQRT(F2^2+F7^2)</f>
        <v>1.4142135623730951E-2</v>
      </c>
      <c r="D12" t="s">
        <v>17</v>
      </c>
      <c r="E12">
        <f>E3-E8</f>
        <v>-1.6899999999999995</v>
      </c>
      <c r="F12">
        <f>SQRT(F3^2+F8^2)</f>
        <v>1.4142135623730951E-2</v>
      </c>
      <c r="J12" t="s">
        <v>46</v>
      </c>
      <c r="K12">
        <f>(N2-$R$1)/(K2-$R$2)</f>
        <v>11.484375</v>
      </c>
      <c r="L12">
        <f t="shared" ref="L12:L19" si="2">K12*SQRT((SQRT(O2^2+$S$1^2)/(N2-$R$1))^2+(SQRT(L2^2+$S$2^2)/(K2-$R$2))^2)</f>
        <v>0.22710886591712209</v>
      </c>
    </row>
    <row r="13" spans="1:32" x14ac:dyDescent="0.35">
      <c r="A13" t="s">
        <v>18</v>
      </c>
      <c r="B13">
        <f>E4-E9</f>
        <v>-1.6600000000000001</v>
      </c>
      <c r="C13">
        <f>SQRT(F4^2+F9^2)</f>
        <v>1.4142135623730951E-2</v>
      </c>
      <c r="D13" t="s">
        <v>19</v>
      </c>
      <c r="E13">
        <f>E5-E10</f>
        <v>-1.6600000000000001</v>
      </c>
      <c r="F13">
        <f>SQRT(F5^2+F10^2)</f>
        <v>1.4142135623730951E-2</v>
      </c>
      <c r="J13" t="s">
        <v>48</v>
      </c>
      <c r="K13">
        <f t="shared" ref="K12:K19" si="3">(N3-$R$1)/(K3-$R$2)</f>
        <v>11.168582375478927</v>
      </c>
      <c r="L13">
        <f t="shared" si="2"/>
        <v>0.28862084770850466</v>
      </c>
      <c r="M13" t="s">
        <v>64</v>
      </c>
    </row>
    <row r="14" spans="1:32" x14ac:dyDescent="0.35">
      <c r="J14" t="s">
        <v>49</v>
      </c>
      <c r="K14">
        <f t="shared" si="3"/>
        <v>10.01953125</v>
      </c>
      <c r="L14">
        <f t="shared" si="2"/>
        <v>0.27786243623064033</v>
      </c>
    </row>
    <row r="15" spans="1:32" x14ac:dyDescent="0.35">
      <c r="A15" t="s">
        <v>40</v>
      </c>
      <c r="B15">
        <f>B12+B13+E12+E13</f>
        <v>-6.7099999999999991</v>
      </c>
      <c r="C15">
        <f>SQRT(C12^2+C13^2+F12^2+F13^2)</f>
        <v>2.8284271247461901E-2</v>
      </c>
      <c r="E15" t="s">
        <v>71</v>
      </c>
      <c r="J15" t="s">
        <v>50</v>
      </c>
      <c r="K15">
        <f t="shared" si="3"/>
        <v>10.21484375</v>
      </c>
      <c r="L15">
        <f t="shared" si="2"/>
        <v>0.28058900133444659</v>
      </c>
    </row>
    <row r="16" spans="1:32" x14ac:dyDescent="0.35">
      <c r="A16" t="s">
        <v>41</v>
      </c>
      <c r="B16">
        <f>B2+B3+B4+B5+B7+B8+B9+B10</f>
        <v>30.444999999999997</v>
      </c>
      <c r="C16">
        <f>SQRT(C2^2+C3^2+C4^2+C5^2+C7^2+C8^2+C9^2+C10^2)</f>
        <v>2.8284271247461901E-3</v>
      </c>
      <c r="J16" t="s">
        <v>51</v>
      </c>
      <c r="K16">
        <f t="shared" si="3"/>
        <v>11.38671875</v>
      </c>
      <c r="L16">
        <f t="shared" si="2"/>
        <v>0.29746160277397438</v>
      </c>
      <c r="Z16" s="5"/>
      <c r="AA16" s="5"/>
    </row>
    <row r="17" spans="1:27" x14ac:dyDescent="0.35">
      <c r="J17" t="s">
        <v>52</v>
      </c>
      <c r="K17">
        <f t="shared" si="3"/>
        <v>11.38671875</v>
      </c>
      <c r="L17">
        <f t="shared" si="2"/>
        <v>0.29746160277397438</v>
      </c>
      <c r="Z17" s="5"/>
      <c r="AA17" s="5"/>
    </row>
    <row r="18" spans="1:27" x14ac:dyDescent="0.35">
      <c r="A18" t="s">
        <v>39</v>
      </c>
      <c r="B18">
        <v>190</v>
      </c>
      <c r="C18">
        <v>10</v>
      </c>
      <c r="J18" t="s">
        <v>47</v>
      </c>
      <c r="K18">
        <f t="shared" si="3"/>
        <v>9.8275862068965516</v>
      </c>
      <c r="L18">
        <f t="shared" si="2"/>
        <v>0.26993640002964814</v>
      </c>
      <c r="Z18" s="5"/>
      <c r="AA18" s="5"/>
    </row>
    <row r="19" spans="1:27" x14ac:dyDescent="0.35">
      <c r="A19" t="s">
        <v>38</v>
      </c>
      <c r="B19">
        <f>1.602*10^-19</f>
        <v>1.602E-19</v>
      </c>
      <c r="J19" t="s">
        <v>53</v>
      </c>
      <c r="K19">
        <f t="shared" si="3"/>
        <v>10.01953125</v>
      </c>
      <c r="L19">
        <f t="shared" si="2"/>
        <v>0.27786243623064033</v>
      </c>
      <c r="Z19" s="5"/>
      <c r="AA19" s="5"/>
    </row>
    <row r="20" spans="1:27" x14ac:dyDescent="0.35">
      <c r="Z20" s="5"/>
      <c r="AA20" s="5"/>
    </row>
    <row r="21" spans="1:27" x14ac:dyDescent="0.35">
      <c r="A21" t="s">
        <v>42</v>
      </c>
      <c r="B21">
        <f>8*10^-8*B18*B16/(B19*B15)</f>
        <v>-430501366585359.94</v>
      </c>
      <c r="C21">
        <f>B21*SQRT((C18/B18)^2+(C16/B16)^2+(C15/B15)^2)</f>
        <v>-22730553670823.984</v>
      </c>
      <c r="J21" t="s">
        <v>54</v>
      </c>
      <c r="K21">
        <f>(K12+K13+K14+K15)/4</f>
        <v>10.721833093869732</v>
      </c>
      <c r="L21">
        <f>SQRT(L12^2+L13^2+L14^2+L15^2)/4</f>
        <v>0.13481889515383821</v>
      </c>
    </row>
    <row r="22" spans="1:27" x14ac:dyDescent="0.35">
      <c r="A22" t="s">
        <v>77</v>
      </c>
      <c r="B22">
        <f>1/(B19*B21)</f>
        <v>-14499.831447562905</v>
      </c>
      <c r="C22">
        <f>B22*SQRT((C21/B21)^2)</f>
        <v>-765.59384596373627</v>
      </c>
      <c r="J22" t="s">
        <v>55</v>
      </c>
      <c r="K22">
        <f>(K16+K17+K18+K19)/4</f>
        <v>10.655138739224139</v>
      </c>
      <c r="L22">
        <f>SQRT(L16^2+L17^2+L18^2+L19^2)/4</f>
        <v>0.14296852883124234</v>
      </c>
    </row>
    <row r="24" spans="1:27" x14ac:dyDescent="0.35">
      <c r="J24" t="s">
        <v>86</v>
      </c>
      <c r="K24">
        <v>2.0642000000000001E-2</v>
      </c>
      <c r="L24">
        <f>K24*SQRT((L25/K25)^2)</f>
        <v>1.8977936377083469E-4</v>
      </c>
    </row>
    <row r="25" spans="1:27" x14ac:dyDescent="0.35">
      <c r="J25" t="s">
        <v>57</v>
      </c>
      <c r="K25">
        <f>1/K24</f>
        <v>48.444918128088361</v>
      </c>
      <c r="L25">
        <f>SQRT((EXP(-1*PI()*K21/K25)*L21/((K21/K25*EXP(-1*PI()*K21/K25))+(K22/K25*EXP(-1*PI()*K22/K25))))^2+(EXP(-1*PI()*K22/K25)*L22/((K21/K25*EXP(-1*PI()*K21/K25))+(K22/K25*EXP(-1*PI()*K22/K25))))^2)</f>
        <v>0.44539510417007966</v>
      </c>
    </row>
    <row r="27" spans="1:27" x14ac:dyDescent="0.35">
      <c r="A27">
        <v>45</v>
      </c>
      <c r="B27" t="s">
        <v>70</v>
      </c>
      <c r="G27" t="s">
        <v>74</v>
      </c>
      <c r="H27" t="s">
        <v>66</v>
      </c>
      <c r="J27" t="s">
        <v>21</v>
      </c>
      <c r="Q27" t="s">
        <v>75</v>
      </c>
      <c r="R27">
        <v>-0.05</v>
      </c>
      <c r="S27">
        <v>0.01</v>
      </c>
    </row>
    <row r="28" spans="1:27" x14ac:dyDescent="0.35">
      <c r="A28" t="s">
        <v>0</v>
      </c>
      <c r="B28">
        <v>3.26</v>
      </c>
      <c r="C28">
        <v>0.01</v>
      </c>
      <c r="D28" t="s">
        <v>2</v>
      </c>
      <c r="E28">
        <v>-5.83</v>
      </c>
      <c r="F28">
        <v>0.01</v>
      </c>
      <c r="J28" t="s">
        <v>23</v>
      </c>
      <c r="K28">
        <v>0.55000000000000004</v>
      </c>
      <c r="L28">
        <v>0.1</v>
      </c>
      <c r="M28" t="s">
        <v>24</v>
      </c>
      <c r="N28">
        <v>7.2</v>
      </c>
      <c r="O28">
        <v>0.1</v>
      </c>
      <c r="Q28" t="s">
        <v>76</v>
      </c>
      <c r="R28">
        <v>-2E-3</v>
      </c>
      <c r="S28">
        <v>1E-3</v>
      </c>
    </row>
    <row r="29" spans="1:27" x14ac:dyDescent="0.35">
      <c r="A29" t="s">
        <v>1</v>
      </c>
      <c r="B29">
        <v>3.26</v>
      </c>
      <c r="C29">
        <v>0.01</v>
      </c>
      <c r="D29" t="s">
        <v>3</v>
      </c>
      <c r="E29">
        <v>-6</v>
      </c>
      <c r="F29">
        <v>0.01</v>
      </c>
      <c r="J29" t="s">
        <v>22</v>
      </c>
      <c r="K29">
        <v>0.53</v>
      </c>
      <c r="L29">
        <v>0.1</v>
      </c>
      <c r="M29" t="s">
        <v>25</v>
      </c>
      <c r="N29">
        <v>7</v>
      </c>
      <c r="O29">
        <v>0.1</v>
      </c>
    </row>
    <row r="30" spans="1:27" x14ac:dyDescent="0.35">
      <c r="A30" t="s">
        <v>4</v>
      </c>
      <c r="B30">
        <v>3.26</v>
      </c>
      <c r="C30">
        <v>0.01</v>
      </c>
      <c r="D30" t="s">
        <v>5</v>
      </c>
      <c r="E30">
        <v>4.3499999999999996</v>
      </c>
      <c r="F30">
        <v>0.01</v>
      </c>
      <c r="J30" t="s">
        <v>26</v>
      </c>
      <c r="K30">
        <v>0.52</v>
      </c>
      <c r="L30">
        <v>1E-3</v>
      </c>
      <c r="M30" t="s">
        <v>27</v>
      </c>
      <c r="N30">
        <v>6.1</v>
      </c>
      <c r="O30">
        <v>0.1</v>
      </c>
    </row>
    <row r="31" spans="1:27" x14ac:dyDescent="0.35">
      <c r="A31" t="s">
        <v>6</v>
      </c>
      <c r="B31">
        <v>3.26</v>
      </c>
      <c r="C31">
        <v>0.01</v>
      </c>
      <c r="D31" t="s">
        <v>7</v>
      </c>
      <c r="E31">
        <v>4.26</v>
      </c>
      <c r="F31">
        <v>0.01</v>
      </c>
      <c r="J31" t="s">
        <v>28</v>
      </c>
      <c r="K31">
        <v>0.52</v>
      </c>
      <c r="L31">
        <v>1E-3</v>
      </c>
      <c r="M31" t="s">
        <v>33</v>
      </c>
      <c r="N31">
        <v>6.2</v>
      </c>
      <c r="O31">
        <v>0.1</v>
      </c>
    </row>
    <row r="32" spans="1:27" x14ac:dyDescent="0.35">
      <c r="J32" t="s">
        <v>29</v>
      </c>
      <c r="K32">
        <v>0.53</v>
      </c>
      <c r="L32">
        <v>1E-3</v>
      </c>
      <c r="M32" t="s">
        <v>34</v>
      </c>
      <c r="N32">
        <v>7</v>
      </c>
      <c r="O32">
        <v>0.1</v>
      </c>
    </row>
    <row r="33" spans="1:16" x14ac:dyDescent="0.35">
      <c r="A33" t="s">
        <v>8</v>
      </c>
      <c r="B33">
        <v>3.26</v>
      </c>
      <c r="C33">
        <v>0.01</v>
      </c>
      <c r="D33" t="s">
        <v>9</v>
      </c>
      <c r="E33">
        <v>-4.32</v>
      </c>
      <c r="F33">
        <v>0.01</v>
      </c>
      <c r="J33" t="s">
        <v>30</v>
      </c>
      <c r="K33">
        <v>0.48</v>
      </c>
      <c r="L33">
        <v>1E-3</v>
      </c>
      <c r="M33" t="s">
        <v>35</v>
      </c>
      <c r="N33">
        <v>6.9</v>
      </c>
      <c r="O33">
        <v>0.1</v>
      </c>
    </row>
    <row r="34" spans="1:16" x14ac:dyDescent="0.35">
      <c r="A34" t="s">
        <v>10</v>
      </c>
      <c r="B34">
        <v>3.26</v>
      </c>
      <c r="C34">
        <v>0.01</v>
      </c>
      <c r="D34" t="s">
        <v>11</v>
      </c>
      <c r="E34">
        <v>-4.4800000000000004</v>
      </c>
      <c r="F34">
        <v>0.01</v>
      </c>
      <c r="J34" t="s">
        <v>31</v>
      </c>
      <c r="K34">
        <v>0.53</v>
      </c>
      <c r="L34">
        <v>1E-3</v>
      </c>
      <c r="M34" t="s">
        <v>36</v>
      </c>
      <c r="N34">
        <v>6.1</v>
      </c>
      <c r="O34">
        <v>0.1</v>
      </c>
    </row>
    <row r="35" spans="1:16" x14ac:dyDescent="0.35">
      <c r="A35" t="s">
        <v>12</v>
      </c>
      <c r="B35">
        <v>3.26</v>
      </c>
      <c r="C35">
        <v>0.01</v>
      </c>
      <c r="D35" t="s">
        <v>13</v>
      </c>
      <c r="E35">
        <v>5.76</v>
      </c>
      <c r="F35">
        <v>0.01</v>
      </c>
      <c r="J35" t="s">
        <v>32</v>
      </c>
      <c r="K35">
        <v>0.52</v>
      </c>
      <c r="L35">
        <v>1E-3</v>
      </c>
      <c r="M35" t="s">
        <v>37</v>
      </c>
      <c r="N35">
        <v>6</v>
      </c>
      <c r="O35">
        <v>0.1</v>
      </c>
    </row>
    <row r="36" spans="1:16" x14ac:dyDescent="0.35">
      <c r="A36" t="s">
        <v>14</v>
      </c>
      <c r="B36">
        <v>3.26</v>
      </c>
      <c r="C36">
        <v>0.01</v>
      </c>
      <c r="D36" t="s">
        <v>15</v>
      </c>
      <c r="E36">
        <v>5.78</v>
      </c>
      <c r="F36">
        <v>0.01</v>
      </c>
    </row>
    <row r="38" spans="1:16" x14ac:dyDescent="0.35">
      <c r="A38" t="s">
        <v>16</v>
      </c>
      <c r="B38">
        <f>E28-E33</f>
        <v>-1.5099999999999998</v>
      </c>
      <c r="C38">
        <f>SQRT(F28^2+F33^2)</f>
        <v>1.4142135623730951E-2</v>
      </c>
      <c r="D38" t="s">
        <v>17</v>
      </c>
      <c r="E38">
        <f>E29-E34</f>
        <v>-1.5199999999999996</v>
      </c>
      <c r="F38">
        <f>SQRT(F29^2+F34^2)</f>
        <v>1.4142135623730951E-2</v>
      </c>
      <c r="J38" t="s">
        <v>46</v>
      </c>
      <c r="K38">
        <f>(N28-$R$27)/(K28-$R$28)</f>
        <v>13.134057971014492</v>
      </c>
      <c r="L38">
        <f>K38*SQRT((SQRT(O28^2+$S$27^2)/(N28-$R$27))^2+(SQRT(L28^2+$S$28^2)/(K28-$R$28))^2)</f>
        <v>2.3864322975805252</v>
      </c>
    </row>
    <row r="39" spans="1:16" x14ac:dyDescent="0.35">
      <c r="A39" t="s">
        <v>18</v>
      </c>
      <c r="B39">
        <f>E30-E35</f>
        <v>-1.4100000000000001</v>
      </c>
      <c r="C39">
        <f>SQRT(F30^2+F35^2)</f>
        <v>1.4142135623730951E-2</v>
      </c>
      <c r="D39" t="s">
        <v>19</v>
      </c>
      <c r="E39">
        <f>E31-E36</f>
        <v>-1.5200000000000005</v>
      </c>
      <c r="F39">
        <f>SQRT(F31^2+F36^2)</f>
        <v>1.4142135623730951E-2</v>
      </c>
      <c r="J39" t="s">
        <v>48</v>
      </c>
      <c r="K39">
        <f t="shared" ref="K39:K45" si="4">(N29-$R$27)/(K29-$R$28)</f>
        <v>13.25187969924812</v>
      </c>
      <c r="L39">
        <f t="shared" ref="L39:L45" si="5">K39*SQRT((SQRT(O29^2+$S$27^2)/(N29-$R$27))^2+(SQRT(L29^2+$S$28^2)/(K29-$R$28))^2)</f>
        <v>2.4982318694776189</v>
      </c>
      <c r="M39" t="s">
        <v>64</v>
      </c>
    </row>
    <row r="40" spans="1:16" x14ac:dyDescent="0.35">
      <c r="J40" t="s">
        <v>49</v>
      </c>
      <c r="K40">
        <f t="shared" si="4"/>
        <v>11.781609195402297</v>
      </c>
      <c r="L40">
        <f t="shared" si="5"/>
        <v>0.19515434488234498</v>
      </c>
    </row>
    <row r="41" spans="1:16" x14ac:dyDescent="0.35">
      <c r="A41" t="s">
        <v>40</v>
      </c>
      <c r="B41">
        <f>B38+B39+E38+E39</f>
        <v>-5.96</v>
      </c>
      <c r="C41">
        <f>SQRT(C38^2+C39^2+F38^2+F39^2)</f>
        <v>2.8284271247461901E-2</v>
      </c>
      <c r="E41" t="s">
        <v>71</v>
      </c>
      <c r="J41" t="s">
        <v>50</v>
      </c>
      <c r="K41">
        <f t="shared" si="4"/>
        <v>11.973180076628353</v>
      </c>
      <c r="L41">
        <f t="shared" si="5"/>
        <v>0.19523990399220723</v>
      </c>
    </row>
    <row r="42" spans="1:16" x14ac:dyDescent="0.35">
      <c r="A42" t="s">
        <v>41</v>
      </c>
      <c r="B42">
        <f>B28+B29+B30+B31+B33+B34+B35+B36</f>
        <v>26.079999999999991</v>
      </c>
      <c r="C42">
        <f>SQRT(C28^2+C29^2+C30^2+C31^2+C33^2+C34^2+C35^2+C36^2)</f>
        <v>2.8284271247461905E-2</v>
      </c>
      <c r="J42" t="s">
        <v>51</v>
      </c>
      <c r="K42">
        <f t="shared" si="4"/>
        <v>13.25187969924812</v>
      </c>
      <c r="L42">
        <f t="shared" si="5"/>
        <v>0.19216396840688413</v>
      </c>
    </row>
    <row r="43" spans="1:16" x14ac:dyDescent="0.35">
      <c r="J43" t="s">
        <v>52</v>
      </c>
      <c r="K43">
        <f t="shared" si="4"/>
        <v>14.419087136929461</v>
      </c>
      <c r="L43">
        <f t="shared" si="5"/>
        <v>0.21275243365402102</v>
      </c>
    </row>
    <row r="44" spans="1:16" x14ac:dyDescent="0.35">
      <c r="A44" t="s">
        <v>39</v>
      </c>
      <c r="B44">
        <v>180</v>
      </c>
      <c r="C44">
        <v>10</v>
      </c>
      <c r="J44" t="s">
        <v>47</v>
      </c>
      <c r="K44">
        <f t="shared" si="4"/>
        <v>11.560150375939848</v>
      </c>
      <c r="L44">
        <f t="shared" si="5"/>
        <v>0.19139062440826407</v>
      </c>
    </row>
    <row r="45" spans="1:16" x14ac:dyDescent="0.35">
      <c r="A45" t="s">
        <v>38</v>
      </c>
      <c r="B45">
        <f>1.602*10^-19</f>
        <v>1.602E-19</v>
      </c>
      <c r="J45" t="s">
        <v>53</v>
      </c>
      <c r="K45">
        <f t="shared" si="4"/>
        <v>11.590038314176244</v>
      </c>
      <c r="L45">
        <f t="shared" si="5"/>
        <v>0.19507012913433652</v>
      </c>
    </row>
    <row r="47" spans="1:16" x14ac:dyDescent="0.35">
      <c r="A47" t="s">
        <v>42</v>
      </c>
      <c r="B47">
        <f>8*10^-8*B44*B42/(B45*B41)</f>
        <v>-393333836060628.81</v>
      </c>
      <c r="C47">
        <f>B47*SQRT((C44/B44)^2+(C42/B42)^2+(C41/B41)^2)</f>
        <v>-21935609301259.813</v>
      </c>
      <c r="J47" t="s">
        <v>54</v>
      </c>
      <c r="K47">
        <f>(K38+K39+K40+K41)/4</f>
        <v>12.535181735573316</v>
      </c>
      <c r="L47">
        <f>SQRT(L38^2+L39^2+L40^2+L41^2)/4</f>
        <v>0.86647365161348266</v>
      </c>
      <c r="N47" t="s">
        <v>86</v>
      </c>
      <c r="O47">
        <v>1.7482000000000001E-2</v>
      </c>
      <c r="P47">
        <f>O47*SQRT((P48/O48)^2)</f>
        <v>6.0680934838129564E-4</v>
      </c>
    </row>
    <row r="48" spans="1:16" x14ac:dyDescent="0.35">
      <c r="A48" t="s">
        <v>77</v>
      </c>
      <c r="B48">
        <f>1/(B45*B47)</f>
        <v>-15869.972733469669</v>
      </c>
      <c r="C48">
        <f>B48*SQRT((C47/B47)^2)</f>
        <v>-885.04341500225712</v>
      </c>
      <c r="J48" t="s">
        <v>55</v>
      </c>
      <c r="K48">
        <f>(K42+K43+K44+K45)/4</f>
        <v>12.705288881573416</v>
      </c>
      <c r="L48">
        <f>SQRT(L42^2+L43^2+L44^2+L45^2)/4</f>
        <v>9.9018090257368671E-2</v>
      </c>
      <c r="N48" t="s">
        <v>57</v>
      </c>
      <c r="O48">
        <f>1/O47</f>
        <v>57.201693170117835</v>
      </c>
      <c r="P48">
        <f>SQRT((EXP(-1*PI()*K47/O48)*L47/((K47/O48*EXP(-1*PI()*K47/O48))+(K48/O48*EXP(-1*PI()*K48/O48))))^2+(EXP(-1*PI()*K48/O48)*L48/((K47/O48*EXP(-1*PI()*K47/O48))+(K48/O48*EXP(-1*PI()*K48/O48))))^2)</f>
        <v>1.9855006383060299</v>
      </c>
    </row>
    <row r="51" spans="1:19" x14ac:dyDescent="0.35">
      <c r="A51">
        <v>65</v>
      </c>
      <c r="B51" t="s">
        <v>70</v>
      </c>
      <c r="G51" t="s">
        <v>70</v>
      </c>
      <c r="H51" t="s">
        <v>66</v>
      </c>
      <c r="J51" t="s">
        <v>21</v>
      </c>
      <c r="Q51" t="s">
        <v>75</v>
      </c>
      <c r="R51">
        <v>-0.05</v>
      </c>
      <c r="S51">
        <v>0.01</v>
      </c>
    </row>
    <row r="52" spans="1:19" x14ac:dyDescent="0.35">
      <c r="A52" t="s">
        <v>0</v>
      </c>
      <c r="B52">
        <v>3.41</v>
      </c>
      <c r="C52">
        <v>0.01</v>
      </c>
      <c r="D52" t="s">
        <v>2</v>
      </c>
      <c r="E52">
        <v>-6.59</v>
      </c>
      <c r="F52">
        <v>0.01</v>
      </c>
      <c r="J52" t="s">
        <v>23</v>
      </c>
      <c r="K52">
        <v>0.65</v>
      </c>
      <c r="L52">
        <v>0.01</v>
      </c>
      <c r="M52" t="s">
        <v>24</v>
      </c>
      <c r="N52">
        <v>9.5</v>
      </c>
      <c r="O52">
        <v>0.2</v>
      </c>
      <c r="Q52" t="s">
        <v>76</v>
      </c>
      <c r="R52">
        <v>-2E-3</v>
      </c>
      <c r="S52">
        <v>1E-3</v>
      </c>
    </row>
    <row r="53" spans="1:19" x14ac:dyDescent="0.35">
      <c r="A53" t="s">
        <v>1</v>
      </c>
      <c r="B53">
        <v>3.4</v>
      </c>
      <c r="C53">
        <v>0.01</v>
      </c>
      <c r="D53" t="s">
        <v>3</v>
      </c>
      <c r="E53">
        <v>-6.86</v>
      </c>
      <c r="F53">
        <v>0.01</v>
      </c>
      <c r="J53" t="s">
        <v>22</v>
      </c>
      <c r="K53">
        <v>0.62</v>
      </c>
      <c r="L53">
        <v>0.01</v>
      </c>
      <c r="M53" t="s">
        <v>25</v>
      </c>
      <c r="N53">
        <v>9.1999999999999993</v>
      </c>
      <c r="O53">
        <v>0.2</v>
      </c>
    </row>
    <row r="54" spans="1:19" x14ac:dyDescent="0.35">
      <c r="A54" t="s">
        <v>4</v>
      </c>
      <c r="B54">
        <v>3.39</v>
      </c>
      <c r="C54">
        <v>0.01</v>
      </c>
      <c r="D54" t="s">
        <v>5</v>
      </c>
      <c r="E54">
        <v>5.22</v>
      </c>
      <c r="F54">
        <v>0.01</v>
      </c>
      <c r="J54" t="s">
        <v>26</v>
      </c>
      <c r="K54">
        <v>0.63</v>
      </c>
      <c r="L54">
        <v>0.01</v>
      </c>
      <c r="M54" t="s">
        <v>27</v>
      </c>
      <c r="N54">
        <v>8</v>
      </c>
      <c r="O54">
        <v>0.2</v>
      </c>
    </row>
    <row r="55" spans="1:19" x14ac:dyDescent="0.35">
      <c r="A55" t="s">
        <v>6</v>
      </c>
      <c r="B55">
        <v>3.39</v>
      </c>
      <c r="C55">
        <v>0.01</v>
      </c>
      <c r="D55" t="s">
        <v>7</v>
      </c>
      <c r="E55">
        <v>5.04</v>
      </c>
      <c r="F55">
        <v>0.01</v>
      </c>
      <c r="J55" t="s">
        <v>28</v>
      </c>
      <c r="K55">
        <v>0.63</v>
      </c>
      <c r="L55">
        <v>0.01</v>
      </c>
      <c r="M55" t="s">
        <v>33</v>
      </c>
      <c r="N55">
        <v>8.3000000000000007</v>
      </c>
      <c r="O55">
        <v>0.2</v>
      </c>
    </row>
    <row r="56" spans="1:19" x14ac:dyDescent="0.35">
      <c r="J56" t="s">
        <v>29</v>
      </c>
      <c r="K56">
        <v>0.63</v>
      </c>
      <c r="L56">
        <v>0.01</v>
      </c>
      <c r="M56" t="s">
        <v>34</v>
      </c>
      <c r="N56">
        <v>9.1999999999999993</v>
      </c>
      <c r="O56">
        <v>0.2</v>
      </c>
    </row>
    <row r="57" spans="1:19" x14ac:dyDescent="0.35">
      <c r="A57" t="s">
        <v>8</v>
      </c>
      <c r="B57">
        <v>3.4</v>
      </c>
      <c r="C57">
        <v>0.01</v>
      </c>
      <c r="D57" t="s">
        <v>9</v>
      </c>
      <c r="E57">
        <v>-4.96</v>
      </c>
      <c r="F57">
        <v>0.01</v>
      </c>
      <c r="J57" t="s">
        <v>30</v>
      </c>
      <c r="K57">
        <v>0.62</v>
      </c>
      <c r="L57">
        <v>0.01</v>
      </c>
      <c r="M57" t="s">
        <v>35</v>
      </c>
      <c r="N57">
        <v>9.3000000000000007</v>
      </c>
      <c r="O57">
        <v>0.2</v>
      </c>
    </row>
    <row r="58" spans="1:19" x14ac:dyDescent="0.35">
      <c r="A58" t="s">
        <v>10</v>
      </c>
      <c r="B58">
        <v>3.4</v>
      </c>
      <c r="C58">
        <v>0.01</v>
      </c>
      <c r="D58" t="s">
        <v>11</v>
      </c>
      <c r="E58">
        <v>-5.5</v>
      </c>
      <c r="F58">
        <v>0.01</v>
      </c>
      <c r="J58" t="s">
        <v>31</v>
      </c>
      <c r="K58">
        <v>0.63</v>
      </c>
      <c r="L58">
        <v>0.01</v>
      </c>
      <c r="M58" t="s">
        <v>36</v>
      </c>
      <c r="N58">
        <v>8.1999999999999993</v>
      </c>
      <c r="O58">
        <v>0.2</v>
      </c>
    </row>
    <row r="59" spans="1:19" x14ac:dyDescent="0.35">
      <c r="A59" t="s">
        <v>12</v>
      </c>
      <c r="B59">
        <v>3.4</v>
      </c>
      <c r="C59">
        <v>0.01</v>
      </c>
      <c r="D59" t="s">
        <v>13</v>
      </c>
      <c r="E59">
        <v>6.63</v>
      </c>
      <c r="F59">
        <v>0.01</v>
      </c>
      <c r="J59" t="s">
        <v>32</v>
      </c>
      <c r="K59">
        <v>0.62</v>
      </c>
      <c r="L59">
        <v>0.01</v>
      </c>
      <c r="M59" t="s">
        <v>37</v>
      </c>
      <c r="N59">
        <v>7.9</v>
      </c>
      <c r="O59">
        <v>0.2</v>
      </c>
    </row>
    <row r="60" spans="1:19" x14ac:dyDescent="0.35">
      <c r="A60" t="s">
        <v>14</v>
      </c>
      <c r="B60">
        <v>3.4</v>
      </c>
      <c r="C60">
        <v>0.01</v>
      </c>
      <c r="D60" t="s">
        <v>15</v>
      </c>
      <c r="E60">
        <v>6.41</v>
      </c>
      <c r="F60">
        <v>0.01</v>
      </c>
    </row>
    <row r="62" spans="1:19" x14ac:dyDescent="0.35">
      <c r="A62" t="s">
        <v>16</v>
      </c>
      <c r="B62">
        <f>E52-E57</f>
        <v>-1.63</v>
      </c>
      <c r="C62">
        <f>SQRT(F52^2+F57^2)</f>
        <v>1.4142135623730951E-2</v>
      </c>
      <c r="D62" t="s">
        <v>17</v>
      </c>
      <c r="E62">
        <f>E53-E58</f>
        <v>-1.3600000000000003</v>
      </c>
      <c r="F62">
        <f>SQRT(F53^2+F58^2)</f>
        <v>1.4142135623730951E-2</v>
      </c>
      <c r="J62" t="s">
        <v>46</v>
      </c>
      <c r="K62">
        <f>(N52-$R$51)/(K52-$R$52)</f>
        <v>14.647239263803682</v>
      </c>
      <c r="L62">
        <f>K62*SQRT((SQRT(O52^2+$S$51^2)/(N52-$R$51))^2+(SQRT(L52^2+$S$52^2)/(K52-$R$52))^2)</f>
        <v>0.3811857412182777</v>
      </c>
    </row>
    <row r="63" spans="1:19" x14ac:dyDescent="0.35">
      <c r="A63" t="s">
        <v>18</v>
      </c>
      <c r="B63">
        <f>E54-E59</f>
        <v>-1.4100000000000001</v>
      </c>
      <c r="C63">
        <f>SQRT(F54^2+F59^2)</f>
        <v>1.4142135623730951E-2</v>
      </c>
      <c r="D63" t="s">
        <v>19</v>
      </c>
      <c r="E63">
        <f>E55-E60</f>
        <v>-1.37</v>
      </c>
      <c r="F63">
        <f>SQRT(F55^2+F60^2)</f>
        <v>1.4142135623730951E-2</v>
      </c>
      <c r="J63" t="s">
        <v>48</v>
      </c>
      <c r="K63">
        <f t="shared" ref="K63:K69" si="6">(N53-$R$51)/(K53-$R$52)</f>
        <v>14.871382636655948</v>
      </c>
      <c r="L63">
        <f t="shared" ref="L63:L69" si="7">K63*SQRT((SQRT(O53^2+$S$51^2)/(N53-$R$51))^2+(SQRT(L53^2+$S$52^2)/(K53-$R$52))^2)</f>
        <v>0.40172650890678036</v>
      </c>
    </row>
    <row r="64" spans="1:19" x14ac:dyDescent="0.35">
      <c r="J64" t="s">
        <v>49</v>
      </c>
      <c r="K64">
        <f t="shared" si="6"/>
        <v>12.7373417721519</v>
      </c>
      <c r="L64">
        <f t="shared" si="7"/>
        <v>0.37605745865397266</v>
      </c>
    </row>
    <row r="65" spans="1:19" x14ac:dyDescent="0.35">
      <c r="A65" t="s">
        <v>40</v>
      </c>
      <c r="B65">
        <f>B62+B63+E62+E63</f>
        <v>-5.7700000000000005</v>
      </c>
      <c r="C65">
        <f>SQRT(C62^2+C63^2+F62^2+F63^2)</f>
        <v>2.8284271247461901E-2</v>
      </c>
      <c r="E65" t="s">
        <v>71</v>
      </c>
      <c r="J65" t="s">
        <v>50</v>
      </c>
      <c r="K65">
        <f t="shared" si="6"/>
        <v>13.212025316455698</v>
      </c>
      <c r="L65">
        <f t="shared" si="7"/>
        <v>0.38017617774749607</v>
      </c>
    </row>
    <row r="66" spans="1:19" x14ac:dyDescent="0.35">
      <c r="A66" t="s">
        <v>41</v>
      </c>
      <c r="B66">
        <f>B52+B53+B54+B55+B57+B58+B59+B60</f>
        <v>27.189999999999998</v>
      </c>
      <c r="C66">
        <f>SQRT(C52^2+C53^2+C54^2+C55^2+C57^2+C58^2+C59^2+C60^2)</f>
        <v>2.8284271247461905E-2</v>
      </c>
      <c r="J66" t="s">
        <v>51</v>
      </c>
      <c r="K66">
        <f t="shared" si="6"/>
        <v>14.636075949367088</v>
      </c>
      <c r="L66">
        <f t="shared" si="7"/>
        <v>0.39314346690250068</v>
      </c>
    </row>
    <row r="67" spans="1:19" x14ac:dyDescent="0.35">
      <c r="J67" t="s">
        <v>52</v>
      </c>
      <c r="K67">
        <f t="shared" si="6"/>
        <v>15.032154340836016</v>
      </c>
      <c r="L67">
        <f t="shared" si="7"/>
        <v>0.40328559597163044</v>
      </c>
    </row>
    <row r="68" spans="1:19" x14ac:dyDescent="0.35">
      <c r="A68" t="s">
        <v>39</v>
      </c>
      <c r="B68">
        <v>190</v>
      </c>
      <c r="C68">
        <v>10</v>
      </c>
      <c r="J68" t="s">
        <v>47</v>
      </c>
      <c r="K68">
        <f t="shared" si="6"/>
        <v>13.05379746835443</v>
      </c>
      <c r="L68">
        <f t="shared" si="7"/>
        <v>0.37879153464080551</v>
      </c>
    </row>
    <row r="69" spans="1:19" x14ac:dyDescent="0.35">
      <c r="A69" t="s">
        <v>38</v>
      </c>
      <c r="B69">
        <f>1.602*10^-19</f>
        <v>1.602E-19</v>
      </c>
      <c r="J69" t="s">
        <v>53</v>
      </c>
      <c r="K69">
        <f t="shared" si="6"/>
        <v>12.781350482315112</v>
      </c>
      <c r="L69">
        <f t="shared" si="7"/>
        <v>0.38248684864759497</v>
      </c>
    </row>
    <row r="71" spans="1:19" x14ac:dyDescent="0.35">
      <c r="A71" t="s">
        <v>42</v>
      </c>
      <c r="B71">
        <f>8*10^-8*B68*B66/(B69*B65)</f>
        <v>-447110089857349</v>
      </c>
      <c r="C71">
        <f>B71*SQRT((C68/B68)^2+(C66/B66)^2+(C65/B65)^2)</f>
        <v>-23638530575371.004</v>
      </c>
      <c r="J71" t="s">
        <v>54</v>
      </c>
      <c r="K71">
        <f>(K62+K63+K64+K65)/4</f>
        <v>13.866997247266806</v>
      </c>
      <c r="L71">
        <f>SQRT(L62^2+L63^2+L64^2+L65^2)/4</f>
        <v>0.19245777062815256</v>
      </c>
      <c r="N71" t="s">
        <v>86</v>
      </c>
      <c r="O71">
        <v>1.5906E-2</v>
      </c>
      <c r="P71">
        <f>O71*SQRT((P72/O72)^2)</f>
        <v>1.5698957522876209E-4</v>
      </c>
    </row>
    <row r="72" spans="1:19" x14ac:dyDescent="0.35">
      <c r="A72" t="s">
        <v>77</v>
      </c>
      <c r="B72">
        <f>1/(B69*B71)</f>
        <v>-13961.208648690503</v>
      </c>
      <c r="C72">
        <f>B72*SQRT((C71/B71)^2)</f>
        <v>-738.1234845684171</v>
      </c>
      <c r="J72" t="s">
        <v>55</v>
      </c>
      <c r="K72">
        <f>(K66+K67+K68+K69)/4</f>
        <v>13.875844560218162</v>
      </c>
      <c r="L72">
        <f>SQRT(L66^2+L67^2+L68^2+L69^2)/4</f>
        <v>0.19477234685495903</v>
      </c>
      <c r="N72" t="s">
        <v>57</v>
      </c>
      <c r="O72">
        <f>1/O71</f>
        <v>62.869357475166602</v>
      </c>
      <c r="P72">
        <f>SQRT((EXP(-1*PI()*K71/O72)*L71/((K71/O72*EXP(-1*PI()*K71/O72))+(K72/O72*EXP(-1*PI()*K72/O72))))^2+(EXP(-1*PI()*K72/O72)*L72/((K71/O72*EXP(-1*PI()*K71/O72))+(K72/O72*EXP(-1*PI()*K72/O72))))^2)</f>
        <v>0.62051010467318013</v>
      </c>
    </row>
    <row r="76" spans="1:19" x14ac:dyDescent="0.35">
      <c r="A76">
        <v>85</v>
      </c>
      <c r="B76" t="s">
        <v>70</v>
      </c>
      <c r="G76" t="s">
        <v>70</v>
      </c>
      <c r="H76" t="s">
        <v>66</v>
      </c>
      <c r="J76" t="s">
        <v>21</v>
      </c>
      <c r="Q76" t="s">
        <v>75</v>
      </c>
      <c r="R76">
        <v>-0.05</v>
      </c>
      <c r="S76">
        <v>0.01</v>
      </c>
    </row>
    <row r="77" spans="1:19" x14ac:dyDescent="0.35">
      <c r="A77" t="s">
        <v>0</v>
      </c>
      <c r="B77">
        <v>3.43</v>
      </c>
      <c r="C77">
        <v>0.01</v>
      </c>
      <c r="D77" t="s">
        <v>2</v>
      </c>
      <c r="E77">
        <v>-6.01</v>
      </c>
      <c r="F77">
        <v>0.01</v>
      </c>
      <c r="J77" t="s">
        <v>23</v>
      </c>
      <c r="K77">
        <v>0.64</v>
      </c>
      <c r="L77">
        <v>0.01</v>
      </c>
      <c r="M77" t="s">
        <v>24</v>
      </c>
      <c r="N77">
        <v>9.3000000000000007</v>
      </c>
      <c r="O77">
        <v>0.2</v>
      </c>
      <c r="Q77" t="s">
        <v>76</v>
      </c>
      <c r="R77">
        <v>-2E-3</v>
      </c>
      <c r="S77">
        <v>1E-3</v>
      </c>
    </row>
    <row r="78" spans="1:19" x14ac:dyDescent="0.35">
      <c r="A78" t="s">
        <v>1</v>
      </c>
      <c r="B78">
        <v>3.41</v>
      </c>
      <c r="C78">
        <v>0.01</v>
      </c>
      <c r="D78" t="s">
        <v>3</v>
      </c>
      <c r="E78">
        <v>-6.67</v>
      </c>
      <c r="F78">
        <v>0.01</v>
      </c>
      <c r="J78" t="s">
        <v>22</v>
      </c>
      <c r="K78">
        <v>0.64</v>
      </c>
      <c r="L78">
        <v>0.01</v>
      </c>
      <c r="M78" t="s">
        <v>25</v>
      </c>
      <c r="N78">
        <v>8.9</v>
      </c>
      <c r="O78">
        <v>0.2</v>
      </c>
    </row>
    <row r="79" spans="1:19" x14ac:dyDescent="0.35">
      <c r="A79" t="s">
        <v>4</v>
      </c>
      <c r="B79">
        <v>3.41</v>
      </c>
      <c r="C79">
        <v>0.01</v>
      </c>
      <c r="D79" t="s">
        <v>5</v>
      </c>
      <c r="E79">
        <v>5.39</v>
      </c>
      <c r="F79">
        <v>0.01</v>
      </c>
      <c r="J79" t="s">
        <v>26</v>
      </c>
      <c r="K79">
        <v>0.65</v>
      </c>
      <c r="L79">
        <v>0.01</v>
      </c>
      <c r="M79" t="s">
        <v>27</v>
      </c>
      <c r="N79">
        <v>7.7</v>
      </c>
      <c r="O79">
        <v>0.2</v>
      </c>
    </row>
    <row r="80" spans="1:19" x14ac:dyDescent="0.35">
      <c r="A80" t="s">
        <v>6</v>
      </c>
      <c r="B80">
        <v>3.41</v>
      </c>
      <c r="C80">
        <v>0.01</v>
      </c>
      <c r="D80" t="s">
        <v>7</v>
      </c>
      <c r="E80">
        <v>5.18</v>
      </c>
      <c r="F80">
        <v>0.01</v>
      </c>
      <c r="J80" t="s">
        <v>28</v>
      </c>
      <c r="K80">
        <v>0.64</v>
      </c>
      <c r="L80">
        <v>0.01</v>
      </c>
      <c r="M80" t="s">
        <v>33</v>
      </c>
      <c r="N80">
        <v>8.3000000000000007</v>
      </c>
      <c r="O80">
        <v>0.2</v>
      </c>
    </row>
    <row r="81" spans="1:16" x14ac:dyDescent="0.35">
      <c r="J81" t="s">
        <v>29</v>
      </c>
      <c r="K81">
        <v>0.65</v>
      </c>
      <c r="L81">
        <v>0.01</v>
      </c>
      <c r="M81" t="s">
        <v>34</v>
      </c>
      <c r="N81">
        <v>9.1999999999999993</v>
      </c>
      <c r="O81">
        <v>0.2</v>
      </c>
    </row>
    <row r="82" spans="1:16" x14ac:dyDescent="0.35">
      <c r="A82" t="s">
        <v>8</v>
      </c>
      <c r="B82">
        <v>3.41</v>
      </c>
      <c r="C82">
        <v>0.01</v>
      </c>
      <c r="D82" t="s">
        <v>9</v>
      </c>
      <c r="E82">
        <v>-5.01</v>
      </c>
      <c r="F82">
        <v>0.01</v>
      </c>
      <c r="J82" t="s">
        <v>30</v>
      </c>
      <c r="K82">
        <v>0.65</v>
      </c>
      <c r="L82">
        <v>0.01</v>
      </c>
      <c r="M82" t="s">
        <v>35</v>
      </c>
      <c r="N82">
        <v>9.3000000000000007</v>
      </c>
      <c r="O82">
        <v>0.2</v>
      </c>
    </row>
    <row r="83" spans="1:16" x14ac:dyDescent="0.35">
      <c r="A83" t="s">
        <v>10</v>
      </c>
      <c r="B83">
        <v>3.41</v>
      </c>
      <c r="C83">
        <v>0.01</v>
      </c>
      <c r="D83" t="s">
        <v>11</v>
      </c>
      <c r="E83">
        <v>-5.54</v>
      </c>
      <c r="F83">
        <v>0.01</v>
      </c>
      <c r="J83" t="s">
        <v>31</v>
      </c>
      <c r="K83">
        <v>0.64</v>
      </c>
      <c r="L83">
        <v>0.01</v>
      </c>
      <c r="M83" t="s">
        <v>36</v>
      </c>
      <c r="N83">
        <v>8.1999999999999993</v>
      </c>
      <c r="O83">
        <v>0.2</v>
      </c>
    </row>
    <row r="84" spans="1:16" x14ac:dyDescent="0.35">
      <c r="A84" t="s">
        <v>12</v>
      </c>
      <c r="B84">
        <v>3.41</v>
      </c>
      <c r="C84">
        <v>0.01</v>
      </c>
      <c r="D84" t="s">
        <v>13</v>
      </c>
      <c r="E84">
        <v>6.31</v>
      </c>
      <c r="F84">
        <v>0.01</v>
      </c>
      <c r="J84" t="s">
        <v>32</v>
      </c>
      <c r="K84">
        <v>0.64</v>
      </c>
      <c r="L84">
        <v>0.01</v>
      </c>
      <c r="M84" t="s">
        <v>37</v>
      </c>
      <c r="N84">
        <v>7.9</v>
      </c>
      <c r="O84">
        <v>0.2</v>
      </c>
    </row>
    <row r="85" spans="1:16" x14ac:dyDescent="0.35">
      <c r="A85" t="s">
        <v>14</v>
      </c>
      <c r="B85">
        <v>3.41</v>
      </c>
      <c r="C85">
        <v>0.01</v>
      </c>
      <c r="D85" t="s">
        <v>15</v>
      </c>
      <c r="E85">
        <v>6.07</v>
      </c>
      <c r="F85">
        <v>0.01</v>
      </c>
    </row>
    <row r="87" spans="1:16" x14ac:dyDescent="0.35">
      <c r="A87" t="s">
        <v>16</v>
      </c>
      <c r="B87">
        <f>E77-E82</f>
        <v>-1</v>
      </c>
      <c r="C87">
        <f>SQRT(F77^2+F82^2)</f>
        <v>1.4142135623730951E-2</v>
      </c>
      <c r="D87" t="s">
        <v>17</v>
      </c>
      <c r="E87">
        <f>E78-E83</f>
        <v>-1.1299999999999999</v>
      </c>
      <c r="F87">
        <f>SQRT(F78^2+F83^2)</f>
        <v>1.4142135623730951E-2</v>
      </c>
      <c r="J87" t="s">
        <v>46</v>
      </c>
      <c r="K87">
        <f>(N77-$R$76)/(K77-$R$77)</f>
        <v>14.563862928348911</v>
      </c>
      <c r="L87">
        <f>K87*SQRT((SQRT(O77^2+$S$76^2)/(N77-$R$76))^2+(SQRT(L77^2+$S$77^2)/(K77-$R$77))^2)</f>
        <v>0.38635160731105389</v>
      </c>
    </row>
    <row r="88" spans="1:16" x14ac:dyDescent="0.35">
      <c r="A88" t="s">
        <v>18</v>
      </c>
      <c r="B88">
        <f>E79-E84</f>
        <v>-0.91999999999999993</v>
      </c>
      <c r="C88">
        <f>SQRT(F79^2+F84^2)</f>
        <v>1.4142135623730951E-2</v>
      </c>
      <c r="D88" t="s">
        <v>19</v>
      </c>
      <c r="E88">
        <f>E80-E85</f>
        <v>-0.89000000000000057</v>
      </c>
      <c r="F88">
        <f>SQRT(F80^2+F85^2)</f>
        <v>1.4142135623730951E-2</v>
      </c>
      <c r="J88" t="s">
        <v>48</v>
      </c>
      <c r="K88">
        <f t="shared" ref="K88:K94" si="8">(N78-$R$76)/(K78-$R$77)</f>
        <v>13.940809968847354</v>
      </c>
      <c r="L88">
        <f t="shared" ref="L88:L94" si="9">K88*SQRT((SQRT(O78^2+$S$76^2)/(N78-$R$76))^2+(SQRT(L78^2+$S$77^2)/(K78-$R$77))^2)</f>
        <v>0.38067772438229941</v>
      </c>
    </row>
    <row r="89" spans="1:16" x14ac:dyDescent="0.35">
      <c r="J89" t="s">
        <v>49</v>
      </c>
      <c r="K89">
        <f t="shared" si="8"/>
        <v>11.886503067484663</v>
      </c>
      <c r="L89">
        <f t="shared" si="9"/>
        <v>0.35762906522058446</v>
      </c>
    </row>
    <row r="90" spans="1:16" x14ac:dyDescent="0.35">
      <c r="A90" t="s">
        <v>40</v>
      </c>
      <c r="B90">
        <f>B87+B88+E87+E88</f>
        <v>-3.9400000000000004</v>
      </c>
      <c r="C90">
        <f>SQRT(C87^2+C88^2+F87^2+F88^2)</f>
        <v>2.8284271247461901E-2</v>
      </c>
      <c r="E90" t="s">
        <v>71</v>
      </c>
      <c r="J90" t="s">
        <v>50</v>
      </c>
      <c r="K90">
        <f t="shared" si="8"/>
        <v>13.006230529595017</v>
      </c>
      <c r="L90">
        <f t="shared" si="9"/>
        <v>0.37248382789664891</v>
      </c>
    </row>
    <row r="91" spans="1:16" x14ac:dyDescent="0.35">
      <c r="A91" t="s">
        <v>41</v>
      </c>
      <c r="B91">
        <f>B77+B78+B79+B80+B82+B83+B84+B85</f>
        <v>27.3</v>
      </c>
      <c r="C91">
        <f>SQRT(C77^2+C78^2+C79^2+C80^2+C82^2+C83^2+C84^2+C85^2)</f>
        <v>2.8284271247461905E-2</v>
      </c>
      <c r="J91" t="s">
        <v>51</v>
      </c>
      <c r="K91">
        <f t="shared" si="8"/>
        <v>14.187116564417177</v>
      </c>
      <c r="L91">
        <f t="shared" si="9"/>
        <v>0.37702837551653279</v>
      </c>
    </row>
    <row r="92" spans="1:16" x14ac:dyDescent="0.35">
      <c r="J92" t="s">
        <v>52</v>
      </c>
      <c r="K92">
        <f t="shared" si="8"/>
        <v>14.340490797546014</v>
      </c>
      <c r="L92">
        <f t="shared" si="9"/>
        <v>0.37840446942313505</v>
      </c>
    </row>
    <row r="93" spans="1:16" x14ac:dyDescent="0.35">
      <c r="A93" t="s">
        <v>39</v>
      </c>
      <c r="B93">
        <v>180</v>
      </c>
      <c r="C93">
        <v>10</v>
      </c>
      <c r="J93" t="s">
        <v>47</v>
      </c>
      <c r="K93">
        <f t="shared" si="8"/>
        <v>12.850467289719626</v>
      </c>
      <c r="L93">
        <f t="shared" si="9"/>
        <v>0.37115665860836328</v>
      </c>
    </row>
    <row r="94" spans="1:16" x14ac:dyDescent="0.35">
      <c r="A94" t="s">
        <v>38</v>
      </c>
      <c r="B94">
        <f>1.602*10^-19</f>
        <v>1.602E-19</v>
      </c>
      <c r="J94" t="s">
        <v>53</v>
      </c>
      <c r="K94">
        <f t="shared" si="8"/>
        <v>12.383177570093459</v>
      </c>
      <c r="L94">
        <f t="shared" si="9"/>
        <v>0.36724351541408479</v>
      </c>
    </row>
    <row r="96" spans="1:16" x14ac:dyDescent="0.35">
      <c r="A96" t="s">
        <v>42</v>
      </c>
      <c r="B96">
        <f>8*10^-8*B93*B91/(B94*B90)</f>
        <v>-622825529002452.63</v>
      </c>
      <c r="C96">
        <f>B96*SQRT((C93/B93)^2+(C91/B91)^2+(C90/B90)^2)</f>
        <v>-34895061863636.246</v>
      </c>
      <c r="J96" t="s">
        <v>54</v>
      </c>
      <c r="K96">
        <f>(K87+K88+K89+K90)/4</f>
        <v>13.349351623568985</v>
      </c>
      <c r="L96">
        <f>SQRT(L87^2+L88^2+L89^2+L90^2)/4</f>
        <v>0.18722076618390421</v>
      </c>
      <c r="N96" t="s">
        <v>86</v>
      </c>
      <c r="O96">
        <v>1.6471E-2</v>
      </c>
      <c r="P96">
        <f>O96*SQRT((P97/O97)^2)</f>
        <v>1.6258276847478501E-4</v>
      </c>
    </row>
    <row r="97" spans="1:19" x14ac:dyDescent="0.35">
      <c r="A97" t="s">
        <v>77</v>
      </c>
      <c r="B97">
        <f>1/(B94*B96)</f>
        <v>-10022.38502238502</v>
      </c>
      <c r="C97">
        <f>B97*SQRT((C96/B96)^2)</f>
        <v>-561.52442231687871</v>
      </c>
      <c r="J97" t="s">
        <v>55</v>
      </c>
      <c r="K97">
        <f>(K91+K92+K93+K94)/4</f>
        <v>13.440313055444069</v>
      </c>
      <c r="L97">
        <f>SQRT(L91^2+L92^2+L93^2+L94^2)/4</f>
        <v>0.18674270455413047</v>
      </c>
      <c r="N97" t="s">
        <v>57</v>
      </c>
      <c r="O97">
        <f>1/O96</f>
        <v>60.712767895088341</v>
      </c>
      <c r="P97">
        <f>SQRT((EXP(-1*PI()*K96/O97)*L96/((K96/O97*EXP(-1*PI()*K96/O97))+(K97/O97*EXP(-1*PI()*K97/O97))))^2+(EXP(-1*PI()*K97/O97)*L97/((K96/O97*EXP(-1*PI()*K96/O97))+(K97/O97*EXP(-1*PI()*K97/O97))))^2)</f>
        <v>0.59928661806511496</v>
      </c>
    </row>
    <row r="102" spans="1:19" x14ac:dyDescent="0.35">
      <c r="A102">
        <v>105</v>
      </c>
      <c r="B102" t="s">
        <v>70</v>
      </c>
      <c r="G102" t="s">
        <v>70</v>
      </c>
      <c r="H102" t="s">
        <v>66</v>
      </c>
      <c r="J102" t="s">
        <v>21</v>
      </c>
      <c r="Q102" t="s">
        <v>75</v>
      </c>
      <c r="R102">
        <v>-0.04</v>
      </c>
      <c r="S102">
        <v>0.01</v>
      </c>
    </row>
    <row r="103" spans="1:19" x14ac:dyDescent="0.35">
      <c r="A103" t="s">
        <v>0</v>
      </c>
      <c r="B103">
        <v>3.16</v>
      </c>
      <c r="C103">
        <v>0.01</v>
      </c>
      <c r="D103" t="s">
        <v>2</v>
      </c>
      <c r="E103">
        <v>-3.74</v>
      </c>
      <c r="F103">
        <v>0.01</v>
      </c>
      <c r="J103" t="s">
        <v>23</v>
      </c>
      <c r="K103">
        <v>0.64</v>
      </c>
      <c r="L103">
        <v>0.01</v>
      </c>
      <c r="M103" t="s">
        <v>24</v>
      </c>
      <c r="N103">
        <v>6.7</v>
      </c>
      <c r="O103">
        <v>0.2</v>
      </c>
      <c r="Q103" t="s">
        <v>76</v>
      </c>
      <c r="R103">
        <v>-2E-3</v>
      </c>
      <c r="S103">
        <v>1E-3</v>
      </c>
    </row>
    <row r="104" spans="1:19" x14ac:dyDescent="0.35">
      <c r="A104" t="s">
        <v>1</v>
      </c>
      <c r="B104">
        <v>3.14</v>
      </c>
      <c r="C104">
        <v>0.01</v>
      </c>
      <c r="D104" t="s">
        <v>3</v>
      </c>
      <c r="E104">
        <v>-4.26</v>
      </c>
      <c r="F104">
        <v>0.01</v>
      </c>
      <c r="J104" t="s">
        <v>22</v>
      </c>
      <c r="K104">
        <v>0.64</v>
      </c>
      <c r="L104">
        <v>0.01</v>
      </c>
      <c r="M104" t="s">
        <v>25</v>
      </c>
      <c r="N104">
        <v>6.7</v>
      </c>
      <c r="O104">
        <v>0.2</v>
      </c>
    </row>
    <row r="105" spans="1:19" x14ac:dyDescent="0.35">
      <c r="A105" t="s">
        <v>4</v>
      </c>
      <c r="B105">
        <v>3.14</v>
      </c>
      <c r="C105">
        <v>0.01</v>
      </c>
      <c r="D105" t="s">
        <v>5</v>
      </c>
      <c r="E105">
        <v>3.81</v>
      </c>
      <c r="F105">
        <v>0.01</v>
      </c>
      <c r="J105" t="s">
        <v>26</v>
      </c>
      <c r="K105">
        <v>0.65</v>
      </c>
      <c r="L105">
        <v>0.01</v>
      </c>
      <c r="M105" t="s">
        <v>27</v>
      </c>
      <c r="N105">
        <v>5.54</v>
      </c>
      <c r="O105">
        <v>0.2</v>
      </c>
    </row>
    <row r="106" spans="1:19" x14ac:dyDescent="0.35">
      <c r="A106" t="s">
        <v>6</v>
      </c>
      <c r="B106">
        <v>3.13</v>
      </c>
      <c r="C106">
        <v>0.01</v>
      </c>
      <c r="D106" t="s">
        <v>7</v>
      </c>
      <c r="E106">
        <v>3.54</v>
      </c>
      <c r="F106">
        <v>0.01</v>
      </c>
      <c r="J106" t="s">
        <v>28</v>
      </c>
      <c r="K106">
        <v>0.64</v>
      </c>
      <c r="L106">
        <v>0.01</v>
      </c>
      <c r="M106" t="s">
        <v>33</v>
      </c>
      <c r="N106">
        <v>6</v>
      </c>
      <c r="O106">
        <v>0.2</v>
      </c>
    </row>
    <row r="107" spans="1:19" x14ac:dyDescent="0.35">
      <c r="J107" t="s">
        <v>29</v>
      </c>
      <c r="K107">
        <v>0.64</v>
      </c>
      <c r="L107">
        <v>0.01</v>
      </c>
      <c r="M107" t="s">
        <v>34</v>
      </c>
      <c r="N107">
        <v>6.4</v>
      </c>
      <c r="O107">
        <v>0.2</v>
      </c>
    </row>
    <row r="108" spans="1:19" x14ac:dyDescent="0.35">
      <c r="A108" t="s">
        <v>8</v>
      </c>
      <c r="B108">
        <v>3.14</v>
      </c>
      <c r="C108">
        <v>0.01</v>
      </c>
      <c r="D108" t="s">
        <v>9</v>
      </c>
      <c r="E108">
        <v>-3.56</v>
      </c>
      <c r="F108">
        <v>0.01</v>
      </c>
      <c r="J108" t="s">
        <v>30</v>
      </c>
      <c r="K108">
        <v>0.64</v>
      </c>
      <c r="L108">
        <v>0.01</v>
      </c>
      <c r="M108" t="s">
        <v>35</v>
      </c>
      <c r="N108">
        <v>6.8</v>
      </c>
      <c r="O108">
        <v>0.2</v>
      </c>
    </row>
    <row r="109" spans="1:19" x14ac:dyDescent="0.35">
      <c r="A109" t="s">
        <v>10</v>
      </c>
      <c r="B109">
        <v>3.13</v>
      </c>
      <c r="C109">
        <v>0.01</v>
      </c>
      <c r="D109" t="s">
        <v>11</v>
      </c>
      <c r="E109">
        <v>-3.99</v>
      </c>
      <c r="F109">
        <v>0.01</v>
      </c>
      <c r="J109" t="s">
        <v>31</v>
      </c>
      <c r="K109">
        <v>0.64</v>
      </c>
      <c r="L109">
        <v>0.01</v>
      </c>
      <c r="M109" t="s">
        <v>36</v>
      </c>
      <c r="N109">
        <v>5.7</v>
      </c>
      <c r="O109">
        <v>0.2</v>
      </c>
    </row>
    <row r="110" spans="1:19" x14ac:dyDescent="0.35">
      <c r="A110" t="s">
        <v>12</v>
      </c>
      <c r="B110">
        <v>3.14</v>
      </c>
      <c r="C110">
        <v>0.01</v>
      </c>
      <c r="D110" t="s">
        <v>13</v>
      </c>
      <c r="E110">
        <v>4.22</v>
      </c>
      <c r="F110">
        <v>0.01</v>
      </c>
      <c r="J110" t="s">
        <v>32</v>
      </c>
      <c r="K110">
        <v>0.63</v>
      </c>
      <c r="L110">
        <v>0.01</v>
      </c>
      <c r="M110" t="s">
        <v>37</v>
      </c>
      <c r="N110">
        <v>5.9</v>
      </c>
      <c r="O110">
        <v>0.2</v>
      </c>
    </row>
    <row r="111" spans="1:19" x14ac:dyDescent="0.35">
      <c r="A111" t="s">
        <v>14</v>
      </c>
      <c r="B111">
        <v>3.14</v>
      </c>
      <c r="C111">
        <v>0.01</v>
      </c>
      <c r="D111" t="s">
        <v>15</v>
      </c>
      <c r="E111">
        <v>3.66</v>
      </c>
      <c r="F111">
        <v>0.01</v>
      </c>
    </row>
    <row r="113" spans="1:16" x14ac:dyDescent="0.35">
      <c r="A113" t="s">
        <v>16</v>
      </c>
      <c r="B113">
        <f>E103-E108</f>
        <v>-0.18000000000000016</v>
      </c>
      <c r="C113">
        <f>SQRT(F103^2+F108^2)</f>
        <v>1.4142135623730951E-2</v>
      </c>
      <c r="D113" t="s">
        <v>17</v>
      </c>
      <c r="E113">
        <f>E104-E109</f>
        <v>-0.26999999999999957</v>
      </c>
      <c r="F113">
        <f>SQRT(F104^2+F109^2)</f>
        <v>1.4142135623730951E-2</v>
      </c>
      <c r="J113" t="s">
        <v>46</v>
      </c>
      <c r="K113">
        <f>(N103-$R$102)/(K103-$R$103)</f>
        <v>10.498442367601246</v>
      </c>
      <c r="L113">
        <f>K113*SQRT((SQRT(O103^2+$S$102^2)/(N103-$R$102))^2+(SQRT(L103^2+$S$103^2)/(K103-$R$103))^2)</f>
        <v>0.35256191813873766</v>
      </c>
    </row>
    <row r="114" spans="1:16" x14ac:dyDescent="0.35">
      <c r="A114" t="s">
        <v>18</v>
      </c>
      <c r="B114">
        <f>E105-E110</f>
        <v>-0.4099999999999997</v>
      </c>
      <c r="C114">
        <f>SQRT(F105^2+F110^2)</f>
        <v>1.4142135623730951E-2</v>
      </c>
      <c r="D114" t="s">
        <v>19</v>
      </c>
      <c r="E114">
        <f>E106-E111</f>
        <v>-0.12000000000000011</v>
      </c>
      <c r="F114">
        <f>SQRT(F106^2+F111^2)</f>
        <v>1.4142135623730951E-2</v>
      </c>
      <c r="J114" t="s">
        <v>48</v>
      </c>
      <c r="K114">
        <f t="shared" ref="K114:K120" si="10">(N104-$R$102)/(K104-$R$103)</f>
        <v>10.498442367601246</v>
      </c>
      <c r="L114">
        <f t="shared" ref="L114:L120" si="11">K114*SQRT((SQRT(O104^2+$S$102^2)/(N104-$R$102))^2+(SQRT(L104^2+$S$103^2)/(K104-$R$103))^2)</f>
        <v>0.35256191813873766</v>
      </c>
    </row>
    <row r="115" spans="1:16" x14ac:dyDescent="0.35">
      <c r="J115" t="s">
        <v>49</v>
      </c>
      <c r="K115">
        <f t="shared" si="10"/>
        <v>8.5582822085889561</v>
      </c>
      <c r="L115">
        <f t="shared" si="11"/>
        <v>0.33426317041717035</v>
      </c>
    </row>
    <row r="116" spans="1:16" x14ac:dyDescent="0.35">
      <c r="A116" t="s">
        <v>40</v>
      </c>
      <c r="B116">
        <f>B113+B114+E113+E114</f>
        <v>-0.97999999999999954</v>
      </c>
      <c r="C116">
        <f>SQRT(C113^2+C114^2+F113^2+F114^2)</f>
        <v>2.8284271247461901E-2</v>
      </c>
      <c r="E116" t="s">
        <v>71</v>
      </c>
      <c r="J116" t="s">
        <v>50</v>
      </c>
      <c r="K116">
        <f t="shared" si="10"/>
        <v>9.40809968847352</v>
      </c>
      <c r="L116">
        <f t="shared" si="11"/>
        <v>0.3449364420353499</v>
      </c>
    </row>
    <row r="117" spans="1:16" x14ac:dyDescent="0.35">
      <c r="A117" t="s">
        <v>41</v>
      </c>
      <c r="B117">
        <f>B103+B104+B105+B106+B108+B109+B110+B111</f>
        <v>25.12</v>
      </c>
      <c r="C117">
        <f>SQRT(C103^2+C104^2+C105^2+C106^2+C108^2+C109^2+C110^2+C111^2)</f>
        <v>2.8284271247461905E-2</v>
      </c>
      <c r="J117" t="s">
        <v>51</v>
      </c>
      <c r="K117">
        <f t="shared" si="10"/>
        <v>10.031152647975079</v>
      </c>
      <c r="L117">
        <f t="shared" si="11"/>
        <v>0.34921210456204616</v>
      </c>
    </row>
    <row r="118" spans="1:16" x14ac:dyDescent="0.35">
      <c r="J118" t="s">
        <v>52</v>
      </c>
      <c r="K118">
        <f t="shared" si="10"/>
        <v>10.654205607476635</v>
      </c>
      <c r="L118">
        <f t="shared" si="11"/>
        <v>0.35370509154003149</v>
      </c>
    </row>
    <row r="119" spans="1:16" x14ac:dyDescent="0.35">
      <c r="A119" t="s">
        <v>39</v>
      </c>
      <c r="B119">
        <v>180</v>
      </c>
      <c r="C119">
        <v>10</v>
      </c>
      <c r="J119" t="s">
        <v>47</v>
      </c>
      <c r="K119">
        <f t="shared" si="10"/>
        <v>8.9408099688473524</v>
      </c>
      <c r="L119">
        <f t="shared" si="11"/>
        <v>0.34187723498362421</v>
      </c>
    </row>
    <row r="120" spans="1:16" x14ac:dyDescent="0.35">
      <c r="A120" t="s">
        <v>38</v>
      </c>
      <c r="B120">
        <f>1.602*10^-19</f>
        <v>1.602E-19</v>
      </c>
      <c r="J120" t="s">
        <v>53</v>
      </c>
      <c r="K120">
        <f t="shared" si="10"/>
        <v>9.3987341772151911</v>
      </c>
      <c r="L120">
        <f t="shared" si="11"/>
        <v>0.35033073671024645</v>
      </c>
    </row>
    <row r="122" spans="1:16" x14ac:dyDescent="0.35">
      <c r="A122" t="s">
        <v>42</v>
      </c>
      <c r="B122">
        <f>8*10^-8*B119*B117/(B120*B116)</f>
        <v>-2304058702132539.5</v>
      </c>
      <c r="C122">
        <f>B122*SQRT((C119/B119)^2+(C117/B117)^2+(C116/B116)^2)</f>
        <v>-144269290323822.03</v>
      </c>
      <c r="J122" t="s">
        <v>54</v>
      </c>
      <c r="K122">
        <f>(K113+K114+K115+K116)/4</f>
        <v>9.7408166580662421</v>
      </c>
      <c r="L122">
        <f>SQRT(L113^2+L114^2+L115^2+L116^2)/4</f>
        <v>0.17308105550302805</v>
      </c>
      <c r="N122" t="s">
        <v>86</v>
      </c>
      <c r="O122">
        <v>2.2633E-2</v>
      </c>
      <c r="P122">
        <f>O122*SQRT((P123/O123)^2)</f>
        <v>2.8523059417042985E-4</v>
      </c>
    </row>
    <row r="123" spans="1:16" x14ac:dyDescent="0.35">
      <c r="A123" t="s">
        <v>77</v>
      </c>
      <c r="B123">
        <f>1/(B120*B122)</f>
        <v>-2709.21797593772</v>
      </c>
      <c r="C123">
        <f>B123*SQRT((C122/B122)^2)</f>
        <v>-169.63845337764863</v>
      </c>
      <c r="J123" t="s">
        <v>55</v>
      </c>
      <c r="K123">
        <f>(K117+K118+K119+K120)/4</f>
        <v>9.7562256003785635</v>
      </c>
      <c r="L123">
        <f>SQRT(L117^2+L118^2+L119^2+L120^2)/4</f>
        <v>0.17440399483634036</v>
      </c>
      <c r="N123" t="s">
        <v>57</v>
      </c>
      <c r="O123">
        <f>1/O122</f>
        <v>44.183272213140107</v>
      </c>
      <c r="P123">
        <f>SQRT((EXP(-1*PI()*K122/O123)*L122/((K122/O123*EXP(-1*PI()*K122/O123))+(K123/O123*EXP(-1*PI()*K123/O123))))^2+(EXP(-1*PI()*K123/O123)*L123/((K122/O123*EXP(-1*PI()*K122/O123))+(K123/O123*EXP(-1*PI()*K123/O123))))^2)</f>
        <v>0.55681619695788431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B247F-A695-4C34-9955-74BAF7574AA9}">
  <dimension ref="A1:S48"/>
  <sheetViews>
    <sheetView workbookViewId="0">
      <selection activeCell="B43" sqref="B43"/>
    </sheetView>
  </sheetViews>
  <sheetFormatPr defaultRowHeight="14.5" x14ac:dyDescent="0.35"/>
  <cols>
    <col min="2" max="3" width="11.81640625" bestFit="1" customWidth="1"/>
  </cols>
  <sheetData>
    <row r="1" spans="1:19" x14ac:dyDescent="0.35">
      <c r="A1">
        <v>25</v>
      </c>
      <c r="B1" t="s">
        <v>63</v>
      </c>
      <c r="G1" t="s">
        <v>74</v>
      </c>
      <c r="H1" t="s">
        <v>66</v>
      </c>
      <c r="J1" t="s">
        <v>21</v>
      </c>
      <c r="Q1" t="s">
        <v>75</v>
      </c>
      <c r="R1">
        <v>-0.03</v>
      </c>
      <c r="S1">
        <v>0.01</v>
      </c>
    </row>
    <row r="2" spans="1:19" x14ac:dyDescent="0.35">
      <c r="A2" t="s">
        <v>0</v>
      </c>
      <c r="B2">
        <v>3.24</v>
      </c>
      <c r="C2">
        <v>1E-3</v>
      </c>
      <c r="D2" t="s">
        <v>2</v>
      </c>
      <c r="E2">
        <v>0.32</v>
      </c>
      <c r="F2">
        <v>0.01</v>
      </c>
      <c r="J2" t="s">
        <v>23</v>
      </c>
      <c r="K2">
        <v>0.621</v>
      </c>
      <c r="L2">
        <v>0.01</v>
      </c>
      <c r="M2" t="s">
        <v>24</v>
      </c>
      <c r="N2">
        <v>1.59</v>
      </c>
      <c r="O2">
        <v>0.01</v>
      </c>
      <c r="Q2" t="s">
        <v>76</v>
      </c>
      <c r="R2">
        <v>-1E-3</v>
      </c>
      <c r="S2">
        <v>1E-3</v>
      </c>
    </row>
    <row r="3" spans="1:19" x14ac:dyDescent="0.35">
      <c r="A3" t="s">
        <v>1</v>
      </c>
      <c r="B3">
        <v>3.23</v>
      </c>
      <c r="C3">
        <v>1E-3</v>
      </c>
      <c r="D3" t="s">
        <v>3</v>
      </c>
      <c r="E3">
        <v>0.38</v>
      </c>
      <c r="F3">
        <v>0.01</v>
      </c>
      <c r="J3" t="s">
        <v>22</v>
      </c>
      <c r="K3">
        <v>0.61899999999999999</v>
      </c>
      <c r="L3">
        <v>1E-3</v>
      </c>
      <c r="M3" t="s">
        <v>25</v>
      </c>
      <c r="N3">
        <v>1.72</v>
      </c>
      <c r="O3">
        <v>0.01</v>
      </c>
    </row>
    <row r="4" spans="1:19" x14ac:dyDescent="0.35">
      <c r="A4" t="s">
        <v>4</v>
      </c>
      <c r="B4">
        <v>3.238</v>
      </c>
      <c r="C4">
        <v>1E-3</v>
      </c>
      <c r="D4" t="s">
        <v>5</v>
      </c>
      <c r="E4">
        <v>0</v>
      </c>
      <c r="F4">
        <v>0.01</v>
      </c>
      <c r="J4" t="s">
        <v>26</v>
      </c>
      <c r="K4">
        <v>0.61599999999999999</v>
      </c>
      <c r="L4">
        <v>1E-3</v>
      </c>
      <c r="M4" t="s">
        <v>27</v>
      </c>
      <c r="N4">
        <v>1.66</v>
      </c>
      <c r="O4">
        <v>0.01</v>
      </c>
    </row>
    <row r="5" spans="1:19" x14ac:dyDescent="0.35">
      <c r="A5" t="s">
        <v>6</v>
      </c>
      <c r="B5">
        <v>3.2349999999999999</v>
      </c>
      <c r="C5">
        <v>1E-3</v>
      </c>
      <c r="D5" t="s">
        <v>7</v>
      </c>
      <c r="E5">
        <v>-0.11</v>
      </c>
      <c r="F5">
        <v>0.01</v>
      </c>
      <c r="J5" t="s">
        <v>28</v>
      </c>
      <c r="K5">
        <v>0.61399999999999999</v>
      </c>
      <c r="L5">
        <v>1E-3</v>
      </c>
      <c r="M5" t="s">
        <v>33</v>
      </c>
      <c r="N5">
        <v>1.61</v>
      </c>
      <c r="O5">
        <v>0.01</v>
      </c>
    </row>
    <row r="6" spans="1:19" x14ac:dyDescent="0.35">
      <c r="J6" t="s">
        <v>29</v>
      </c>
      <c r="K6">
        <v>0.61099999999999999</v>
      </c>
      <c r="L6">
        <v>1E-3</v>
      </c>
      <c r="M6" t="s">
        <v>34</v>
      </c>
      <c r="N6">
        <v>1.65</v>
      </c>
      <c r="O6">
        <v>0.01</v>
      </c>
    </row>
    <row r="7" spans="1:19" x14ac:dyDescent="0.35">
      <c r="A7" t="s">
        <v>8</v>
      </c>
      <c r="B7">
        <v>3.238</v>
      </c>
      <c r="C7">
        <v>1E-3</v>
      </c>
      <c r="D7" t="s">
        <v>9</v>
      </c>
      <c r="E7">
        <v>0.23</v>
      </c>
      <c r="F7">
        <v>0.01</v>
      </c>
      <c r="J7" t="s">
        <v>30</v>
      </c>
      <c r="K7">
        <v>0.61099999999999999</v>
      </c>
      <c r="L7">
        <v>1E-3</v>
      </c>
      <c r="M7" t="s">
        <v>35</v>
      </c>
      <c r="N7">
        <v>1.59</v>
      </c>
      <c r="O7">
        <v>0.01</v>
      </c>
    </row>
    <row r="8" spans="1:19" x14ac:dyDescent="0.35">
      <c r="A8" t="s">
        <v>10</v>
      </c>
      <c r="B8">
        <v>3.234</v>
      </c>
      <c r="C8">
        <v>1E-3</v>
      </c>
      <c r="D8" t="s">
        <v>11</v>
      </c>
      <c r="E8">
        <v>0.27</v>
      </c>
      <c r="F8">
        <v>0.01</v>
      </c>
      <c r="J8" t="s">
        <v>31</v>
      </c>
      <c r="K8">
        <v>0.60799999999999998</v>
      </c>
      <c r="L8">
        <v>1E-3</v>
      </c>
      <c r="M8" t="s">
        <v>36</v>
      </c>
      <c r="N8">
        <v>1.72</v>
      </c>
      <c r="O8">
        <v>0.01</v>
      </c>
    </row>
    <row r="9" spans="1:19" x14ac:dyDescent="0.35">
      <c r="A9" t="s">
        <v>12</v>
      </c>
      <c r="B9">
        <v>3.2429999999999999</v>
      </c>
      <c r="C9">
        <v>1E-3</v>
      </c>
      <c r="D9" t="s">
        <v>13</v>
      </c>
      <c r="E9">
        <v>-0.08</v>
      </c>
      <c r="F9">
        <v>0.01</v>
      </c>
      <c r="J9" t="s">
        <v>32</v>
      </c>
      <c r="K9">
        <v>0.61</v>
      </c>
      <c r="L9">
        <v>1E-3</v>
      </c>
      <c r="M9" t="s">
        <v>37</v>
      </c>
      <c r="N9">
        <v>1.68</v>
      </c>
      <c r="O9">
        <v>0.01</v>
      </c>
    </row>
    <row r="10" spans="1:19" x14ac:dyDescent="0.35">
      <c r="A10" t="s">
        <v>14</v>
      </c>
      <c r="B10">
        <v>3.2410000000000001</v>
      </c>
      <c r="C10">
        <v>1E-3</v>
      </c>
      <c r="D10" t="s">
        <v>15</v>
      </c>
      <c r="E10">
        <v>-0.19</v>
      </c>
      <c r="F10">
        <v>0.01</v>
      </c>
    </row>
    <row r="12" spans="1:19" x14ac:dyDescent="0.35">
      <c r="A12" t="s">
        <v>16</v>
      </c>
      <c r="B12">
        <f>E2-E7</f>
        <v>0.09</v>
      </c>
      <c r="C12">
        <f>SQRT(F2^2+F7^2)</f>
        <v>1.4142135623730951E-2</v>
      </c>
      <c r="D12" t="s">
        <v>17</v>
      </c>
      <c r="E12">
        <f>E3-E8</f>
        <v>0.10999999999999999</v>
      </c>
      <c r="F12">
        <f>SQRT(F3^2+F8^2)</f>
        <v>1.4142135623730951E-2</v>
      </c>
      <c r="J12" t="s">
        <v>46</v>
      </c>
      <c r="K12">
        <f t="shared" ref="K12:K19" si="0">(N2-$R$1)/(K2-$R$2)</f>
        <v>2.604501607717042</v>
      </c>
      <c r="L12">
        <f t="shared" ref="L12:L19" si="1">K12*SQRT((SQRT(O2^2+$S$1^2)/(N2-$R$1))^2+(SQRT(L2^2+$S$2^2)/(K2-$R$2))^2)</f>
        <v>4.7831305626611587E-2</v>
      </c>
    </row>
    <row r="13" spans="1:19" x14ac:dyDescent="0.35">
      <c r="A13" t="s">
        <v>18</v>
      </c>
      <c r="B13">
        <f>E4-E9</f>
        <v>0.08</v>
      </c>
      <c r="C13">
        <f>SQRT(F4^2+F9^2)</f>
        <v>1.4142135623730951E-2</v>
      </c>
      <c r="D13" t="s">
        <v>19</v>
      </c>
      <c r="E13">
        <f>E5-E10</f>
        <v>0.08</v>
      </c>
      <c r="F13">
        <f>SQRT(F5^2+F10^2)</f>
        <v>1.4142135623730951E-2</v>
      </c>
      <c r="J13" t="s">
        <v>48</v>
      </c>
      <c r="K13">
        <f t="shared" si="0"/>
        <v>2.8225806451612905</v>
      </c>
      <c r="L13">
        <f t="shared" si="1"/>
        <v>2.3701113386216721E-2</v>
      </c>
      <c r="M13" t="s">
        <v>64</v>
      </c>
    </row>
    <row r="14" spans="1:19" x14ac:dyDescent="0.35">
      <c r="J14" t="s">
        <v>49</v>
      </c>
      <c r="K14">
        <f t="shared" si="0"/>
        <v>2.7390599675850891</v>
      </c>
      <c r="L14">
        <f t="shared" si="1"/>
        <v>2.3765065401277253E-2</v>
      </c>
    </row>
    <row r="15" spans="1:19" x14ac:dyDescent="0.35">
      <c r="A15" t="s">
        <v>40</v>
      </c>
      <c r="B15">
        <f>B12+B13+E12+E13</f>
        <v>0.36</v>
      </c>
      <c r="C15">
        <f>SQRT(C12^2+C13^2+F12^2+F13^2)</f>
        <v>2.8284271247461901E-2</v>
      </c>
      <c r="E15" t="s">
        <v>71</v>
      </c>
      <c r="J15" t="s">
        <v>50</v>
      </c>
      <c r="K15">
        <f t="shared" si="0"/>
        <v>2.666666666666667</v>
      </c>
      <c r="L15">
        <f t="shared" si="1"/>
        <v>2.379891425485111E-2</v>
      </c>
    </row>
    <row r="16" spans="1:19" x14ac:dyDescent="0.35">
      <c r="A16" t="s">
        <v>41</v>
      </c>
      <c r="B16">
        <f>B2+B3+B4+B5+B7+B8+B9+B10</f>
        <v>25.898999999999997</v>
      </c>
      <c r="C16">
        <f>SQRT(C2^2+C3^2+C4^2+C5^2+C7^2+C8^2+C9^2+C10^2)</f>
        <v>2.8284271247461901E-3</v>
      </c>
      <c r="J16" t="s">
        <v>51</v>
      </c>
      <c r="K16">
        <f t="shared" si="0"/>
        <v>2.7450980392156863</v>
      </c>
      <c r="L16">
        <f t="shared" si="1"/>
        <v>2.3962914201352246E-2</v>
      </c>
    </row>
    <row r="17" spans="1:19" x14ac:dyDescent="0.35">
      <c r="J17" t="s">
        <v>52</v>
      </c>
      <c r="K17">
        <f t="shared" si="0"/>
        <v>2.6470588235294121</v>
      </c>
      <c r="L17">
        <f t="shared" si="1"/>
        <v>2.3903941013929047E-2</v>
      </c>
    </row>
    <row r="18" spans="1:19" x14ac:dyDescent="0.35">
      <c r="A18" t="s">
        <v>39</v>
      </c>
      <c r="B18">
        <v>170</v>
      </c>
      <c r="C18">
        <v>10</v>
      </c>
      <c r="J18" t="s">
        <v>47</v>
      </c>
      <c r="K18">
        <f t="shared" si="0"/>
        <v>2.8735632183908049</v>
      </c>
      <c r="L18">
        <f t="shared" si="1"/>
        <v>2.4161641289931125E-2</v>
      </c>
    </row>
    <row r="19" spans="1:19" x14ac:dyDescent="0.35">
      <c r="A19" t="s">
        <v>38</v>
      </c>
      <c r="B19">
        <f>1.602*10^-19</f>
        <v>1.602E-19</v>
      </c>
      <c r="J19" t="s">
        <v>53</v>
      </c>
      <c r="K19">
        <f t="shared" si="0"/>
        <v>2.7986906710310966</v>
      </c>
      <c r="L19">
        <f t="shared" si="1"/>
        <v>2.4035267828056615E-2</v>
      </c>
    </row>
    <row r="21" spans="1:19" x14ac:dyDescent="0.35">
      <c r="A21" t="s">
        <v>42</v>
      </c>
      <c r="B21">
        <f>8*10^-8*B18*B16/(B19*B15)</f>
        <v>6107407407407407</v>
      </c>
      <c r="C21">
        <f>B21*SQRT((C18/B18)^2+(C16/B16)^2+(C15/B15)^2)</f>
        <v>599430728906302.5</v>
      </c>
      <c r="J21" t="s">
        <v>54</v>
      </c>
      <c r="K21">
        <f>(K12+K13+K14+K15)/4</f>
        <v>2.7082022217825221</v>
      </c>
      <c r="L21">
        <f>SQRT(L12^2+L13^2+L14^2+L15^2)/4</f>
        <v>1.5773282844198461E-2</v>
      </c>
    </row>
    <row r="22" spans="1:19" x14ac:dyDescent="0.35">
      <c r="A22" t="s">
        <v>77</v>
      </c>
      <c r="B22">
        <f>1/(B19*B21)</f>
        <v>1022.0698959532847</v>
      </c>
      <c r="C22">
        <f>B22*SQRT((C21/B21)^2)</f>
        <v>100.31426788090108</v>
      </c>
      <c r="J22" t="s">
        <v>55</v>
      </c>
      <c r="K22">
        <f>(K16+K17+K18+K19)/4</f>
        <v>2.7661026880417499</v>
      </c>
      <c r="L22">
        <f>SQRT(L16^2+L17^2+L18^2+L19^2)/4</f>
        <v>1.2008066722021926E-2</v>
      </c>
    </row>
    <row r="27" spans="1:19" x14ac:dyDescent="0.35">
      <c r="A27">
        <v>45</v>
      </c>
      <c r="B27" t="s">
        <v>63</v>
      </c>
      <c r="G27" t="s">
        <v>74</v>
      </c>
      <c r="H27" t="s">
        <v>66</v>
      </c>
      <c r="J27" t="s">
        <v>21</v>
      </c>
      <c r="Q27" t="s">
        <v>75</v>
      </c>
      <c r="R27">
        <v>-0.03</v>
      </c>
      <c r="S27">
        <v>0.01</v>
      </c>
    </row>
    <row r="28" spans="1:19" x14ac:dyDescent="0.35">
      <c r="A28" t="s">
        <v>0</v>
      </c>
      <c r="B28">
        <v>3.5710000000000002</v>
      </c>
      <c r="C28">
        <v>1E-3</v>
      </c>
      <c r="D28" t="s">
        <v>2</v>
      </c>
      <c r="E28">
        <v>0.17</v>
      </c>
      <c r="F28">
        <v>0.01</v>
      </c>
      <c r="J28" t="s">
        <v>23</v>
      </c>
      <c r="K28">
        <v>0.66</v>
      </c>
      <c r="L28">
        <v>0.1</v>
      </c>
      <c r="M28" t="s">
        <v>24</v>
      </c>
      <c r="N28">
        <v>1.65</v>
      </c>
      <c r="O28">
        <v>0.01</v>
      </c>
      <c r="Q28" t="s">
        <v>76</v>
      </c>
      <c r="R28">
        <v>-2E-3</v>
      </c>
      <c r="S28">
        <v>1E-3</v>
      </c>
    </row>
    <row r="29" spans="1:19" x14ac:dyDescent="0.35">
      <c r="A29" t="s">
        <v>1</v>
      </c>
      <c r="B29">
        <v>3.5649999999999999</v>
      </c>
      <c r="C29">
        <v>1E-3</v>
      </c>
      <c r="D29" t="s">
        <v>3</v>
      </c>
      <c r="E29">
        <v>0.63</v>
      </c>
      <c r="F29">
        <v>0.01</v>
      </c>
      <c r="J29" t="s">
        <v>22</v>
      </c>
      <c r="K29">
        <v>0.65</v>
      </c>
      <c r="L29">
        <v>0.1</v>
      </c>
      <c r="M29" t="s">
        <v>25</v>
      </c>
      <c r="N29">
        <v>1.21</v>
      </c>
      <c r="O29">
        <v>0.01</v>
      </c>
    </row>
    <row r="30" spans="1:19" x14ac:dyDescent="0.35">
      <c r="A30" t="s">
        <v>4</v>
      </c>
      <c r="B30">
        <v>3.5609999999999999</v>
      </c>
      <c r="C30">
        <v>1E-3</v>
      </c>
      <c r="D30" t="s">
        <v>5</v>
      </c>
      <c r="E30">
        <v>0.05</v>
      </c>
      <c r="F30">
        <v>0.01</v>
      </c>
      <c r="J30" t="s">
        <v>26</v>
      </c>
      <c r="K30">
        <v>0.61599999999999999</v>
      </c>
      <c r="L30">
        <v>1E-3</v>
      </c>
      <c r="M30" t="s">
        <v>27</v>
      </c>
      <c r="N30">
        <v>1.66</v>
      </c>
      <c r="O30">
        <v>0.01</v>
      </c>
    </row>
    <row r="31" spans="1:19" x14ac:dyDescent="0.35">
      <c r="A31" t="s">
        <v>6</v>
      </c>
      <c r="B31">
        <v>3.56</v>
      </c>
      <c r="C31">
        <v>1E-3</v>
      </c>
      <c r="D31" t="s">
        <v>7</v>
      </c>
      <c r="E31">
        <v>-0.41</v>
      </c>
      <c r="F31">
        <v>0.01</v>
      </c>
      <c r="J31" t="s">
        <v>28</v>
      </c>
      <c r="K31">
        <v>0.61399999999999999</v>
      </c>
      <c r="L31">
        <v>1E-3</v>
      </c>
      <c r="M31" t="s">
        <v>33</v>
      </c>
      <c r="N31">
        <v>1.61</v>
      </c>
      <c r="O31">
        <v>0.01</v>
      </c>
    </row>
    <row r="32" spans="1:19" x14ac:dyDescent="0.35">
      <c r="J32" t="s">
        <v>29</v>
      </c>
      <c r="K32">
        <v>0.61099999999999999</v>
      </c>
      <c r="L32">
        <v>1E-3</v>
      </c>
      <c r="M32" t="s">
        <v>34</v>
      </c>
      <c r="N32">
        <v>1.65</v>
      </c>
      <c r="O32">
        <v>0.01</v>
      </c>
    </row>
    <row r="33" spans="1:15" x14ac:dyDescent="0.35">
      <c r="A33" t="s">
        <v>8</v>
      </c>
      <c r="B33">
        <v>3.56</v>
      </c>
      <c r="C33">
        <v>1E-3</v>
      </c>
      <c r="D33" t="s">
        <v>9</v>
      </c>
      <c r="E33">
        <v>0</v>
      </c>
      <c r="F33">
        <v>0.01</v>
      </c>
      <c r="J33" t="s">
        <v>30</v>
      </c>
      <c r="K33">
        <v>0.61099999999999999</v>
      </c>
      <c r="L33">
        <v>1E-3</v>
      </c>
      <c r="M33" t="s">
        <v>35</v>
      </c>
      <c r="N33">
        <v>1.59</v>
      </c>
      <c r="O33">
        <v>0.01</v>
      </c>
    </row>
    <row r="34" spans="1:15" x14ac:dyDescent="0.35">
      <c r="A34" t="s">
        <v>10</v>
      </c>
      <c r="B34">
        <v>3.5539999999999998</v>
      </c>
      <c r="C34">
        <v>1E-3</v>
      </c>
      <c r="D34" t="s">
        <v>11</v>
      </c>
      <c r="E34">
        <v>0.47</v>
      </c>
      <c r="F34">
        <v>0.01</v>
      </c>
      <c r="J34" t="s">
        <v>31</v>
      </c>
      <c r="K34">
        <v>0.60799999999999998</v>
      </c>
      <c r="L34">
        <v>1E-3</v>
      </c>
      <c r="M34" t="s">
        <v>36</v>
      </c>
      <c r="N34">
        <v>1.72</v>
      </c>
      <c r="O34">
        <v>0.01</v>
      </c>
    </row>
    <row r="35" spans="1:15" x14ac:dyDescent="0.35">
      <c r="A35" t="s">
        <v>12</v>
      </c>
      <c r="B35">
        <v>3.556</v>
      </c>
      <c r="C35">
        <v>1E-3</v>
      </c>
      <c r="D35" t="s">
        <v>13</v>
      </c>
      <c r="E35">
        <v>-0.18</v>
      </c>
      <c r="F35">
        <v>0.01</v>
      </c>
      <c r="J35" t="s">
        <v>32</v>
      </c>
      <c r="K35">
        <v>0.61</v>
      </c>
      <c r="L35">
        <v>1E-3</v>
      </c>
      <c r="M35" t="s">
        <v>37</v>
      </c>
      <c r="N35">
        <v>1.68</v>
      </c>
      <c r="O35">
        <v>0.01</v>
      </c>
    </row>
    <row r="36" spans="1:15" x14ac:dyDescent="0.35">
      <c r="A36" t="s">
        <v>14</v>
      </c>
      <c r="B36">
        <v>3.5550000000000002</v>
      </c>
      <c r="C36">
        <v>1E-3</v>
      </c>
      <c r="D36" t="s">
        <v>15</v>
      </c>
      <c r="E36">
        <v>-0.62</v>
      </c>
      <c r="F36">
        <v>0.01</v>
      </c>
    </row>
    <row r="38" spans="1:15" x14ac:dyDescent="0.35">
      <c r="A38" t="s">
        <v>16</v>
      </c>
      <c r="B38">
        <f>E28-E33</f>
        <v>0.17</v>
      </c>
      <c r="C38">
        <f>SQRT(F28^2+F33^2)</f>
        <v>1.4142135623730951E-2</v>
      </c>
      <c r="D38" t="s">
        <v>17</v>
      </c>
      <c r="E38">
        <f>E29-E34</f>
        <v>0.16000000000000003</v>
      </c>
      <c r="F38">
        <f>SQRT(F29^2+F34^2)</f>
        <v>1.4142135623730951E-2</v>
      </c>
      <c r="J38" t="s">
        <v>46</v>
      </c>
      <c r="K38">
        <f t="shared" ref="K38:K45" si="2">(N28-$R$1)/(K28-$R$2)</f>
        <v>2.5416036308623298</v>
      </c>
      <c r="L38">
        <f t="shared" ref="L38:L45" si="3">K38*SQRT((SQRT(O28^2+$S$1^2)/(N28-$R$1))^2+(SQRT(L28^2+$S$2^2)/(K28-$R$2))^2)</f>
        <v>0.38512284337528796</v>
      </c>
    </row>
    <row r="39" spans="1:15" x14ac:dyDescent="0.35">
      <c r="A39" t="s">
        <v>18</v>
      </c>
      <c r="B39">
        <f>E30-E35</f>
        <v>0.22999999999999998</v>
      </c>
      <c r="C39">
        <f>SQRT(F30^2+F35^2)</f>
        <v>1.4142135623730951E-2</v>
      </c>
      <c r="D39" t="s">
        <v>19</v>
      </c>
      <c r="E39">
        <f>E31-E36</f>
        <v>0.21000000000000002</v>
      </c>
      <c r="F39">
        <f>SQRT(F31^2+F36^2)</f>
        <v>1.4142135623730951E-2</v>
      </c>
      <c r="J39" t="s">
        <v>48</v>
      </c>
      <c r="K39">
        <f t="shared" si="2"/>
        <v>1.9047619047619047</v>
      </c>
      <c r="L39">
        <f t="shared" si="3"/>
        <v>0.29341008660420576</v>
      </c>
      <c r="M39" t="s">
        <v>64</v>
      </c>
    </row>
    <row r="40" spans="1:15" x14ac:dyDescent="0.35">
      <c r="J40" t="s">
        <v>49</v>
      </c>
      <c r="K40">
        <f t="shared" si="2"/>
        <v>2.7390599675850891</v>
      </c>
      <c r="L40">
        <f t="shared" si="3"/>
        <v>2.3765065401277253E-2</v>
      </c>
    </row>
    <row r="41" spans="1:15" x14ac:dyDescent="0.35">
      <c r="A41" t="s">
        <v>40</v>
      </c>
      <c r="B41">
        <f>B38+B39+E38+E39</f>
        <v>0.77</v>
      </c>
      <c r="C41">
        <f>SQRT(C38^2+C39^2+F38^2+F39^2)</f>
        <v>2.8284271247461901E-2</v>
      </c>
      <c r="E41" t="s">
        <v>71</v>
      </c>
      <c r="J41" t="s">
        <v>50</v>
      </c>
      <c r="K41">
        <f t="shared" si="2"/>
        <v>2.666666666666667</v>
      </c>
      <c r="L41">
        <f t="shared" si="3"/>
        <v>2.379891425485111E-2</v>
      </c>
    </row>
    <row r="42" spans="1:15" x14ac:dyDescent="0.35">
      <c r="A42" t="s">
        <v>41</v>
      </c>
      <c r="B42">
        <f>B28+B29+B30+B31+B33+B34+B35+B36</f>
        <v>28.481999999999999</v>
      </c>
      <c r="C42">
        <f>SQRT(C28^2+C29^2+C30^2+C31^2+C33^2+C34^2+C35^2+C36^2)</f>
        <v>2.8284271247461901E-3</v>
      </c>
      <c r="J42" t="s">
        <v>51</v>
      </c>
      <c r="K42">
        <f t="shared" si="2"/>
        <v>2.7450980392156863</v>
      </c>
      <c r="L42">
        <f t="shared" si="3"/>
        <v>2.3962914201352246E-2</v>
      </c>
    </row>
    <row r="43" spans="1:15" x14ac:dyDescent="0.35">
      <c r="J43" t="s">
        <v>52</v>
      </c>
      <c r="K43">
        <f t="shared" si="2"/>
        <v>2.6470588235294121</v>
      </c>
      <c r="L43">
        <f t="shared" si="3"/>
        <v>2.3903941013929047E-2</v>
      </c>
    </row>
    <row r="44" spans="1:15" x14ac:dyDescent="0.35">
      <c r="A44" t="s">
        <v>39</v>
      </c>
      <c r="B44">
        <v>180</v>
      </c>
      <c r="C44">
        <v>10</v>
      </c>
      <c r="J44" t="s">
        <v>47</v>
      </c>
      <c r="K44">
        <f t="shared" si="2"/>
        <v>2.8735632183908049</v>
      </c>
      <c r="L44">
        <f t="shared" si="3"/>
        <v>2.4161641289931125E-2</v>
      </c>
    </row>
    <row r="45" spans="1:15" x14ac:dyDescent="0.35">
      <c r="A45" t="s">
        <v>38</v>
      </c>
      <c r="B45">
        <f>1.602*10^-19</f>
        <v>1.602E-19</v>
      </c>
      <c r="J45" t="s">
        <v>53</v>
      </c>
      <c r="K45">
        <f t="shared" si="2"/>
        <v>2.7986906710310966</v>
      </c>
      <c r="L45">
        <f t="shared" si="3"/>
        <v>2.4035267828056615E-2</v>
      </c>
    </row>
    <row r="47" spans="1:15" x14ac:dyDescent="0.35">
      <c r="A47" t="s">
        <v>42</v>
      </c>
      <c r="B47">
        <f>8*10^-8*B44*B42/(B45*B41)</f>
        <v>3324908799066102.5</v>
      </c>
      <c r="C47">
        <f>B47*SQRT((C44/B44)^2+(C42/B42)^2+(C41/B41)^2)</f>
        <v>221443161125376.72</v>
      </c>
      <c r="J47" t="s">
        <v>54</v>
      </c>
      <c r="K47">
        <f>(K38+K39+K40+K41)/4</f>
        <v>2.4630230424689978</v>
      </c>
      <c r="L47">
        <f>SQRT(L38^2+L39^2+L40^2+L41^2)/4</f>
        <v>0.12133122281171869</v>
      </c>
    </row>
    <row r="48" spans="1:15" x14ac:dyDescent="0.35">
      <c r="A48" t="s">
        <v>77</v>
      </c>
      <c r="B48">
        <f>1/(B45*B47)</f>
        <v>1877.4040524619838</v>
      </c>
      <c r="C48">
        <f>B48*SQRT((C47/B47)^2)</f>
        <v>125.03750124019838</v>
      </c>
      <c r="J48" t="s">
        <v>55</v>
      </c>
      <c r="K48">
        <f>(K42+K43+K44+K45)/4</f>
        <v>2.7661026880417499</v>
      </c>
      <c r="L48">
        <f>SQRT(L42^2+L43^2+L44^2+L45^2)/4</f>
        <v>1.2008066722021926E-2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B47D5-B1BD-411D-9463-F9B479596416}">
  <dimension ref="A1:O25"/>
  <sheetViews>
    <sheetView topLeftCell="A10" workbookViewId="0">
      <selection activeCell="K24" sqref="K24"/>
    </sheetView>
  </sheetViews>
  <sheetFormatPr defaultRowHeight="14.5" x14ac:dyDescent="0.35"/>
  <cols>
    <col min="2" max="2" width="11.81640625" bestFit="1" customWidth="1"/>
  </cols>
  <sheetData>
    <row r="1" spans="1:15" x14ac:dyDescent="0.35">
      <c r="A1" t="s">
        <v>68</v>
      </c>
      <c r="B1" t="s">
        <v>63</v>
      </c>
      <c r="H1" t="s">
        <v>66</v>
      </c>
      <c r="J1" t="s">
        <v>21</v>
      </c>
    </row>
    <row r="2" spans="1:15" x14ac:dyDescent="0.35">
      <c r="A2" t="s">
        <v>0</v>
      </c>
      <c r="B2">
        <v>3.9849999999999999</v>
      </c>
      <c r="C2">
        <v>1E-3</v>
      </c>
      <c r="D2" t="s">
        <v>2</v>
      </c>
      <c r="E2">
        <v>0.21</v>
      </c>
      <c r="F2">
        <v>0.01</v>
      </c>
      <c r="J2" t="s">
        <v>23</v>
      </c>
      <c r="K2">
        <v>0.73</v>
      </c>
      <c r="L2">
        <v>0.01</v>
      </c>
      <c r="M2" t="s">
        <v>24</v>
      </c>
      <c r="N2">
        <v>1.83</v>
      </c>
      <c r="O2">
        <v>1E-3</v>
      </c>
    </row>
    <row r="3" spans="1:15" x14ac:dyDescent="0.35">
      <c r="A3" t="s">
        <v>1</v>
      </c>
      <c r="B3">
        <v>3.98</v>
      </c>
      <c r="C3">
        <v>1E-3</v>
      </c>
      <c r="D3" t="s">
        <v>3</v>
      </c>
      <c r="E3">
        <v>-0.68</v>
      </c>
      <c r="F3">
        <v>0.01</v>
      </c>
      <c r="J3" t="s">
        <v>22</v>
      </c>
      <c r="K3">
        <v>0.73</v>
      </c>
      <c r="L3">
        <v>1E-3</v>
      </c>
      <c r="M3" t="s">
        <v>25</v>
      </c>
      <c r="N3">
        <v>2.4500000000000002</v>
      </c>
      <c r="O3">
        <v>1E-3</v>
      </c>
    </row>
    <row r="4" spans="1:15" x14ac:dyDescent="0.35">
      <c r="A4" t="s">
        <v>4</v>
      </c>
      <c r="B4">
        <v>3.9849999999999999</v>
      </c>
      <c r="C4">
        <v>1E-3</v>
      </c>
      <c r="D4" t="s">
        <v>5</v>
      </c>
      <c r="E4">
        <v>0.01</v>
      </c>
      <c r="F4">
        <v>0.01</v>
      </c>
      <c r="J4" t="s">
        <v>26</v>
      </c>
      <c r="K4">
        <v>0.74299999999999999</v>
      </c>
      <c r="L4">
        <v>1E-3</v>
      </c>
      <c r="M4" t="s">
        <v>27</v>
      </c>
      <c r="N4">
        <v>2.31</v>
      </c>
      <c r="O4">
        <v>1E-3</v>
      </c>
    </row>
    <row r="5" spans="1:15" x14ac:dyDescent="0.35">
      <c r="A5" t="s">
        <v>6</v>
      </c>
      <c r="B5">
        <v>3.98</v>
      </c>
      <c r="C5">
        <v>1E-3</v>
      </c>
      <c r="D5" t="s">
        <v>7</v>
      </c>
      <c r="E5">
        <v>-0.41</v>
      </c>
      <c r="F5">
        <v>0.01</v>
      </c>
      <c r="J5" t="s">
        <v>28</v>
      </c>
      <c r="K5">
        <v>0.75900000000000001</v>
      </c>
      <c r="L5">
        <v>1E-3</v>
      </c>
      <c r="M5" t="s">
        <v>33</v>
      </c>
      <c r="N5">
        <v>2.1800000000000002</v>
      </c>
      <c r="O5">
        <v>1E-3</v>
      </c>
    </row>
    <row r="6" spans="1:15" x14ac:dyDescent="0.35">
      <c r="J6" t="s">
        <v>29</v>
      </c>
      <c r="K6">
        <v>0.74</v>
      </c>
      <c r="L6">
        <v>1E-3</v>
      </c>
      <c r="M6" t="s">
        <v>34</v>
      </c>
      <c r="N6">
        <v>2.41</v>
      </c>
      <c r="O6">
        <v>1E-3</v>
      </c>
    </row>
    <row r="7" spans="1:15" x14ac:dyDescent="0.35">
      <c r="A7" t="s">
        <v>8</v>
      </c>
      <c r="B7">
        <v>3.9820000000000002</v>
      </c>
      <c r="C7">
        <v>1E-3</v>
      </c>
      <c r="D7" t="s">
        <v>9</v>
      </c>
      <c r="E7">
        <v>0</v>
      </c>
      <c r="F7">
        <v>0.01</v>
      </c>
      <c r="J7" t="s">
        <v>30</v>
      </c>
      <c r="K7">
        <v>0.74</v>
      </c>
      <c r="L7">
        <v>1E-3</v>
      </c>
      <c r="M7" t="s">
        <v>35</v>
      </c>
      <c r="N7">
        <v>2.0099999999999998</v>
      </c>
      <c r="O7">
        <v>1E-3</v>
      </c>
    </row>
    <row r="8" spans="1:15" x14ac:dyDescent="0.35">
      <c r="A8" t="s">
        <v>10</v>
      </c>
      <c r="B8">
        <v>3.9769999999999999</v>
      </c>
      <c r="C8">
        <v>1E-3</v>
      </c>
      <c r="D8" t="s">
        <v>11</v>
      </c>
      <c r="E8">
        <v>-0.51</v>
      </c>
      <c r="F8">
        <v>0.01</v>
      </c>
      <c r="H8" t="s">
        <v>67</v>
      </c>
      <c r="J8" t="s">
        <v>31</v>
      </c>
      <c r="K8">
        <v>0.74</v>
      </c>
      <c r="L8">
        <v>1E-3</v>
      </c>
      <c r="M8" t="s">
        <v>36</v>
      </c>
      <c r="N8">
        <v>2.2799999999999998</v>
      </c>
      <c r="O8">
        <v>1E-3</v>
      </c>
    </row>
    <row r="9" spans="1:15" x14ac:dyDescent="0.35">
      <c r="A9" t="s">
        <v>12</v>
      </c>
      <c r="B9">
        <v>3.976</v>
      </c>
      <c r="C9">
        <v>1E-3</v>
      </c>
      <c r="D9" t="s">
        <v>13</v>
      </c>
      <c r="E9">
        <v>-0.21</v>
      </c>
      <c r="F9">
        <v>0.01</v>
      </c>
      <c r="J9" t="s">
        <v>32</v>
      </c>
      <c r="K9">
        <v>0.74</v>
      </c>
      <c r="L9">
        <v>1E-3</v>
      </c>
      <c r="M9" t="s">
        <v>37</v>
      </c>
      <c r="N9">
        <v>2.2400000000000002</v>
      </c>
      <c r="O9">
        <v>1E-3</v>
      </c>
    </row>
    <row r="10" spans="1:15" x14ac:dyDescent="0.35">
      <c r="A10" t="s">
        <v>14</v>
      </c>
      <c r="B10">
        <v>3.976</v>
      </c>
      <c r="C10">
        <v>1E-3</v>
      </c>
      <c r="D10" t="s">
        <v>15</v>
      </c>
      <c r="E10">
        <v>-0.57999999999999996</v>
      </c>
      <c r="F10">
        <v>0.01</v>
      </c>
    </row>
    <row r="12" spans="1:15" x14ac:dyDescent="0.35">
      <c r="A12" t="s">
        <v>16</v>
      </c>
      <c r="B12">
        <f>E2-E7</f>
        <v>0.21</v>
      </c>
      <c r="C12">
        <f>SQRT(F2^2+F7^2)</f>
        <v>1.4142135623730951E-2</v>
      </c>
      <c r="D12" t="s">
        <v>17</v>
      </c>
      <c r="E12">
        <f>E3-E8</f>
        <v>-0.17000000000000004</v>
      </c>
      <c r="F12">
        <f>SQRT(F3^2+F8^2)</f>
        <v>1.4142135623730951E-2</v>
      </c>
      <c r="J12" t="s">
        <v>46</v>
      </c>
      <c r="K12">
        <f>N2/K2</f>
        <v>2.5068493150684934</v>
      </c>
      <c r="L12">
        <f>K12*SQRT((O2/N2)^2+(L2/K2)^2)</f>
        <v>3.4367713119969501E-2</v>
      </c>
    </row>
    <row r="13" spans="1:15" x14ac:dyDescent="0.35">
      <c r="A13" t="s">
        <v>18</v>
      </c>
      <c r="B13">
        <f>E4-E9</f>
        <v>0.22</v>
      </c>
      <c r="C13">
        <f>SQRT(F4^2+F9^2)</f>
        <v>1.4142135623730951E-2</v>
      </c>
      <c r="D13" t="s">
        <v>19</v>
      </c>
      <c r="E13">
        <f>E5-E10</f>
        <v>0.16999999999999998</v>
      </c>
      <c r="F13">
        <f>SQRT(F5^2+F10^2)</f>
        <v>1.4142135623730951E-2</v>
      </c>
      <c r="J13" t="s">
        <v>48</v>
      </c>
      <c r="K13">
        <f>N3/K3</f>
        <v>3.3561643835616444</v>
      </c>
      <c r="L13">
        <f t="shared" ref="L13:L19" si="0">K13*SQRT((O3/N3)^2+(L3/K3)^2)</f>
        <v>4.7972280749425406E-3</v>
      </c>
      <c r="M13" t="s">
        <v>64</v>
      </c>
    </row>
    <row r="14" spans="1:15" x14ac:dyDescent="0.35">
      <c r="J14" t="s">
        <v>49</v>
      </c>
      <c r="K14">
        <f>N4/K4</f>
        <v>3.1090174966352624</v>
      </c>
      <c r="L14">
        <f t="shared" si="0"/>
        <v>4.3955352591990102E-3</v>
      </c>
    </row>
    <row r="15" spans="1:15" x14ac:dyDescent="0.35">
      <c r="A15" t="s">
        <v>40</v>
      </c>
      <c r="B15">
        <f>B12+B13+E12+E13</f>
        <v>0.42999999999999994</v>
      </c>
      <c r="C15">
        <f>SQRT(C12^2+C13^2+F12^2+F13^2)</f>
        <v>2.8284271247461901E-2</v>
      </c>
      <c r="E15" t="s">
        <v>71</v>
      </c>
      <c r="J15" t="s">
        <v>50</v>
      </c>
      <c r="K15">
        <f>N5/K5</f>
        <v>2.8722002635046113</v>
      </c>
      <c r="L15">
        <f t="shared" si="0"/>
        <v>4.0069890808979765E-3</v>
      </c>
    </row>
    <row r="16" spans="1:15" x14ac:dyDescent="0.35">
      <c r="A16" t="s">
        <v>41</v>
      </c>
      <c r="B16">
        <f>B2+B3+B4+B5+B7+B8+B9+B10</f>
        <v>31.840999999999998</v>
      </c>
      <c r="C16">
        <f>SQRT(C2^2+C3^2+C4^2+C5^2+C7^2+C8^2+C9^2+C10^2)</f>
        <v>2.8284271247461901E-3</v>
      </c>
      <c r="J16" t="s">
        <v>51</v>
      </c>
      <c r="K16">
        <f t="shared" ref="K16:K19" si="1">N6/K6</f>
        <v>3.256756756756757</v>
      </c>
      <c r="L16">
        <f t="shared" si="0"/>
        <v>4.6038191526318927E-3</v>
      </c>
    </row>
    <row r="17" spans="1:12" x14ac:dyDescent="0.35">
      <c r="J17" t="s">
        <v>52</v>
      </c>
      <c r="K17">
        <f t="shared" si="1"/>
        <v>2.7162162162162158</v>
      </c>
      <c r="L17">
        <f t="shared" si="0"/>
        <v>3.9114165216779708E-3</v>
      </c>
    </row>
    <row r="18" spans="1:12" x14ac:dyDescent="0.35">
      <c r="A18" t="s">
        <v>39</v>
      </c>
      <c r="B18">
        <v>190</v>
      </c>
      <c r="C18">
        <v>10</v>
      </c>
      <c r="J18" t="s">
        <v>47</v>
      </c>
      <c r="K18">
        <f t="shared" si="1"/>
        <v>3.0810810810810807</v>
      </c>
      <c r="L18">
        <f t="shared" si="0"/>
        <v>4.3774316269104283E-3</v>
      </c>
    </row>
    <row r="19" spans="1:12" x14ac:dyDescent="0.35">
      <c r="A19" t="s">
        <v>38</v>
      </c>
      <c r="B19">
        <f>1.602*10^-19</f>
        <v>1.602E-19</v>
      </c>
      <c r="J19" t="s">
        <v>53</v>
      </c>
      <c r="K19">
        <f t="shared" si="1"/>
        <v>3.0270270270270272</v>
      </c>
      <c r="L19">
        <f t="shared" si="0"/>
        <v>4.3080124405160168E-3</v>
      </c>
    </row>
    <row r="21" spans="1:12" x14ac:dyDescent="0.35">
      <c r="A21" t="s">
        <v>42</v>
      </c>
      <c r="B21">
        <f>8*10^-8*B18*B16/(B19*B15)</f>
        <v>7025857213367013</v>
      </c>
      <c r="J21" t="s">
        <v>54</v>
      </c>
      <c r="K21">
        <f>(K12+K13+K14+K15)/4</f>
        <v>2.9610578646925028</v>
      </c>
      <c r="L21">
        <f>SQRT(K12^2+K13^2+K15^2+K14^2)</f>
        <v>5.9551370266356791</v>
      </c>
    </row>
    <row r="22" spans="1:12" x14ac:dyDescent="0.35">
      <c r="J22" t="s">
        <v>55</v>
      </c>
      <c r="K22">
        <f>(K16+K17+K18+K19)/4</f>
        <v>3.0202702702702702</v>
      </c>
      <c r="L22">
        <f>SQRT(K16^2+K17^2+K18^2+K19^2)</f>
        <v>6.0531188949552748</v>
      </c>
    </row>
    <row r="24" spans="1:12" x14ac:dyDescent="0.35">
      <c r="J24" t="s">
        <v>56</v>
      </c>
    </row>
    <row r="25" spans="1:12" x14ac:dyDescent="0.35">
      <c r="J25" t="s">
        <v>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4AB-FCEA-44B7-A8E5-423535F5215B}">
  <dimension ref="A1:O25"/>
  <sheetViews>
    <sheetView topLeftCell="A10" workbookViewId="0">
      <selection activeCell="K2" sqref="K2"/>
    </sheetView>
  </sheetViews>
  <sheetFormatPr defaultRowHeight="14.5" x14ac:dyDescent="0.35"/>
  <cols>
    <col min="2" max="2" width="11.81640625" bestFit="1" customWidth="1"/>
  </cols>
  <sheetData>
    <row r="1" spans="1:15" x14ac:dyDescent="0.35">
      <c r="A1">
        <v>75</v>
      </c>
      <c r="B1" t="s">
        <v>63</v>
      </c>
      <c r="H1" t="s">
        <v>66</v>
      </c>
      <c r="J1" t="s">
        <v>21</v>
      </c>
    </row>
    <row r="2" spans="1:15" x14ac:dyDescent="0.35">
      <c r="A2" t="s">
        <v>0</v>
      </c>
      <c r="B2">
        <v>3.35</v>
      </c>
      <c r="C2">
        <v>1E-3</v>
      </c>
      <c r="D2" t="s">
        <v>2</v>
      </c>
      <c r="E2">
        <v>-0.21</v>
      </c>
      <c r="F2">
        <v>0.01</v>
      </c>
      <c r="J2" t="s">
        <v>23</v>
      </c>
      <c r="K2">
        <v>0.59199999999999997</v>
      </c>
      <c r="L2">
        <v>1E-3</v>
      </c>
      <c r="M2" t="s">
        <v>24</v>
      </c>
      <c r="N2">
        <v>1.52</v>
      </c>
      <c r="O2">
        <v>1E-3</v>
      </c>
    </row>
    <row r="3" spans="1:15" x14ac:dyDescent="0.35">
      <c r="A3" t="s">
        <v>1</v>
      </c>
      <c r="B3">
        <v>3.3330000000000002</v>
      </c>
      <c r="C3">
        <v>1E-3</v>
      </c>
      <c r="D3" t="s">
        <v>3</v>
      </c>
      <c r="E3">
        <v>0.98</v>
      </c>
      <c r="F3">
        <v>0.01</v>
      </c>
      <c r="J3" t="s">
        <v>22</v>
      </c>
      <c r="K3">
        <v>0.59899999999999998</v>
      </c>
      <c r="L3">
        <v>1E-3</v>
      </c>
      <c r="M3" t="s">
        <v>25</v>
      </c>
      <c r="N3">
        <v>1.65</v>
      </c>
      <c r="O3">
        <v>1E-3</v>
      </c>
    </row>
    <row r="4" spans="1:15" x14ac:dyDescent="0.35">
      <c r="A4" t="s">
        <v>4</v>
      </c>
      <c r="B4">
        <v>3.3290000000000002</v>
      </c>
      <c r="C4">
        <v>1E-3</v>
      </c>
      <c r="D4" t="s">
        <v>5</v>
      </c>
      <c r="E4">
        <v>0.34</v>
      </c>
      <c r="F4">
        <v>0.01</v>
      </c>
      <c r="J4" t="s">
        <v>26</v>
      </c>
      <c r="K4">
        <v>0.59499999999999997</v>
      </c>
      <c r="L4">
        <v>1E-3</v>
      </c>
      <c r="M4" t="s">
        <v>27</v>
      </c>
      <c r="N4">
        <v>1.6</v>
      </c>
      <c r="O4">
        <v>1E-3</v>
      </c>
    </row>
    <row r="5" spans="1:15" x14ac:dyDescent="0.35">
      <c r="A5" t="s">
        <v>6</v>
      </c>
      <c r="B5">
        <v>3.3260000000000001</v>
      </c>
      <c r="C5">
        <v>1E-3</v>
      </c>
      <c r="D5" t="s">
        <v>7</v>
      </c>
      <c r="E5">
        <v>-0.8</v>
      </c>
      <c r="F5">
        <v>0.01</v>
      </c>
      <c r="J5" t="s">
        <v>28</v>
      </c>
      <c r="K5">
        <v>0.59499999999999997</v>
      </c>
      <c r="L5">
        <v>1E-3</v>
      </c>
      <c r="M5" t="s">
        <v>33</v>
      </c>
      <c r="N5">
        <v>1.54</v>
      </c>
      <c r="O5">
        <v>1E-3</v>
      </c>
    </row>
    <row r="6" spans="1:15" x14ac:dyDescent="0.35">
      <c r="J6" t="s">
        <v>29</v>
      </c>
      <c r="K6">
        <v>0.58699999999999997</v>
      </c>
      <c r="L6">
        <v>1E-3</v>
      </c>
      <c r="M6" t="s">
        <v>34</v>
      </c>
      <c r="N6">
        <v>1.59</v>
      </c>
      <c r="O6">
        <v>1E-3</v>
      </c>
    </row>
    <row r="7" spans="1:15" x14ac:dyDescent="0.35">
      <c r="A7" t="s">
        <v>8</v>
      </c>
      <c r="B7">
        <v>3.323</v>
      </c>
      <c r="C7">
        <v>1E-3</v>
      </c>
      <c r="D7" t="s">
        <v>9</v>
      </c>
      <c r="E7">
        <v>-0.36</v>
      </c>
      <c r="F7">
        <v>0.01</v>
      </c>
      <c r="J7" t="s">
        <v>30</v>
      </c>
      <c r="K7">
        <v>0.58799999999999997</v>
      </c>
      <c r="L7">
        <v>1E-3</v>
      </c>
      <c r="M7" t="s">
        <v>35</v>
      </c>
      <c r="N7">
        <v>1.54</v>
      </c>
      <c r="O7">
        <v>1E-3</v>
      </c>
    </row>
    <row r="8" spans="1:15" x14ac:dyDescent="0.35">
      <c r="A8" t="s">
        <v>10</v>
      </c>
      <c r="B8">
        <v>3.3170000000000002</v>
      </c>
      <c r="C8">
        <v>1E-3</v>
      </c>
      <c r="D8" t="s">
        <v>11</v>
      </c>
      <c r="E8">
        <v>0.89</v>
      </c>
      <c r="F8">
        <v>0.01</v>
      </c>
      <c r="H8" t="s">
        <v>67</v>
      </c>
      <c r="J8" t="s">
        <v>31</v>
      </c>
      <c r="K8">
        <v>0.59399999999999997</v>
      </c>
      <c r="L8">
        <v>1E-3</v>
      </c>
      <c r="M8" t="s">
        <v>36</v>
      </c>
      <c r="N8">
        <v>1.67</v>
      </c>
      <c r="O8">
        <v>1E-3</v>
      </c>
    </row>
    <row r="9" spans="1:15" x14ac:dyDescent="0.35">
      <c r="A9" t="s">
        <v>12</v>
      </c>
      <c r="B9">
        <v>3.3260000000000001</v>
      </c>
      <c r="C9">
        <v>1E-3</v>
      </c>
      <c r="D9" t="s">
        <v>13</v>
      </c>
      <c r="E9">
        <v>0.11</v>
      </c>
      <c r="F9">
        <v>0.01</v>
      </c>
      <c r="J9" t="s">
        <v>32</v>
      </c>
      <c r="K9">
        <v>0.59</v>
      </c>
      <c r="L9">
        <v>1E-3</v>
      </c>
      <c r="M9" t="s">
        <v>37</v>
      </c>
      <c r="N9">
        <v>1.6</v>
      </c>
      <c r="O9">
        <v>1E-3</v>
      </c>
    </row>
    <row r="10" spans="1:15" x14ac:dyDescent="0.35">
      <c r="A10" t="s">
        <v>14</v>
      </c>
      <c r="B10">
        <v>3.3220000000000001</v>
      </c>
      <c r="C10">
        <v>1E-3</v>
      </c>
      <c r="D10" t="s">
        <v>15</v>
      </c>
      <c r="E10">
        <v>-0.98</v>
      </c>
      <c r="F10">
        <v>0.01</v>
      </c>
    </row>
    <row r="12" spans="1:15" x14ac:dyDescent="0.35">
      <c r="A12" t="s">
        <v>16</v>
      </c>
      <c r="B12">
        <f>E2-E7</f>
        <v>0.15</v>
      </c>
      <c r="C12">
        <f>SQRT(F2^2+F7^2)</f>
        <v>1.4142135623730951E-2</v>
      </c>
      <c r="D12" t="s">
        <v>17</v>
      </c>
      <c r="E12">
        <f>E3-E8</f>
        <v>8.9999999999999969E-2</v>
      </c>
      <c r="F12">
        <f>SQRT(F3^2+F8^2)</f>
        <v>1.4142135623730951E-2</v>
      </c>
      <c r="J12" t="s">
        <v>46</v>
      </c>
      <c r="K12">
        <f>N2/K2</f>
        <v>2.5675675675675675</v>
      </c>
      <c r="L12">
        <f>K12*SQRT((O2/N2)^2+(L2/K2)^2)</f>
        <v>4.6544452432187482E-3</v>
      </c>
    </row>
    <row r="13" spans="1:15" x14ac:dyDescent="0.35">
      <c r="A13" t="s">
        <v>18</v>
      </c>
      <c r="B13">
        <f>E4-E9</f>
        <v>0.23000000000000004</v>
      </c>
      <c r="C13">
        <f>SQRT(F4^2+F9^2)</f>
        <v>1.4142135623730951E-2</v>
      </c>
      <c r="D13" t="s">
        <v>19</v>
      </c>
      <c r="E13">
        <f>E5-E10</f>
        <v>0.17999999999999994</v>
      </c>
      <c r="F13">
        <f>SQRT(F5^2+F10^2)</f>
        <v>1.4142135623730951E-2</v>
      </c>
      <c r="J13" t="s">
        <v>48</v>
      </c>
      <c r="K13">
        <f>N3/K3</f>
        <v>2.7545909849749584</v>
      </c>
      <c r="L13">
        <f t="shared" ref="L13:L19" si="0">K13*SQRT((O3/N3)^2+(L3/K3)^2)</f>
        <v>4.8923037982615096E-3</v>
      </c>
      <c r="M13" t="s">
        <v>64</v>
      </c>
    </row>
    <row r="14" spans="1:15" x14ac:dyDescent="0.35">
      <c r="J14" t="s">
        <v>49</v>
      </c>
      <c r="K14">
        <f>N4/K4</f>
        <v>2.6890756302521011</v>
      </c>
      <c r="L14">
        <f t="shared" si="0"/>
        <v>4.8218389990897035E-3</v>
      </c>
    </row>
    <row r="15" spans="1:15" x14ac:dyDescent="0.35">
      <c r="A15" t="s">
        <v>40</v>
      </c>
      <c r="B15">
        <f>B12+B13+E12+E13</f>
        <v>0.64999999999999991</v>
      </c>
      <c r="C15">
        <f>SQRT(C12^2+C13^2+F12^2+F13^2)</f>
        <v>2.8284271247461901E-2</v>
      </c>
      <c r="E15" t="s">
        <v>71</v>
      </c>
      <c r="J15" t="s">
        <v>50</v>
      </c>
      <c r="K15">
        <f>N5/K5</f>
        <v>2.5882352941176472</v>
      </c>
      <c r="L15">
        <f t="shared" si="0"/>
        <v>4.6633619041307984E-3</v>
      </c>
    </row>
    <row r="16" spans="1:15" x14ac:dyDescent="0.35">
      <c r="A16" t="s">
        <v>41</v>
      </c>
      <c r="B16">
        <f>B2+B3+B4+B5+B7+B8+B9+B10</f>
        <v>26.626000000000001</v>
      </c>
      <c r="C16">
        <f>SQRT(C2^2+C3^2+C4^2+C5^2+C7^2+C8^2+C9^2+C10^2)</f>
        <v>2.8284271247461901E-3</v>
      </c>
      <c r="J16" t="s">
        <v>51</v>
      </c>
      <c r="K16">
        <f t="shared" ref="K16:K19" si="1">N6/K6</f>
        <v>2.7086882453151619</v>
      </c>
      <c r="L16">
        <f t="shared" si="0"/>
        <v>4.9188841189933222E-3</v>
      </c>
    </row>
    <row r="17" spans="1:12" x14ac:dyDescent="0.35">
      <c r="J17" t="s">
        <v>52</v>
      </c>
      <c r="K17">
        <f t="shared" si="1"/>
        <v>2.6190476190476191</v>
      </c>
      <c r="L17">
        <f t="shared" si="0"/>
        <v>4.7677959279348973E-3</v>
      </c>
    </row>
    <row r="18" spans="1:12" x14ac:dyDescent="0.35">
      <c r="A18" t="s">
        <v>39</v>
      </c>
      <c r="B18">
        <v>180</v>
      </c>
      <c r="C18">
        <v>10</v>
      </c>
      <c r="J18" t="s">
        <v>47</v>
      </c>
      <c r="K18">
        <f t="shared" si="1"/>
        <v>2.8114478114478114</v>
      </c>
      <c r="L18">
        <f t="shared" si="0"/>
        <v>5.023564170662834E-3</v>
      </c>
    </row>
    <row r="19" spans="1:12" x14ac:dyDescent="0.35">
      <c r="A19" t="s">
        <v>38</v>
      </c>
      <c r="B19">
        <f>1.602*10^-19</f>
        <v>1.602E-19</v>
      </c>
      <c r="J19" t="s">
        <v>53</v>
      </c>
      <c r="K19">
        <f t="shared" si="1"/>
        <v>2.7118644067796613</v>
      </c>
      <c r="L19">
        <f t="shared" si="0"/>
        <v>4.898923355725191E-3</v>
      </c>
    </row>
    <row r="21" spans="1:12" x14ac:dyDescent="0.35">
      <c r="A21" t="s">
        <v>42</v>
      </c>
      <c r="B21">
        <f>8*10^-8*B18*B16/(B19*B15)</f>
        <v>3682074330164218.5</v>
      </c>
      <c r="J21" t="s">
        <v>54</v>
      </c>
      <c r="K21">
        <f>(K12+K13+K14+K15)/4</f>
        <v>2.6498673692280685</v>
      </c>
      <c r="L21">
        <f>SQRT(K12^2+K13^2+K15^2+K14^2)</f>
        <v>5.3019113903819761</v>
      </c>
    </row>
    <row r="22" spans="1:12" x14ac:dyDescent="0.35">
      <c r="J22" t="s">
        <v>55</v>
      </c>
      <c r="K22">
        <f>(K16+K17+K18+K19)/4</f>
        <v>2.7127620206475633</v>
      </c>
      <c r="L22">
        <f>SQRT(K16^2+K17^2+K18^2+K19^2)</f>
        <v>5.4272322410599516</v>
      </c>
    </row>
    <row r="24" spans="1:12" x14ac:dyDescent="0.35">
      <c r="J24" t="s">
        <v>56</v>
      </c>
    </row>
    <row r="25" spans="1:12" x14ac:dyDescent="0.35">
      <c r="J25" t="s">
        <v>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000B6-412D-4112-87B9-98667B880BCA}">
  <dimension ref="A1:O25"/>
  <sheetViews>
    <sheetView topLeftCell="A10" workbookViewId="0">
      <selection activeCell="N11" sqref="N11"/>
    </sheetView>
  </sheetViews>
  <sheetFormatPr defaultRowHeight="14.5" x14ac:dyDescent="0.35"/>
  <cols>
    <col min="2" max="2" width="11.81640625" bestFit="1" customWidth="1"/>
  </cols>
  <sheetData>
    <row r="1" spans="1:15" x14ac:dyDescent="0.35">
      <c r="A1" t="s">
        <v>61</v>
      </c>
      <c r="B1" t="s">
        <v>63</v>
      </c>
      <c r="J1" t="s">
        <v>21</v>
      </c>
    </row>
    <row r="2" spans="1:15" x14ac:dyDescent="0.35">
      <c r="A2" t="s">
        <v>0</v>
      </c>
      <c r="B2">
        <v>3.109</v>
      </c>
      <c r="C2">
        <v>1E-3</v>
      </c>
      <c r="D2" t="s">
        <v>2</v>
      </c>
      <c r="E2">
        <v>0.22</v>
      </c>
      <c r="F2">
        <v>0.01</v>
      </c>
      <c r="J2" t="s">
        <v>23</v>
      </c>
      <c r="K2">
        <v>0.58299999999999996</v>
      </c>
      <c r="L2">
        <v>1E-3</v>
      </c>
      <c r="M2" t="s">
        <v>24</v>
      </c>
      <c r="N2">
        <v>-1.38</v>
      </c>
      <c r="O2">
        <v>1E-3</v>
      </c>
    </row>
    <row r="3" spans="1:15" x14ac:dyDescent="0.35">
      <c r="A3" t="s">
        <v>1</v>
      </c>
      <c r="B3">
        <v>3.1040000000000001</v>
      </c>
      <c r="C3">
        <v>1E-3</v>
      </c>
      <c r="D3" t="s">
        <v>3</v>
      </c>
      <c r="E3">
        <v>0.28999999999999998</v>
      </c>
      <c r="F3">
        <v>0.01</v>
      </c>
      <c r="J3" t="s">
        <v>22</v>
      </c>
      <c r="K3">
        <v>0.60099999999999998</v>
      </c>
      <c r="L3">
        <v>1E-3</v>
      </c>
      <c r="M3" t="s">
        <v>25</v>
      </c>
      <c r="N3">
        <v>-1.56</v>
      </c>
      <c r="O3">
        <v>1E-3</v>
      </c>
    </row>
    <row r="4" spans="1:15" x14ac:dyDescent="0.35">
      <c r="A4" t="s">
        <v>4</v>
      </c>
      <c r="B4">
        <v>3.1030000000000002</v>
      </c>
      <c r="C4">
        <v>1E-3</v>
      </c>
      <c r="D4" t="s">
        <v>5</v>
      </c>
      <c r="E4">
        <v>-0.14000000000000001</v>
      </c>
      <c r="F4">
        <v>0.01</v>
      </c>
      <c r="J4" t="s">
        <v>26</v>
      </c>
      <c r="K4">
        <v>0.46899999999999997</v>
      </c>
      <c r="L4">
        <v>1E-3</v>
      </c>
      <c r="M4" t="s">
        <v>27</v>
      </c>
      <c r="N4">
        <v>6.3E-2</v>
      </c>
      <c r="O4">
        <v>1E-3</v>
      </c>
    </row>
    <row r="5" spans="1:15" x14ac:dyDescent="0.35">
      <c r="A5" t="s">
        <v>6</v>
      </c>
      <c r="B5">
        <v>3.1030000000000002</v>
      </c>
      <c r="C5">
        <v>1E-3</v>
      </c>
      <c r="D5" t="s">
        <v>7</v>
      </c>
      <c r="E5">
        <v>-0.24</v>
      </c>
      <c r="F5">
        <v>0.01</v>
      </c>
      <c r="J5" t="s">
        <v>28</v>
      </c>
      <c r="K5">
        <v>0.47</v>
      </c>
      <c r="L5">
        <v>1E-3</v>
      </c>
      <c r="M5" t="s">
        <v>33</v>
      </c>
      <c r="N5">
        <v>6.0999999999999999E-2</v>
      </c>
      <c r="O5">
        <v>1E-3</v>
      </c>
    </row>
    <row r="6" spans="1:15" x14ac:dyDescent="0.35">
      <c r="J6" t="s">
        <v>29</v>
      </c>
      <c r="K6">
        <v>0.47299999999999998</v>
      </c>
      <c r="L6">
        <v>1E-3</v>
      </c>
      <c r="M6" t="s">
        <v>34</v>
      </c>
      <c r="N6">
        <v>3.6999999999999998E-2</v>
      </c>
      <c r="O6">
        <v>1E-3</v>
      </c>
    </row>
    <row r="7" spans="1:15" x14ac:dyDescent="0.35">
      <c r="A7" t="s">
        <v>8</v>
      </c>
      <c r="B7">
        <v>3.0979999999999999</v>
      </c>
      <c r="C7">
        <v>1E-3</v>
      </c>
      <c r="D7" t="s">
        <v>9</v>
      </c>
      <c r="E7">
        <v>0.06</v>
      </c>
      <c r="F7">
        <v>0.01</v>
      </c>
      <c r="J7" t="s">
        <v>30</v>
      </c>
      <c r="K7">
        <v>0.47399999999999998</v>
      </c>
      <c r="L7">
        <v>1E-3</v>
      </c>
      <c r="M7" t="s">
        <v>35</v>
      </c>
      <c r="N7">
        <v>0.04</v>
      </c>
      <c r="O7">
        <v>1E-3</v>
      </c>
    </row>
    <row r="8" spans="1:15" x14ac:dyDescent="0.35">
      <c r="A8" t="s">
        <v>10</v>
      </c>
      <c r="B8">
        <v>3.0990000000000002</v>
      </c>
      <c r="C8">
        <v>1E-3</v>
      </c>
      <c r="D8" t="s">
        <v>11</v>
      </c>
      <c r="E8">
        <v>0.12</v>
      </c>
      <c r="F8">
        <v>0.01</v>
      </c>
      <c r="H8" t="s">
        <v>65</v>
      </c>
      <c r="J8" t="s">
        <v>31</v>
      </c>
      <c r="K8">
        <v>0.47499999999999998</v>
      </c>
      <c r="L8">
        <v>1E-3</v>
      </c>
      <c r="M8" t="s">
        <v>36</v>
      </c>
      <c r="N8">
        <v>3.3000000000000002E-2</v>
      </c>
      <c r="O8">
        <v>1E-3</v>
      </c>
    </row>
    <row r="9" spans="1:15" x14ac:dyDescent="0.35">
      <c r="A9" t="s">
        <v>12</v>
      </c>
      <c r="B9">
        <v>3.0960000000000001</v>
      </c>
      <c r="C9">
        <v>1E-3</v>
      </c>
      <c r="D9" t="s">
        <v>13</v>
      </c>
      <c r="E9">
        <v>-0.28999999999999998</v>
      </c>
      <c r="F9">
        <v>0.01</v>
      </c>
      <c r="J9" t="s">
        <v>32</v>
      </c>
      <c r="K9">
        <v>0.48299999999999998</v>
      </c>
      <c r="L9">
        <v>1E-3</v>
      </c>
      <c r="M9" t="s">
        <v>37</v>
      </c>
      <c r="N9">
        <v>3.2000000000000001E-2</v>
      </c>
      <c r="O9">
        <v>1E-3</v>
      </c>
    </row>
    <row r="10" spans="1:15" x14ac:dyDescent="0.35">
      <c r="A10" t="s">
        <v>14</v>
      </c>
      <c r="B10">
        <v>2.097</v>
      </c>
      <c r="C10">
        <v>1E-3</v>
      </c>
      <c r="D10" t="s">
        <v>15</v>
      </c>
      <c r="E10">
        <v>-0.4</v>
      </c>
      <c r="F10">
        <v>0.01</v>
      </c>
      <c r="N10" t="s">
        <v>73</v>
      </c>
    </row>
    <row r="12" spans="1:15" x14ac:dyDescent="0.35">
      <c r="A12" t="s">
        <v>16</v>
      </c>
      <c r="B12">
        <f>E2-E7</f>
        <v>0.16</v>
      </c>
      <c r="C12">
        <f>SQRT(F2^2+F7^2)</f>
        <v>1.4142135623730951E-2</v>
      </c>
      <c r="D12" t="s">
        <v>17</v>
      </c>
      <c r="E12">
        <f>E3-E8</f>
        <v>0.16999999999999998</v>
      </c>
      <c r="F12">
        <f>SQRT(F3^2+F8^2)</f>
        <v>1.4142135623730951E-2</v>
      </c>
      <c r="J12" t="s">
        <v>46</v>
      </c>
      <c r="K12">
        <f>N2/K2</f>
        <v>-2.3670668953687821</v>
      </c>
      <c r="L12">
        <f>K12*SQRT((O2/N2)^2+(L2/K2)^2)</f>
        <v>-4.4076010809869521E-3</v>
      </c>
    </row>
    <row r="13" spans="1:15" x14ac:dyDescent="0.35">
      <c r="A13" t="s">
        <v>18</v>
      </c>
      <c r="B13">
        <f>E4-E9</f>
        <v>0.14999999999999997</v>
      </c>
      <c r="C13">
        <f>SQRT(F4^2+F9^2)</f>
        <v>1.4142135623730951E-2</v>
      </c>
      <c r="D13" t="s">
        <v>19</v>
      </c>
      <c r="E13">
        <f>E5-E10</f>
        <v>0.16000000000000003</v>
      </c>
      <c r="F13">
        <f>SQRT(F5^2+F10^2)</f>
        <v>1.4142135623730951E-2</v>
      </c>
      <c r="J13" t="s">
        <v>48</v>
      </c>
      <c r="K13">
        <f>N3/K3</f>
        <v>-2.5956738768718806</v>
      </c>
      <c r="L13">
        <f t="shared" ref="L13:L19" si="0">K13*SQRT((O3/N3)^2+(L3/K3)^2)</f>
        <v>-4.6283532794330539E-3</v>
      </c>
      <c r="M13" t="s">
        <v>64</v>
      </c>
    </row>
    <row r="14" spans="1:15" x14ac:dyDescent="0.35">
      <c r="J14" t="s">
        <v>49</v>
      </c>
      <c r="K14">
        <f>N4/K4</f>
        <v>0.13432835820895522</v>
      </c>
      <c r="L14">
        <f t="shared" si="0"/>
        <v>2.151346947287728E-3</v>
      </c>
    </row>
    <row r="15" spans="1:15" x14ac:dyDescent="0.35">
      <c r="A15" t="s">
        <v>40</v>
      </c>
      <c r="B15">
        <f>B12+B13+E12+E13</f>
        <v>0.6399999999999999</v>
      </c>
      <c r="C15">
        <f>SQRT(C12^2+C13^2+F12^2+F13^2)</f>
        <v>2.8284271247461901E-2</v>
      </c>
      <c r="E15" t="s">
        <v>71</v>
      </c>
      <c r="J15" t="s">
        <v>50</v>
      </c>
      <c r="K15">
        <f>N5/K5</f>
        <v>0.12978723404255318</v>
      </c>
      <c r="L15">
        <f t="shared" si="0"/>
        <v>2.1455046608028047E-3</v>
      </c>
    </row>
    <row r="16" spans="1:15" x14ac:dyDescent="0.35">
      <c r="A16" t="s">
        <v>41</v>
      </c>
      <c r="B16">
        <f>B2+B3+B4+B5+B7+B8+B9+B10</f>
        <v>23.809000000000001</v>
      </c>
      <c r="C16">
        <f>SQRT(C2^2+C3^2+C4^2+C5^2+C7^2+C8^2+C9^2+C10^2)</f>
        <v>2.8284271247461901E-3</v>
      </c>
      <c r="J16" t="s">
        <v>51</v>
      </c>
      <c r="K16">
        <f t="shared" ref="K16:K19" si="1">N6/K6</f>
        <v>7.8224101479915431E-2</v>
      </c>
      <c r="L16">
        <f t="shared" si="0"/>
        <v>2.1206233382780031E-3</v>
      </c>
    </row>
    <row r="17" spans="1:12" x14ac:dyDescent="0.35">
      <c r="J17" t="s">
        <v>52</v>
      </c>
      <c r="K17">
        <f t="shared" si="1"/>
        <v>8.4388185654008449E-2</v>
      </c>
      <c r="L17">
        <f t="shared" si="0"/>
        <v>2.1172033041762001E-3</v>
      </c>
    </row>
    <row r="18" spans="1:12" x14ac:dyDescent="0.35">
      <c r="A18" t="s">
        <v>39</v>
      </c>
      <c r="B18">
        <v>160</v>
      </c>
      <c r="C18">
        <v>10</v>
      </c>
      <c r="J18" t="s">
        <v>47</v>
      </c>
      <c r="K18">
        <f t="shared" si="1"/>
        <v>6.9473684210526326E-2</v>
      </c>
      <c r="L18">
        <f t="shared" si="0"/>
        <v>2.1103376661169015E-3</v>
      </c>
    </row>
    <row r="19" spans="1:12" x14ac:dyDescent="0.35">
      <c r="A19" t="s">
        <v>38</v>
      </c>
      <c r="B19">
        <f>1.602*10^-19</f>
        <v>1.602E-19</v>
      </c>
      <c r="J19" t="s">
        <v>53</v>
      </c>
      <c r="K19">
        <f t="shared" si="1"/>
        <v>6.6252587991718431E-2</v>
      </c>
      <c r="L19">
        <f t="shared" si="0"/>
        <v>2.0749322973478064E-3</v>
      </c>
    </row>
    <row r="21" spans="1:12" x14ac:dyDescent="0.35">
      <c r="A21" t="s">
        <v>42</v>
      </c>
      <c r="B21">
        <f>8*10^-8*B18*B16/(B19*B15)</f>
        <v>2972409488139826</v>
      </c>
      <c r="J21" t="s">
        <v>54</v>
      </c>
      <c r="K21">
        <f>(K12+K13+K14+K15)/4</f>
        <v>-1.1746562949972887</v>
      </c>
      <c r="L21">
        <f>SQRT(K12^2+K13^2+K15^2+K14^2)</f>
        <v>3.5178711454749778</v>
      </c>
    </row>
    <row r="22" spans="1:12" x14ac:dyDescent="0.35">
      <c r="J22" t="s">
        <v>55</v>
      </c>
      <c r="K22">
        <f>(K16+K17+K18+K19)/4</f>
        <v>7.4584639834042163E-2</v>
      </c>
      <c r="L22">
        <f>SQRT(K16^2+K17^2+K18^2+K19^2)</f>
        <v>0.14985450992112259</v>
      </c>
    </row>
    <row r="24" spans="1:12" x14ac:dyDescent="0.35">
      <c r="J24" t="s">
        <v>56</v>
      </c>
    </row>
    <row r="25" spans="1:12" x14ac:dyDescent="0.35">
      <c r="J25" t="s">
        <v>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136A4-3320-4D04-BB1C-D22BF6E4B7A8}">
  <dimension ref="A1:O21"/>
  <sheetViews>
    <sheetView topLeftCell="A13" workbookViewId="0">
      <selection activeCell="H7" sqref="H7"/>
    </sheetView>
  </sheetViews>
  <sheetFormatPr defaultRowHeight="14.5" x14ac:dyDescent="0.35"/>
  <cols>
    <col min="2" max="2" width="11.81640625" bestFit="1" customWidth="1"/>
  </cols>
  <sheetData>
    <row r="1" spans="1:15" x14ac:dyDescent="0.35">
      <c r="A1" t="s">
        <v>61</v>
      </c>
      <c r="B1" t="s">
        <v>59</v>
      </c>
      <c r="C1" t="s">
        <v>44</v>
      </c>
      <c r="E1" t="s">
        <v>60</v>
      </c>
      <c r="I1" t="s">
        <v>72</v>
      </c>
      <c r="J1" t="s">
        <v>21</v>
      </c>
    </row>
    <row r="2" spans="1:15" x14ac:dyDescent="0.35">
      <c r="A2" t="s">
        <v>0</v>
      </c>
      <c r="B2">
        <v>2.165</v>
      </c>
      <c r="C2">
        <v>1E-3</v>
      </c>
      <c r="D2" t="s">
        <v>2</v>
      </c>
      <c r="E2">
        <v>0.42899999999999999</v>
      </c>
      <c r="F2">
        <v>1E-3</v>
      </c>
      <c r="G2" t="s">
        <v>62</v>
      </c>
      <c r="J2" t="s">
        <v>23</v>
      </c>
      <c r="K2">
        <v>0.34</v>
      </c>
      <c r="L2">
        <v>0.01</v>
      </c>
      <c r="M2" t="s">
        <v>24</v>
      </c>
      <c r="N2">
        <v>6.5000000000000002E-2</v>
      </c>
      <c r="O2">
        <v>1E-3</v>
      </c>
    </row>
    <row r="3" spans="1:15" x14ac:dyDescent="0.35">
      <c r="A3" t="s">
        <v>1</v>
      </c>
      <c r="B3">
        <v>2.16</v>
      </c>
      <c r="C3">
        <v>0.01</v>
      </c>
      <c r="D3" t="s">
        <v>3</v>
      </c>
      <c r="E3">
        <v>0.215</v>
      </c>
      <c r="F3">
        <v>1E-3</v>
      </c>
      <c r="J3" t="s">
        <v>22</v>
      </c>
      <c r="K3">
        <v>0.33</v>
      </c>
      <c r="L3">
        <v>0.01</v>
      </c>
      <c r="M3" t="s">
        <v>25</v>
      </c>
      <c r="N3">
        <v>6.5000000000000002E-2</v>
      </c>
      <c r="O3">
        <v>1E-3</v>
      </c>
    </row>
    <row r="4" spans="1:15" x14ac:dyDescent="0.35">
      <c r="A4" t="s">
        <v>4</v>
      </c>
      <c r="B4">
        <v>2.1629999999999998</v>
      </c>
      <c r="C4">
        <v>0.01</v>
      </c>
      <c r="D4" t="s">
        <v>5</v>
      </c>
      <c r="E4">
        <v>0.49</v>
      </c>
      <c r="F4">
        <v>1E-3</v>
      </c>
      <c r="J4" t="s">
        <v>26</v>
      </c>
      <c r="K4">
        <v>0.33</v>
      </c>
      <c r="L4">
        <v>0.01</v>
      </c>
      <c r="M4" t="s">
        <v>27</v>
      </c>
      <c r="N4">
        <v>8.3000000000000004E-2</v>
      </c>
      <c r="O4">
        <v>1E-3</v>
      </c>
    </row>
    <row r="5" spans="1:15" x14ac:dyDescent="0.35">
      <c r="A5" t="s">
        <v>6</v>
      </c>
      <c r="B5">
        <v>2.1640000000000001</v>
      </c>
      <c r="C5">
        <v>0.01</v>
      </c>
      <c r="D5" t="s">
        <v>7</v>
      </c>
      <c r="E5">
        <v>0.13100000000000001</v>
      </c>
      <c r="F5">
        <v>1E-3</v>
      </c>
      <c r="J5" t="s">
        <v>28</v>
      </c>
      <c r="K5">
        <v>0.33</v>
      </c>
      <c r="L5">
        <v>0.01</v>
      </c>
      <c r="M5" t="s">
        <v>33</v>
      </c>
      <c r="N5">
        <v>7.8E-2</v>
      </c>
      <c r="O5">
        <v>1E-3</v>
      </c>
    </row>
    <row r="6" spans="1:15" x14ac:dyDescent="0.35">
      <c r="H6" t="s">
        <v>65</v>
      </c>
      <c r="J6" t="s">
        <v>29</v>
      </c>
      <c r="K6">
        <v>0.33</v>
      </c>
      <c r="L6">
        <v>0.01</v>
      </c>
      <c r="M6" t="s">
        <v>34</v>
      </c>
      <c r="N6">
        <v>6.5000000000000002E-2</v>
      </c>
      <c r="O6">
        <v>1E-3</v>
      </c>
    </row>
    <row r="7" spans="1:15" x14ac:dyDescent="0.35">
      <c r="A7" t="s">
        <v>8</v>
      </c>
      <c r="B7">
        <v>2.1680000000000001</v>
      </c>
      <c r="C7">
        <v>0.01</v>
      </c>
      <c r="D7" t="s">
        <v>9</v>
      </c>
      <c r="E7">
        <v>0.435</v>
      </c>
      <c r="F7">
        <v>1E-3</v>
      </c>
      <c r="J7" t="s">
        <v>30</v>
      </c>
      <c r="K7">
        <v>0.33</v>
      </c>
      <c r="L7">
        <v>0.01</v>
      </c>
      <c r="M7" t="s">
        <v>35</v>
      </c>
      <c r="N7">
        <v>6.5000000000000002E-2</v>
      </c>
      <c r="O7">
        <v>1E-3</v>
      </c>
    </row>
    <row r="8" spans="1:15" x14ac:dyDescent="0.35">
      <c r="A8" t="s">
        <v>10</v>
      </c>
      <c r="B8">
        <v>2.1629999999999998</v>
      </c>
      <c r="C8">
        <v>0.01</v>
      </c>
      <c r="D8" t="s">
        <v>11</v>
      </c>
      <c r="E8">
        <v>0.218</v>
      </c>
      <c r="F8">
        <v>1E-3</v>
      </c>
      <c r="J8" t="s">
        <v>31</v>
      </c>
      <c r="K8">
        <v>0.32</v>
      </c>
      <c r="L8">
        <v>0.01</v>
      </c>
      <c r="M8" t="s">
        <v>36</v>
      </c>
      <c r="N8">
        <v>5.7000000000000002E-2</v>
      </c>
      <c r="O8">
        <v>1E-3</v>
      </c>
    </row>
    <row r="9" spans="1:15" x14ac:dyDescent="0.35">
      <c r="A9" t="s">
        <v>12</v>
      </c>
      <c r="B9">
        <v>2.1659999999999999</v>
      </c>
      <c r="C9">
        <v>0.01</v>
      </c>
      <c r="D9" t="s">
        <v>13</v>
      </c>
      <c r="E9">
        <v>0.497</v>
      </c>
      <c r="F9">
        <v>1E-3</v>
      </c>
      <c r="J9" t="s">
        <v>32</v>
      </c>
      <c r="K9">
        <v>0.32</v>
      </c>
      <c r="L9">
        <v>0.01</v>
      </c>
      <c r="M9" t="s">
        <v>37</v>
      </c>
      <c r="N9">
        <v>5.6000000000000001E-2</v>
      </c>
      <c r="O9">
        <v>1E-3</v>
      </c>
    </row>
    <row r="10" spans="1:15" x14ac:dyDescent="0.35">
      <c r="A10" t="s">
        <v>14</v>
      </c>
      <c r="B10">
        <v>2.1629999999999998</v>
      </c>
      <c r="C10">
        <v>0.01</v>
      </c>
      <c r="D10" t="s">
        <v>15</v>
      </c>
      <c r="E10">
        <v>0.13100000000000001</v>
      </c>
      <c r="F10">
        <v>2E-3</v>
      </c>
    </row>
    <row r="12" spans="1:15" x14ac:dyDescent="0.35">
      <c r="A12" t="s">
        <v>16</v>
      </c>
      <c r="B12">
        <f>E2-E7</f>
        <v>-6.0000000000000053E-3</v>
      </c>
      <c r="C12">
        <f>SQRT(F2^2+F7^2)</f>
        <v>1.414213562373095E-3</v>
      </c>
      <c r="D12" t="s">
        <v>17</v>
      </c>
      <c r="E12">
        <f>E3-E8</f>
        <v>-3.0000000000000027E-3</v>
      </c>
      <c r="F12">
        <f>SQRT(F3^2+F8^2)</f>
        <v>1.414213562373095E-3</v>
      </c>
      <c r="J12" t="s">
        <v>46</v>
      </c>
      <c r="K12">
        <f>N2/K2</f>
        <v>0.19117647058823528</v>
      </c>
      <c r="L12">
        <f>K12*SQRT((O2/N2)^2+(L2/K2)^2)</f>
        <v>6.3456141643921469E-3</v>
      </c>
    </row>
    <row r="13" spans="1:15" x14ac:dyDescent="0.35">
      <c r="A13" t="s">
        <v>18</v>
      </c>
      <c r="B13">
        <f>E4-E9</f>
        <v>-7.0000000000000062E-3</v>
      </c>
      <c r="C13">
        <f>SQRT(F4^2+F9^2)</f>
        <v>1.414213562373095E-3</v>
      </c>
      <c r="D13" t="s">
        <v>19</v>
      </c>
      <c r="E13">
        <f>E5-E10</f>
        <v>0</v>
      </c>
      <c r="F13">
        <f>SQRT(F5^2+F10^2)</f>
        <v>2.2360679774997894E-3</v>
      </c>
      <c r="J13" t="s">
        <v>48</v>
      </c>
      <c r="K13">
        <f>N3/K3</f>
        <v>0.19696969696969696</v>
      </c>
      <c r="L13">
        <f t="shared" ref="L13:L19" si="0">K13*SQRT((O3/N3)^2+(L3/K3)^2)</f>
        <v>6.6939566459532033E-3</v>
      </c>
    </row>
    <row r="14" spans="1:15" x14ac:dyDescent="0.35">
      <c r="J14" t="s">
        <v>49</v>
      </c>
      <c r="K14">
        <f>N4/K4</f>
        <v>0.25151515151515152</v>
      </c>
      <c r="L14">
        <f t="shared" si="0"/>
        <v>8.2019881261203333E-3</v>
      </c>
    </row>
    <row r="15" spans="1:15" x14ac:dyDescent="0.35">
      <c r="A15" t="s">
        <v>40</v>
      </c>
      <c r="B15">
        <f>B12+B13+E12+E13</f>
        <v>-1.6000000000000014E-2</v>
      </c>
      <c r="C15">
        <f>SQRT(C12^2+C13^2+F12^2+F13^2)</f>
        <v>3.3166247903553998E-3</v>
      </c>
      <c r="E15" t="s">
        <v>20</v>
      </c>
      <c r="J15" t="s">
        <v>50</v>
      </c>
      <c r="K15">
        <f>N5/K5</f>
        <v>0.23636363636363636</v>
      </c>
      <c r="L15">
        <f t="shared" si="0"/>
        <v>7.7771868944865579E-3</v>
      </c>
    </row>
    <row r="16" spans="1:15" x14ac:dyDescent="0.35">
      <c r="A16" t="s">
        <v>41</v>
      </c>
      <c r="B16">
        <f>B2+B3+B4+B5+B7+B8+B9+B10</f>
        <v>17.312000000000001</v>
      </c>
      <c r="C16">
        <f>SQRT(C2^2+C3^2+C4^2+C5^2+C7^2+C8^2+C9^2+C10^2)</f>
        <v>2.6476404589747454E-2</v>
      </c>
      <c r="J16" t="s">
        <v>51</v>
      </c>
      <c r="K16">
        <f t="shared" ref="K16:K19" si="1">N6/K6</f>
        <v>0.19696969696969696</v>
      </c>
      <c r="L16">
        <f t="shared" si="0"/>
        <v>6.6939566459532033E-3</v>
      </c>
    </row>
    <row r="17" spans="1:12" x14ac:dyDescent="0.35">
      <c r="J17" t="s">
        <v>52</v>
      </c>
      <c r="K17">
        <f t="shared" si="1"/>
        <v>0.19696969696969696</v>
      </c>
      <c r="L17">
        <f t="shared" si="0"/>
        <v>6.6939566459532033E-3</v>
      </c>
    </row>
    <row r="18" spans="1:12" x14ac:dyDescent="0.35">
      <c r="A18" t="s">
        <v>39</v>
      </c>
      <c r="B18">
        <v>4000</v>
      </c>
      <c r="C18">
        <v>1000</v>
      </c>
      <c r="J18" t="s">
        <v>47</v>
      </c>
      <c r="K18">
        <f t="shared" si="1"/>
        <v>0.17812500000000001</v>
      </c>
      <c r="L18">
        <f t="shared" si="0"/>
        <v>6.3836121075797727E-3</v>
      </c>
    </row>
    <row r="19" spans="1:12" x14ac:dyDescent="0.35">
      <c r="A19" t="s">
        <v>38</v>
      </c>
      <c r="B19">
        <f>1.602*10^-19</f>
        <v>1.602E-19</v>
      </c>
      <c r="J19" t="s">
        <v>53</v>
      </c>
      <c r="K19">
        <f t="shared" si="1"/>
        <v>0.17499999999999999</v>
      </c>
      <c r="L19">
        <f t="shared" si="0"/>
        <v>6.2986388658582415E-3</v>
      </c>
    </row>
    <row r="21" spans="1:12" x14ac:dyDescent="0.35">
      <c r="A21" t="s">
        <v>42</v>
      </c>
      <c r="B21">
        <f>8*10^-8*B18*B16/(B19*B15)</f>
        <v>-2.1612983770287124E+18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C59F457826C24DA328633CE2FC2B8C" ma:contentTypeVersion="11" ma:contentTypeDescription="Create a new document." ma:contentTypeScope="" ma:versionID="369f445873891b9823ab06904270f29e">
  <xsd:schema xmlns:xsd="http://www.w3.org/2001/XMLSchema" xmlns:xs="http://www.w3.org/2001/XMLSchema" xmlns:p="http://schemas.microsoft.com/office/2006/metadata/properties" xmlns:ns3="da0539e3-1fcb-4ed2-a1ca-6c4782501244" xmlns:ns4="ecaae891-7618-4147-8aed-c5ac29e64c19" targetNamespace="http://schemas.microsoft.com/office/2006/metadata/properties" ma:root="true" ma:fieldsID="42270dbd1af6888f83443bb11a640519" ns3:_="" ns4:_="">
    <xsd:import namespace="da0539e3-1fcb-4ed2-a1ca-6c4782501244"/>
    <xsd:import namespace="ecaae891-7618-4147-8aed-c5ac29e64c1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0539e3-1fcb-4ed2-a1ca-6c47825012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aae891-7618-4147-8aed-c5ac29e64c1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DE4AEA6-2362-4B68-A448-6A9355B70AA7}">
  <ds:schemaRefs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ecaae891-7618-4147-8aed-c5ac29e64c19"/>
    <ds:schemaRef ds:uri="http://purl.org/dc/dcmitype/"/>
    <ds:schemaRef ds:uri="da0539e3-1fcb-4ed2-a1ca-6c4782501244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08BC91D-6402-4C31-80D7-998E3E4083A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79E48C-7ED3-4FBB-88FD-A413B7C826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0539e3-1fcb-4ed2-a1ca-6c4782501244"/>
    <ds:schemaRef ds:uri="ecaae891-7618-4147-8aed-c5ac29e64c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Nov 19 GeN</vt:lpstr>
      <vt:lpstr>Nov 19 SiN</vt:lpstr>
      <vt:lpstr>Nov 18 SiUn</vt:lpstr>
      <vt:lpstr>Nov 18 GeP</vt:lpstr>
      <vt:lpstr>Nov 18 Sin</vt:lpstr>
      <vt:lpstr>Nov 15 GOODACTUAK 2</vt:lpstr>
      <vt:lpstr>Nov 15 GOODACTUAK</vt:lpstr>
      <vt:lpstr>Nov 15 good</vt:lpstr>
      <vt:lpstr>Nov 12a unfinished</vt:lpstr>
      <vt:lpstr>Nov 1b</vt:lpstr>
      <vt:lpstr>Nov 1</vt:lpstr>
      <vt:lpstr>Oct 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Alexiev</dc:creator>
  <cp:lastModifiedBy>Chris Alexiev</cp:lastModifiedBy>
  <dcterms:created xsi:type="dcterms:W3CDTF">2019-10-29T14:18:31Z</dcterms:created>
  <dcterms:modified xsi:type="dcterms:W3CDTF">2019-11-21T04:50:26Z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0x010100AAC59F457826C24DA328633CE2FC2B8C</vt:lpwstr>
  </property>
</Properties>
</file>