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opher_alexiev_mail_utoronto_ca/Documents/Documents/University/phy327/lab2/"/>
    </mc:Choice>
  </mc:AlternateContent>
  <xr:revisionPtr revIDLastSave="474" documentId="8_{6D6D0568-D0FE-45A8-81D4-6149C80BBEB0}" xr6:coauthVersionLast="45" xr6:coauthVersionMax="45" xr10:uidLastSave="{44BFB2AD-CA08-4338-AFD7-ABC63DD476C0}"/>
  <bookViews>
    <workbookView xWindow="-110" yWindow="-110" windowWidth="19420" windowHeight="10420" activeTab="4" xr2:uid="{3889BD4A-7187-4CC7-89B5-05E6BA2F6820}"/>
  </bookViews>
  <sheets>
    <sheet name="Sheet1" sheetId="1" r:id="rId1"/>
    <sheet name="Unknown" sheetId="7" r:id="rId2"/>
    <sheet name="Ag" sheetId="5" r:id="rId3"/>
    <sheet name="CuTry2" sheetId="6" r:id="rId4"/>
    <sheet name="Cu" sheetId="2" r:id="rId5"/>
    <sheet name="W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7" l="1"/>
  <c r="E14" i="7"/>
  <c r="G6" i="7"/>
  <c r="F6" i="7"/>
  <c r="E6" i="7"/>
  <c r="H14" i="7"/>
  <c r="L14" i="7" s="1"/>
  <c r="F14" i="7"/>
  <c r="Q13" i="7"/>
  <c r="P13" i="7"/>
  <c r="Q12" i="7"/>
  <c r="P12" i="7"/>
  <c r="Q11" i="7"/>
  <c r="P11" i="7"/>
  <c r="Q10" i="7"/>
  <c r="P10" i="7"/>
  <c r="Q9" i="7"/>
  <c r="P9" i="7"/>
  <c r="E9" i="7"/>
  <c r="Q8" i="7"/>
  <c r="P8" i="7"/>
  <c r="E8" i="7"/>
  <c r="Q7" i="7"/>
  <c r="P7" i="7"/>
  <c r="J6" i="7"/>
  <c r="I6" i="7"/>
  <c r="H6" i="7"/>
  <c r="L6" i="7" l="1"/>
  <c r="K14" i="7"/>
  <c r="K6" i="7"/>
  <c r="E19" i="6"/>
  <c r="G19" i="6"/>
  <c r="F19" i="6"/>
  <c r="Q17" i="6" l="1"/>
  <c r="P17" i="6"/>
  <c r="G9" i="6"/>
  <c r="E9" i="6"/>
  <c r="I9" i="6"/>
  <c r="E26" i="6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L19" i="6"/>
  <c r="H19" i="6"/>
  <c r="Q18" i="6"/>
  <c r="P18" i="6"/>
  <c r="Q16" i="6"/>
  <c r="P16" i="6"/>
  <c r="Q15" i="6"/>
  <c r="P15" i="6"/>
  <c r="Q14" i="6"/>
  <c r="P14" i="6"/>
  <c r="Q13" i="6"/>
  <c r="P13" i="6"/>
  <c r="Q12" i="6"/>
  <c r="P12" i="6"/>
  <c r="E12" i="6"/>
  <c r="Q11" i="6"/>
  <c r="P11" i="6"/>
  <c r="E11" i="6"/>
  <c r="Q10" i="6"/>
  <c r="P10" i="6"/>
  <c r="L9" i="6"/>
  <c r="J9" i="6"/>
  <c r="H9" i="6"/>
  <c r="F9" i="6"/>
  <c r="K19" i="6" l="1"/>
  <c r="K9" i="6"/>
  <c r="G15" i="5"/>
  <c r="E15" i="5"/>
  <c r="F15" i="5"/>
  <c r="J6" i="5"/>
  <c r="L6" i="5" s="1"/>
  <c r="K6" i="5"/>
  <c r="I6" i="5"/>
  <c r="G6" i="5"/>
  <c r="E6" i="5"/>
  <c r="E9" i="5"/>
  <c r="E8" i="5"/>
  <c r="H15" i="5"/>
  <c r="L15" i="5" s="1"/>
  <c r="K15" i="5"/>
  <c r="Q14" i="5"/>
  <c r="P14" i="5"/>
  <c r="Q13" i="5"/>
  <c r="P13" i="5"/>
  <c r="Q12" i="5"/>
  <c r="P12" i="5"/>
  <c r="Q11" i="5"/>
  <c r="P11" i="5"/>
  <c r="Q10" i="5"/>
  <c r="P10" i="5"/>
  <c r="Q9" i="5"/>
  <c r="P9" i="5"/>
  <c r="Q8" i="5"/>
  <c r="P8" i="5"/>
  <c r="Q7" i="5"/>
  <c r="P7" i="5"/>
  <c r="H6" i="5"/>
  <c r="F6" i="5"/>
  <c r="O13" i="3" l="1"/>
  <c r="O12" i="3"/>
  <c r="O11" i="3"/>
  <c r="O10" i="3"/>
  <c r="O9" i="3"/>
  <c r="O8" i="3"/>
  <c r="O7" i="3"/>
  <c r="O6" i="3"/>
  <c r="N13" i="3"/>
  <c r="N12" i="3"/>
  <c r="N11" i="3"/>
  <c r="N10" i="3"/>
  <c r="N9" i="3"/>
  <c r="N8" i="3"/>
  <c r="N7" i="3"/>
  <c r="N6" i="3"/>
  <c r="J14" i="3"/>
  <c r="J5" i="3"/>
  <c r="I14" i="3"/>
  <c r="I5" i="3"/>
  <c r="F5" i="3"/>
  <c r="F14" i="3"/>
  <c r="H14" i="3"/>
  <c r="H5" i="3"/>
  <c r="G5" i="3"/>
  <c r="E5" i="3"/>
  <c r="G14" i="3"/>
  <c r="E14" i="3"/>
  <c r="I1" i="2" l="1"/>
  <c r="N1" i="2" l="1"/>
  <c r="L1" i="2"/>
  <c r="O1" i="2" s="1"/>
  <c r="F1" i="2"/>
  <c r="K1" i="2"/>
  <c r="L11" i="2"/>
  <c r="L19" i="2"/>
  <c r="L18" i="2"/>
  <c r="L17" i="2"/>
  <c r="L16" i="2"/>
  <c r="L15" i="2"/>
  <c r="L14" i="2"/>
  <c r="L13" i="2"/>
  <c r="L12" i="2"/>
  <c r="J19" i="2" l="1"/>
  <c r="J18" i="2"/>
  <c r="J17" i="2"/>
  <c r="J16" i="2"/>
  <c r="J15" i="2"/>
  <c r="J14" i="2"/>
  <c r="J13" i="2"/>
  <c r="J12" i="2"/>
  <c r="J11" i="2"/>
  <c r="H19" i="2"/>
  <c r="H18" i="2"/>
  <c r="H17" i="2"/>
  <c r="H16" i="2"/>
  <c r="H15" i="2"/>
  <c r="H14" i="2"/>
  <c r="H13" i="2"/>
  <c r="H12" i="2"/>
  <c r="H11" i="2"/>
  <c r="F19" i="2"/>
  <c r="F18" i="2"/>
  <c r="F17" i="2"/>
  <c r="F16" i="2"/>
  <c r="F15" i="2"/>
  <c r="F14" i="2"/>
  <c r="F13" i="2"/>
  <c r="F12" i="2"/>
  <c r="F11" i="2"/>
  <c r="D19" i="2"/>
  <c r="D18" i="2"/>
  <c r="D17" i="2"/>
  <c r="D16" i="2"/>
  <c r="D15" i="2"/>
  <c r="D14" i="2"/>
  <c r="D13" i="2"/>
  <c r="D12" i="2"/>
  <c r="D11" i="2"/>
  <c r="H1" i="2"/>
  <c r="B20" i="2" s="1"/>
  <c r="E1" i="2"/>
  <c r="B10" i="2" s="1"/>
</calcChain>
</file>

<file path=xl/sharedStrings.xml><?xml version="1.0" encoding="utf-8"?>
<sst xmlns="http://schemas.openxmlformats.org/spreadsheetml/2006/main" count="86" uniqueCount="29">
  <si>
    <t>Simple Sheet</t>
  </si>
  <si>
    <t>distance(mm)</t>
  </si>
  <si>
    <t>C1</t>
  </si>
  <si>
    <t>O1</t>
  </si>
  <si>
    <t>mm</t>
  </si>
  <si>
    <t>err</t>
  </si>
  <si>
    <t>len actual mm</t>
  </si>
  <si>
    <t>deltaSuncor</t>
  </si>
  <si>
    <t>Correction</t>
  </si>
  <si>
    <t>deltaScorr</t>
  </si>
  <si>
    <t>Theta deg</t>
  </si>
  <si>
    <t>sin(Theta)</t>
  </si>
  <si>
    <t>d</t>
  </si>
  <si>
    <t>lambda A0</t>
  </si>
  <si>
    <t>HOLE</t>
  </si>
  <si>
    <t>Note: this sheet is formatted as per the the poster in the wall of the room with the Xray crystallography machine</t>
  </si>
  <si>
    <t>Distances from input hole for use in program</t>
  </si>
  <si>
    <t>Calculated hole option 1</t>
  </si>
  <si>
    <t>Calculated hole option 2</t>
  </si>
  <si>
    <t>error</t>
  </si>
  <si>
    <t>Measure error mm</t>
  </si>
  <si>
    <t>Average hole distance</t>
  </si>
  <si>
    <t>High wavelength distances</t>
  </si>
  <si>
    <t>Low wavelength distances</t>
  </si>
  <si>
    <t>Farther edge mm (low wavelgnth)</t>
  </si>
  <si>
    <t>Closer edge mm (low wavelength)</t>
  </si>
  <si>
    <t>cm</t>
  </si>
  <si>
    <t>Calculated hole option 3</t>
  </si>
  <si>
    <t>&lt;- 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</si>
</sst>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1445-8312-401F-A8B8-341591C8A66D}">
  <dimension ref="A1:F15"/>
  <sheetViews>
    <sheetView workbookViewId="0">
      <selection activeCell="D16" sqref="D16"/>
    </sheetView>
  </sheetViews>
  <sheetFormatPr defaultRowHeight="14.5" x14ac:dyDescent="0.35"/>
  <sheetData>
    <row r="1" spans="1:6" x14ac:dyDescent="0.35">
      <c r="D1" t="s">
        <v>2</v>
      </c>
      <c r="F1" t="s">
        <v>3</v>
      </c>
    </row>
    <row r="2" spans="1:6" x14ac:dyDescent="0.35">
      <c r="A2" t="s">
        <v>0</v>
      </c>
    </row>
    <row r="4" spans="1:6" x14ac:dyDescent="0.35">
      <c r="B4" t="s">
        <v>1</v>
      </c>
    </row>
    <row r="5" spans="1:6" x14ac:dyDescent="0.35">
      <c r="B5">
        <v>0</v>
      </c>
    </row>
    <row r="6" spans="1:6" x14ac:dyDescent="0.35">
      <c r="B6">
        <v>33.5</v>
      </c>
    </row>
    <row r="7" spans="1:6" x14ac:dyDescent="0.35">
      <c r="B7">
        <v>41</v>
      </c>
    </row>
    <row r="8" spans="1:6" x14ac:dyDescent="0.35">
      <c r="A8">
        <v>1</v>
      </c>
      <c r="B8">
        <v>129</v>
      </c>
    </row>
    <row r="9" spans="1:6" x14ac:dyDescent="0.35">
      <c r="A9">
        <v>2</v>
      </c>
      <c r="B9">
        <v>135</v>
      </c>
    </row>
    <row r="10" spans="1:6" x14ac:dyDescent="0.35">
      <c r="A10">
        <v>3</v>
      </c>
      <c r="B10">
        <v>159.5</v>
      </c>
    </row>
    <row r="11" spans="1:6" x14ac:dyDescent="0.35">
      <c r="A11">
        <v>4</v>
      </c>
      <c r="B11">
        <v>176</v>
      </c>
    </row>
    <row r="12" spans="1:6" x14ac:dyDescent="0.35">
      <c r="A12">
        <v>5</v>
      </c>
      <c r="B12">
        <v>222</v>
      </c>
    </row>
    <row r="13" spans="1:6" x14ac:dyDescent="0.35">
      <c r="A13">
        <v>6</v>
      </c>
      <c r="B13">
        <v>231</v>
      </c>
    </row>
    <row r="14" spans="1:6" x14ac:dyDescent="0.35">
      <c r="B14">
        <v>300.5</v>
      </c>
    </row>
    <row r="15" spans="1:6" x14ac:dyDescent="0.35">
      <c r="B15">
        <v>309.5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4BD1-63C9-4CAF-BD3F-BCFE54B425F4}">
  <dimension ref="A1:Q21"/>
  <sheetViews>
    <sheetView topLeftCell="C1" workbookViewId="0">
      <selection activeCell="Q3" sqref="Q3"/>
    </sheetView>
  </sheetViews>
  <sheetFormatPr defaultRowHeight="14.5" x14ac:dyDescent="0.35"/>
  <cols>
    <col min="3" max="3" width="11.7265625" customWidth="1"/>
    <col min="4" max="4" width="13" customWidth="1"/>
    <col min="5" max="5" width="20.90625" customWidth="1"/>
    <col min="6" max="6" width="6.08984375" customWidth="1"/>
    <col min="7" max="7" width="21.08984375" customWidth="1"/>
    <col min="8" max="10" width="7.6328125" customWidth="1"/>
    <col min="11" max="11" width="14.26953125" customWidth="1"/>
    <col min="12" max="12" width="7.6328125" customWidth="1"/>
  </cols>
  <sheetData>
    <row r="1" spans="1:17" x14ac:dyDescent="0.35">
      <c r="A1" t="s">
        <v>20</v>
      </c>
      <c r="B1">
        <v>0.5</v>
      </c>
      <c r="C1" t="s">
        <v>25</v>
      </c>
      <c r="D1" t="s">
        <v>24</v>
      </c>
      <c r="E1" t="s">
        <v>17</v>
      </c>
      <c r="F1" t="s">
        <v>19</v>
      </c>
      <c r="G1" t="s">
        <v>18</v>
      </c>
      <c r="H1" t="s">
        <v>19</v>
      </c>
      <c r="I1" t="s">
        <v>27</v>
      </c>
      <c r="J1" t="s">
        <v>19</v>
      </c>
      <c r="K1" s="1" t="s">
        <v>21</v>
      </c>
      <c r="L1" s="1" t="s">
        <v>19</v>
      </c>
      <c r="M1" s="3" t="s">
        <v>23</v>
      </c>
      <c r="N1" s="3" t="s">
        <v>22</v>
      </c>
    </row>
    <row r="2" spans="1:17" x14ac:dyDescent="0.35">
      <c r="K2" s="1"/>
      <c r="L2" s="1"/>
      <c r="M2" s="3"/>
      <c r="N2" s="3"/>
    </row>
    <row r="3" spans="1:17" x14ac:dyDescent="0.35">
      <c r="K3" s="1"/>
      <c r="L3" s="1"/>
      <c r="M3" s="3"/>
      <c r="N3" s="3"/>
    </row>
    <row r="4" spans="1:17" x14ac:dyDescent="0.35">
      <c r="C4">
        <v>16</v>
      </c>
      <c r="K4" s="1"/>
      <c r="L4" s="1"/>
      <c r="M4" s="3"/>
      <c r="N4" s="3"/>
    </row>
    <row r="5" spans="1:17" x14ac:dyDescent="0.35">
      <c r="C5">
        <v>29</v>
      </c>
      <c r="D5">
        <v>30</v>
      </c>
      <c r="K5" s="1"/>
      <c r="L5" s="1"/>
      <c r="M5" s="3"/>
      <c r="N5" s="3"/>
    </row>
    <row r="6" spans="1:17" x14ac:dyDescent="0.35">
      <c r="B6" t="s">
        <v>14</v>
      </c>
      <c r="C6">
        <v>89</v>
      </c>
      <c r="E6">
        <f>(C5+D7)/2</f>
        <v>88</v>
      </c>
      <c r="F6">
        <f>SQRT($B$1^2+$B$1^2)/2</f>
        <v>0.35355339059327379</v>
      </c>
      <c r="G6">
        <f>(C8+C4)/2</f>
        <v>88</v>
      </c>
      <c r="H6">
        <f>SQRT($B$1^2+$B$1^2)/2</f>
        <v>0.35355339059327379</v>
      </c>
      <c r="I6">
        <f>(C4+C8)/2</f>
        <v>88</v>
      </c>
      <c r="J6">
        <f>SQRT($B$1^2+$B$1^2)/2</f>
        <v>0.35355339059327379</v>
      </c>
      <c r="K6" s="1">
        <f>(E6+G6+I6)/3</f>
        <v>88</v>
      </c>
      <c r="L6" s="1">
        <f>SQRT(H6^2+F6^2+J6^2)/3</f>
        <v>0.20412414523193154</v>
      </c>
      <c r="M6" s="3"/>
      <c r="N6" s="3"/>
      <c r="P6" t="s">
        <v>26</v>
      </c>
      <c r="Q6" t="s">
        <v>26</v>
      </c>
    </row>
    <row r="7" spans="1:17" x14ac:dyDescent="0.35">
      <c r="C7">
        <v>146.5</v>
      </c>
      <c r="D7">
        <v>147</v>
      </c>
      <c r="K7" s="1"/>
      <c r="L7" s="1"/>
      <c r="M7" s="3">
        <v>147</v>
      </c>
      <c r="N7" s="3">
        <v>146.5</v>
      </c>
      <c r="P7">
        <f>M7/10</f>
        <v>14.7</v>
      </c>
      <c r="Q7">
        <f>N7/10</f>
        <v>14.65</v>
      </c>
    </row>
    <row r="8" spans="1:17" x14ac:dyDescent="0.35">
      <c r="C8">
        <v>160</v>
      </c>
      <c r="D8">
        <v>160.5</v>
      </c>
      <c r="E8">
        <f>(D7+C5)/2</f>
        <v>88</v>
      </c>
      <c r="K8" s="1"/>
      <c r="L8" s="1"/>
      <c r="M8" s="3">
        <v>160.5</v>
      </c>
      <c r="N8" s="3">
        <v>160</v>
      </c>
      <c r="P8">
        <f t="shared" ref="P8:Q13" si="0">M8/10</f>
        <v>16.05</v>
      </c>
      <c r="Q8">
        <f t="shared" si="0"/>
        <v>16</v>
      </c>
    </row>
    <row r="9" spans="1:17" x14ac:dyDescent="0.35">
      <c r="C9">
        <v>173</v>
      </c>
      <c r="D9">
        <v>174</v>
      </c>
      <c r="E9">
        <f>(D5+C7)/2</f>
        <v>88.25</v>
      </c>
      <c r="K9" s="1"/>
      <c r="L9" s="1"/>
      <c r="M9" s="3">
        <v>174</v>
      </c>
      <c r="N9" s="3">
        <v>173</v>
      </c>
      <c r="P9">
        <f t="shared" si="0"/>
        <v>17.399999999999999</v>
      </c>
      <c r="Q9">
        <f t="shared" si="0"/>
        <v>17.3</v>
      </c>
    </row>
    <row r="10" spans="1:17" x14ac:dyDescent="0.35">
      <c r="C10">
        <v>186</v>
      </c>
      <c r="K10" s="1"/>
      <c r="L10" s="1"/>
      <c r="M10" s="3">
        <v>186</v>
      </c>
      <c r="N10" s="3">
        <v>186</v>
      </c>
      <c r="P10">
        <f t="shared" si="0"/>
        <v>18.600000000000001</v>
      </c>
      <c r="Q10">
        <f t="shared" si="0"/>
        <v>18.600000000000001</v>
      </c>
    </row>
    <row r="11" spans="1:17" x14ac:dyDescent="0.35">
      <c r="C11">
        <v>199</v>
      </c>
      <c r="K11" s="1"/>
      <c r="L11" s="1"/>
      <c r="M11" s="3">
        <v>199</v>
      </c>
      <c r="N11" s="3">
        <v>199</v>
      </c>
      <c r="P11">
        <f t="shared" si="0"/>
        <v>19.899999999999999</v>
      </c>
      <c r="Q11">
        <f t="shared" si="0"/>
        <v>19.899999999999999</v>
      </c>
    </row>
    <row r="12" spans="1:17" x14ac:dyDescent="0.35">
      <c r="C12">
        <v>213</v>
      </c>
      <c r="K12" s="1"/>
      <c r="L12" s="1"/>
      <c r="M12" s="3">
        <v>213</v>
      </c>
      <c r="N12" s="3">
        <v>213</v>
      </c>
      <c r="P12">
        <f t="shared" si="0"/>
        <v>21.3</v>
      </c>
      <c r="Q12">
        <f t="shared" si="0"/>
        <v>21.3</v>
      </c>
    </row>
    <row r="13" spans="1:17" x14ac:dyDescent="0.35">
      <c r="C13">
        <v>230</v>
      </c>
      <c r="K13" s="1"/>
      <c r="L13" s="1"/>
      <c r="M13" s="3">
        <v>230</v>
      </c>
      <c r="N13" s="3">
        <v>230</v>
      </c>
      <c r="P13">
        <f t="shared" si="0"/>
        <v>23</v>
      </c>
      <c r="Q13">
        <f t="shared" si="0"/>
        <v>23</v>
      </c>
    </row>
    <row r="14" spans="1:17" x14ac:dyDescent="0.35">
      <c r="B14" t="s">
        <v>14</v>
      </c>
      <c r="C14" s="2">
        <v>268</v>
      </c>
      <c r="E14">
        <f>(C13+C15)/2</f>
        <v>269</v>
      </c>
      <c r="F14">
        <f>SQRT($B$1^2+$B$1^2)/2</f>
        <v>0.35355339059327379</v>
      </c>
      <c r="G14">
        <f>(C12+C16)/2</f>
        <v>268.75</v>
      </c>
      <c r="H14">
        <f>SQRT($B$1^2+$B$1^2)/2</f>
        <v>0.35355339059327379</v>
      </c>
      <c r="K14" s="1">
        <f>(E14+G14)/2</f>
        <v>268.875</v>
      </c>
      <c r="L14" s="1">
        <f>SQRT(H14^2+F14^2)/2</f>
        <v>0.25</v>
      </c>
      <c r="M14" s="3"/>
      <c r="N14" s="3"/>
    </row>
    <row r="15" spans="1:17" x14ac:dyDescent="0.35">
      <c r="C15">
        <v>308</v>
      </c>
      <c r="K15" s="1"/>
      <c r="L15" s="1"/>
      <c r="M15" s="3"/>
      <c r="N15" s="3"/>
    </row>
    <row r="16" spans="1:17" x14ac:dyDescent="0.35">
      <c r="C16">
        <v>324.5</v>
      </c>
      <c r="K16" s="1"/>
      <c r="L16" s="1"/>
      <c r="M16" s="3"/>
      <c r="N16" s="3"/>
    </row>
    <row r="17" spans="3:14" x14ac:dyDescent="0.35">
      <c r="C17">
        <v>338.5</v>
      </c>
      <c r="K17" s="1"/>
      <c r="L17" s="1"/>
      <c r="M17" s="3"/>
      <c r="N17" s="3"/>
    </row>
    <row r="19" spans="3:14" x14ac:dyDescent="0.35">
      <c r="C19" s="2"/>
    </row>
    <row r="20" spans="3:14" x14ac:dyDescent="0.35">
      <c r="C20" s="2"/>
    </row>
    <row r="21" spans="3:14" x14ac:dyDescent="0.35">
      <c r="C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F21-C212-4FF4-BB26-E5D7FDE99642}">
  <dimension ref="A1:Q22"/>
  <sheetViews>
    <sheetView topLeftCell="C1" workbookViewId="0">
      <selection activeCell="F11" sqref="F11"/>
    </sheetView>
  </sheetViews>
  <sheetFormatPr defaultRowHeight="14.5" x14ac:dyDescent="0.35"/>
  <cols>
    <col min="3" max="3" width="11.7265625" customWidth="1"/>
    <col min="4" max="4" width="13" customWidth="1"/>
    <col min="5" max="5" width="20.90625" customWidth="1"/>
    <col min="6" max="6" width="6.08984375" customWidth="1"/>
    <col min="7" max="7" width="21.08984375" customWidth="1"/>
    <col min="8" max="10" width="7.6328125" customWidth="1"/>
    <col min="11" max="11" width="14.26953125" customWidth="1"/>
    <col min="12" max="12" width="7.6328125" customWidth="1"/>
  </cols>
  <sheetData>
    <row r="1" spans="1:17" x14ac:dyDescent="0.35">
      <c r="A1" t="s">
        <v>20</v>
      </c>
      <c r="B1">
        <v>0.5</v>
      </c>
      <c r="C1" t="s">
        <v>25</v>
      </c>
      <c r="D1" t="s">
        <v>24</v>
      </c>
      <c r="E1" t="s">
        <v>17</v>
      </c>
      <c r="F1" t="s">
        <v>19</v>
      </c>
      <c r="G1" t="s">
        <v>18</v>
      </c>
      <c r="H1" t="s">
        <v>19</v>
      </c>
      <c r="I1" t="s">
        <v>27</v>
      </c>
      <c r="J1" t="s">
        <v>19</v>
      </c>
      <c r="K1" s="1" t="s">
        <v>21</v>
      </c>
      <c r="L1" s="1" t="s">
        <v>19</v>
      </c>
      <c r="M1" s="3" t="s">
        <v>23</v>
      </c>
      <c r="N1" s="3" t="s">
        <v>22</v>
      </c>
    </row>
    <row r="2" spans="1:17" x14ac:dyDescent="0.35">
      <c r="C2">
        <v>12.2</v>
      </c>
      <c r="K2" s="1"/>
      <c r="L2" s="1"/>
      <c r="M2" s="3"/>
      <c r="N2" s="3"/>
    </row>
    <row r="3" spans="1:17" x14ac:dyDescent="0.35">
      <c r="C3">
        <v>21</v>
      </c>
      <c r="K3" s="1"/>
      <c r="L3" s="1"/>
      <c r="M3" s="3"/>
      <c r="N3" s="3"/>
    </row>
    <row r="4" spans="1:17" x14ac:dyDescent="0.35">
      <c r="C4">
        <v>41</v>
      </c>
      <c r="K4" s="1"/>
      <c r="L4" s="1"/>
      <c r="M4" s="3"/>
      <c r="N4" s="3"/>
    </row>
    <row r="5" spans="1:17" x14ac:dyDescent="0.35">
      <c r="C5">
        <v>62.2</v>
      </c>
      <c r="D5">
        <v>63.7</v>
      </c>
      <c r="K5" s="1"/>
      <c r="L5" s="1"/>
      <c r="M5" s="3"/>
      <c r="N5" s="3"/>
    </row>
    <row r="6" spans="1:17" x14ac:dyDescent="0.35">
      <c r="B6" t="s">
        <v>14</v>
      </c>
      <c r="C6">
        <v>85</v>
      </c>
      <c r="E6">
        <f>(C5+D7)/2</f>
        <v>85.45</v>
      </c>
      <c r="F6">
        <f>SQRT($B$1^2+$B$1^2)/2</f>
        <v>0.35355339059327379</v>
      </c>
      <c r="G6">
        <f>(C7+D5)/2</f>
        <v>85.6</v>
      </c>
      <c r="H6">
        <f>SQRT($B$1^2+$B$1^2)/2</f>
        <v>0.35355339059327379</v>
      </c>
      <c r="I6">
        <f>(C4+C8)/2</f>
        <v>85.5</v>
      </c>
      <c r="J6">
        <f>SQRT($B$1^2+$B$1^2)/2</f>
        <v>0.35355339059327379</v>
      </c>
      <c r="K6" s="1">
        <f>(E6+G6+I6)/3</f>
        <v>85.516666666666666</v>
      </c>
      <c r="L6" s="1">
        <f>SQRT(H6^2+F6^2+J6^2)/3</f>
        <v>0.20412414523193154</v>
      </c>
      <c r="M6" s="3"/>
      <c r="N6" s="3"/>
      <c r="P6" t="s">
        <v>26</v>
      </c>
      <c r="Q6" t="s">
        <v>26</v>
      </c>
    </row>
    <row r="7" spans="1:17" x14ac:dyDescent="0.35">
      <c r="C7">
        <v>107.5</v>
      </c>
      <c r="D7">
        <v>108.7</v>
      </c>
      <c r="K7" s="1"/>
      <c r="L7" s="1"/>
      <c r="M7" s="3">
        <v>108.7</v>
      </c>
      <c r="N7" s="3">
        <v>107.5</v>
      </c>
      <c r="P7">
        <f>M7/10</f>
        <v>10.870000000000001</v>
      </c>
      <c r="Q7">
        <f>N7/10</f>
        <v>10.75</v>
      </c>
    </row>
    <row r="8" spans="1:17" x14ac:dyDescent="0.35">
      <c r="C8">
        <v>130</v>
      </c>
      <c r="E8">
        <f>(D7+C5)/2</f>
        <v>85.45</v>
      </c>
      <c r="K8" s="1"/>
      <c r="L8" s="1"/>
      <c r="M8" s="3">
        <v>130</v>
      </c>
      <c r="N8" s="3">
        <v>130</v>
      </c>
      <c r="P8">
        <f t="shared" ref="P8:Q14" si="0">M8/10</f>
        <v>13</v>
      </c>
      <c r="Q8">
        <f t="shared" si="0"/>
        <v>13</v>
      </c>
    </row>
    <row r="9" spans="1:17" x14ac:dyDescent="0.35">
      <c r="C9">
        <v>150</v>
      </c>
      <c r="E9">
        <f>(D5+C7)/2</f>
        <v>85.6</v>
      </c>
      <c r="K9" s="1"/>
      <c r="L9" s="1"/>
      <c r="M9" s="3">
        <v>150</v>
      </c>
      <c r="N9" s="3">
        <v>150</v>
      </c>
      <c r="P9">
        <f t="shared" si="0"/>
        <v>15</v>
      </c>
      <c r="Q9">
        <f t="shared" si="0"/>
        <v>15</v>
      </c>
    </row>
    <row r="10" spans="1:17" x14ac:dyDescent="0.35">
      <c r="C10">
        <v>154.5</v>
      </c>
      <c r="K10" s="1"/>
      <c r="L10" s="1"/>
      <c r="M10" s="3">
        <v>154.5</v>
      </c>
      <c r="N10" s="3">
        <v>154.5</v>
      </c>
      <c r="P10">
        <f t="shared" si="0"/>
        <v>15.45</v>
      </c>
      <c r="Q10">
        <f t="shared" si="0"/>
        <v>15.45</v>
      </c>
    </row>
    <row r="11" spans="1:17" x14ac:dyDescent="0.35">
      <c r="C11">
        <v>184</v>
      </c>
      <c r="K11" s="1"/>
      <c r="L11" s="1"/>
      <c r="M11" s="3">
        <v>184</v>
      </c>
      <c r="N11" s="3">
        <v>184</v>
      </c>
      <c r="P11">
        <f t="shared" si="0"/>
        <v>18.399999999999999</v>
      </c>
      <c r="Q11">
        <f t="shared" si="0"/>
        <v>18.399999999999999</v>
      </c>
    </row>
    <row r="12" spans="1:17" x14ac:dyDescent="0.35">
      <c r="C12">
        <v>187.5</v>
      </c>
      <c r="K12" s="1"/>
      <c r="L12" s="1"/>
      <c r="M12" s="3">
        <v>187.5</v>
      </c>
      <c r="N12" s="3">
        <v>187.5</v>
      </c>
      <c r="P12">
        <f t="shared" si="0"/>
        <v>18.75</v>
      </c>
      <c r="Q12">
        <f t="shared" si="0"/>
        <v>18.75</v>
      </c>
    </row>
    <row r="13" spans="1:17" x14ac:dyDescent="0.35">
      <c r="C13">
        <v>221</v>
      </c>
      <c r="K13" s="1"/>
      <c r="L13" s="1"/>
      <c r="M13" s="3">
        <v>221</v>
      </c>
      <c r="N13" s="3">
        <v>221</v>
      </c>
      <c r="P13">
        <f t="shared" si="0"/>
        <v>22.1</v>
      </c>
      <c r="Q13">
        <f t="shared" si="0"/>
        <v>22.1</v>
      </c>
    </row>
    <row r="14" spans="1:17" x14ac:dyDescent="0.35">
      <c r="C14">
        <v>227.2</v>
      </c>
      <c r="K14" s="1"/>
      <c r="L14" s="1"/>
      <c r="M14" s="3">
        <v>227.2</v>
      </c>
      <c r="N14" s="3">
        <v>227.2</v>
      </c>
      <c r="P14">
        <f t="shared" si="0"/>
        <v>22.72</v>
      </c>
      <c r="Q14">
        <f t="shared" si="0"/>
        <v>22.72</v>
      </c>
    </row>
    <row r="15" spans="1:17" x14ac:dyDescent="0.35">
      <c r="B15" t="s">
        <v>14</v>
      </c>
      <c r="C15" s="2">
        <v>265</v>
      </c>
      <c r="E15">
        <f>(C14+C16)/2</f>
        <v>265.10000000000002</v>
      </c>
      <c r="F15">
        <f>SQRT($B$1^2+$B$1^2)/2</f>
        <v>0.35355339059327379</v>
      </c>
      <c r="G15">
        <f>(C13+C17)/2</f>
        <v>265</v>
      </c>
      <c r="H15">
        <f>SQRT($B$1^2+$B$1^2)/2</f>
        <v>0.35355339059327379</v>
      </c>
      <c r="K15" s="1">
        <f>(E15+G15)/2</f>
        <v>265.05</v>
      </c>
      <c r="L15" s="1">
        <f>SQRT(H15^2+F15^2)/2</f>
        <v>0.25</v>
      </c>
      <c r="M15" s="3"/>
      <c r="N15" s="3"/>
    </row>
    <row r="16" spans="1:17" x14ac:dyDescent="0.35">
      <c r="C16">
        <v>303</v>
      </c>
      <c r="K16" s="1"/>
      <c r="L16" s="1"/>
      <c r="M16" s="3"/>
      <c r="N16" s="3"/>
    </row>
    <row r="17" spans="3:14" x14ac:dyDescent="0.35">
      <c r="C17">
        <v>309</v>
      </c>
      <c r="K17" s="1"/>
      <c r="L17" s="1"/>
      <c r="M17" s="3"/>
      <c r="N17" s="3"/>
    </row>
    <row r="18" spans="3:14" x14ac:dyDescent="0.35">
      <c r="C18">
        <v>329</v>
      </c>
      <c r="K18" s="1"/>
      <c r="L18" s="1"/>
      <c r="M18" s="3"/>
      <c r="N18" s="3"/>
    </row>
    <row r="19" spans="3:14" x14ac:dyDescent="0.35">
      <c r="C19">
        <v>353</v>
      </c>
    </row>
    <row r="20" spans="3:14" x14ac:dyDescent="0.35">
      <c r="C20" s="2"/>
    </row>
    <row r="21" spans="3:14" x14ac:dyDescent="0.35">
      <c r="C21" s="2"/>
    </row>
    <row r="22" spans="3:14" x14ac:dyDescent="0.35">
      <c r="C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A152-536D-4BC3-9C36-B04B91C9F26B}">
  <dimension ref="A1:Q26"/>
  <sheetViews>
    <sheetView workbookViewId="0">
      <selection activeCell="C6" sqref="C6"/>
    </sheetView>
  </sheetViews>
  <sheetFormatPr defaultRowHeight="14.5" x14ac:dyDescent="0.35"/>
  <cols>
    <col min="3" max="3" width="11.7265625" customWidth="1"/>
    <col min="4" max="4" width="13" customWidth="1"/>
    <col min="5" max="5" width="20.90625" customWidth="1"/>
    <col min="6" max="6" width="6.08984375" customWidth="1"/>
    <col min="7" max="7" width="21.08984375" customWidth="1"/>
    <col min="8" max="10" width="7.6328125" customWidth="1"/>
    <col min="11" max="11" width="14.26953125" customWidth="1"/>
    <col min="12" max="12" width="7.6328125" customWidth="1"/>
  </cols>
  <sheetData>
    <row r="1" spans="1:17" x14ac:dyDescent="0.35">
      <c r="A1" t="s">
        <v>20</v>
      </c>
      <c r="B1">
        <v>0.5</v>
      </c>
      <c r="C1" t="s">
        <v>25</v>
      </c>
      <c r="D1" t="s">
        <v>24</v>
      </c>
      <c r="E1" t="s">
        <v>17</v>
      </c>
      <c r="F1" t="s">
        <v>19</v>
      </c>
      <c r="G1" t="s">
        <v>18</v>
      </c>
      <c r="H1" t="s">
        <v>19</v>
      </c>
      <c r="I1" t="s">
        <v>27</v>
      </c>
      <c r="J1" t="s">
        <v>19</v>
      </c>
      <c r="K1" s="1" t="s">
        <v>21</v>
      </c>
      <c r="L1" s="1" t="s">
        <v>19</v>
      </c>
      <c r="M1" s="3" t="s">
        <v>23</v>
      </c>
      <c r="N1" s="3" t="s">
        <v>22</v>
      </c>
    </row>
    <row r="2" spans="1:17" x14ac:dyDescent="0.35">
      <c r="K2" s="1"/>
      <c r="L2" s="1"/>
      <c r="M2" s="3"/>
      <c r="N2" s="3"/>
    </row>
    <row r="3" spans="1:17" x14ac:dyDescent="0.35">
      <c r="K3" s="1"/>
      <c r="L3" s="1"/>
      <c r="M3" s="3"/>
      <c r="N3" s="3"/>
    </row>
    <row r="4" spans="1:17" x14ac:dyDescent="0.35">
      <c r="K4" s="1"/>
      <c r="L4" s="1"/>
      <c r="M4" s="3"/>
      <c r="N4" s="3"/>
    </row>
    <row r="5" spans="1:17" x14ac:dyDescent="0.35">
      <c r="C5">
        <v>0</v>
      </c>
      <c r="K5" s="1"/>
      <c r="L5" s="1"/>
      <c r="M5" s="3"/>
      <c r="N5" s="3"/>
    </row>
    <row r="6" spans="1:17" x14ac:dyDescent="0.35">
      <c r="C6">
        <v>24</v>
      </c>
      <c r="K6" s="1"/>
      <c r="L6" s="1"/>
      <c r="M6" s="3"/>
      <c r="N6" s="3"/>
    </row>
    <row r="7" spans="1:17" x14ac:dyDescent="0.35">
      <c r="C7">
        <v>43</v>
      </c>
      <c r="D7">
        <v>44</v>
      </c>
      <c r="K7" s="1"/>
      <c r="L7" s="1"/>
      <c r="M7" s="3"/>
      <c r="N7" s="3"/>
    </row>
    <row r="8" spans="1:17" x14ac:dyDescent="0.35">
      <c r="C8">
        <v>51</v>
      </c>
      <c r="D8">
        <v>52</v>
      </c>
      <c r="K8" s="1"/>
      <c r="L8" s="1"/>
      <c r="M8" s="3"/>
      <c r="N8" s="3"/>
    </row>
    <row r="9" spans="1:17" x14ac:dyDescent="0.35">
      <c r="B9" t="s">
        <v>14</v>
      </c>
      <c r="C9">
        <v>85.75</v>
      </c>
      <c r="E9">
        <f>(C8+D10)/2</f>
        <v>85.25</v>
      </c>
      <c r="F9">
        <f>SQRT($B$1^2+$B$1^2)/2</f>
        <v>0.35355339059327379</v>
      </c>
      <c r="G9">
        <f>(C10+D8)/2</f>
        <v>86.25</v>
      </c>
      <c r="H9">
        <f>SQRT($B$1^2+$B$1^2)/2</f>
        <v>0.35355339059327379</v>
      </c>
      <c r="I9">
        <f>(C7+D11)/2</f>
        <v>86</v>
      </c>
      <c r="J9">
        <f>SQRT($B$1^2+$B$1^2)/2</f>
        <v>0.35355339059327379</v>
      </c>
      <c r="K9" s="1">
        <f>(E9+G9+I9)/3</f>
        <v>85.833333333333329</v>
      </c>
      <c r="L9" s="1">
        <f>SQRT(H9^2+F9^2+J9^2)/3</f>
        <v>0.20412414523193154</v>
      </c>
      <c r="M9" s="3"/>
      <c r="N9" s="3"/>
      <c r="P9" t="s">
        <v>26</v>
      </c>
      <c r="Q9" t="s">
        <v>26</v>
      </c>
    </row>
    <row r="10" spans="1:17" x14ac:dyDescent="0.35">
      <c r="C10">
        <v>120.5</v>
      </c>
      <c r="D10">
        <v>119.5</v>
      </c>
      <c r="K10" s="1"/>
      <c r="L10" s="1"/>
      <c r="M10" s="3">
        <v>119.5</v>
      </c>
      <c r="N10" s="3">
        <v>120.5</v>
      </c>
      <c r="P10">
        <f>M10/10</f>
        <v>11.95</v>
      </c>
      <c r="Q10">
        <f>N10/10</f>
        <v>12.05</v>
      </c>
    </row>
    <row r="11" spans="1:17" x14ac:dyDescent="0.35">
      <c r="C11">
        <v>128</v>
      </c>
      <c r="D11">
        <v>129</v>
      </c>
      <c r="E11">
        <f>(D10+C8)/2</f>
        <v>85.25</v>
      </c>
      <c r="K11" s="1"/>
      <c r="L11" s="1"/>
      <c r="M11" s="3">
        <v>129</v>
      </c>
      <c r="N11" s="3">
        <v>128</v>
      </c>
      <c r="P11">
        <f t="shared" ref="P11:Q18" si="0">M11/10</f>
        <v>12.9</v>
      </c>
      <c r="Q11">
        <f t="shared" si="0"/>
        <v>12.8</v>
      </c>
    </row>
    <row r="12" spans="1:17" x14ac:dyDescent="0.35">
      <c r="C12">
        <v>149</v>
      </c>
      <c r="E12">
        <f>(D8+C10)/2</f>
        <v>86.25</v>
      </c>
      <c r="K12" s="1"/>
      <c r="L12" s="1"/>
      <c r="M12" s="3">
        <v>149</v>
      </c>
      <c r="N12" s="3">
        <v>149</v>
      </c>
      <c r="P12">
        <f t="shared" si="0"/>
        <v>14.9</v>
      </c>
      <c r="Q12">
        <f t="shared" si="0"/>
        <v>14.9</v>
      </c>
    </row>
    <row r="13" spans="1:17" x14ac:dyDescent="0.35">
      <c r="C13">
        <v>170</v>
      </c>
      <c r="K13" s="1"/>
      <c r="L13" s="1"/>
      <c r="M13" s="3">
        <v>170</v>
      </c>
      <c r="N13" s="3">
        <v>170</v>
      </c>
      <c r="P13">
        <f t="shared" si="0"/>
        <v>17</v>
      </c>
      <c r="Q13">
        <f t="shared" si="0"/>
        <v>17</v>
      </c>
    </row>
    <row r="14" spans="1:17" x14ac:dyDescent="0.35">
      <c r="C14">
        <v>175</v>
      </c>
      <c r="K14" s="1"/>
      <c r="L14" s="1"/>
      <c r="M14" s="3">
        <v>175</v>
      </c>
      <c r="N14" s="3">
        <v>175</v>
      </c>
      <c r="P14">
        <f t="shared" si="0"/>
        <v>17.5</v>
      </c>
      <c r="Q14">
        <f t="shared" si="0"/>
        <v>17.5</v>
      </c>
    </row>
    <row r="15" spans="1:17" x14ac:dyDescent="0.35">
      <c r="C15">
        <v>191</v>
      </c>
      <c r="K15" s="1"/>
      <c r="L15" s="1"/>
      <c r="M15" s="3">
        <v>191</v>
      </c>
      <c r="N15" s="3">
        <v>191</v>
      </c>
      <c r="P15">
        <f t="shared" si="0"/>
        <v>19.100000000000001</v>
      </c>
      <c r="Q15">
        <f t="shared" si="0"/>
        <v>19.100000000000001</v>
      </c>
    </row>
    <row r="16" spans="1:17" x14ac:dyDescent="0.35">
      <c r="C16">
        <v>214.5</v>
      </c>
      <c r="K16" s="1"/>
      <c r="L16" s="1"/>
      <c r="M16" s="3">
        <v>214.5</v>
      </c>
      <c r="N16" s="3">
        <v>214.5</v>
      </c>
      <c r="P16">
        <f t="shared" si="0"/>
        <v>21.45</v>
      </c>
      <c r="Q16">
        <f t="shared" si="0"/>
        <v>21.45</v>
      </c>
    </row>
    <row r="17" spans="2:17" x14ac:dyDescent="0.35">
      <c r="C17">
        <v>222</v>
      </c>
      <c r="K17" s="1"/>
      <c r="L17" s="1"/>
      <c r="M17" s="3">
        <v>222</v>
      </c>
      <c r="N17" s="3">
        <v>222</v>
      </c>
      <c r="P17">
        <f>M17/10</f>
        <v>22.2</v>
      </c>
      <c r="Q17">
        <f>N17/10</f>
        <v>22.2</v>
      </c>
    </row>
    <row r="18" spans="2:17" x14ac:dyDescent="0.35">
      <c r="C18" s="4">
        <v>251</v>
      </c>
      <c r="D18" s="4">
        <v>252</v>
      </c>
      <c r="E18" t="s">
        <v>28</v>
      </c>
      <c r="K18" s="1"/>
      <c r="L18" s="1"/>
      <c r="M18" s="5">
        <v>251</v>
      </c>
      <c r="N18" s="5">
        <v>251</v>
      </c>
      <c r="P18">
        <f t="shared" si="0"/>
        <v>25.1</v>
      </c>
      <c r="Q18">
        <f t="shared" si="0"/>
        <v>25.1</v>
      </c>
    </row>
    <row r="19" spans="2:17" x14ac:dyDescent="0.35">
      <c r="B19" t="s">
        <v>14</v>
      </c>
      <c r="C19" s="2">
        <v>266.75</v>
      </c>
      <c r="E19">
        <f>(C16+C22)/2</f>
        <v>265</v>
      </c>
      <c r="F19">
        <f>SQRT($B$1^2+$B$1^2)/2</f>
        <v>0.35355339059327379</v>
      </c>
      <c r="G19">
        <f>(C17+C21)/2</f>
        <v>265.5</v>
      </c>
      <c r="H19">
        <f>SQRT($B$1^2+$B$1^2)/2</f>
        <v>0.35355339059327379</v>
      </c>
      <c r="K19" s="1">
        <f>(E19+G19)/2</f>
        <v>265.25</v>
      </c>
      <c r="L19" s="1">
        <f>SQRT(H19^2+F19^2)/2</f>
        <v>0.25</v>
      </c>
      <c r="M19" s="3"/>
      <c r="N19" s="3"/>
    </row>
    <row r="20" spans="2:17" x14ac:dyDescent="0.35">
      <c r="C20" s="2">
        <v>282.5</v>
      </c>
      <c r="K20" s="1"/>
      <c r="L20" s="1"/>
      <c r="M20" s="3"/>
      <c r="N20" s="3"/>
    </row>
    <row r="21" spans="2:17" x14ac:dyDescent="0.35">
      <c r="C21" s="2">
        <v>309</v>
      </c>
      <c r="D21">
        <v>309.5</v>
      </c>
      <c r="K21" s="1"/>
      <c r="L21" s="1"/>
      <c r="M21" s="3"/>
      <c r="N21" s="3"/>
    </row>
    <row r="22" spans="2:17" x14ac:dyDescent="0.35">
      <c r="C22" s="2">
        <v>315.5</v>
      </c>
      <c r="D22">
        <v>316</v>
      </c>
      <c r="K22" s="1"/>
      <c r="L22" s="1"/>
      <c r="M22" s="3"/>
      <c r="N22" s="3"/>
    </row>
    <row r="23" spans="2:17" x14ac:dyDescent="0.35">
      <c r="C23" s="2">
        <v>339</v>
      </c>
    </row>
    <row r="24" spans="2:17" x14ac:dyDescent="0.35">
      <c r="C24" s="2">
        <v>353</v>
      </c>
    </row>
    <row r="25" spans="2:17" x14ac:dyDescent="0.35">
      <c r="C25" s="2"/>
    </row>
    <row r="26" spans="2:17" x14ac:dyDescent="0.35">
      <c r="C26" s="2"/>
      <c r="E26">
        <f>353-43.5</f>
        <v>309.5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E2AE-66D5-4F9A-B6CE-5CAA97AA3DE1}">
  <dimension ref="A1:O28"/>
  <sheetViews>
    <sheetView tabSelected="1" topLeftCell="A4" workbookViewId="0">
      <selection activeCell="I7" sqref="I7"/>
    </sheetView>
  </sheetViews>
  <sheetFormatPr defaultRowHeight="14.5" x14ac:dyDescent="0.35"/>
  <sheetData>
    <row r="1" spans="1:15" x14ac:dyDescent="0.35">
      <c r="D1" t="s">
        <v>2</v>
      </c>
      <c r="E1">
        <f>(B9+B11)/2</f>
        <v>86.25</v>
      </c>
      <c r="F1">
        <f>SQRT(C9^2+C11^2)*0.5</f>
        <v>0.35355339059327379</v>
      </c>
      <c r="G1" t="s">
        <v>3</v>
      </c>
      <c r="H1">
        <f>(B21+B19)/2</f>
        <v>267.25</v>
      </c>
      <c r="I1">
        <f>SQRT(C19^2+C21^2)*0.5</f>
        <v>0.35355339059327379</v>
      </c>
      <c r="J1" t="s">
        <v>6</v>
      </c>
      <c r="K1">
        <f>H1-E1</f>
        <v>181</v>
      </c>
      <c r="L1">
        <f>SQRT(I1^2+F1^2)</f>
        <v>0.5</v>
      </c>
      <c r="M1" t="s">
        <v>8</v>
      </c>
      <c r="N1">
        <f>180/K1</f>
        <v>0.99447513812154698</v>
      </c>
      <c r="O1">
        <f>N1*SQRT((L1/K1)^2)</f>
        <v>2.7471688898385274E-3</v>
      </c>
    </row>
    <row r="2" spans="1:15" x14ac:dyDescent="0.35">
      <c r="A2" t="s">
        <v>0</v>
      </c>
    </row>
    <row r="3" spans="1:15" x14ac:dyDescent="0.35">
      <c r="C3" t="s">
        <v>13</v>
      </c>
      <c r="D3">
        <v>1.54051</v>
      </c>
    </row>
    <row r="4" spans="1:15" x14ac:dyDescent="0.35">
      <c r="B4" t="s">
        <v>4</v>
      </c>
      <c r="C4" t="s">
        <v>5</v>
      </c>
      <c r="D4" t="s">
        <v>7</v>
      </c>
      <c r="F4" t="s">
        <v>9</v>
      </c>
      <c r="H4" t="s">
        <v>10</v>
      </c>
      <c r="J4" t="s">
        <v>11</v>
      </c>
      <c r="L4" t="s">
        <v>12</v>
      </c>
      <c r="N4" t="s">
        <v>15</v>
      </c>
    </row>
    <row r="5" spans="1:15" x14ac:dyDescent="0.35">
      <c r="B5">
        <v>0</v>
      </c>
      <c r="C5">
        <v>0.5</v>
      </c>
      <c r="M5">
        <f>353-B5</f>
        <v>353</v>
      </c>
    </row>
    <row r="6" spans="1:15" x14ac:dyDescent="0.35">
      <c r="B6">
        <v>14</v>
      </c>
      <c r="C6">
        <v>0.5</v>
      </c>
      <c r="M6">
        <f t="shared" ref="M6:M24" si="0">353-B6</f>
        <v>339</v>
      </c>
    </row>
    <row r="7" spans="1:15" x14ac:dyDescent="0.35">
      <c r="B7">
        <v>37.5</v>
      </c>
      <c r="C7">
        <v>0.5</v>
      </c>
      <c r="M7">
        <f t="shared" si="0"/>
        <v>315.5</v>
      </c>
    </row>
    <row r="8" spans="1:15" x14ac:dyDescent="0.35">
      <c r="B8">
        <v>44</v>
      </c>
      <c r="C8">
        <v>0.5</v>
      </c>
      <c r="M8">
        <f t="shared" si="0"/>
        <v>309</v>
      </c>
    </row>
    <row r="9" spans="1:15" x14ac:dyDescent="0.35">
      <c r="B9">
        <v>70.5</v>
      </c>
      <c r="C9">
        <v>0.5</v>
      </c>
      <c r="M9">
        <f t="shared" si="0"/>
        <v>282.5</v>
      </c>
    </row>
    <row r="10" spans="1:15" x14ac:dyDescent="0.35">
      <c r="B10" s="1">
        <f>E1</f>
        <v>86.25</v>
      </c>
      <c r="C10">
        <v>0.5</v>
      </c>
      <c r="M10">
        <f t="shared" si="0"/>
        <v>266.75</v>
      </c>
    </row>
    <row r="11" spans="1:15" x14ac:dyDescent="0.35">
      <c r="A11">
        <v>1</v>
      </c>
      <c r="B11">
        <v>102</v>
      </c>
      <c r="C11">
        <v>0.5</v>
      </c>
      <c r="D11">
        <f>B11-$B$10</f>
        <v>15.75</v>
      </c>
      <c r="F11">
        <f>D11*$N$1</f>
        <v>15.662983425414366</v>
      </c>
      <c r="H11">
        <f>F11/2</f>
        <v>7.8314917127071828</v>
      </c>
      <c r="J11">
        <f>SIN(H11*PI()/180)</f>
        <v>0.13626010067891073</v>
      </c>
      <c r="L11">
        <f>$D$3/(2*J11)</f>
        <v>5.6528286428839696</v>
      </c>
      <c r="M11">
        <f t="shared" si="0"/>
        <v>251</v>
      </c>
    </row>
    <row r="12" spans="1:15" x14ac:dyDescent="0.35">
      <c r="A12">
        <v>2</v>
      </c>
      <c r="B12">
        <v>131</v>
      </c>
      <c r="C12">
        <v>0.5</v>
      </c>
      <c r="D12">
        <f>B12-$B$10</f>
        <v>44.75</v>
      </c>
      <c r="F12">
        <f t="shared" ref="F12:F19" si="1">D12*$N$1</f>
        <v>44.502762430939228</v>
      </c>
      <c r="H12">
        <f t="shared" ref="H12:H19" si="2">F12/2</f>
        <v>22.251381215469614</v>
      </c>
      <c r="J12">
        <f t="shared" ref="J12:J19" si="3">SIN(H12*PI()/180)</f>
        <v>0.37867092902300947</v>
      </c>
      <c r="L12">
        <f t="shared" ref="L12:L19" si="4">$D$3/(2*J12)</f>
        <v>2.0341012234218709</v>
      </c>
      <c r="M12">
        <f t="shared" si="0"/>
        <v>222</v>
      </c>
    </row>
    <row r="13" spans="1:15" x14ac:dyDescent="0.35">
      <c r="A13">
        <v>3</v>
      </c>
      <c r="B13">
        <v>138.5</v>
      </c>
      <c r="C13">
        <v>0.5</v>
      </c>
      <c r="D13">
        <f t="shared" ref="D13:D19" si="5">B13-$B$10</f>
        <v>52.25</v>
      </c>
      <c r="F13">
        <f t="shared" si="1"/>
        <v>51.961325966850829</v>
      </c>
      <c r="H13">
        <f t="shared" si="2"/>
        <v>25.980662983425415</v>
      </c>
      <c r="J13">
        <f t="shared" si="3"/>
        <v>0.43806778368583205</v>
      </c>
      <c r="L13">
        <f t="shared" si="4"/>
        <v>1.7583009494996369</v>
      </c>
      <c r="M13">
        <f t="shared" si="0"/>
        <v>214.5</v>
      </c>
    </row>
    <row r="14" spans="1:15" x14ac:dyDescent="0.35">
      <c r="A14">
        <v>4</v>
      </c>
      <c r="B14">
        <v>162</v>
      </c>
      <c r="C14">
        <v>0.5</v>
      </c>
      <c r="D14">
        <f t="shared" si="5"/>
        <v>75.75</v>
      </c>
      <c r="F14">
        <f t="shared" si="1"/>
        <v>75.331491712707177</v>
      </c>
      <c r="H14">
        <f t="shared" si="2"/>
        <v>37.665745856353588</v>
      </c>
      <c r="J14">
        <f t="shared" si="3"/>
        <v>0.61105389984587499</v>
      </c>
      <c r="L14">
        <f t="shared" si="4"/>
        <v>1.2605352820664102</v>
      </c>
      <c r="M14">
        <f t="shared" si="0"/>
        <v>191</v>
      </c>
    </row>
    <row r="15" spans="1:15" x14ac:dyDescent="0.35">
      <c r="A15">
        <v>5</v>
      </c>
      <c r="B15">
        <v>178</v>
      </c>
      <c r="C15">
        <v>0.5</v>
      </c>
      <c r="D15">
        <f t="shared" si="5"/>
        <v>91.75</v>
      </c>
      <c r="F15">
        <f t="shared" si="1"/>
        <v>91.243093922651937</v>
      </c>
      <c r="H15">
        <f t="shared" si="2"/>
        <v>45.621546961325969</v>
      </c>
      <c r="J15">
        <f t="shared" si="3"/>
        <v>0.7147357482916471</v>
      </c>
      <c r="L15">
        <f t="shared" si="4"/>
        <v>1.0776780115463014</v>
      </c>
      <c r="M15">
        <f t="shared" si="0"/>
        <v>175</v>
      </c>
    </row>
    <row r="16" spans="1:15" x14ac:dyDescent="0.35">
      <c r="A16">
        <v>6</v>
      </c>
      <c r="B16">
        <v>183</v>
      </c>
      <c r="C16">
        <v>0.5</v>
      </c>
      <c r="D16">
        <f t="shared" si="5"/>
        <v>96.75</v>
      </c>
      <c r="F16">
        <f t="shared" si="1"/>
        <v>96.215469613259671</v>
      </c>
      <c r="H16">
        <f t="shared" si="2"/>
        <v>48.107734806629836</v>
      </c>
      <c r="J16">
        <f t="shared" si="3"/>
        <v>0.74440169540282863</v>
      </c>
      <c r="L16">
        <f t="shared" si="4"/>
        <v>1.034730313964668</v>
      </c>
      <c r="M16">
        <f t="shared" si="0"/>
        <v>170</v>
      </c>
    </row>
    <row r="17" spans="1:13" x14ac:dyDescent="0.35">
      <c r="A17">
        <v>7</v>
      </c>
      <c r="B17">
        <v>204</v>
      </c>
      <c r="C17">
        <v>0.5</v>
      </c>
      <c r="D17">
        <f t="shared" si="5"/>
        <v>117.75</v>
      </c>
      <c r="F17">
        <f t="shared" si="1"/>
        <v>117.09944751381215</v>
      </c>
      <c r="H17">
        <f t="shared" si="2"/>
        <v>58.549723756906076</v>
      </c>
      <c r="J17">
        <f t="shared" si="3"/>
        <v>0.8530932900787026</v>
      </c>
      <c r="L17">
        <f t="shared" si="4"/>
        <v>0.9028965635504409</v>
      </c>
      <c r="M17">
        <f t="shared" si="0"/>
        <v>149</v>
      </c>
    </row>
    <row r="18" spans="1:13" x14ac:dyDescent="0.35">
      <c r="A18">
        <v>8</v>
      </c>
      <c r="B18">
        <v>225</v>
      </c>
      <c r="C18">
        <v>0.5</v>
      </c>
      <c r="D18">
        <f t="shared" si="5"/>
        <v>138.75</v>
      </c>
      <c r="F18">
        <f t="shared" si="1"/>
        <v>137.98342541436463</v>
      </c>
      <c r="H18">
        <f t="shared" si="2"/>
        <v>68.991712707182316</v>
      </c>
      <c r="J18">
        <f t="shared" si="3"/>
        <v>0.93352858219591706</v>
      </c>
      <c r="L18">
        <f t="shared" si="4"/>
        <v>0.82510060719099521</v>
      </c>
      <c r="M18">
        <f t="shared" si="0"/>
        <v>128</v>
      </c>
    </row>
    <row r="19" spans="1:13" x14ac:dyDescent="0.35">
      <c r="A19">
        <v>9</v>
      </c>
      <c r="B19">
        <v>232.5</v>
      </c>
      <c r="C19">
        <v>0.5</v>
      </c>
      <c r="D19">
        <f t="shared" si="5"/>
        <v>146.25</v>
      </c>
      <c r="F19">
        <f t="shared" si="1"/>
        <v>145.44198895027625</v>
      </c>
      <c r="H19">
        <f t="shared" si="2"/>
        <v>72.720994475138127</v>
      </c>
      <c r="J19">
        <f t="shared" si="3"/>
        <v>0.95486970031358731</v>
      </c>
      <c r="L19">
        <f t="shared" si="4"/>
        <v>0.80665979844898394</v>
      </c>
      <c r="M19">
        <f t="shared" si="0"/>
        <v>120.5</v>
      </c>
    </row>
    <row r="20" spans="1:13" x14ac:dyDescent="0.35">
      <c r="B20" s="1">
        <f>H1</f>
        <v>267.25</v>
      </c>
      <c r="C20">
        <v>0.5</v>
      </c>
      <c r="M20">
        <f t="shared" si="0"/>
        <v>85.75</v>
      </c>
    </row>
    <row r="21" spans="1:13" x14ac:dyDescent="0.35">
      <c r="B21">
        <v>302</v>
      </c>
      <c r="C21">
        <v>0.5</v>
      </c>
      <c r="M21">
        <f t="shared" si="0"/>
        <v>51</v>
      </c>
    </row>
    <row r="22" spans="1:13" x14ac:dyDescent="0.35">
      <c r="B22">
        <v>309.5</v>
      </c>
      <c r="C22">
        <v>0.5</v>
      </c>
      <c r="M22">
        <f t="shared" si="0"/>
        <v>43.5</v>
      </c>
    </row>
    <row r="23" spans="1:13" x14ac:dyDescent="0.35">
      <c r="B23">
        <v>329</v>
      </c>
      <c r="C23">
        <v>0.5</v>
      </c>
      <c r="M23">
        <f t="shared" si="0"/>
        <v>24</v>
      </c>
    </row>
    <row r="24" spans="1:13" x14ac:dyDescent="0.35">
      <c r="B24">
        <v>353</v>
      </c>
      <c r="C24">
        <v>0.5</v>
      </c>
      <c r="M24">
        <f t="shared" si="0"/>
        <v>0</v>
      </c>
    </row>
    <row r="28" spans="1:13" x14ac:dyDescent="0.35">
      <c r="B28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A402-D079-404D-B78E-C5BFDFBB250A}">
  <dimension ref="A1:O21"/>
  <sheetViews>
    <sheetView topLeftCell="B1" workbookViewId="0">
      <selection activeCell="G12" sqref="G12"/>
    </sheetView>
  </sheetViews>
  <sheetFormatPr defaultRowHeight="14.5" x14ac:dyDescent="0.35"/>
  <cols>
    <col min="3" max="3" width="11.7265625" customWidth="1"/>
    <col min="4" max="4" width="13" customWidth="1"/>
    <col min="5" max="5" width="20.90625" customWidth="1"/>
    <col min="6" max="6" width="6.08984375" customWidth="1"/>
    <col min="7" max="7" width="21.08984375" customWidth="1"/>
    <col min="8" max="8" width="7.6328125" customWidth="1"/>
    <col min="9" max="9" width="14.26953125" customWidth="1"/>
    <col min="10" max="10" width="7.6328125" customWidth="1"/>
  </cols>
  <sheetData>
    <row r="1" spans="1:15" x14ac:dyDescent="0.35">
      <c r="A1" t="s">
        <v>20</v>
      </c>
      <c r="B1">
        <v>0.5</v>
      </c>
      <c r="C1" t="s">
        <v>25</v>
      </c>
      <c r="D1" t="s">
        <v>24</v>
      </c>
      <c r="E1" t="s">
        <v>17</v>
      </c>
      <c r="F1" t="s">
        <v>19</v>
      </c>
      <c r="G1" t="s">
        <v>18</v>
      </c>
      <c r="H1" t="s">
        <v>19</v>
      </c>
      <c r="I1" s="1" t="s">
        <v>21</v>
      </c>
      <c r="J1" s="1" t="s">
        <v>19</v>
      </c>
      <c r="K1" s="3" t="s">
        <v>23</v>
      </c>
      <c r="L1" s="3" t="s">
        <v>22</v>
      </c>
    </row>
    <row r="2" spans="1:15" x14ac:dyDescent="0.35">
      <c r="C2">
        <v>21.5</v>
      </c>
      <c r="I2" s="1"/>
      <c r="J2" s="1"/>
      <c r="K2" s="3"/>
      <c r="L2" s="3"/>
    </row>
    <row r="3" spans="1:15" x14ac:dyDescent="0.35">
      <c r="C3">
        <v>37</v>
      </c>
      <c r="D3">
        <v>38</v>
      </c>
      <c r="I3" s="1"/>
      <c r="J3" s="1"/>
      <c r="K3" s="3"/>
      <c r="L3" s="3"/>
    </row>
    <row r="4" spans="1:15" x14ac:dyDescent="0.35">
      <c r="C4">
        <v>59</v>
      </c>
      <c r="D4">
        <v>60</v>
      </c>
      <c r="I4" s="1"/>
      <c r="J4" s="1"/>
      <c r="K4" s="3"/>
      <c r="L4" s="3"/>
    </row>
    <row r="5" spans="1:15" x14ac:dyDescent="0.35">
      <c r="B5" t="s">
        <v>14</v>
      </c>
      <c r="C5">
        <v>85.4</v>
      </c>
      <c r="E5">
        <f>(C3+D7)/2</f>
        <v>85.75</v>
      </c>
      <c r="F5">
        <f>SQRT($B$1^2+$B$1^2)/2</f>
        <v>0.35355339059327379</v>
      </c>
      <c r="G5">
        <f>(C4+C6)/2</f>
        <v>85.25</v>
      </c>
      <c r="H5">
        <f>SQRT($B$1^2+$B$1^2)/2</f>
        <v>0.35355339059327379</v>
      </c>
      <c r="I5" s="1">
        <f>(E5+G5)/2</f>
        <v>85.5</v>
      </c>
      <c r="J5" s="1">
        <f>SQRT(H5^2+F5^2)/2</f>
        <v>0.25</v>
      </c>
      <c r="K5" s="3"/>
      <c r="L5" s="3"/>
      <c r="N5" t="s">
        <v>26</v>
      </c>
      <c r="O5" t="s">
        <v>26</v>
      </c>
    </row>
    <row r="6" spans="1:15" x14ac:dyDescent="0.35">
      <c r="C6">
        <v>111.5</v>
      </c>
      <c r="I6" s="1"/>
      <c r="J6" s="1"/>
      <c r="K6" s="3">
        <v>111.5</v>
      </c>
      <c r="L6" s="3">
        <v>111.5</v>
      </c>
      <c r="N6">
        <f>K6/10</f>
        <v>11.15</v>
      </c>
      <c r="O6">
        <f>L6/10</f>
        <v>11.15</v>
      </c>
    </row>
    <row r="7" spans="1:15" x14ac:dyDescent="0.35">
      <c r="C7">
        <v>133.5</v>
      </c>
      <c r="D7">
        <v>134.5</v>
      </c>
      <c r="I7" s="1"/>
      <c r="J7" s="1"/>
      <c r="K7" s="3">
        <v>134.5</v>
      </c>
      <c r="L7" s="3">
        <v>133.5</v>
      </c>
      <c r="N7">
        <f t="shared" ref="N7:N13" si="0">K7/10</f>
        <v>13.45</v>
      </c>
      <c r="O7">
        <f t="shared" ref="O7:O13" si="1">L7/10</f>
        <v>13.35</v>
      </c>
    </row>
    <row r="8" spans="1:15" x14ac:dyDescent="0.35">
      <c r="C8">
        <v>150.19999999999999</v>
      </c>
      <c r="I8" s="1"/>
      <c r="J8" s="1"/>
      <c r="K8" s="3">
        <v>150.19999999999999</v>
      </c>
      <c r="L8" s="3">
        <v>150.19999999999999</v>
      </c>
      <c r="N8">
        <f t="shared" si="0"/>
        <v>15.02</v>
      </c>
      <c r="O8">
        <f t="shared" si="1"/>
        <v>15.02</v>
      </c>
    </row>
    <row r="9" spans="1:15" x14ac:dyDescent="0.35">
      <c r="C9">
        <v>165</v>
      </c>
      <c r="I9" s="1"/>
      <c r="J9" s="1"/>
      <c r="K9" s="3">
        <v>165</v>
      </c>
      <c r="L9" s="3">
        <v>165</v>
      </c>
      <c r="N9">
        <f t="shared" si="0"/>
        <v>16.5</v>
      </c>
      <c r="O9">
        <f t="shared" si="1"/>
        <v>16.5</v>
      </c>
    </row>
    <row r="10" spans="1:15" x14ac:dyDescent="0.35">
      <c r="C10">
        <v>178.7</v>
      </c>
      <c r="I10" s="1"/>
      <c r="J10" s="1"/>
      <c r="K10" s="3">
        <v>178.7</v>
      </c>
      <c r="L10" s="3">
        <v>178.7</v>
      </c>
      <c r="N10">
        <f t="shared" si="0"/>
        <v>17.869999999999997</v>
      </c>
      <c r="O10">
        <f t="shared" si="1"/>
        <v>17.869999999999997</v>
      </c>
    </row>
    <row r="11" spans="1:15" x14ac:dyDescent="0.35">
      <c r="C11" s="2">
        <v>192.5</v>
      </c>
      <c r="I11" s="1"/>
      <c r="J11" s="1"/>
      <c r="K11" s="3">
        <v>192.5</v>
      </c>
      <c r="L11" s="3">
        <v>192.5</v>
      </c>
      <c r="N11">
        <f t="shared" si="0"/>
        <v>19.25</v>
      </c>
      <c r="O11">
        <f t="shared" si="1"/>
        <v>19.25</v>
      </c>
    </row>
    <row r="12" spans="1:15" x14ac:dyDescent="0.35">
      <c r="C12" s="2">
        <v>207</v>
      </c>
      <c r="I12" s="1"/>
      <c r="J12" s="1"/>
      <c r="K12" s="3">
        <v>207</v>
      </c>
      <c r="L12" s="3">
        <v>207</v>
      </c>
      <c r="N12">
        <f t="shared" si="0"/>
        <v>20.7</v>
      </c>
      <c r="O12">
        <f t="shared" si="1"/>
        <v>20.7</v>
      </c>
    </row>
    <row r="13" spans="1:15" x14ac:dyDescent="0.35">
      <c r="C13" s="2">
        <v>225.5</v>
      </c>
      <c r="I13" s="1"/>
      <c r="J13" s="1"/>
      <c r="K13" s="3">
        <v>225.5</v>
      </c>
      <c r="L13" s="3">
        <v>225.5</v>
      </c>
      <c r="N13">
        <f t="shared" si="0"/>
        <v>22.55</v>
      </c>
      <c r="O13">
        <f t="shared" si="1"/>
        <v>22.55</v>
      </c>
    </row>
    <row r="14" spans="1:15" x14ac:dyDescent="0.35">
      <c r="B14" t="s">
        <v>14</v>
      </c>
      <c r="C14" s="2">
        <v>265.3</v>
      </c>
      <c r="E14">
        <f>(C13+C15)/2</f>
        <v>265.25</v>
      </c>
      <c r="F14">
        <f>SQRT($B$1^2+$B$1^2)/2</f>
        <v>0.35355339059327379</v>
      </c>
      <c r="G14">
        <f>(C12+C16)/2</f>
        <v>265.35000000000002</v>
      </c>
      <c r="H14">
        <f>SQRT($B$1^2+$B$1^2)/2</f>
        <v>0.35355339059327379</v>
      </c>
      <c r="I14" s="1">
        <f>(E14+G14)/2</f>
        <v>265.3</v>
      </c>
      <c r="J14" s="1">
        <f>SQRT(H14^2+F14^2)/2</f>
        <v>0.25</v>
      </c>
      <c r="K14" s="3"/>
      <c r="L14" s="3"/>
    </row>
    <row r="15" spans="1:15" x14ac:dyDescent="0.35">
      <c r="C15" s="2">
        <v>305</v>
      </c>
      <c r="I15" s="1"/>
      <c r="J15" s="1"/>
      <c r="K15" s="3"/>
      <c r="L15" s="3"/>
    </row>
    <row r="16" spans="1:15" x14ac:dyDescent="0.35">
      <c r="C16" s="2">
        <v>323.7</v>
      </c>
      <c r="I16" s="1"/>
      <c r="J16" s="1"/>
      <c r="K16" s="3"/>
      <c r="L16" s="3"/>
    </row>
    <row r="17" spans="3:12" x14ac:dyDescent="0.35">
      <c r="C17" s="2">
        <v>338.5</v>
      </c>
      <c r="I17" s="1"/>
      <c r="J17" s="1"/>
      <c r="K17" s="3"/>
      <c r="L17" s="3"/>
    </row>
    <row r="18" spans="3:12" x14ac:dyDescent="0.35">
      <c r="C18" s="2"/>
    </row>
    <row r="19" spans="3:12" x14ac:dyDescent="0.35">
      <c r="C19" s="2"/>
    </row>
    <row r="20" spans="3:12" x14ac:dyDescent="0.35">
      <c r="C20" s="2"/>
    </row>
    <row r="21" spans="3:12" x14ac:dyDescent="0.35">
      <c r="C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59F457826C24DA328633CE2FC2B8C" ma:contentTypeVersion="11" ma:contentTypeDescription="Create a new document." ma:contentTypeScope="" ma:versionID="369f445873891b9823ab06904270f29e">
  <xsd:schema xmlns:xsd="http://www.w3.org/2001/XMLSchema" xmlns:xs="http://www.w3.org/2001/XMLSchema" xmlns:p="http://schemas.microsoft.com/office/2006/metadata/properties" xmlns:ns3="da0539e3-1fcb-4ed2-a1ca-6c4782501244" xmlns:ns4="ecaae891-7618-4147-8aed-c5ac29e64c19" targetNamespace="http://schemas.microsoft.com/office/2006/metadata/properties" ma:root="true" ma:fieldsID="42270dbd1af6888f83443bb11a640519" ns3:_="" ns4:_="">
    <xsd:import namespace="da0539e3-1fcb-4ed2-a1ca-6c4782501244"/>
    <xsd:import namespace="ecaae891-7618-4147-8aed-c5ac29e64c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539e3-1fcb-4ed2-a1ca-6c4782501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ae891-7618-4147-8aed-c5ac29e64c1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49EB2A-D44F-4628-85C9-1A1F752113F1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caae891-7618-4147-8aed-c5ac29e64c19"/>
    <ds:schemaRef ds:uri="da0539e3-1fcb-4ed2-a1ca-6c4782501244"/>
  </ds:schemaRefs>
</ds:datastoreItem>
</file>

<file path=customXml/itemProps2.xml><?xml version="1.0" encoding="utf-8"?>
<ds:datastoreItem xmlns:ds="http://schemas.openxmlformats.org/officeDocument/2006/customXml" ds:itemID="{6505F71A-EC3E-45C1-8165-7FCE818D5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539e3-1fcb-4ed2-a1ca-6c4782501244"/>
    <ds:schemaRef ds:uri="ecaae891-7618-4147-8aed-c5ac29e64c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8E7DA6-DFB1-41E3-8893-BDCDD58194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Unknown</vt:lpstr>
      <vt:lpstr>Ag</vt:lpstr>
      <vt:lpstr>CuTry2</vt:lpstr>
      <vt:lpstr>Cu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2019-10-08T15:32:48Z</dcterms:created>
  <dcterms:modified xsi:type="dcterms:W3CDTF">2019-10-23T16:57:40Z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0x010100AAC59F457826C24DA328633CE2FC2B8C</vt:lpwstr>
  </property>
</Properties>
</file>