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pivotTables/pivotTable5.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pivotTables/pivotTable6.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mc:AlternateContent xmlns:mc="http://schemas.openxmlformats.org/markup-compatibility/2006">
    <mc:Choice Requires="x15">
      <x15ac:absPath xmlns:x15ac="http://schemas.microsoft.com/office/spreadsheetml/2010/11/ac" url="/Users/daiglechris/Google Drive/Boise Analytics/IDeal/ToolRev4/"/>
    </mc:Choice>
  </mc:AlternateContent>
  <xr:revisionPtr revIDLastSave="0" documentId="13_ncr:1_{7050D55A-AFCC-9841-A0B2-27BC84D754A4}" xr6:coauthVersionLast="28" xr6:coauthVersionMax="28" xr10:uidLastSave="{00000000-0000-0000-0000-000000000000}"/>
  <bookViews>
    <workbookView xWindow="1120" yWindow="460" windowWidth="47540" windowHeight="24180" activeTab="2" xr2:uid="{00000000-000D-0000-FFFF-FFFF00000000}"/>
  </bookViews>
  <sheets>
    <sheet name="Old" sheetId="2" r:id="rId1"/>
    <sheet name="New" sheetId="1" r:id="rId2"/>
    <sheet name="Dashboard" sheetId="25" r:id="rId3"/>
    <sheet name="Overall Report" sheetId="32" r:id="rId4"/>
    <sheet name="Active &amp; Assets" sheetId="29" r:id="rId5"/>
    <sheet name="Total Assets Report" sheetId="30" r:id="rId6"/>
    <sheet name="Proportional Report" sheetId="28" r:id="rId7"/>
    <sheet name="Assets Change Report" sheetId="26" r:id="rId8"/>
    <sheet name="Per-Capita Report" sheetId="33" r:id="rId9"/>
    <sheet name="Combined" sheetId="10" state="hidden" r:id="rId10"/>
    <sheet name="ComNew" sheetId="22" state="hidden" r:id="rId11"/>
    <sheet name="ComOld" sheetId="23" state="hidden" r:id="rId12"/>
    <sheet name="Defintions" sheetId="5" state="hidden" r:id="rId13"/>
    <sheet name="Population" sheetId="20" state="hidden" r:id="rId14"/>
  </sheets>
  <definedNames>
    <definedName name="_xlnm._FilterDatabase" localSheetId="9" hidden="1">Combined!$A$2:$L$92</definedName>
    <definedName name="_xlnm._FilterDatabase" localSheetId="12" hidden="1">Defintions!$A$2:$B$2</definedName>
    <definedName name="ActiveAccts">Combined!$E$3:$E$92</definedName>
    <definedName name="ComCountyName">Combined!$C:$C</definedName>
    <definedName name="ComNewActiveAccts">ComNew!$D$3:$D$48</definedName>
    <definedName name="ComNewActiveAO">ComNew!$C$3:$C$48</definedName>
    <definedName name="ComNewCountyName">ComNew!$B$3:$B$48</definedName>
    <definedName name="ComNewFundedAccts">ComNew!$F$3:$F$48</definedName>
    <definedName name="ComNewFundedAO">ComNew!$E$3:$E$48</definedName>
    <definedName name="ComNewTotalAssets">ComNew!$G$3:$G$48</definedName>
    <definedName name="ComOldActiveAccts">ComOld!$D$3:$D$48</definedName>
    <definedName name="ComOldActiveAO">ComOld!$C$3:$C$48</definedName>
    <definedName name="ComOldCountyName">ComOld!$B$3:$B$48</definedName>
    <definedName name="ComOldFundedAccts">ComOld!$F$3:$F$48</definedName>
    <definedName name="ComOldFundedAO">ComOld!$E$3:$E$48</definedName>
    <definedName name="ComOldTotalAssets">ComOld!$G$3:$G$48</definedName>
    <definedName name="DefCounty">Defintions!$A$3:$A$46</definedName>
    <definedName name="DefRegion">Defintions!$B$3:$B$46</definedName>
    <definedName name="NewActiveAccts">New!$F:$F</definedName>
    <definedName name="NewActiveAO">New!$E:$E</definedName>
    <definedName name="NewCountyName">New!$C$3:$C$229</definedName>
    <definedName name="NewFundedAccts">New!$H:$H</definedName>
    <definedName name="NewFundedAO">New!$G:$G</definedName>
    <definedName name="NewPeriod">New!$A:$A</definedName>
    <definedName name="NewResid">New!$B:$B</definedName>
    <definedName name="NewTotalAssets">New!$I:$I</definedName>
    <definedName name="NewZipCode">New!$D:$D</definedName>
    <definedName name="OldActiveAccts">Old!$F:$F</definedName>
    <definedName name="OldActiveAo">Old!$E:$E</definedName>
    <definedName name="OldCountyName">Old!$C$3:$C$226</definedName>
    <definedName name="OldFundedAccts">Old!$H:$H</definedName>
    <definedName name="OldFundedAO">Old!$G:$G</definedName>
    <definedName name="OldPeriod">Old!$A:$A</definedName>
    <definedName name="OldResid">Old!$B:$B</definedName>
    <definedName name="OldTotalAssets">Old!$I:$I</definedName>
    <definedName name="OldZipCode">Old!$D:$D</definedName>
    <definedName name="PopulationCounty">Population!$A$3:$A$46</definedName>
    <definedName name="PopulationEstimate">Population!$B$3:$B$46</definedName>
    <definedName name="Slicer_County_Name">#N/A</definedName>
    <definedName name="Slicer_County_Name1">#N/A</definedName>
    <definedName name="Slicer_County_Name2">#N/A</definedName>
    <definedName name="Slicer_County_Name3">#N/A</definedName>
    <definedName name="Slicer_County_Name4">#N/A</definedName>
    <definedName name="Slicer_County_Name6">#N/A</definedName>
    <definedName name="Slicer_Region">#N/A</definedName>
    <definedName name="Slicer_Region1">#N/A</definedName>
    <definedName name="Slicer_Region2">#N/A</definedName>
    <definedName name="Slicer_Region3">#N/A</definedName>
    <definedName name="Slicer_Region4">#N/A</definedName>
    <definedName name="Slicer_Region6">#N/A</definedName>
  </definedNames>
  <calcPr calcId="171027"/>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0" l="1"/>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3"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48" i="10"/>
  <c r="A47" i="10" l="1"/>
  <c r="C4" i="5"/>
  <c r="C5" i="5"/>
  <c r="C6" i="5"/>
  <c r="C7" i="5"/>
  <c r="C8" i="5"/>
  <c r="C9" i="5"/>
  <c r="C10" i="5"/>
  <c r="C11" i="5"/>
  <c r="C12" i="5"/>
  <c r="C13" i="5"/>
  <c r="F5" i="5" s="1"/>
  <c r="C14" i="5"/>
  <c r="C15" i="5"/>
  <c r="C16" i="5"/>
  <c r="C17" i="5"/>
  <c r="C18" i="5"/>
  <c r="C19" i="5"/>
  <c r="C20" i="5"/>
  <c r="C21" i="5"/>
  <c r="C22" i="5"/>
  <c r="C23" i="5"/>
  <c r="F4" i="5" s="1"/>
  <c r="C24" i="5"/>
  <c r="C25" i="5"/>
  <c r="C26" i="5"/>
  <c r="C27" i="5"/>
  <c r="C28" i="5"/>
  <c r="C29" i="5"/>
  <c r="C30" i="5"/>
  <c r="C31" i="5"/>
  <c r="F6" i="5" s="1"/>
  <c r="C32" i="5"/>
  <c r="C33" i="5"/>
  <c r="C34" i="5"/>
  <c r="C35" i="5"/>
  <c r="C36" i="5"/>
  <c r="C37" i="5"/>
  <c r="C38" i="5"/>
  <c r="C39" i="5"/>
  <c r="C40" i="5"/>
  <c r="C41" i="5"/>
  <c r="C42" i="5"/>
  <c r="C43" i="5"/>
  <c r="C44" i="5"/>
  <c r="C45" i="5"/>
  <c r="C46" i="5"/>
  <c r="C3" i="5"/>
  <c r="F3" i="5" s="1"/>
  <c r="A84" i="10" l="1"/>
  <c r="A56" i="10"/>
  <c r="A57" i="10"/>
  <c r="A72" i="10"/>
  <c r="A58" i="10"/>
  <c r="A48" i="10"/>
  <c r="A85" i="10"/>
  <c r="A73" i="10"/>
  <c r="A59" i="10"/>
  <c r="A74" i="10"/>
  <c r="A60" i="10"/>
  <c r="A49" i="10"/>
  <c r="A86" i="10"/>
  <c r="A61" i="10"/>
  <c r="A50" i="10"/>
  <c r="A62" i="10"/>
  <c r="A75" i="10"/>
  <c r="A63" i="10"/>
  <c r="A87" i="10"/>
  <c r="A64" i="10"/>
  <c r="A65" i="10"/>
  <c r="A88" i="10"/>
  <c r="A51" i="10"/>
  <c r="A76" i="10"/>
  <c r="A66" i="10"/>
  <c r="A52" i="10"/>
  <c r="A77" i="10"/>
  <c r="A78" i="10"/>
  <c r="A67" i="10"/>
  <c r="A79" i="10"/>
  <c r="A53" i="10"/>
  <c r="A68" i="10"/>
  <c r="A54" i="10"/>
  <c r="A80" i="10"/>
  <c r="A69" i="10"/>
  <c r="A89" i="10"/>
  <c r="A90" i="10"/>
  <c r="A70" i="10"/>
  <c r="A81" i="10"/>
  <c r="A71" i="10"/>
  <c r="A55" i="10"/>
  <c r="A91" i="10"/>
  <c r="A92" i="10"/>
  <c r="A82" i="10"/>
  <c r="A83" i="10"/>
  <c r="A18" i="10"/>
  <c r="A30" i="10"/>
  <c r="A7" i="10"/>
  <c r="A32" i="10"/>
  <c r="A45" i="10"/>
  <c r="A15" i="10"/>
  <c r="A37" i="10"/>
  <c r="A19" i="10"/>
  <c r="A10" i="10"/>
  <c r="A40" i="10"/>
  <c r="A21" i="10"/>
  <c r="A25" i="10"/>
  <c r="A8" i="10"/>
  <c r="A11" i="10"/>
  <c r="A5" i="10"/>
  <c r="A41" i="10"/>
  <c r="A20" i="10"/>
  <c r="A12" i="10"/>
  <c r="A34" i="10"/>
  <c r="A13" i="10"/>
  <c r="A42" i="10"/>
  <c r="A31" i="10"/>
  <c r="A16" i="10"/>
  <c r="A46" i="10"/>
  <c r="A3" i="10"/>
  <c r="A6" i="10"/>
  <c r="A29" i="10"/>
  <c r="A35" i="10"/>
  <c r="A22" i="10"/>
  <c r="A28" i="10"/>
  <c r="A26" i="10"/>
  <c r="A14" i="10"/>
  <c r="A17" i="10"/>
  <c r="A33" i="10"/>
  <c r="A4" i="10"/>
  <c r="A39" i="10"/>
  <c r="A27" i="10"/>
  <c r="A23" i="10"/>
  <c r="A36" i="10"/>
  <c r="A24" i="10"/>
  <c r="A43" i="10"/>
  <c r="A9" i="10"/>
  <c r="A38" i="10"/>
  <c r="A44" i="10"/>
  <c r="B3" i="23" l="1" a="1"/>
  <c r="B3" i="23" s="1"/>
  <c r="A3" i="23"/>
  <c r="A4" i="23"/>
  <c r="A5" i="23" s="1"/>
  <c r="A6" i="23" s="1"/>
  <c r="A7" i="23" s="1"/>
  <c r="A8" i="23" s="1"/>
  <c r="A9" i="23" s="1"/>
  <c r="A10" i="23" s="1"/>
  <c r="A11" i="23" s="1"/>
  <c r="A12" i="23" s="1"/>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A38" i="23" s="1"/>
  <c r="A39" i="23" s="1"/>
  <c r="A40" i="23" s="1"/>
  <c r="A41" i="23" s="1"/>
  <c r="A42" i="23" s="1"/>
  <c r="A43" i="23" s="1"/>
  <c r="A44" i="23" s="1"/>
  <c r="A45" i="23" s="1"/>
  <c r="A46" i="23" s="1"/>
  <c r="A47" i="23" s="1"/>
  <c r="A48" i="23" s="1"/>
  <c r="A3" i="22"/>
  <c r="A4" i="22" s="1"/>
  <c r="A5" i="22" s="1"/>
  <c r="A6" i="22" s="1"/>
  <c r="A7" i="22" s="1"/>
  <c r="A8" i="22" s="1"/>
  <c r="A9" i="22" s="1"/>
  <c r="A10" i="22" s="1"/>
  <c r="A11" i="22" s="1"/>
  <c r="A12" i="22" s="1"/>
  <c r="A13" i="22" s="1"/>
  <c r="A14" i="22" s="1"/>
  <c r="A15" i="22" s="1"/>
  <c r="A16" i="22" s="1"/>
  <c r="A17" i="22" s="1"/>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B3" i="22" a="1"/>
  <c r="B3" i="22" s="1"/>
  <c r="B4" i="23" l="1" a="1"/>
  <c r="B4" i="23" s="1"/>
  <c r="D3" i="23"/>
  <c r="E3" i="23"/>
  <c r="F3" i="23"/>
  <c r="G3" i="23"/>
  <c r="G3" i="22"/>
  <c r="C3" i="23"/>
  <c r="H48" i="10"/>
  <c r="G48" i="10"/>
  <c r="F48" i="10"/>
  <c r="E48" i="10"/>
  <c r="E3" i="22"/>
  <c r="F3" i="22"/>
  <c r="D3" i="22"/>
  <c r="C3" i="22"/>
  <c r="B4" i="22" a="1"/>
  <c r="B4" i="22" s="1"/>
  <c r="A3" i="2"/>
  <c r="A3" i="1"/>
  <c r="A229" i="1" s="1"/>
  <c r="A4" i="1" l="1"/>
  <c r="E3" i="10"/>
  <c r="A227" i="2"/>
  <c r="A231" i="2"/>
  <c r="A228" i="2"/>
  <c r="A232" i="2"/>
  <c r="A229" i="2"/>
  <c r="A230" i="2"/>
  <c r="A233" i="2"/>
  <c r="A234" i="2"/>
  <c r="H3" i="10"/>
  <c r="F3" i="10"/>
  <c r="D4" i="10"/>
  <c r="F4" i="23"/>
  <c r="G4" i="23"/>
  <c r="C4" i="23"/>
  <c r="D4" i="23"/>
  <c r="E4" i="23"/>
  <c r="B5" i="23" a="1"/>
  <c r="B5" i="23" s="1"/>
  <c r="D3" i="10"/>
  <c r="G3" i="10"/>
  <c r="D48" i="10"/>
  <c r="B5" i="22" a="1"/>
  <c r="B5" i="22" s="1"/>
  <c r="C4" i="22"/>
  <c r="E4" i="22"/>
  <c r="F4" i="10" s="1"/>
  <c r="D4" i="22"/>
  <c r="E4" i="10" s="1"/>
  <c r="G4" i="22"/>
  <c r="H4" i="10" s="1"/>
  <c r="F4" i="22"/>
  <c r="G4" i="10" s="1"/>
  <c r="A235" i="1"/>
  <c r="A234" i="1"/>
  <c r="A233" i="1"/>
  <c r="A232" i="1"/>
  <c r="A231" i="1"/>
  <c r="A230"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4" i="2"/>
  <c r="D5" i="23" l="1"/>
  <c r="E5" i="23"/>
  <c r="C5" i="23"/>
  <c r="F5" i="23"/>
  <c r="G5" i="23"/>
  <c r="B6" i="23" a="1"/>
  <c r="B6" i="23" s="1"/>
  <c r="B6" i="22" a="1"/>
  <c r="B6" i="22" s="1"/>
  <c r="F49" i="10"/>
  <c r="E49" i="10"/>
  <c r="H49" i="10"/>
  <c r="D49" i="10"/>
  <c r="G49" i="10"/>
  <c r="G5" i="22"/>
  <c r="D5" i="22"/>
  <c r="C5" i="22"/>
  <c r="E5" i="22"/>
  <c r="F5" i="22"/>
  <c r="E6" i="22" l="1"/>
  <c r="D6" i="22"/>
  <c r="F6" i="23"/>
  <c r="G6" i="23"/>
  <c r="D6" i="23"/>
  <c r="E6" i="23"/>
  <c r="C6" i="23"/>
  <c r="B7" i="23" a="1"/>
  <c r="B7" i="23" s="1"/>
  <c r="C6" i="22"/>
  <c r="G6" i="22"/>
  <c r="F6" i="22"/>
  <c r="G6" i="10" s="1"/>
  <c r="B7" i="22" a="1"/>
  <c r="B7" i="22" s="1"/>
  <c r="D7" i="22" s="1"/>
  <c r="G5" i="10"/>
  <c r="D5" i="10"/>
  <c r="E5" i="10"/>
  <c r="H5" i="10"/>
  <c r="F5" i="10"/>
  <c r="H6" i="10"/>
  <c r="D6" i="10"/>
  <c r="E6" i="10"/>
  <c r="F6" i="10"/>
  <c r="G50" i="10"/>
  <c r="D50" i="10"/>
  <c r="F50" i="10"/>
  <c r="H50" i="10"/>
  <c r="E50" i="10"/>
  <c r="B51" i="10"/>
  <c r="K51" i="10" s="1"/>
  <c r="B8" i="22" l="1" a="1"/>
  <c r="B8" i="22" s="1"/>
  <c r="F7" i="22"/>
  <c r="C7" i="22"/>
  <c r="G51" i="10"/>
  <c r="E51" i="10"/>
  <c r="J51" i="10" s="1"/>
  <c r="D51" i="10"/>
  <c r="F51" i="10"/>
  <c r="H51" i="10"/>
  <c r="I51" i="10"/>
  <c r="G7" i="22"/>
  <c r="E7" i="22"/>
  <c r="D7" i="23"/>
  <c r="E7" i="23"/>
  <c r="F7" i="23"/>
  <c r="G7" i="23"/>
  <c r="C7" i="23"/>
  <c r="B8" i="23" a="1"/>
  <c r="B8" i="23" s="1"/>
  <c r="E52" i="10" l="1"/>
  <c r="F52" i="10"/>
  <c r="G52" i="10"/>
  <c r="H52" i="10"/>
  <c r="D52" i="10"/>
  <c r="I52" i="10"/>
  <c r="B52" i="10"/>
  <c r="K52" i="10" s="1"/>
  <c r="L52" i="10" s="1"/>
  <c r="B9" i="23" a="1"/>
  <c r="B9" i="23" s="1"/>
  <c r="L51" i="10"/>
  <c r="F8" i="23"/>
  <c r="G8" i="23"/>
  <c r="D8" i="23"/>
  <c r="E8" i="23"/>
  <c r="C8" i="23"/>
  <c r="G7" i="10"/>
  <c r="F7" i="10"/>
  <c r="E7" i="10"/>
  <c r="H7" i="10"/>
  <c r="D7" i="10"/>
  <c r="I7" i="10"/>
  <c r="B7" i="10"/>
  <c r="K7" i="10" s="1"/>
  <c r="L7" i="10" s="1"/>
  <c r="E8" i="22"/>
  <c r="D8" i="22"/>
  <c r="F8" i="22"/>
  <c r="C8" i="22"/>
  <c r="B9" i="22" a="1"/>
  <c r="B9" i="22" s="1"/>
  <c r="G8" i="22"/>
  <c r="E8" i="10" l="1"/>
  <c r="F8" i="10"/>
  <c r="D8" i="10"/>
  <c r="H8" i="10"/>
  <c r="G8" i="10"/>
  <c r="B10" i="22" a="1"/>
  <c r="B10" i="22" s="1"/>
  <c r="D9" i="22"/>
  <c r="G9" i="22"/>
  <c r="F9" i="22"/>
  <c r="E9" i="22"/>
  <c r="C9" i="22"/>
  <c r="J7" i="10"/>
  <c r="D9" i="23"/>
  <c r="E9" i="23"/>
  <c r="F9" i="23"/>
  <c r="G9" i="23"/>
  <c r="C9" i="23"/>
  <c r="B10" i="23" a="1"/>
  <c r="B10" i="23" s="1"/>
  <c r="G53" i="10"/>
  <c r="E53" i="10"/>
  <c r="D53" i="10"/>
  <c r="H53" i="10"/>
  <c r="F53" i="10"/>
  <c r="I53" i="10"/>
  <c r="B53" i="10"/>
  <c r="K53" i="10" s="1"/>
  <c r="J52" i="10"/>
  <c r="I8" i="10"/>
  <c r="J8" i="10" s="1"/>
  <c r="J53" i="10" l="1"/>
  <c r="D54" i="10"/>
  <c r="E54" i="10"/>
  <c r="F54" i="10"/>
  <c r="G54" i="10"/>
  <c r="H54" i="10"/>
  <c r="I54" i="10"/>
  <c r="B54" i="10"/>
  <c r="K54" i="10" s="1"/>
  <c r="L54" i="10" s="1"/>
  <c r="H9" i="10"/>
  <c r="E9" i="10"/>
  <c r="F9" i="10"/>
  <c r="G9" i="10"/>
  <c r="D9" i="10"/>
  <c r="F10" i="22"/>
  <c r="G10" i="22"/>
  <c r="C10" i="22"/>
  <c r="D10" i="22"/>
  <c r="E10" i="22"/>
  <c r="F10" i="23"/>
  <c r="C10" i="23"/>
  <c r="G10" i="23"/>
  <c r="D10" i="23"/>
  <c r="E10" i="23"/>
  <c r="B11" i="22" a="1"/>
  <c r="B11" i="22" s="1"/>
  <c r="B12" i="22" s="1" a="1"/>
  <c r="B12" i="22" s="1"/>
  <c r="B11" i="23" a="1"/>
  <c r="B11" i="23" s="1"/>
  <c r="L53" i="10"/>
  <c r="B8" i="10"/>
  <c r="K8" i="10" s="1"/>
  <c r="L8" i="10" s="1"/>
  <c r="C12" i="22" l="1"/>
  <c r="G12" i="22"/>
  <c r="E12" i="22"/>
  <c r="D12" i="22"/>
  <c r="F12" i="22"/>
  <c r="B13" i="22" a="1"/>
  <c r="B13" i="22" s="1"/>
  <c r="B14" i="22" s="1" a="1"/>
  <c r="B14" i="22" s="1"/>
  <c r="C11" i="23"/>
  <c r="D11" i="23"/>
  <c r="E11" i="23"/>
  <c r="F11" i="23"/>
  <c r="G11" i="23"/>
  <c r="F55" i="10"/>
  <c r="G55" i="10"/>
  <c r="H55" i="10"/>
  <c r="D55" i="10"/>
  <c r="E55" i="10"/>
  <c r="I55" i="10"/>
  <c r="B55" i="10"/>
  <c r="K55" i="10" s="1"/>
  <c r="E10" i="10"/>
  <c r="G10" i="10"/>
  <c r="F10" i="10"/>
  <c r="H10" i="10"/>
  <c r="D10" i="10"/>
  <c r="I10" i="10"/>
  <c r="B10" i="10"/>
  <c r="K10" i="10" s="1"/>
  <c r="B11" i="10"/>
  <c r="K11" i="10" s="1"/>
  <c r="E11" i="22"/>
  <c r="F11" i="22"/>
  <c r="G11" i="22"/>
  <c r="C11" i="22"/>
  <c r="D11" i="22"/>
  <c r="J54" i="10"/>
  <c r="B12" i="23" a="1"/>
  <c r="B12" i="23" s="1"/>
  <c r="B5" i="10"/>
  <c r="K5" i="10" s="1"/>
  <c r="L5" i="10" s="1"/>
  <c r="L55" i="10" l="1"/>
  <c r="J10" i="10"/>
  <c r="C14" i="22"/>
  <c r="F14" i="22"/>
  <c r="D14" i="22"/>
  <c r="G14" i="22"/>
  <c r="E14" i="22"/>
  <c r="C13" i="22"/>
  <c r="D13" i="22"/>
  <c r="E13" i="22"/>
  <c r="G13" i="22"/>
  <c r="F13" i="22"/>
  <c r="F12" i="23"/>
  <c r="G12" i="23"/>
  <c r="C12" i="23"/>
  <c r="D12" i="23"/>
  <c r="E12" i="23"/>
  <c r="B13" i="23" a="1"/>
  <c r="B13" i="23" s="1"/>
  <c r="B15" i="22" a="1"/>
  <c r="B15" i="22" s="1"/>
  <c r="J55" i="10"/>
  <c r="G11" i="10"/>
  <c r="E11" i="10"/>
  <c r="L11" i="10" s="1"/>
  <c r="D11" i="10"/>
  <c r="H11" i="10"/>
  <c r="F11" i="10"/>
  <c r="I11" i="10"/>
  <c r="L10" i="10"/>
  <c r="H56" i="10"/>
  <c r="F56" i="10"/>
  <c r="E56" i="10"/>
  <c r="G56" i="10"/>
  <c r="D56" i="10"/>
  <c r="H12" i="10"/>
  <c r="G12" i="10"/>
  <c r="E12" i="10"/>
  <c r="D12" i="10"/>
  <c r="F12" i="10"/>
  <c r="I5" i="10"/>
  <c r="J5" i="10" s="1"/>
  <c r="J11" i="10" l="1"/>
  <c r="F13" i="10"/>
  <c r="H13" i="10"/>
  <c r="D13" i="10"/>
  <c r="G13" i="10"/>
  <c r="E13" i="10"/>
  <c r="G15" i="10"/>
  <c r="E15" i="10"/>
  <c r="J15" i="10" s="1"/>
  <c r="F15" i="10"/>
  <c r="I15" i="10"/>
  <c r="B15" i="10"/>
  <c r="K15" i="10" s="1"/>
  <c r="D57" i="10"/>
  <c r="E57" i="10"/>
  <c r="F57" i="10"/>
  <c r="H57" i="10"/>
  <c r="G57" i="10"/>
  <c r="G15" i="22"/>
  <c r="H15" i="10" s="1"/>
  <c r="F15" i="22"/>
  <c r="D13" i="23"/>
  <c r="E13" i="23"/>
  <c r="C13" i="23"/>
  <c r="F13" i="23"/>
  <c r="G13" i="23"/>
  <c r="B14" i="23" a="1"/>
  <c r="B14" i="23" s="1"/>
  <c r="E15" i="22"/>
  <c r="D15" i="22"/>
  <c r="C15" i="22"/>
  <c r="D15" i="10" s="1"/>
  <c r="B16" i="22" a="1"/>
  <c r="B16" i="22" s="1"/>
  <c r="G14" i="10"/>
  <c r="D14" i="10"/>
  <c r="F14" i="10"/>
  <c r="H14" i="10"/>
  <c r="E14" i="10"/>
  <c r="D16" i="22" l="1"/>
  <c r="C16" i="22"/>
  <c r="G16" i="22"/>
  <c r="F16" i="22"/>
  <c r="D58" i="10"/>
  <c r="G58" i="10"/>
  <c r="F58" i="10"/>
  <c r="E58" i="10"/>
  <c r="H58" i="10"/>
  <c r="B17" i="22" a="1"/>
  <c r="B17" i="22" s="1"/>
  <c r="G16" i="10"/>
  <c r="E16" i="10"/>
  <c r="H16" i="10"/>
  <c r="D16" i="10"/>
  <c r="L15" i="10"/>
  <c r="B15" i="23" a="1"/>
  <c r="B15" i="23" s="1"/>
  <c r="B16" i="23" s="1" a="1"/>
  <c r="B16" i="23" s="1"/>
  <c r="F14" i="23"/>
  <c r="G14" i="23"/>
  <c r="C14" i="23"/>
  <c r="D14" i="23"/>
  <c r="E14" i="23"/>
  <c r="E16" i="22"/>
  <c r="F16" i="10" s="1"/>
  <c r="I12" i="10"/>
  <c r="J12" i="10" s="1"/>
  <c r="B17" i="23" l="1" a="1"/>
  <c r="B17" i="23" s="1"/>
  <c r="F16" i="23"/>
  <c r="G16" i="23"/>
  <c r="D16" i="23"/>
  <c r="C16" i="23"/>
  <c r="E16" i="23"/>
  <c r="B18" i="22" a="1"/>
  <c r="B18" i="22" s="1"/>
  <c r="E59" i="10"/>
  <c r="D59" i="10"/>
  <c r="H59" i="10"/>
  <c r="G59" i="10"/>
  <c r="F59" i="10"/>
  <c r="C17" i="22"/>
  <c r="D17" i="10" s="1"/>
  <c r="F17" i="22"/>
  <c r="G17" i="10" s="1"/>
  <c r="E17" i="22"/>
  <c r="F17" i="10" s="1"/>
  <c r="G17" i="22"/>
  <c r="H17" i="10" s="1"/>
  <c r="D17" i="22"/>
  <c r="E17" i="10"/>
  <c r="D15" i="23"/>
  <c r="E15" i="23"/>
  <c r="F15" i="23"/>
  <c r="G15" i="23"/>
  <c r="C15" i="23"/>
  <c r="B12" i="10"/>
  <c r="K12" i="10" s="1"/>
  <c r="L12" i="10" s="1"/>
  <c r="C18" i="22" l="1"/>
  <c r="E18" i="22"/>
  <c r="F18" i="10" s="1"/>
  <c r="D60" i="10"/>
  <c r="H60" i="10"/>
  <c r="E60" i="10"/>
  <c r="F60" i="10"/>
  <c r="G60" i="10"/>
  <c r="G18" i="10"/>
  <c r="D18" i="10"/>
  <c r="H18" i="10"/>
  <c r="I18" i="10"/>
  <c r="B18" i="10"/>
  <c r="K18" i="10" s="1"/>
  <c r="D18" i="22"/>
  <c r="E18" i="10" s="1"/>
  <c r="J18" i="10" s="1"/>
  <c r="B19" i="22" a="1"/>
  <c r="B19" i="22" s="1"/>
  <c r="G18" i="22"/>
  <c r="F18" i="22"/>
  <c r="D61" i="10"/>
  <c r="H61" i="10"/>
  <c r="F61" i="10"/>
  <c r="G61" i="10"/>
  <c r="E61" i="10"/>
  <c r="B18" i="23" a="1"/>
  <c r="B18" i="23" s="1"/>
  <c r="D17" i="23"/>
  <c r="E17" i="23"/>
  <c r="C17" i="23"/>
  <c r="F17" i="23"/>
  <c r="G17" i="23"/>
  <c r="I13" i="10"/>
  <c r="J13" i="10" s="1"/>
  <c r="E19" i="22" l="1"/>
  <c r="B19" i="23" a="1"/>
  <c r="B19" i="23" s="1"/>
  <c r="F18" i="23"/>
  <c r="C18" i="23"/>
  <c r="G18" i="23"/>
  <c r="E18" i="23"/>
  <c r="D18" i="23"/>
  <c r="L18" i="10"/>
  <c r="C19" i="22"/>
  <c r="D19" i="10"/>
  <c r="F19" i="10"/>
  <c r="G19" i="10"/>
  <c r="B19" i="10"/>
  <c r="K19" i="10" s="1"/>
  <c r="I19" i="10"/>
  <c r="B20" i="22" a="1"/>
  <c r="B20" i="22" s="1"/>
  <c r="D19" i="22"/>
  <c r="E19" i="10" s="1"/>
  <c r="J19" i="10" s="1"/>
  <c r="G19" i="22"/>
  <c r="H19" i="10" s="1"/>
  <c r="F19" i="22"/>
  <c r="D62" i="10"/>
  <c r="H62" i="10"/>
  <c r="E62" i="10"/>
  <c r="G62" i="10"/>
  <c r="F62" i="10"/>
  <c r="B13" i="10"/>
  <c r="K13" i="10" s="1"/>
  <c r="L13" i="10" s="1"/>
  <c r="F20" i="22" l="1"/>
  <c r="D20" i="22"/>
  <c r="E20" i="22"/>
  <c r="L19" i="10"/>
  <c r="G20" i="22"/>
  <c r="C20" i="22"/>
  <c r="D20" i="10" s="1"/>
  <c r="B21" i="22" a="1"/>
  <c r="B21" i="22" s="1"/>
  <c r="D63" i="10"/>
  <c r="E63" i="10"/>
  <c r="G63" i="10"/>
  <c r="F63" i="10"/>
  <c r="H63" i="10"/>
  <c r="I63" i="10"/>
  <c r="B63" i="10"/>
  <c r="K63" i="10" s="1"/>
  <c r="L63" i="10" s="1"/>
  <c r="B20" i="23" a="1"/>
  <c r="B20" i="23" s="1"/>
  <c r="C19" i="23"/>
  <c r="D19" i="23"/>
  <c r="E19" i="23"/>
  <c r="F19" i="23"/>
  <c r="G19" i="23"/>
  <c r="G20" i="10"/>
  <c r="F20" i="10"/>
  <c r="H20" i="10"/>
  <c r="E20" i="10"/>
  <c r="B20" i="10"/>
  <c r="K20" i="10" s="1"/>
  <c r="I20" i="10"/>
  <c r="J20" i="10" l="1"/>
  <c r="L20" i="10"/>
  <c r="D21" i="22"/>
  <c r="C21" i="22"/>
  <c r="B22" i="22" a="1"/>
  <c r="B22" i="22" s="1"/>
  <c r="D21" i="10"/>
  <c r="E21" i="10"/>
  <c r="G21" i="10"/>
  <c r="I21" i="10"/>
  <c r="B21" i="10"/>
  <c r="K21" i="10" s="1"/>
  <c r="G21" i="22"/>
  <c r="H21" i="10" s="1"/>
  <c r="B21" i="23" a="1"/>
  <c r="B21" i="23" s="1"/>
  <c r="F20" i="23"/>
  <c r="G20" i="23"/>
  <c r="C20" i="23"/>
  <c r="D20" i="23"/>
  <c r="E20" i="23"/>
  <c r="F64" i="10"/>
  <c r="E64" i="10"/>
  <c r="H64" i="10"/>
  <c r="G64" i="10"/>
  <c r="D64" i="10"/>
  <c r="I64" i="10"/>
  <c r="B64" i="10"/>
  <c r="K64" i="10" s="1"/>
  <c r="F21" i="22"/>
  <c r="E21" i="22"/>
  <c r="F21" i="10" s="1"/>
  <c r="J63" i="10"/>
  <c r="I16" i="10"/>
  <c r="J16" i="10" s="1"/>
  <c r="B23" i="22" l="1" a="1"/>
  <c r="B23" i="22" s="1"/>
  <c r="D65" i="10"/>
  <c r="G65" i="10"/>
  <c r="E65" i="10"/>
  <c r="H65" i="10"/>
  <c r="F65" i="10"/>
  <c r="I65" i="10"/>
  <c r="B65" i="10"/>
  <c r="K65" i="10" s="1"/>
  <c r="L65" i="10" s="1"/>
  <c r="B22" i="23" a="1"/>
  <c r="B22" i="23" s="1"/>
  <c r="D21" i="23"/>
  <c r="E21" i="23"/>
  <c r="C21" i="23"/>
  <c r="F21" i="23"/>
  <c r="G21" i="23"/>
  <c r="E22" i="10"/>
  <c r="D22" i="10"/>
  <c r="L21" i="10"/>
  <c r="C22" i="22"/>
  <c r="F22" i="22"/>
  <c r="G22" i="10" s="1"/>
  <c r="E22" i="22"/>
  <c r="F22" i="10" s="1"/>
  <c r="J64" i="10"/>
  <c r="D22" i="22"/>
  <c r="G22" i="22"/>
  <c r="H22" i="10" s="1"/>
  <c r="L64" i="10"/>
  <c r="J21" i="10"/>
  <c r="B16" i="10"/>
  <c r="K16" i="10" s="1"/>
  <c r="L16" i="10" s="1"/>
  <c r="B24" i="22" l="1" a="1"/>
  <c r="B24" i="22" s="1"/>
  <c r="B23" i="23" a="1"/>
  <c r="B23" i="23" s="1"/>
  <c r="F22" i="23"/>
  <c r="G22" i="23"/>
  <c r="C22" i="23"/>
  <c r="D22" i="23"/>
  <c r="E22" i="23"/>
  <c r="C23" i="22"/>
  <c r="D23" i="10" s="1"/>
  <c r="J65" i="10"/>
  <c r="E23" i="22"/>
  <c r="G23" i="22"/>
  <c r="F23" i="22"/>
  <c r="D23" i="22"/>
  <c r="D66" i="10"/>
  <c r="E66" i="10"/>
  <c r="J66" i="10" s="1"/>
  <c r="F66" i="10"/>
  <c r="G66" i="10"/>
  <c r="H66" i="10"/>
  <c r="I66" i="10"/>
  <c r="B66" i="10"/>
  <c r="K66" i="10" s="1"/>
  <c r="G23" i="10"/>
  <c r="B23" i="10"/>
  <c r="K23" i="10" s="1"/>
  <c r="F23" i="10"/>
  <c r="H23" i="10"/>
  <c r="E23" i="10"/>
  <c r="I3" i="10"/>
  <c r="J3" i="10" s="1"/>
  <c r="L23" i="10" l="1"/>
  <c r="E24" i="22"/>
  <c r="G24" i="22"/>
  <c r="C24" i="22"/>
  <c r="L66" i="10"/>
  <c r="D24" i="22"/>
  <c r="E24" i="10" s="1"/>
  <c r="F24" i="22"/>
  <c r="G24" i="10" s="1"/>
  <c r="B25" i="22" a="1"/>
  <c r="B25" i="22" s="1"/>
  <c r="D67" i="10"/>
  <c r="H67" i="10"/>
  <c r="F67" i="10"/>
  <c r="E67" i="10"/>
  <c r="G67" i="10"/>
  <c r="I67" i="10"/>
  <c r="B67" i="10"/>
  <c r="K67" i="10" s="1"/>
  <c r="L67" i="10" s="1"/>
  <c r="B24" i="23" a="1"/>
  <c r="B24" i="23" s="1"/>
  <c r="D23" i="23"/>
  <c r="E23" i="23"/>
  <c r="F23" i="23"/>
  <c r="G23" i="23"/>
  <c r="C23" i="23"/>
  <c r="H24" i="10"/>
  <c r="F24" i="10"/>
  <c r="D24" i="10"/>
  <c r="I6" i="10"/>
  <c r="J6" i="10" s="1"/>
  <c r="B3" i="10"/>
  <c r="K3" i="10" s="1"/>
  <c r="L3" i="10" s="1"/>
  <c r="C25" i="22" l="1"/>
  <c r="B25" i="23" a="1"/>
  <c r="B25" i="23" s="1"/>
  <c r="F24" i="23"/>
  <c r="G24" i="23"/>
  <c r="D24" i="23"/>
  <c r="E24" i="23"/>
  <c r="C24" i="23"/>
  <c r="G25" i="22"/>
  <c r="D25" i="10"/>
  <c r="F25" i="10"/>
  <c r="H25" i="10"/>
  <c r="E25" i="10"/>
  <c r="B25" i="10"/>
  <c r="K25" i="10" s="1"/>
  <c r="L25" i="10" s="1"/>
  <c r="I25" i="10"/>
  <c r="J25" i="10" s="1"/>
  <c r="E25" i="22"/>
  <c r="J67" i="10"/>
  <c r="B26" i="22" a="1"/>
  <c r="B26" i="22" s="1"/>
  <c r="D68" i="10"/>
  <c r="F68" i="10"/>
  <c r="H68" i="10"/>
  <c r="G68" i="10"/>
  <c r="E68" i="10"/>
  <c r="I68" i="10"/>
  <c r="B68" i="10"/>
  <c r="K68" i="10" s="1"/>
  <c r="F25" i="22"/>
  <c r="G25" i="10" s="1"/>
  <c r="D25" i="22"/>
  <c r="B6" i="10"/>
  <c r="K6" i="10" s="1"/>
  <c r="L6" i="10" s="1"/>
  <c r="J68" i="10" l="1"/>
  <c r="F26" i="22"/>
  <c r="B27" i="22" a="1"/>
  <c r="B27" i="22" s="1"/>
  <c r="D26" i="22"/>
  <c r="E26" i="22"/>
  <c r="D69" i="10"/>
  <c r="E69" i="10"/>
  <c r="J69" i="10" s="1"/>
  <c r="G69" i="10"/>
  <c r="F69" i="10"/>
  <c r="H69" i="10"/>
  <c r="I69" i="10"/>
  <c r="B69" i="10"/>
  <c r="K69" i="10" s="1"/>
  <c r="B26" i="23" a="1"/>
  <c r="B26" i="23" s="1"/>
  <c r="D25" i="23"/>
  <c r="E25" i="23"/>
  <c r="C25" i="23"/>
  <c r="F25" i="23"/>
  <c r="G25" i="23"/>
  <c r="G26" i="10"/>
  <c r="E26" i="10"/>
  <c r="H26" i="10"/>
  <c r="F26" i="10"/>
  <c r="C26" i="22"/>
  <c r="D26" i="10" s="1"/>
  <c r="L68" i="10"/>
  <c r="G26" i="22"/>
  <c r="C27" i="22" l="1"/>
  <c r="G27" i="22"/>
  <c r="F27" i="22"/>
  <c r="D70" i="10"/>
  <c r="G70" i="10"/>
  <c r="E70" i="10"/>
  <c r="J70" i="10" s="1"/>
  <c r="F70" i="10"/>
  <c r="H70" i="10"/>
  <c r="I70" i="10"/>
  <c r="B70" i="10"/>
  <c r="K70" i="10" s="1"/>
  <c r="B27" i="23" a="1"/>
  <c r="B27" i="23" s="1"/>
  <c r="F26" i="23"/>
  <c r="C26" i="23"/>
  <c r="G26" i="23"/>
  <c r="D26" i="23"/>
  <c r="E26" i="23"/>
  <c r="B28" i="22" a="1"/>
  <c r="B28" i="22" s="1"/>
  <c r="L69" i="10"/>
  <c r="D27" i="10"/>
  <c r="E27" i="10"/>
  <c r="G27" i="10"/>
  <c r="H27" i="10"/>
  <c r="D27" i="22"/>
  <c r="E27" i="22"/>
  <c r="F27" i="10" s="1"/>
  <c r="I22" i="10"/>
  <c r="J22" i="10" s="1"/>
  <c r="E28" i="22" l="1"/>
  <c r="F28" i="22"/>
  <c r="G28" i="22"/>
  <c r="D28" i="22"/>
  <c r="C28" i="22"/>
  <c r="D71" i="10"/>
  <c r="F71" i="10"/>
  <c r="G71" i="10"/>
  <c r="E71" i="10"/>
  <c r="H71" i="10"/>
  <c r="I71" i="10"/>
  <c r="B71" i="10"/>
  <c r="K71" i="10" s="1"/>
  <c r="L71" i="10" s="1"/>
  <c r="B28" i="23" a="1"/>
  <c r="B28" i="23" s="1"/>
  <c r="C27" i="23"/>
  <c r="D27" i="23"/>
  <c r="E27" i="23"/>
  <c r="F27" i="23"/>
  <c r="G27" i="23"/>
  <c r="G28" i="10"/>
  <c r="F28" i="10"/>
  <c r="H28" i="10"/>
  <c r="D28" i="10"/>
  <c r="E28" i="10"/>
  <c r="L70" i="10"/>
  <c r="B29" i="22" a="1"/>
  <c r="B29" i="22" s="1"/>
  <c r="B26" i="10"/>
  <c r="K26" i="10" s="1"/>
  <c r="L26" i="10" s="1"/>
  <c r="B22" i="10"/>
  <c r="K22" i="10" s="1"/>
  <c r="L22" i="10" s="1"/>
  <c r="F29" i="22" l="1"/>
  <c r="E29" i="22"/>
  <c r="B29" i="23" a="1"/>
  <c r="B29" i="23" s="1"/>
  <c r="F28" i="23"/>
  <c r="G28" i="23"/>
  <c r="C28" i="23"/>
  <c r="D28" i="23"/>
  <c r="E28" i="23"/>
  <c r="G29" i="22"/>
  <c r="C29" i="22"/>
  <c r="D29" i="10" s="1"/>
  <c r="F72" i="10"/>
  <c r="G72" i="10"/>
  <c r="E72" i="10"/>
  <c r="D72" i="10"/>
  <c r="H72" i="10"/>
  <c r="D29" i="22"/>
  <c r="E29" i="10"/>
  <c r="H29" i="10"/>
  <c r="G29" i="10"/>
  <c r="F29" i="10"/>
  <c r="I29" i="10"/>
  <c r="J29" i="10" s="1"/>
  <c r="B29" i="10"/>
  <c r="K29" i="10" s="1"/>
  <c r="L29" i="10" s="1"/>
  <c r="B30" i="22" a="1"/>
  <c r="B30" i="22" s="1"/>
  <c r="J71" i="10"/>
  <c r="B28" i="10"/>
  <c r="K28" i="10" s="1"/>
  <c r="L28" i="10" s="1"/>
  <c r="I28" i="10"/>
  <c r="J28" i="10" s="1"/>
  <c r="I26" i="10"/>
  <c r="J26" i="10" s="1"/>
  <c r="I14" i="10"/>
  <c r="J14" i="10" s="1"/>
  <c r="D30" i="22" l="1"/>
  <c r="G30" i="22"/>
  <c r="C30" i="22"/>
  <c r="F30" i="22"/>
  <c r="E30" i="22"/>
  <c r="D73" i="10"/>
  <c r="H73" i="10"/>
  <c r="G73" i="10"/>
  <c r="F73" i="10"/>
  <c r="E73" i="10"/>
  <c r="B30" i="23" a="1"/>
  <c r="B30" i="23" s="1"/>
  <c r="D29" i="23"/>
  <c r="E29" i="23"/>
  <c r="C29" i="23"/>
  <c r="F29" i="23"/>
  <c r="G29" i="23"/>
  <c r="B31" i="22" a="1"/>
  <c r="B31" i="22" s="1"/>
  <c r="H30" i="10"/>
  <c r="E30" i="10"/>
  <c r="D30" i="10"/>
  <c r="G30" i="10"/>
  <c r="F30" i="10"/>
  <c r="I30" i="10"/>
  <c r="B30" i="10"/>
  <c r="K30" i="10" s="1"/>
  <c r="I17" i="10"/>
  <c r="J17" i="10" s="1"/>
  <c r="B14" i="10"/>
  <c r="K14" i="10" s="1"/>
  <c r="L14" i="10" s="1"/>
  <c r="C31" i="22" l="1"/>
  <c r="G31" i="22"/>
  <c r="F31" i="22"/>
  <c r="D31" i="22"/>
  <c r="E31" i="22"/>
  <c r="F31" i="10" s="1"/>
  <c r="J30" i="10"/>
  <c r="H74" i="10"/>
  <c r="F74" i="10"/>
  <c r="E74" i="10"/>
  <c r="D74" i="10"/>
  <c r="G74" i="10"/>
  <c r="B31" i="23" a="1"/>
  <c r="B31" i="23" s="1"/>
  <c r="F30" i="23"/>
  <c r="G30" i="23"/>
  <c r="C30" i="23"/>
  <c r="D30" i="23"/>
  <c r="E30" i="23"/>
  <c r="G31" i="10"/>
  <c r="H31" i="10"/>
  <c r="E31" i="10"/>
  <c r="D31" i="10"/>
  <c r="I31" i="10"/>
  <c r="J31" i="10" s="1"/>
  <c r="B31" i="10"/>
  <c r="K31" i="10" s="1"/>
  <c r="B32" i="22" a="1"/>
  <c r="B32" i="22" s="1"/>
  <c r="L30" i="10"/>
  <c r="B17" i="10"/>
  <c r="K17" i="10" s="1"/>
  <c r="L17" i="10" s="1"/>
  <c r="E32" i="22" l="1"/>
  <c r="C32" i="22"/>
  <c r="B32" i="23" a="1"/>
  <c r="B32" i="23" s="1"/>
  <c r="D31" i="23"/>
  <c r="E31" i="23"/>
  <c r="F31" i="23"/>
  <c r="G31" i="23"/>
  <c r="C31" i="23"/>
  <c r="B33" i="22" a="1"/>
  <c r="B33" i="22" s="1"/>
  <c r="I33" i="10" s="1"/>
  <c r="G32" i="22"/>
  <c r="F32" i="22"/>
  <c r="H75" i="10"/>
  <c r="D75" i="10"/>
  <c r="E75" i="10"/>
  <c r="J75" i="10" s="1"/>
  <c r="F75" i="10"/>
  <c r="G75" i="10"/>
  <c r="I75" i="10"/>
  <c r="B75" i="10"/>
  <c r="K75" i="10" s="1"/>
  <c r="G32" i="10"/>
  <c r="F32" i="10"/>
  <c r="H32" i="10"/>
  <c r="D32" i="10"/>
  <c r="I32" i="10"/>
  <c r="B32" i="10"/>
  <c r="K32" i="10" s="1"/>
  <c r="D32" i="22"/>
  <c r="E32" i="10" s="1"/>
  <c r="L31" i="10"/>
  <c r="B4" i="10"/>
  <c r="K4" i="10" s="1"/>
  <c r="L4" i="10" s="1"/>
  <c r="J32" i="10" l="1"/>
  <c r="G33" i="22"/>
  <c r="F33" i="22"/>
  <c r="D33" i="22"/>
  <c r="B34" i="22" a="1"/>
  <c r="B34" i="22" s="1"/>
  <c r="D76" i="10"/>
  <c r="E76" i="10"/>
  <c r="J76" i="10" s="1"/>
  <c r="G76" i="10"/>
  <c r="F76" i="10"/>
  <c r="H76" i="10"/>
  <c r="I76" i="10"/>
  <c r="B76" i="10"/>
  <c r="K76" i="10" s="1"/>
  <c r="B33" i="23" a="1"/>
  <c r="B33" i="23" s="1"/>
  <c r="F32" i="23"/>
  <c r="G32" i="23"/>
  <c r="D32" i="23"/>
  <c r="C32" i="23"/>
  <c r="E32" i="23"/>
  <c r="H33" i="10"/>
  <c r="D33" i="10"/>
  <c r="F33" i="10"/>
  <c r="E33" i="10"/>
  <c r="J33" i="10" s="1"/>
  <c r="G33" i="10"/>
  <c r="B33" i="10"/>
  <c r="K33" i="10" s="1"/>
  <c r="L75" i="10"/>
  <c r="C33" i="22"/>
  <c r="L32" i="10"/>
  <c r="E33" i="22"/>
  <c r="I4" i="10"/>
  <c r="J4" i="10" s="1"/>
  <c r="E34" i="22" l="1"/>
  <c r="D34" i="22"/>
  <c r="D77" i="10"/>
  <c r="G77" i="10"/>
  <c r="F77" i="10"/>
  <c r="E77" i="10"/>
  <c r="H77" i="10"/>
  <c r="I77" i="10"/>
  <c r="B77" i="10"/>
  <c r="K77" i="10" s="1"/>
  <c r="B35" i="22" a="1"/>
  <c r="B35" i="22" s="1"/>
  <c r="B34" i="23" a="1"/>
  <c r="B34" i="23" s="1"/>
  <c r="D33" i="23"/>
  <c r="E33" i="23"/>
  <c r="C33" i="23"/>
  <c r="F33" i="23"/>
  <c r="G33" i="23"/>
  <c r="L76" i="10"/>
  <c r="C34" i="22"/>
  <c r="E34" i="10"/>
  <c r="D34" i="10"/>
  <c r="F34" i="10"/>
  <c r="I34" i="10"/>
  <c r="B34" i="10"/>
  <c r="K34" i="10" s="1"/>
  <c r="G34" i="22"/>
  <c r="H34" i="10" s="1"/>
  <c r="F34" i="22"/>
  <c r="G34" i="10" s="1"/>
  <c r="L33" i="10"/>
  <c r="I27" i="10"/>
  <c r="J27" i="10" s="1"/>
  <c r="F35" i="22" l="1"/>
  <c r="E35" i="22"/>
  <c r="J77" i="10"/>
  <c r="E78" i="10"/>
  <c r="J78" i="10" s="1"/>
  <c r="H78" i="10"/>
  <c r="D78" i="10"/>
  <c r="G78" i="10"/>
  <c r="F78" i="10"/>
  <c r="I78" i="10"/>
  <c r="B78" i="10"/>
  <c r="K78" i="10" s="1"/>
  <c r="B35" i="23" a="1"/>
  <c r="B35" i="23" s="1"/>
  <c r="F34" i="23"/>
  <c r="C34" i="23"/>
  <c r="G34" i="23"/>
  <c r="D34" i="23"/>
  <c r="E34" i="23"/>
  <c r="F35" i="10"/>
  <c r="G35" i="10"/>
  <c r="B35" i="10"/>
  <c r="K35" i="10" s="1"/>
  <c r="I35" i="10"/>
  <c r="B36" i="22" a="1"/>
  <c r="B36" i="22" s="1"/>
  <c r="C35" i="22"/>
  <c r="D35" i="10" s="1"/>
  <c r="D35" i="22"/>
  <c r="E35" i="10" s="1"/>
  <c r="L34" i="10"/>
  <c r="G35" i="22"/>
  <c r="H35" i="10" s="1"/>
  <c r="J34" i="10"/>
  <c r="L77" i="10"/>
  <c r="I23" i="10"/>
  <c r="J23" i="10" s="1"/>
  <c r="B27" i="10"/>
  <c r="K27" i="10" s="1"/>
  <c r="L27" i="10" s="1"/>
  <c r="L78" i="10" l="1"/>
  <c r="B37" i="22" a="1"/>
  <c r="B37" i="22" s="1"/>
  <c r="C36" i="22"/>
  <c r="J35" i="10"/>
  <c r="L35" i="10"/>
  <c r="E36" i="22"/>
  <c r="G36" i="22"/>
  <c r="H36" i="10" s="1"/>
  <c r="D79" i="10"/>
  <c r="G79" i="10"/>
  <c r="F79" i="10"/>
  <c r="E79" i="10"/>
  <c r="H79" i="10"/>
  <c r="I79" i="10"/>
  <c r="B79" i="10"/>
  <c r="K79" i="10" s="1"/>
  <c r="L79" i="10" s="1"/>
  <c r="B36" i="23" a="1"/>
  <c r="B36" i="23" s="1"/>
  <c r="C35" i="23"/>
  <c r="D35" i="23"/>
  <c r="E35" i="23"/>
  <c r="F35" i="23"/>
  <c r="G35" i="23"/>
  <c r="D36" i="22"/>
  <c r="E36" i="10" s="1"/>
  <c r="F36" i="22"/>
  <c r="G36" i="10" s="1"/>
  <c r="D36" i="10"/>
  <c r="F36" i="10"/>
  <c r="I36" i="10"/>
  <c r="F37" i="22" l="1"/>
  <c r="E37" i="22"/>
  <c r="B37" i="23" a="1"/>
  <c r="B37" i="23" s="1"/>
  <c r="F36" i="23"/>
  <c r="G36" i="23"/>
  <c r="C36" i="23"/>
  <c r="D36" i="23"/>
  <c r="E36" i="23"/>
  <c r="G37" i="22"/>
  <c r="B38" i="22" a="1"/>
  <c r="B38" i="22" s="1"/>
  <c r="D37" i="22"/>
  <c r="G80" i="10"/>
  <c r="H80" i="10"/>
  <c r="D80" i="10"/>
  <c r="E80" i="10"/>
  <c r="J80" i="10" s="1"/>
  <c r="F80" i="10"/>
  <c r="I80" i="10"/>
  <c r="B80" i="10"/>
  <c r="K80" i="10" s="1"/>
  <c r="C37" i="22"/>
  <c r="J36" i="10"/>
  <c r="J79" i="10"/>
  <c r="G37" i="10"/>
  <c r="D37" i="10"/>
  <c r="F37" i="10"/>
  <c r="E37" i="10"/>
  <c r="H37" i="10"/>
  <c r="I37" i="10"/>
  <c r="B37" i="10"/>
  <c r="K37" i="10" s="1"/>
  <c r="L37" i="10" s="1"/>
  <c r="I24" i="10"/>
  <c r="J24" i="10" s="1"/>
  <c r="B36" i="10"/>
  <c r="K36" i="10" s="1"/>
  <c r="L36" i="10" s="1"/>
  <c r="E38" i="22" l="1"/>
  <c r="B39" i="22" a="1"/>
  <c r="B39" i="22" s="1"/>
  <c r="G81" i="10"/>
  <c r="E81" i="10"/>
  <c r="H81" i="10"/>
  <c r="F81" i="10"/>
  <c r="D81" i="10"/>
  <c r="I81" i="10"/>
  <c r="B81" i="10"/>
  <c r="K81" i="10" s="1"/>
  <c r="B38" i="23" a="1"/>
  <c r="B38" i="23" s="1"/>
  <c r="D37" i="23"/>
  <c r="E37" i="23"/>
  <c r="C37" i="23"/>
  <c r="F37" i="23"/>
  <c r="G37" i="23"/>
  <c r="D38" i="10"/>
  <c r="F38" i="10"/>
  <c r="G38" i="22"/>
  <c r="H38" i="10" s="1"/>
  <c r="F38" i="22"/>
  <c r="G38" i="10" s="1"/>
  <c r="D38" i="22"/>
  <c r="E38" i="10" s="1"/>
  <c r="L80" i="10"/>
  <c r="J37" i="10"/>
  <c r="C38" i="22"/>
  <c r="B24" i="10"/>
  <c r="K24" i="10" s="1"/>
  <c r="L24" i="10" s="1"/>
  <c r="D39" i="22" l="1"/>
  <c r="C39" i="22"/>
  <c r="E39" i="22"/>
  <c r="F39" i="22"/>
  <c r="J81" i="10"/>
  <c r="B40" i="22" a="1"/>
  <c r="B40" i="22" s="1"/>
  <c r="E82" i="10"/>
  <c r="J82" i="10" s="1"/>
  <c r="G82" i="10"/>
  <c r="H82" i="10"/>
  <c r="F82" i="10"/>
  <c r="D82" i="10"/>
  <c r="I82" i="10"/>
  <c r="B82" i="10"/>
  <c r="K82" i="10" s="1"/>
  <c r="G39" i="10"/>
  <c r="F39" i="10"/>
  <c r="H39" i="10"/>
  <c r="D39" i="10"/>
  <c r="E39" i="10"/>
  <c r="I39" i="10"/>
  <c r="B39" i="10"/>
  <c r="K39" i="10" s="1"/>
  <c r="L39" i="10" s="1"/>
  <c r="B39" i="23" a="1"/>
  <c r="B39" i="23" s="1"/>
  <c r="F38" i="23"/>
  <c r="G38" i="23"/>
  <c r="D38" i="23"/>
  <c r="E38" i="23"/>
  <c r="C38" i="23"/>
  <c r="G39" i="22"/>
  <c r="L81" i="10"/>
  <c r="J39" i="10" l="1"/>
  <c r="G40" i="10"/>
  <c r="I40" i="10"/>
  <c r="B40" i="10"/>
  <c r="K40" i="10" s="1"/>
  <c r="B40" i="23" a="1"/>
  <c r="B40" i="23" s="1"/>
  <c r="D39" i="23"/>
  <c r="E39" i="23"/>
  <c r="F39" i="23"/>
  <c r="G39" i="23"/>
  <c r="C39" i="23"/>
  <c r="L82" i="10"/>
  <c r="G40" i="22"/>
  <c r="H40" i="10" s="1"/>
  <c r="F40" i="22"/>
  <c r="H83" i="10"/>
  <c r="E83" i="10"/>
  <c r="F83" i="10"/>
  <c r="G83" i="10"/>
  <c r="D83" i="10"/>
  <c r="E40" i="22"/>
  <c r="F40" i="10" s="1"/>
  <c r="D40" i="22"/>
  <c r="E40" i="10" s="1"/>
  <c r="J40" i="10" s="1"/>
  <c r="B41" i="22" a="1"/>
  <c r="B41" i="22" s="1"/>
  <c r="C40" i="22"/>
  <c r="D40" i="10" s="1"/>
  <c r="B9" i="10"/>
  <c r="K9" i="10" s="1"/>
  <c r="L9" i="10" s="1"/>
  <c r="I9" i="10"/>
  <c r="J9" i="10" s="1"/>
  <c r="I84" i="10"/>
  <c r="I83" i="10"/>
  <c r="B83" i="10"/>
  <c r="K83" i="10" s="1"/>
  <c r="L83" i="10" l="1"/>
  <c r="J83" i="10"/>
  <c r="C41" i="22"/>
  <c r="B41" i="23" a="1"/>
  <c r="B41" i="23" s="1"/>
  <c r="F40" i="23"/>
  <c r="G40" i="23"/>
  <c r="D40" i="23"/>
  <c r="E40" i="23"/>
  <c r="C40" i="23"/>
  <c r="G41" i="22"/>
  <c r="L40" i="10"/>
  <c r="F41" i="22"/>
  <c r="D41" i="22"/>
  <c r="E41" i="10" s="1"/>
  <c r="B42" i="22" a="1"/>
  <c r="B42" i="22" s="1"/>
  <c r="E41" i="22"/>
  <c r="F41" i="10" s="1"/>
  <c r="J84" i="10"/>
  <c r="G41" i="10"/>
  <c r="D41" i="10"/>
  <c r="H41" i="10"/>
  <c r="I41" i="10"/>
  <c r="B41" i="10"/>
  <c r="K41" i="10" s="1"/>
  <c r="H84" i="10"/>
  <c r="D84" i="10"/>
  <c r="F84" i="10"/>
  <c r="G84" i="10"/>
  <c r="E84" i="10"/>
  <c r="I56" i="10"/>
  <c r="J56" i="10" s="1"/>
  <c r="B84" i="10"/>
  <c r="K84" i="10" s="1"/>
  <c r="L84" i="10" s="1"/>
  <c r="B38" i="10"/>
  <c r="K38" i="10" s="1"/>
  <c r="L38" i="10" s="1"/>
  <c r="I38" i="10"/>
  <c r="J38" i="10" s="1"/>
  <c r="C42" i="22" l="1"/>
  <c r="E42" i="22"/>
  <c r="F42" i="10"/>
  <c r="D42" i="10"/>
  <c r="G42" i="10"/>
  <c r="I42" i="10"/>
  <c r="B42" i="10"/>
  <c r="K42" i="10" s="1"/>
  <c r="F42" i="22"/>
  <c r="L41" i="10"/>
  <c r="D42" i="22"/>
  <c r="E42" i="10" s="1"/>
  <c r="J41" i="10"/>
  <c r="G85" i="10"/>
  <c r="E85" i="10"/>
  <c r="D85" i="10"/>
  <c r="F85" i="10"/>
  <c r="H85" i="10"/>
  <c r="B42" i="23" a="1"/>
  <c r="B42" i="23" s="1"/>
  <c r="D41" i="23"/>
  <c r="E41" i="23"/>
  <c r="C41" i="23"/>
  <c r="F41" i="23"/>
  <c r="G41" i="23"/>
  <c r="B43" i="22" a="1"/>
  <c r="B43" i="22" s="1"/>
  <c r="G42" i="22"/>
  <c r="H42" i="10" s="1"/>
  <c r="B72" i="10"/>
  <c r="K72" i="10" s="1"/>
  <c r="L72" i="10" s="1"/>
  <c r="B56" i="10"/>
  <c r="K56" i="10" s="1"/>
  <c r="L56" i="10" s="1"/>
  <c r="B58" i="10"/>
  <c r="K58" i="10" s="1"/>
  <c r="L58" i="10" s="1"/>
  <c r="B57" i="10"/>
  <c r="K57" i="10" s="1"/>
  <c r="L57" i="10" s="1"/>
  <c r="I57" i="10"/>
  <c r="J57" i="10" s="1"/>
  <c r="J42" i="10" l="1"/>
  <c r="E43" i="22"/>
  <c r="B44" i="22" a="1"/>
  <c r="B44" i="22" s="1"/>
  <c r="C43" i="22"/>
  <c r="D86" i="10"/>
  <c r="G86" i="10"/>
  <c r="E86" i="10"/>
  <c r="H86" i="10"/>
  <c r="F86" i="10"/>
  <c r="B43" i="23" a="1"/>
  <c r="B43" i="23" s="1"/>
  <c r="F42" i="23"/>
  <c r="C42" i="23"/>
  <c r="G42" i="23"/>
  <c r="E42" i="23"/>
  <c r="D42" i="23"/>
  <c r="G43" i="22"/>
  <c r="D43" i="22"/>
  <c r="E43" i="10"/>
  <c r="D43" i="10"/>
  <c r="H43" i="10"/>
  <c r="F43" i="10"/>
  <c r="G43" i="10"/>
  <c r="I43" i="10"/>
  <c r="J43" i="10" s="1"/>
  <c r="B43" i="10"/>
  <c r="K43" i="10" s="1"/>
  <c r="F43" i="22"/>
  <c r="L42" i="10"/>
  <c r="I72" i="10"/>
  <c r="J72" i="10" s="1"/>
  <c r="I48" i="10"/>
  <c r="J48" i="10" s="1"/>
  <c r="I85" i="10"/>
  <c r="J85" i="10" s="1"/>
  <c r="I58" i="10"/>
  <c r="J58" i="10" s="1"/>
  <c r="B45" i="22" l="1" a="1"/>
  <c r="B45" i="22" s="1"/>
  <c r="D44" i="22"/>
  <c r="E44" i="10" s="1"/>
  <c r="B44" i="10"/>
  <c r="K44" i="10" s="1"/>
  <c r="I44" i="10"/>
  <c r="B44" i="23" a="1"/>
  <c r="B44" i="23" s="1"/>
  <c r="C43" i="23"/>
  <c r="D43" i="23"/>
  <c r="E43" i="23"/>
  <c r="F43" i="23"/>
  <c r="G43" i="23"/>
  <c r="F44" i="22"/>
  <c r="G44" i="10" s="1"/>
  <c r="E44" i="22"/>
  <c r="F44" i="10" s="1"/>
  <c r="D87" i="10"/>
  <c r="G87" i="10"/>
  <c r="H87" i="10"/>
  <c r="E87" i="10"/>
  <c r="F87" i="10"/>
  <c r="I87" i="10"/>
  <c r="B87" i="10"/>
  <c r="K87" i="10" s="1"/>
  <c r="G44" i="22"/>
  <c r="H44" i="10" s="1"/>
  <c r="C44" i="22"/>
  <c r="D44" i="10" s="1"/>
  <c r="L43" i="10"/>
  <c r="B73" i="10"/>
  <c r="K73" i="10" s="1"/>
  <c r="L73" i="10" s="1"/>
  <c r="B48" i="10"/>
  <c r="K48" i="10" s="1"/>
  <c r="L48" i="10" s="1"/>
  <c r="B59" i="10"/>
  <c r="K59" i="10" s="1"/>
  <c r="L59" i="10" s="1"/>
  <c r="B85" i="10"/>
  <c r="K85" i="10" s="1"/>
  <c r="L85" i="10" s="1"/>
  <c r="L87" i="10" l="1"/>
  <c r="L44" i="10"/>
  <c r="J44" i="10"/>
  <c r="B46" i="22" a="1"/>
  <c r="B46" i="22" s="1"/>
  <c r="G45" i="22"/>
  <c r="E45" i="22"/>
  <c r="F45" i="10" s="1"/>
  <c r="J87" i="10"/>
  <c r="F45" i="22"/>
  <c r="D45" i="22"/>
  <c r="E45" i="10" s="1"/>
  <c r="C45" i="22"/>
  <c r="D88" i="10"/>
  <c r="E88" i="10"/>
  <c r="H88" i="10"/>
  <c r="F88" i="10"/>
  <c r="G88" i="10"/>
  <c r="I88" i="10"/>
  <c r="B88" i="10"/>
  <c r="K88" i="10" s="1"/>
  <c r="B45" i="23" a="1"/>
  <c r="B45" i="23" s="1"/>
  <c r="F44" i="23"/>
  <c r="G44" i="23"/>
  <c r="C44" i="23"/>
  <c r="D44" i="23"/>
  <c r="E44" i="23"/>
  <c r="G45" i="10"/>
  <c r="H45" i="10"/>
  <c r="D45" i="10"/>
  <c r="I45" i="10"/>
  <c r="B45" i="10"/>
  <c r="K45" i="10" s="1"/>
  <c r="I74" i="10"/>
  <c r="J74" i="10" s="1"/>
  <c r="I73" i="10"/>
  <c r="J73" i="10" s="1"/>
  <c r="I59" i="10"/>
  <c r="J59" i="10" s="1"/>
  <c r="I60" i="10"/>
  <c r="J60" i="10" s="1"/>
  <c r="J45" i="10" l="1"/>
  <c r="L88" i="10"/>
  <c r="C46" i="22"/>
  <c r="L45" i="10"/>
  <c r="E46" i="22"/>
  <c r="D46" i="22"/>
  <c r="G46" i="22"/>
  <c r="H46" i="10" s="1"/>
  <c r="F46" i="22"/>
  <c r="G46" i="10" s="1"/>
  <c r="E46" i="10"/>
  <c r="F46" i="10"/>
  <c r="D46" i="10"/>
  <c r="I46" i="10"/>
  <c r="B46" i="10"/>
  <c r="K46" i="10" s="1"/>
  <c r="B47" i="22" a="1"/>
  <c r="B47" i="22" s="1"/>
  <c r="J88" i="10"/>
  <c r="G89" i="10"/>
  <c r="F89" i="10"/>
  <c r="E89" i="10"/>
  <c r="D89" i="10"/>
  <c r="H89" i="10"/>
  <c r="I89" i="10"/>
  <c r="B89" i="10"/>
  <c r="K89" i="10" s="1"/>
  <c r="L89" i="10" s="1"/>
  <c r="B46" i="23" a="1"/>
  <c r="B46" i="23" s="1"/>
  <c r="D45" i="23"/>
  <c r="E45" i="23"/>
  <c r="C45" i="23"/>
  <c r="F45" i="23"/>
  <c r="G45" i="23"/>
  <c r="B74" i="10"/>
  <c r="K74" i="10" s="1"/>
  <c r="L74" i="10" s="1"/>
  <c r="B86" i="10"/>
  <c r="K86" i="10" s="1"/>
  <c r="L86" i="10" s="1"/>
  <c r="B60" i="10"/>
  <c r="K60" i="10" s="1"/>
  <c r="L60" i="10" s="1"/>
  <c r="D90" i="10" l="1"/>
  <c r="G90" i="10"/>
  <c r="F90" i="10"/>
  <c r="E90" i="10"/>
  <c r="H90" i="10"/>
  <c r="I90" i="10"/>
  <c r="B90" i="10"/>
  <c r="K90" i="10" s="1"/>
  <c r="L90" i="10" s="1"/>
  <c r="D47" i="22"/>
  <c r="E47" i="10" s="1"/>
  <c r="J47" i="10" s="1"/>
  <c r="B47" i="23" a="1"/>
  <c r="B47" i="23" s="1"/>
  <c r="F46" i="23"/>
  <c r="G46" i="23"/>
  <c r="C46" i="23"/>
  <c r="D46" i="23"/>
  <c r="E46" i="23"/>
  <c r="I47" i="10"/>
  <c r="D47" i="10"/>
  <c r="B47" i="10"/>
  <c r="G47" i="22"/>
  <c r="H47" i="10" s="1"/>
  <c r="L46" i="10"/>
  <c r="F47" i="22"/>
  <c r="G47" i="10" s="1"/>
  <c r="J46" i="10"/>
  <c r="E47" i="22"/>
  <c r="F47" i="10" s="1"/>
  <c r="C47" i="22"/>
  <c r="J89" i="10"/>
  <c r="B48" i="22" a="1"/>
  <c r="B48" i="22" s="1"/>
  <c r="F48" i="22" s="1"/>
  <c r="B49" i="10"/>
  <c r="K49" i="10" s="1"/>
  <c r="L49" i="10" s="1"/>
  <c r="I49" i="10"/>
  <c r="J49" i="10" s="1"/>
  <c r="I86" i="10"/>
  <c r="J86" i="10" s="1"/>
  <c r="B50" i="10"/>
  <c r="K50" i="10" s="1"/>
  <c r="L50" i="10" s="1"/>
  <c r="I61" i="10"/>
  <c r="J61" i="10" s="1"/>
  <c r="B61" i="10"/>
  <c r="K61" i="10" s="1"/>
  <c r="L61" i="10" s="1"/>
  <c r="C48" i="22" l="1"/>
  <c r="J90" i="10"/>
  <c r="G48" i="22"/>
  <c r="D48" i="22"/>
  <c r="E48" i="22"/>
  <c r="E91" i="10"/>
  <c r="J91" i="10" s="1"/>
  <c r="D91" i="10"/>
  <c r="G91" i="10"/>
  <c r="H91" i="10"/>
  <c r="F91" i="10"/>
  <c r="I91" i="10"/>
  <c r="B91" i="10"/>
  <c r="K91" i="10" s="1"/>
  <c r="B48" i="23" a="1"/>
  <c r="B48" i="23" s="1"/>
  <c r="D47" i="23"/>
  <c r="E47" i="23"/>
  <c r="F47" i="23"/>
  <c r="G47" i="23"/>
  <c r="C47" i="23"/>
  <c r="I50" i="10"/>
  <c r="J50" i="10" s="1"/>
  <c r="I62" i="10"/>
  <c r="J62" i="10" s="1"/>
  <c r="B62" i="10"/>
  <c r="K62" i="10" s="1"/>
  <c r="L62" i="10" s="1"/>
  <c r="L91" i="10" l="1"/>
  <c r="D92" i="10"/>
  <c r="E92" i="10"/>
  <c r="H92" i="10"/>
  <c r="F92" i="10"/>
  <c r="G92" i="10"/>
  <c r="I92" i="10"/>
  <c r="B92" i="10"/>
  <c r="F48" i="23"/>
  <c r="G48" i="23"/>
  <c r="D48" i="23"/>
  <c r="C48" i="23"/>
  <c r="E48" i="23"/>
  <c r="J92" i="10" l="1"/>
</calcChain>
</file>

<file path=xl/sharedStrings.xml><?xml version="1.0" encoding="utf-8"?>
<sst xmlns="http://schemas.openxmlformats.org/spreadsheetml/2006/main" count="1436" uniqueCount="365">
  <si>
    <t>Resid</t>
  </si>
  <si>
    <t>CountyName</t>
  </si>
  <si>
    <t>Zip Code</t>
  </si>
  <si>
    <t>Active AO</t>
  </si>
  <si>
    <t>Active Accts</t>
  </si>
  <si>
    <t>Funded AO</t>
  </si>
  <si>
    <t>Funded Accts</t>
  </si>
  <si>
    <t>Total Assets</t>
  </si>
  <si>
    <t>Instate</t>
  </si>
  <si>
    <t>ADA</t>
  </si>
  <si>
    <t>83616</t>
  </si>
  <si>
    <t>83634</t>
  </si>
  <si>
    <t>83642</t>
  </si>
  <si>
    <t>83646</t>
  </si>
  <si>
    <t>83669</t>
  </si>
  <si>
    <t>83680</t>
  </si>
  <si>
    <t>83701</t>
  </si>
  <si>
    <t>83702</t>
  </si>
  <si>
    <t>83703</t>
  </si>
  <si>
    <t>83704</t>
  </si>
  <si>
    <t>83705</t>
  </si>
  <si>
    <t>83706</t>
  </si>
  <si>
    <t>83707</t>
  </si>
  <si>
    <t>83709</t>
  </si>
  <si>
    <t>83712</t>
  </si>
  <si>
    <t>83713</t>
  </si>
  <si>
    <t>83714</t>
  </si>
  <si>
    <t>83716</t>
  </si>
  <si>
    <t>83717</t>
  </si>
  <si>
    <t>ADAMS</t>
  </si>
  <si>
    <t>83612</t>
  </si>
  <si>
    <t>83632</t>
  </si>
  <si>
    <t>83654</t>
  </si>
  <si>
    <t>BANNOCK</t>
  </si>
  <si>
    <t>83201</t>
  </si>
  <si>
    <t>83202</t>
  </si>
  <si>
    <t>83204</t>
  </si>
  <si>
    <t>83205</t>
  </si>
  <si>
    <t>83214</t>
  </si>
  <si>
    <t>83245</t>
  </si>
  <si>
    <t>83246</t>
  </si>
  <si>
    <t>83250</t>
  </si>
  <si>
    <t>BEAR LAKE</t>
  </si>
  <si>
    <t>83220</t>
  </si>
  <si>
    <t>83272</t>
  </si>
  <si>
    <t>83287</t>
  </si>
  <si>
    <t>BENEWAH</t>
  </si>
  <si>
    <t>83830</t>
  </si>
  <si>
    <t>83851</t>
  </si>
  <si>
    <t>83861</t>
  </si>
  <si>
    <t>83870</t>
  </si>
  <si>
    <t>BINGHAM</t>
  </si>
  <si>
    <t>83210</t>
  </si>
  <si>
    <t>83218</t>
  </si>
  <si>
    <t>83221</t>
  </si>
  <si>
    <t>83236</t>
  </si>
  <si>
    <t>83262</t>
  </si>
  <si>
    <t>83274</t>
  </si>
  <si>
    <t>BLAINE</t>
  </si>
  <si>
    <t>83313</t>
  </si>
  <si>
    <t>83320</t>
  </si>
  <si>
    <t>83333</t>
  </si>
  <si>
    <t>83340</t>
  </si>
  <si>
    <t>83353</t>
  </si>
  <si>
    <t>83354</t>
  </si>
  <si>
    <t>BOISE</t>
  </si>
  <si>
    <t>83622</t>
  </si>
  <si>
    <t>83629</t>
  </si>
  <si>
    <t>83631</t>
  </si>
  <si>
    <t>BONNER</t>
  </si>
  <si>
    <t>83804</t>
  </si>
  <si>
    <t>83811</t>
  </si>
  <si>
    <t>83813</t>
  </si>
  <si>
    <t>83821</t>
  </si>
  <si>
    <t>83822</t>
  </si>
  <si>
    <t>83825</t>
  </si>
  <si>
    <t>83836</t>
  </si>
  <si>
    <t>83841</t>
  </si>
  <si>
    <t>83848</t>
  </si>
  <si>
    <t>83852</t>
  </si>
  <si>
    <t>83856</t>
  </si>
  <si>
    <t>83860</t>
  </si>
  <si>
    <t>83864</t>
  </si>
  <si>
    <t>BONNEVILLE</t>
  </si>
  <si>
    <t>83401</t>
  </si>
  <si>
    <t>83402</t>
  </si>
  <si>
    <t>83404</t>
  </si>
  <si>
    <t>83405</t>
  </si>
  <si>
    <t>83406</t>
  </si>
  <si>
    <t>83427</t>
  </si>
  <si>
    <t>83428</t>
  </si>
  <si>
    <t>83449</t>
  </si>
  <si>
    <t>BOUNDARY</t>
  </si>
  <si>
    <t>83805</t>
  </si>
  <si>
    <t>83845</t>
  </si>
  <si>
    <t>83847</t>
  </si>
  <si>
    <t>BUTTE</t>
  </si>
  <si>
    <t>83213</t>
  </si>
  <si>
    <t>83255</t>
  </si>
  <si>
    <t>CAMAS</t>
  </si>
  <si>
    <t>83322</t>
  </si>
  <si>
    <t>83327</t>
  </si>
  <si>
    <t>CANYON</t>
  </si>
  <si>
    <t>83605</t>
  </si>
  <si>
    <t>83606</t>
  </si>
  <si>
    <t>83607</t>
  </si>
  <si>
    <t>83626</t>
  </si>
  <si>
    <t>83641</t>
  </si>
  <si>
    <t>83644</t>
  </si>
  <si>
    <t>83651</t>
  </si>
  <si>
    <t>83656</t>
  </si>
  <si>
    <t>83660</t>
  </si>
  <si>
    <t>83676</t>
  </si>
  <si>
    <t>83686</t>
  </si>
  <si>
    <t>83687</t>
  </si>
  <si>
    <t>CARIBOU</t>
  </si>
  <si>
    <t>83217</t>
  </si>
  <si>
    <t>83241</t>
  </si>
  <si>
    <t>83276</t>
  </si>
  <si>
    <t>CASSIA</t>
  </si>
  <si>
    <t>83311</t>
  </si>
  <si>
    <t>83318</t>
  </si>
  <si>
    <t>83323</t>
  </si>
  <si>
    <t>83342</t>
  </si>
  <si>
    <t>83346</t>
  </si>
  <si>
    <t>CLARK</t>
  </si>
  <si>
    <t>83423</t>
  </si>
  <si>
    <t>CLEARWATER</t>
  </si>
  <si>
    <t>83541</t>
  </si>
  <si>
    <t>83544</t>
  </si>
  <si>
    <t>83546</t>
  </si>
  <si>
    <t>83553</t>
  </si>
  <si>
    <t>CUSTER</t>
  </si>
  <si>
    <t>83226</t>
  </si>
  <si>
    <t>83251</t>
  </si>
  <si>
    <t>83278</t>
  </si>
  <si>
    <t>ELMORE</t>
  </si>
  <si>
    <t>83623</t>
  </si>
  <si>
    <t>83627</t>
  </si>
  <si>
    <t>83633</t>
  </si>
  <si>
    <t>83647</t>
  </si>
  <si>
    <t>FRANKLIN</t>
  </si>
  <si>
    <t>83228</t>
  </si>
  <si>
    <t>83263</t>
  </si>
  <si>
    <t>FREMONT</t>
  </si>
  <si>
    <t>83420</t>
  </si>
  <si>
    <t>83429</t>
  </si>
  <si>
    <t>83433</t>
  </si>
  <si>
    <t>83445</t>
  </si>
  <si>
    <t>83451</t>
  </si>
  <si>
    <t>GEM</t>
  </si>
  <si>
    <t>83617</t>
  </si>
  <si>
    <t>83636</t>
  </si>
  <si>
    <t>83657</t>
  </si>
  <si>
    <t>83670</t>
  </si>
  <si>
    <t>GOODING</t>
  </si>
  <si>
    <t>83314</t>
  </si>
  <si>
    <t>83330</t>
  </si>
  <si>
    <t>83332</t>
  </si>
  <si>
    <t>83355</t>
  </si>
  <si>
    <t>IDAHO</t>
  </si>
  <si>
    <t>83522</t>
  </si>
  <si>
    <t>83526</t>
  </si>
  <si>
    <t>83530</t>
  </si>
  <si>
    <t>83533</t>
  </si>
  <si>
    <t>83539</t>
  </si>
  <si>
    <t>83542</t>
  </si>
  <si>
    <t>83547</t>
  </si>
  <si>
    <t>83549</t>
  </si>
  <si>
    <t>83552</t>
  </si>
  <si>
    <t>83554</t>
  </si>
  <si>
    <t>JEFFERSON</t>
  </si>
  <si>
    <t>83425</t>
  </si>
  <si>
    <t>83434</t>
  </si>
  <si>
    <t>83442</t>
  </si>
  <si>
    <t>83443</t>
  </si>
  <si>
    <t>83444</t>
  </si>
  <si>
    <t>83450</t>
  </si>
  <si>
    <t>JEROME</t>
  </si>
  <si>
    <t>83325</t>
  </si>
  <si>
    <t>83335</t>
  </si>
  <si>
    <t>83338</t>
  </si>
  <si>
    <t>KOOTENAI</t>
  </si>
  <si>
    <t>83801</t>
  </si>
  <si>
    <t>83803</t>
  </si>
  <si>
    <t>83810</t>
  </si>
  <si>
    <t>83814</t>
  </si>
  <si>
    <t>83815</t>
  </si>
  <si>
    <t>83816</t>
  </si>
  <si>
    <t>83833</t>
  </si>
  <si>
    <t>83835</t>
  </si>
  <si>
    <t>83842</t>
  </si>
  <si>
    <t>83854</t>
  </si>
  <si>
    <t>83858</t>
  </si>
  <si>
    <t>83869</t>
  </si>
  <si>
    <t>83876</t>
  </si>
  <si>
    <t>83877</t>
  </si>
  <si>
    <t>LATAH</t>
  </si>
  <si>
    <t>83535</t>
  </si>
  <si>
    <t>83537</t>
  </si>
  <si>
    <t>83823</t>
  </si>
  <si>
    <t>83832</t>
  </si>
  <si>
    <t>83843</t>
  </si>
  <si>
    <t>83855</t>
  </si>
  <si>
    <t>83857</t>
  </si>
  <si>
    <t>83871</t>
  </si>
  <si>
    <t>83872</t>
  </si>
  <si>
    <t>LEMHI</t>
  </si>
  <si>
    <t>83462</t>
  </si>
  <si>
    <t>83466</t>
  </si>
  <si>
    <t>83467</t>
  </si>
  <si>
    <t>83468</t>
  </si>
  <si>
    <t>LEWIS</t>
  </si>
  <si>
    <t>83523</t>
  </si>
  <si>
    <t>83536</t>
  </si>
  <si>
    <t>83543</t>
  </si>
  <si>
    <t>83548</t>
  </si>
  <si>
    <t>83555</t>
  </si>
  <si>
    <t>LINCOLN</t>
  </si>
  <si>
    <t>83349</t>
  </si>
  <si>
    <t>83352</t>
  </si>
  <si>
    <t>MADISON</t>
  </si>
  <si>
    <t>83440</t>
  </si>
  <si>
    <t>83448</t>
  </si>
  <si>
    <t>MINIDOKA</t>
  </si>
  <si>
    <t>83336</t>
  </si>
  <si>
    <t>83347</t>
  </si>
  <si>
    <t>83350</t>
  </si>
  <si>
    <t>NEZ PERCE</t>
  </si>
  <si>
    <t>83501</t>
  </si>
  <si>
    <t>83524</t>
  </si>
  <si>
    <t>83540</t>
  </si>
  <si>
    <t>83545</t>
  </si>
  <si>
    <t>ONEIDA</t>
  </si>
  <si>
    <t>83252</t>
  </si>
  <si>
    <t>OWYHEE</t>
  </si>
  <si>
    <t>83604</t>
  </si>
  <si>
    <t>83624</t>
  </si>
  <si>
    <t>83628</t>
  </si>
  <si>
    <t>83639</t>
  </si>
  <si>
    <t>83650</t>
  </si>
  <si>
    <t>PAYETTE</t>
  </si>
  <si>
    <t>83619</t>
  </si>
  <si>
    <t>83655</t>
  </si>
  <si>
    <t>83661</t>
  </si>
  <si>
    <t>POWER</t>
  </si>
  <si>
    <t>83211</t>
  </si>
  <si>
    <t>83271</t>
  </si>
  <si>
    <t>SHOSHONE</t>
  </si>
  <si>
    <t>83837</t>
  </si>
  <si>
    <t>83839</t>
  </si>
  <si>
    <t>83849</t>
  </si>
  <si>
    <t>83850</t>
  </si>
  <si>
    <t>83867</t>
  </si>
  <si>
    <t>83873</t>
  </si>
  <si>
    <t>TETON</t>
  </si>
  <si>
    <t>83422</t>
  </si>
  <si>
    <t>83452</t>
  </si>
  <si>
    <t>83455</t>
  </si>
  <si>
    <t>TWIN FALLS</t>
  </si>
  <si>
    <t>83301</t>
  </si>
  <si>
    <t>83302</t>
  </si>
  <si>
    <t>83303</t>
  </si>
  <si>
    <t>83316</t>
  </si>
  <si>
    <t>83321</t>
  </si>
  <si>
    <t>83328</t>
  </si>
  <si>
    <t>83334</t>
  </si>
  <si>
    <t>83341</t>
  </si>
  <si>
    <t>83344</t>
  </si>
  <si>
    <t>VALLEY</t>
  </si>
  <si>
    <t>83611</t>
  </si>
  <si>
    <t>83615</t>
  </si>
  <si>
    <t>83635</t>
  </si>
  <si>
    <t>83638</t>
  </si>
  <si>
    <t>WASHINGTON</t>
  </si>
  <si>
    <t>83610</t>
  </si>
  <si>
    <t>83645</t>
  </si>
  <si>
    <t>83672</t>
  </si>
  <si>
    <t>Out</t>
  </si>
  <si>
    <t>Other</t>
  </si>
  <si>
    <t>OTHER</t>
  </si>
  <si>
    <t>Region</t>
  </si>
  <si>
    <t>North</t>
  </si>
  <si>
    <t>Southwest</t>
  </si>
  <si>
    <t>Central</t>
  </si>
  <si>
    <t>East</t>
  </si>
  <si>
    <t>County</t>
  </si>
  <si>
    <t>Period</t>
  </si>
  <si>
    <t>Values</t>
  </si>
  <si>
    <t>Ada</t>
  </si>
  <si>
    <t>Adams</t>
  </si>
  <si>
    <t>Bannock</t>
  </si>
  <si>
    <t>Bear Lake</t>
  </si>
  <si>
    <t>Benewah</t>
  </si>
  <si>
    <t>Bingham</t>
  </si>
  <si>
    <t>Blaine</t>
  </si>
  <si>
    <t>Boise</t>
  </si>
  <si>
    <t>Bonner</t>
  </si>
  <si>
    <t>Bonneville</t>
  </si>
  <si>
    <t>Boundary</t>
  </si>
  <si>
    <t>Butte</t>
  </si>
  <si>
    <t>Camas</t>
  </si>
  <si>
    <t>Canyon</t>
  </si>
  <si>
    <t>Caribou</t>
  </si>
  <si>
    <t>Cassia</t>
  </si>
  <si>
    <t>Clark</t>
  </si>
  <si>
    <t>Clearwater</t>
  </si>
  <si>
    <t>Custer</t>
  </si>
  <si>
    <t>Elmore</t>
  </si>
  <si>
    <t>Franklin</t>
  </si>
  <si>
    <t>Fremont</t>
  </si>
  <si>
    <t>Gem</t>
  </si>
  <si>
    <t>Gooding</t>
  </si>
  <si>
    <t>Idaho</t>
  </si>
  <si>
    <t>Jefferson</t>
  </si>
  <si>
    <t>Jerome</t>
  </si>
  <si>
    <t>Kootenai</t>
  </si>
  <si>
    <t>Latah</t>
  </si>
  <si>
    <t>Lemhi</t>
  </si>
  <si>
    <t>Lewis</t>
  </si>
  <si>
    <t>Lincoln</t>
  </si>
  <si>
    <t>Madison</t>
  </si>
  <si>
    <t>Minidoka</t>
  </si>
  <si>
    <t>Nez Perce</t>
  </si>
  <si>
    <t>Oneida</t>
  </si>
  <si>
    <t>Owyhee</t>
  </si>
  <si>
    <t>Payette</t>
  </si>
  <si>
    <t>Power</t>
  </si>
  <si>
    <t>Shoshone</t>
  </si>
  <si>
    <t>Teton</t>
  </si>
  <si>
    <t>Twin Falls</t>
  </si>
  <si>
    <t>Valley</t>
  </si>
  <si>
    <t>Washington</t>
  </si>
  <si>
    <t>Population Estimate 2016</t>
  </si>
  <si>
    <t>Population</t>
  </si>
  <si>
    <t>Instructions:</t>
  </si>
  <si>
    <t>Paste yor latest period data into B3</t>
  </si>
  <si>
    <t>Copy your latest period (new) data</t>
  </si>
  <si>
    <t>Enter Month &amp; Year:</t>
  </si>
  <si>
    <t xml:space="preserve"> Jan 2017</t>
  </si>
  <si>
    <t xml:space="preserve"> Jan 2016</t>
  </si>
  <si>
    <t>County Name</t>
  </si>
  <si>
    <t>WARNING</t>
  </si>
  <si>
    <t>Grand Total</t>
  </si>
  <si>
    <t>Difference in Active Accounts</t>
  </si>
  <si>
    <t>Difference in Total Assets</t>
  </si>
  <si>
    <t>Population by Region</t>
  </si>
  <si>
    <t>Active Accounts Per Capita By Region</t>
  </si>
  <si>
    <t>Active Accounts Per Capita by County</t>
  </si>
  <si>
    <t>Proportional Change in Total Assets</t>
  </si>
  <si>
    <t>Connected to Proportional Report</t>
  </si>
  <si>
    <t>Total Total Assets in Dollars</t>
  </si>
  <si>
    <t>Total Assets in Dollars</t>
  </si>
  <si>
    <t>Total Total Active Accounts</t>
  </si>
  <si>
    <t>Total Active Accounts</t>
  </si>
  <si>
    <t>Connected to Total Assets Report</t>
  </si>
  <si>
    <t>Connected to Assets Change Report</t>
  </si>
  <si>
    <t>Total Assets ($)</t>
  </si>
  <si>
    <t>Total Active Accts</t>
  </si>
  <si>
    <t xml:space="preserve">Active Accounts Per Capita By Region </t>
  </si>
  <si>
    <t>Active Accounts Change (%)</t>
  </si>
  <si>
    <t>Total Assets Change (%)</t>
  </si>
  <si>
    <t xml:space="preserve">Active Accounts Per Capita by County </t>
  </si>
  <si>
    <t>Manipulating any cell in this sheet will break the reporting tool</t>
  </si>
  <si>
    <t>Connected to Active &amp; Assets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</si>
</sst>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8" formatCode="&quot;$&quot;#,##0.00_);[Red]\(&quot;$&quot;#,##0.00\)"/>
    <numFmt numFmtId="42" formatCode="_(&quot;$&quot;* #,##0_);_(&quot;$&quot;* \(#,##0\);_(&quot;$&quot;* &quot;-&quot;_);_(@_)"/>
    <numFmt numFmtId="43" formatCode="_(* #,##0.00_);_(* \(#,##0.00\);_(* &quot;-&quot;??_);_(@_)"/>
    <numFmt numFmtId="164" formatCode="&quot;$&quot;#,##0.00;\(&quot;$&quot;#,##0.00\)"/>
    <numFmt numFmtId="165" formatCode="&quot;$&quot;#,##0.00"/>
  </numFmts>
  <fonts count="9">
    <font>
      <sz val="12"/>
      <color theme="1"/>
      <name val="Century Gothic"/>
      <family val="2"/>
      <scheme val="minor"/>
    </font>
    <font>
      <sz val="9"/>
      <color rgb="FF000000"/>
      <name val="Andale WT"/>
    </font>
    <font>
      <b/>
      <sz val="9"/>
      <color rgb="FF000000"/>
      <name val="Andale WT"/>
    </font>
    <font>
      <sz val="12"/>
      <color theme="1"/>
      <name val="Century Gothic"/>
      <family val="2"/>
      <scheme val="minor"/>
    </font>
    <font>
      <sz val="12"/>
      <color theme="1"/>
      <name val="Arial"/>
      <family val="2"/>
    </font>
    <font>
      <sz val="12"/>
      <color rgb="FFFFFFFF"/>
      <name val="Arial"/>
      <family val="2"/>
    </font>
    <font>
      <sz val="12"/>
      <color rgb="FF000000"/>
      <name val="Arial"/>
      <family val="2"/>
    </font>
    <font>
      <b/>
      <sz val="12"/>
      <color rgb="FFFFFFFF"/>
      <name val="Arial"/>
      <family val="2"/>
    </font>
    <font>
      <sz val="12"/>
      <color theme="0"/>
      <name val="Century Gothic"/>
      <family val="2"/>
      <scheme val="minor"/>
    </font>
  </fonts>
  <fills count="7">
    <fill>
      <patternFill patternType="none"/>
    </fill>
    <fill>
      <patternFill patternType="gray125"/>
    </fill>
    <fill>
      <patternFill patternType="solid">
        <fgColor rgb="FF00007F"/>
        <bgColor indexed="64"/>
      </patternFill>
    </fill>
    <fill>
      <patternFill patternType="solid">
        <fgColor rgb="FFFFFFFF"/>
        <bgColor indexed="64"/>
      </patternFill>
    </fill>
    <fill>
      <patternFill patternType="solid">
        <fgColor theme="0"/>
        <bgColor indexed="64"/>
      </patternFill>
    </fill>
    <fill>
      <patternFill patternType="solid">
        <fgColor theme="9" tint="0.79998168889431442"/>
        <bgColor indexed="64"/>
      </patternFill>
    </fill>
    <fill>
      <patternFill patternType="solid">
        <fgColor rgb="FF0070C0"/>
        <bgColor indexed="64"/>
      </patternFill>
    </fill>
  </fills>
  <borders count="26">
    <border>
      <left/>
      <right/>
      <top/>
      <bottom/>
      <diagonal/>
    </border>
    <border>
      <left style="thin">
        <color rgb="FFCCCCCC"/>
      </left>
      <right style="thin">
        <color rgb="FFCCCCCC"/>
      </right>
      <top/>
      <bottom style="thin">
        <color rgb="FFCCCCCC"/>
      </bottom>
      <diagonal/>
    </border>
    <border>
      <left style="thin">
        <color rgb="FFCCCCCC"/>
      </left>
      <right style="thin">
        <color rgb="FFCCCCCC"/>
      </right>
      <top style="thin">
        <color rgb="FFCCCCCC"/>
      </top>
      <bottom style="thin">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CCCCCC"/>
      </left>
      <right style="thin">
        <color rgb="FFCCCCCC"/>
      </right>
      <top style="medium">
        <color indexed="64"/>
      </top>
      <bottom/>
      <diagonal/>
    </border>
    <border>
      <left style="thin">
        <color rgb="FFCCCCCC"/>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CCCCCC"/>
      </right>
      <top/>
      <bottom style="thin">
        <color rgb="FFCCCCCC"/>
      </bottom>
      <diagonal/>
    </border>
    <border>
      <left/>
      <right style="thin">
        <color rgb="FFCCCCCC"/>
      </right>
      <top style="thin">
        <color rgb="FFCCCCCC"/>
      </top>
      <bottom style="thin">
        <color rgb="FFCCCCCC"/>
      </bottom>
      <diagonal/>
    </border>
    <border>
      <left/>
      <right style="thin">
        <color rgb="FFCCCCCC"/>
      </right>
      <top style="medium">
        <color indexed="64"/>
      </top>
      <bottom/>
      <diagonal/>
    </border>
    <border>
      <left style="thin">
        <color rgb="FFCCCCCC"/>
      </left>
      <right style="medium">
        <color indexed="64"/>
      </right>
      <top/>
      <bottom style="thin">
        <color rgb="FFCCCCCC"/>
      </bottom>
      <diagonal/>
    </border>
    <border>
      <left style="thin">
        <color rgb="FFCCCCCC"/>
      </left>
      <right style="medium">
        <color indexed="64"/>
      </right>
      <top style="thin">
        <color rgb="FFCCCCCC"/>
      </top>
      <bottom style="thin">
        <color rgb="FFCCCCCC"/>
      </bottom>
      <diagonal/>
    </border>
    <border>
      <left style="thin">
        <color rgb="FFCCCCCC"/>
      </left>
      <right style="thin">
        <color rgb="FFCCCCCC"/>
      </right>
      <top style="thin">
        <color rgb="FFCCCCCC"/>
      </top>
      <bottom style="medium">
        <color indexed="64"/>
      </bottom>
      <diagonal/>
    </border>
    <border>
      <left style="thin">
        <color rgb="FFCCCCCC"/>
      </left>
      <right style="medium">
        <color indexed="64"/>
      </right>
      <top style="thin">
        <color rgb="FFCCCCCC"/>
      </top>
      <bottom style="medium">
        <color indexed="64"/>
      </bottom>
      <diagonal/>
    </border>
    <border>
      <left/>
      <right style="thin">
        <color rgb="FFCCCCCC"/>
      </right>
      <top/>
      <bottom style="medium">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104">
    <xf numFmtId="0" fontId="0" fillId="0" borderId="0" xfId="0"/>
    <xf numFmtId="0" fontId="0" fillId="0" borderId="0" xfId="0" applyProtection="1">
      <protection locked="0"/>
    </xf>
    <xf numFmtId="0" fontId="0" fillId="0" borderId="0" xfId="0" applyBorder="1" applyProtection="1">
      <protection locked="0"/>
    </xf>
    <xf numFmtId="0" fontId="0" fillId="0" borderId="0" xfId="0" applyFill="1" applyBorder="1" applyProtection="1">
      <protection locked="0"/>
    </xf>
    <xf numFmtId="0" fontId="1" fillId="3" borderId="23" xfId="0" applyFont="1" applyFill="1" applyBorder="1" applyAlignment="1" applyProtection="1">
      <alignment horizontal="left" vertical="top" wrapText="1"/>
      <protection locked="0"/>
    </xf>
    <xf numFmtId="3" fontId="2" fillId="3" borderId="23" xfId="0" applyNumberFormat="1" applyFont="1" applyFill="1" applyBorder="1" applyAlignment="1" applyProtection="1">
      <alignment horizontal="right" vertical="top" wrapText="1"/>
      <protection locked="0"/>
    </xf>
    <xf numFmtId="164" fontId="2" fillId="3" borderId="24" xfId="0" applyNumberFormat="1" applyFont="1" applyFill="1" applyBorder="1" applyAlignment="1" applyProtection="1">
      <alignment horizontal="right" vertical="top" wrapText="1"/>
      <protection locked="0"/>
    </xf>
    <xf numFmtId="0" fontId="1" fillId="3" borderId="25" xfId="0" applyFont="1" applyFill="1" applyBorder="1" applyAlignment="1" applyProtection="1">
      <alignment horizontal="left" vertical="top" wrapText="1"/>
      <protection locked="0"/>
    </xf>
    <xf numFmtId="0" fontId="4" fillId="0" borderId="0" xfId="0" applyFont="1" applyFill="1" applyBorder="1" applyAlignment="1" applyProtection="1">
      <alignment horizontal="center" vertical="center" wrapText="1"/>
      <protection locked="0"/>
    </xf>
    <xf numFmtId="3" fontId="4" fillId="0" borderId="0" xfId="0" applyNumberFormat="1" applyFont="1" applyFill="1" applyBorder="1" applyAlignment="1" applyProtection="1">
      <alignment horizontal="center" vertical="center" wrapText="1"/>
      <protection locked="0"/>
    </xf>
    <xf numFmtId="8" fontId="4" fillId="0" borderId="7" xfId="0" applyNumberFormat="1" applyFont="1" applyFill="1" applyBorder="1" applyAlignment="1" applyProtection="1">
      <alignment horizontal="center" vertical="center" wrapText="1"/>
      <protection locked="0"/>
    </xf>
    <xf numFmtId="0" fontId="4" fillId="0" borderId="9" xfId="0" applyFont="1" applyFill="1" applyBorder="1" applyAlignment="1" applyProtection="1">
      <alignment horizontal="center" vertical="center" wrapText="1"/>
      <protection locked="0"/>
    </xf>
    <xf numFmtId="3" fontId="4" fillId="0" borderId="9" xfId="0" applyNumberFormat="1" applyFont="1" applyFill="1" applyBorder="1" applyAlignment="1" applyProtection="1">
      <alignment horizontal="center" vertical="center" wrapText="1"/>
      <protection locked="0"/>
    </xf>
    <xf numFmtId="8" fontId="4" fillId="0" borderId="10" xfId="0" applyNumberFormat="1" applyFont="1" applyFill="1" applyBorder="1" applyAlignment="1" applyProtection="1">
      <alignment horizontal="center" vertical="center" wrapText="1"/>
      <protection locked="0"/>
    </xf>
    <xf numFmtId="0" fontId="5" fillId="2" borderId="3" xfId="0" applyFont="1" applyFill="1" applyBorder="1" applyAlignment="1" applyProtection="1">
      <alignment horizontal="center" vertical="center" wrapText="1"/>
    </xf>
    <xf numFmtId="0" fontId="5" fillId="2" borderId="4" xfId="0" applyFont="1" applyFill="1" applyBorder="1" applyAlignment="1" applyProtection="1">
      <alignment horizontal="center" vertical="center" wrapText="1"/>
    </xf>
    <xf numFmtId="0" fontId="5" fillId="2" borderId="5" xfId="0" applyFont="1" applyFill="1" applyBorder="1" applyAlignment="1" applyProtection="1">
      <alignment horizontal="center" vertical="center" wrapText="1"/>
    </xf>
    <xf numFmtId="0" fontId="6" fillId="0" borderId="0" xfId="0" applyFont="1" applyFill="1" applyBorder="1" applyAlignment="1" applyProtection="1">
      <alignment horizontal="center" vertical="center" wrapText="1"/>
      <protection locked="0"/>
    </xf>
    <xf numFmtId="0" fontId="6" fillId="0" borderId="18" xfId="0" applyFont="1" applyFill="1" applyBorder="1" applyAlignment="1" applyProtection="1">
      <alignment horizontal="center" vertical="center" wrapText="1"/>
      <protection locked="0"/>
    </xf>
    <xf numFmtId="0" fontId="6" fillId="0" borderId="1" xfId="0" applyFont="1" applyFill="1" applyBorder="1" applyAlignment="1" applyProtection="1">
      <alignment horizontal="center" vertical="center" wrapText="1"/>
      <protection locked="0"/>
    </xf>
    <xf numFmtId="3" fontId="6" fillId="0" borderId="1" xfId="0" applyNumberFormat="1" applyFont="1" applyFill="1" applyBorder="1" applyAlignment="1" applyProtection="1">
      <alignment horizontal="center" vertical="center" wrapText="1"/>
      <protection locked="0"/>
    </xf>
    <xf numFmtId="164" fontId="6" fillId="0" borderId="21" xfId="0" applyNumberFormat="1" applyFont="1" applyFill="1" applyBorder="1" applyAlignment="1" applyProtection="1">
      <alignment horizontal="center" vertical="center" wrapText="1"/>
      <protection locked="0"/>
    </xf>
    <xf numFmtId="0" fontId="6" fillId="0" borderId="19" xfId="0" applyFont="1" applyFill="1" applyBorder="1" applyAlignment="1" applyProtection="1">
      <alignment horizontal="center" vertical="center" wrapText="1"/>
      <protection locked="0"/>
    </xf>
    <xf numFmtId="0" fontId="6" fillId="0" borderId="2" xfId="0" applyFont="1" applyFill="1" applyBorder="1" applyAlignment="1" applyProtection="1">
      <alignment horizontal="center" vertical="center" wrapText="1"/>
      <protection locked="0"/>
    </xf>
    <xf numFmtId="3" fontId="6" fillId="0" borderId="2" xfId="0" applyNumberFormat="1" applyFont="1" applyFill="1" applyBorder="1" applyAlignment="1" applyProtection="1">
      <alignment horizontal="center" vertical="center" wrapText="1"/>
      <protection locked="0"/>
    </xf>
    <xf numFmtId="164" fontId="6" fillId="0" borderId="22" xfId="0" applyNumberFormat="1" applyFont="1" applyFill="1" applyBorder="1" applyAlignment="1" applyProtection="1">
      <alignment horizontal="center" vertical="center" wrapText="1"/>
      <protection locked="0"/>
    </xf>
    <xf numFmtId="0" fontId="5" fillId="2" borderId="20" xfId="0" applyFont="1" applyFill="1" applyBorder="1" applyAlignment="1" applyProtection="1">
      <alignment horizontal="center" vertical="center" wrapText="1"/>
    </xf>
    <xf numFmtId="0" fontId="5" fillId="2" borderId="11" xfId="0" applyFont="1" applyFill="1" applyBorder="1" applyAlignment="1" applyProtection="1">
      <alignment horizontal="center" vertical="center" wrapText="1"/>
    </xf>
    <xf numFmtId="0" fontId="5" fillId="2" borderId="12" xfId="0" applyFont="1" applyFill="1" applyBorder="1" applyAlignment="1" applyProtection="1">
      <alignment horizontal="center" vertical="center" wrapText="1"/>
    </xf>
    <xf numFmtId="0" fontId="0" fillId="4" borderId="4" xfId="0" applyFill="1" applyBorder="1" applyProtection="1"/>
    <xf numFmtId="0" fontId="0" fillId="4" borderId="5" xfId="0" applyFill="1" applyBorder="1" applyProtection="1"/>
    <xf numFmtId="0" fontId="0" fillId="4" borderId="6" xfId="0" applyFill="1" applyBorder="1" applyProtection="1"/>
    <xf numFmtId="0" fontId="0" fillId="4" borderId="0" xfId="0" applyFill="1" applyBorder="1" applyProtection="1"/>
    <xf numFmtId="0" fontId="0" fillId="4" borderId="7" xfId="0" applyFill="1" applyBorder="1" applyProtection="1"/>
    <xf numFmtId="0" fontId="0" fillId="4" borderId="8" xfId="0" applyFill="1" applyBorder="1" applyProtection="1"/>
    <xf numFmtId="0" fontId="0" fillId="4" borderId="9" xfId="0" applyFill="1" applyBorder="1" applyProtection="1"/>
    <xf numFmtId="0" fontId="0" fillId="4" borderId="10" xfId="0" applyFill="1" applyBorder="1" applyProtection="1"/>
    <xf numFmtId="0" fontId="4" fillId="0" borderId="6" xfId="0" applyFont="1" applyBorder="1" applyAlignment="1" applyProtection="1">
      <alignment horizontal="center" vertical="center"/>
    </xf>
    <xf numFmtId="0" fontId="4" fillId="0" borderId="0" xfId="0" applyFont="1" applyBorder="1" applyAlignment="1" applyProtection="1">
      <alignment horizontal="center" vertical="center"/>
    </xf>
    <xf numFmtId="165" fontId="4" fillId="0" borderId="0" xfId="0" applyNumberFormat="1" applyFont="1" applyBorder="1" applyAlignment="1" applyProtection="1">
      <alignment horizontal="center" vertical="center"/>
    </xf>
    <xf numFmtId="0" fontId="4" fillId="0" borderId="9" xfId="0" applyFont="1" applyBorder="1" applyAlignment="1" applyProtection="1">
      <alignment horizontal="center" vertical="center"/>
    </xf>
    <xf numFmtId="165" fontId="4" fillId="0" borderId="9" xfId="0" applyNumberFormat="1" applyFont="1" applyBorder="1" applyAlignment="1" applyProtection="1">
      <alignment horizontal="center" vertical="center"/>
    </xf>
    <xf numFmtId="0" fontId="0" fillId="4" borderId="4" xfId="0" applyFill="1" applyBorder="1" applyAlignment="1" applyProtection="1"/>
    <xf numFmtId="0" fontId="0" fillId="0" borderId="13" xfId="0" applyBorder="1" applyProtection="1">
      <protection locked="0"/>
    </xf>
    <xf numFmtId="3" fontId="0" fillId="0" borderId="0" xfId="0" applyNumberFormat="1" applyProtection="1">
      <protection locked="0"/>
    </xf>
    <xf numFmtId="0" fontId="0" fillId="0" borderId="0" xfId="0" pivotButton="1"/>
    <xf numFmtId="0" fontId="0" fillId="0" borderId="0" xfId="0" applyNumberFormat="1" applyAlignment="1">
      <alignment horizontal="center" vertical="center"/>
    </xf>
    <xf numFmtId="10" fontId="0" fillId="0" borderId="0" xfId="0" applyNumberFormat="1" applyAlignment="1">
      <alignment horizontal="center" vertical="center"/>
    </xf>
    <xf numFmtId="0" fontId="0" fillId="5" borderId="0" xfId="0" applyFill="1"/>
    <xf numFmtId="0" fontId="4" fillId="0" borderId="8" xfId="0" applyFont="1" applyBorder="1" applyAlignment="1" applyProtection="1">
      <alignment horizontal="center" vertical="center"/>
    </xf>
    <xf numFmtId="10" fontId="0" fillId="0" borderId="0" xfId="0" applyNumberFormat="1" applyBorder="1" applyAlignment="1" applyProtection="1">
      <alignment horizontal="center" vertical="center"/>
    </xf>
    <xf numFmtId="10" fontId="0" fillId="0" borderId="9" xfId="0" applyNumberFormat="1" applyBorder="1" applyAlignment="1" applyProtection="1">
      <alignment horizontal="center" vertical="center"/>
    </xf>
    <xf numFmtId="2" fontId="0" fillId="0" borderId="0" xfId="0" applyNumberFormat="1" applyBorder="1" applyAlignment="1" applyProtection="1">
      <alignment horizontal="center" vertical="center"/>
    </xf>
    <xf numFmtId="10" fontId="0" fillId="0" borderId="7" xfId="2" applyNumberFormat="1" applyFont="1" applyBorder="1" applyAlignment="1" applyProtection="1">
      <alignment horizontal="center" vertical="center"/>
    </xf>
    <xf numFmtId="2" fontId="0" fillId="0" borderId="9" xfId="0" applyNumberFormat="1" applyBorder="1" applyAlignment="1" applyProtection="1">
      <alignment horizontal="center" vertical="center"/>
    </xf>
    <xf numFmtId="10" fontId="0" fillId="0" borderId="10" xfId="2" applyNumberFormat="1" applyFont="1" applyBorder="1" applyAlignment="1" applyProtection="1">
      <alignment horizontal="center" vertical="center"/>
    </xf>
    <xf numFmtId="8" fontId="0" fillId="0" borderId="0" xfId="0" applyNumberFormat="1" applyAlignment="1">
      <alignment horizontal="center" vertical="center"/>
    </xf>
    <xf numFmtId="0" fontId="0" fillId="0" borderId="0" xfId="0" pivotButton="1" applyAlignment="1">
      <alignment horizontal="center" vertical="center"/>
    </xf>
    <xf numFmtId="0" fontId="8" fillId="6" borderId="0" xfId="0" applyFont="1" applyFill="1" applyAlignment="1">
      <alignment horizontal="center" wrapText="1"/>
    </xf>
    <xf numFmtId="0" fontId="0" fillId="0" borderId="0" xfId="0" applyAlignment="1">
      <alignment horizontal="center" vertical="center"/>
    </xf>
    <xf numFmtId="42" fontId="0" fillId="0" borderId="0" xfId="0" applyNumberFormat="1"/>
    <xf numFmtId="42"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top" wrapText="1"/>
    </xf>
    <xf numFmtId="7" fontId="0" fillId="0" borderId="0" xfId="0" applyNumberFormat="1" applyAlignment="1">
      <alignment horizontal="center" vertical="center"/>
    </xf>
    <xf numFmtId="0" fontId="0" fillId="0" borderId="0" xfId="0" applyAlignment="1" applyProtection="1">
      <alignment horizontal="left" vertical="center"/>
      <protection locked="0"/>
    </xf>
    <xf numFmtId="0" fontId="0" fillId="0" borderId="0" xfId="0" applyAlignment="1" applyProtection="1">
      <alignment horizontal="center" vertical="center"/>
      <protection locked="0"/>
    </xf>
    <xf numFmtId="165" fontId="0" fillId="0" borderId="0" xfId="0" applyNumberFormat="1" applyAlignment="1" applyProtection="1">
      <alignment horizontal="center" vertical="center"/>
      <protection locked="0"/>
    </xf>
    <xf numFmtId="0" fontId="5" fillId="2" borderId="15" xfId="0" applyFont="1" applyFill="1" applyBorder="1" applyAlignment="1" applyProtection="1">
      <alignment horizontal="center" vertical="center" wrapText="1"/>
      <protection locked="0"/>
    </xf>
    <xf numFmtId="0" fontId="7" fillId="2" borderId="3" xfId="0" applyFont="1" applyFill="1" applyBorder="1" applyAlignment="1" applyProtection="1">
      <alignment horizontal="center" vertical="center" wrapText="1"/>
    </xf>
    <xf numFmtId="0" fontId="7" fillId="2" borderId="4" xfId="0" applyFont="1" applyFill="1" applyBorder="1" applyAlignment="1" applyProtection="1">
      <alignment horizontal="center" vertical="center" wrapText="1"/>
    </xf>
    <xf numFmtId="165" fontId="7" fillId="2" borderId="4" xfId="0" applyNumberFormat="1" applyFont="1" applyFill="1" applyBorder="1" applyAlignment="1" applyProtection="1">
      <alignment horizontal="center" vertical="center" wrapText="1"/>
    </xf>
    <xf numFmtId="0" fontId="7" fillId="2" borderId="5" xfId="0" applyFont="1" applyFill="1" applyBorder="1" applyAlignment="1" applyProtection="1">
      <alignment horizontal="center" vertical="center" wrapText="1"/>
    </xf>
    <xf numFmtId="0" fontId="0" fillId="0" borderId="0" xfId="0" applyAlignment="1">
      <alignment horizontal="center" vertical="center" wrapText="1"/>
    </xf>
    <xf numFmtId="10" fontId="0" fillId="0" borderId="0" xfId="0" applyNumberFormat="1" applyProtection="1">
      <protection locked="0"/>
    </xf>
    <xf numFmtId="0" fontId="5" fillId="0" borderId="0" xfId="0" applyFont="1" applyFill="1" applyBorder="1" applyAlignment="1" applyProtection="1">
      <alignment horizontal="center" vertical="center" wrapText="1"/>
      <protection locked="0"/>
    </xf>
    <xf numFmtId="14" fontId="6" fillId="0" borderId="0" xfId="1" applyNumberFormat="1" applyFont="1" applyFill="1" applyBorder="1" applyAlignment="1" applyProtection="1">
      <alignment horizontal="center" vertical="center" wrapText="1"/>
    </xf>
    <xf numFmtId="0" fontId="4" fillId="0" borderId="6" xfId="0" applyFont="1" applyFill="1" applyBorder="1" applyAlignment="1" applyProtection="1">
      <alignment horizontal="center" vertical="center"/>
    </xf>
    <xf numFmtId="0" fontId="0" fillId="0" borderId="0" xfId="0" pivotButton="1" applyAlignment="1">
      <alignment wrapText="1"/>
    </xf>
    <xf numFmtId="0" fontId="0" fillId="0" borderId="0" xfId="0" applyAlignment="1">
      <alignment wrapText="1"/>
    </xf>
    <xf numFmtId="0" fontId="8" fillId="0" borderId="0" xfId="0" applyFont="1" applyFill="1" applyBorder="1" applyAlignment="1" applyProtection="1">
      <alignment horizontal="center" vertical="center" wrapText="1"/>
      <protection locked="0"/>
    </xf>
    <xf numFmtId="0" fontId="0" fillId="4" borderId="16" xfId="0" applyFill="1" applyBorder="1" applyAlignment="1" applyProtection="1">
      <alignment horizontal="center" vertical="center" wrapText="1"/>
      <protection locked="0"/>
    </xf>
    <xf numFmtId="0" fontId="0" fillId="4" borderId="17" xfId="0" applyFill="1" applyBorder="1" applyAlignment="1" applyProtection="1">
      <alignment horizontal="center" vertical="center" wrapText="1"/>
      <protection locked="0"/>
    </xf>
    <xf numFmtId="0" fontId="0" fillId="0" borderId="0" xfId="0" applyProtection="1"/>
    <xf numFmtId="0" fontId="5" fillId="2" borderId="15" xfId="0" applyFont="1" applyFill="1" applyBorder="1" applyAlignment="1" applyProtection="1">
      <alignment horizontal="center" vertical="center" wrapText="1"/>
    </xf>
    <xf numFmtId="0" fontId="5" fillId="2" borderId="16" xfId="0" applyFont="1" applyFill="1" applyBorder="1" applyAlignment="1" applyProtection="1">
      <alignment horizontal="center" vertical="center" wrapText="1"/>
    </xf>
    <xf numFmtId="0" fontId="5" fillId="2" borderId="17" xfId="0" applyFont="1" applyFill="1" applyBorder="1" applyAlignment="1" applyProtection="1">
      <alignment horizontal="center" vertical="center" wrapText="1"/>
    </xf>
    <xf numFmtId="0" fontId="0" fillId="0" borderId="3" xfId="0" applyBorder="1" applyProtection="1"/>
    <xf numFmtId="0" fontId="0" fillId="0" borderId="4" xfId="0" applyBorder="1" applyProtection="1"/>
    <xf numFmtId="0" fontId="0" fillId="0" borderId="5" xfId="0" applyBorder="1" applyProtection="1"/>
    <xf numFmtId="0" fontId="0" fillId="0" borderId="4" xfId="0" applyBorder="1" applyAlignment="1" applyProtection="1">
      <alignment horizontal="center" wrapText="1"/>
    </xf>
    <xf numFmtId="0" fontId="0" fillId="0" borderId="6" xfId="0" applyBorder="1" applyProtection="1"/>
    <xf numFmtId="0" fontId="0" fillId="0" borderId="0" xfId="0" applyBorder="1" applyProtection="1"/>
    <xf numFmtId="0" fontId="0" fillId="0" borderId="7" xfId="0" applyBorder="1" applyProtection="1"/>
    <xf numFmtId="0" fontId="0" fillId="0" borderId="0" xfId="0" applyAlignment="1" applyProtection="1">
      <alignment horizontal="center" wrapText="1"/>
    </xf>
    <xf numFmtId="0" fontId="0" fillId="0" borderId="8" xfId="0" applyBorder="1" applyProtection="1"/>
    <xf numFmtId="0" fontId="0" fillId="0" borderId="9" xfId="0" applyBorder="1" applyProtection="1"/>
    <xf numFmtId="0" fontId="0" fillId="0" borderId="10" xfId="0" applyBorder="1" applyProtection="1"/>
    <xf numFmtId="0" fontId="5" fillId="2" borderId="14" xfId="0" applyFont="1" applyFill="1" applyBorder="1" applyAlignment="1" applyProtection="1">
      <alignment horizontal="center" vertical="center" wrapText="1"/>
    </xf>
    <xf numFmtId="0" fontId="4" fillId="0" borderId="0" xfId="0" applyFont="1" applyFill="1" applyBorder="1" applyAlignment="1" applyProtection="1">
      <alignment horizontal="center" vertical="center" wrapText="1"/>
    </xf>
    <xf numFmtId="0" fontId="4" fillId="0" borderId="8" xfId="0" applyFont="1" applyFill="1" applyBorder="1" applyAlignment="1" applyProtection="1">
      <alignment horizontal="center" vertical="center"/>
    </xf>
    <xf numFmtId="0" fontId="4" fillId="0" borderId="9" xfId="0" applyFont="1" applyFill="1" applyBorder="1" applyAlignment="1" applyProtection="1">
      <alignment horizontal="center" vertical="center" wrapText="1"/>
    </xf>
    <xf numFmtId="0" fontId="4" fillId="0" borderId="7" xfId="0" applyFont="1" applyBorder="1" applyAlignment="1" applyProtection="1">
      <alignment horizontal="center" vertical="center"/>
    </xf>
    <xf numFmtId="0" fontId="4" fillId="0" borderId="10" xfId="0" applyFont="1" applyBorder="1" applyAlignment="1" applyProtection="1">
      <alignment horizontal="center" vertical="center"/>
    </xf>
  </cellXfs>
  <cellStyles count="3">
    <cellStyle name="Comma" xfId="1" builtinId="3"/>
    <cellStyle name="Normal" xfId="0" builtinId="0"/>
    <cellStyle name="Percent" xfId="2" builtinId="5"/>
  </cellStyles>
  <dxfs count="47">
    <dxf>
      <alignment horizontal="center"/>
    </dxf>
    <dxf>
      <alignment vertical="center"/>
    </dxf>
    <dxf>
      <alignment wrapText="1"/>
    </dxf>
    <dxf>
      <alignment wrapText="1"/>
    </dxf>
    <dxf>
      <alignment horizontal="center"/>
    </dxf>
    <dxf>
      <alignment horizontal="center"/>
    </dxf>
    <dxf>
      <alignment vertical="center"/>
    </dxf>
    <dxf>
      <alignment vertical="center"/>
    </dxf>
    <dxf>
      <alignment wrapText="1"/>
    </dxf>
    <dxf>
      <numFmt numFmtId="12" formatCode="&quot;$&quot;#,##0.00_);[Red]\(&quot;$&quot;#,##0.00\)"/>
    </dxf>
    <dxf>
      <alignment horizontal="center"/>
    </dxf>
    <dxf>
      <alignment vertical="center"/>
    </dxf>
    <dxf>
      <alignment horizontal="center"/>
    </dxf>
    <dxf>
      <alignment horizontal="center"/>
    </dxf>
    <dxf>
      <alignment vertical="top"/>
    </dxf>
    <dxf>
      <alignment vertical="top"/>
    </dxf>
    <dxf>
      <numFmt numFmtId="14" formatCode="0.00%"/>
    </dxf>
    <dxf>
      <alignment vertical="center"/>
    </dxf>
    <dxf>
      <alignment horizontal="center"/>
    </dxf>
    <dxf>
      <alignment horizontal="center"/>
    </dxf>
    <dxf>
      <alignment vertical="center"/>
    </dxf>
    <dxf>
      <numFmt numFmtId="32" formatCode="_(&quot;$&quot;* #,##0_);_(&quot;$&quot;* \(#,##0\);_(&quot;$&quot;* &quot;-&quot;_);_(@_)"/>
    </dxf>
    <dxf>
      <alignment horizontal="center"/>
    </dxf>
    <dxf>
      <alignment horizontal="center"/>
    </dxf>
    <dxf>
      <alignment vertical="center"/>
    </dxf>
    <dxf>
      <alignment vertical="center"/>
    </dxf>
    <dxf>
      <numFmt numFmtId="11" formatCode="&quot;$&quot;#,##0.00_);\(&quot;$&quot;#,##0.00\)"/>
    </dxf>
    <dxf>
      <alignment vertical="center"/>
    </dxf>
    <dxf>
      <alignment horizont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numFmt numFmtId="11" formatCode="&quot;$&quot;#,##0.00_);\(&quot;$&quot;#,##0.00\)"/>
    </dxf>
    <dxf>
      <numFmt numFmtId="12" formatCode="&quot;$&quot;#,##0.00_);[Red]\(&quot;$&quot;#,##0.00\)"/>
    </dxf>
    <dxf>
      <alignment wrapText="1"/>
    </dxf>
    <dxf>
      <alignment wrapText="1"/>
    </dxf>
    <dxf>
      <alignment vertical="top"/>
    </dxf>
    <dxf>
      <alignment vertical="top"/>
    </dxf>
    <dxf>
      <alignment horizontal="center"/>
    </dxf>
    <dxf>
      <alignment horizontal="center"/>
    </dxf>
    <dxf>
      <alignment horizont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microsoft.com/office/2007/relationships/slicerCache" Target="slicerCaches/slicerCache12.xml"/><Relationship Id="rId10" Type="http://schemas.openxmlformats.org/officeDocument/2006/relationships/worksheet" Target="worksheets/sheet10.xml"/><Relationship Id="rId19" Type="http://schemas.microsoft.com/office/2007/relationships/slicerCache" Target="slicerCaches/slicerCache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[ToolRev4.4.xlsx]Proportional Report!PivotTable2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Assets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629DD1"/>
          </a:solidFill>
          <a:ln w="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'Proportional Report'!$C$3:$C$4</c:f>
              <c:strCache>
                <c:ptCount val="1"/>
                <c:pt idx="0">
                  <c:v> Jan 2016</c:v>
                </c:pt>
              </c:strCache>
            </c:strRef>
          </c:tx>
          <c:spPr>
            <a:solidFill>
              <a:schemeClr val="accent6"/>
            </a:solidFill>
            <a:ln>
              <a:noFill/>
            </a:ln>
            <a:effectLst/>
          </c:spPr>
          <c:invertIfNegative val="0"/>
          <c:cat>
            <c:strRef>
              <c:f>'Proportional Report'!$A$5:$B$9</c:f>
              <c:strCache>
                <c:ptCount val="5"/>
                <c:pt idx="0">
                  <c:v>Central</c:v>
                </c:pt>
                <c:pt idx="1">
                  <c:v>East</c:v>
                </c:pt>
                <c:pt idx="2">
                  <c:v>North</c:v>
                </c:pt>
                <c:pt idx="3">
                  <c:v>Out</c:v>
                </c:pt>
                <c:pt idx="4">
                  <c:v>Southwest</c:v>
                </c:pt>
              </c:strCache>
            </c:strRef>
          </c:cat>
          <c:val>
            <c:numRef>
              <c:f>'Proportional Report'!$C$5:$C$9</c:f>
              <c:numCache>
                <c:formatCode>0.00%</c:formatCode>
                <c:ptCount val="5"/>
              </c:numCache>
            </c:numRef>
          </c:val>
          <c:extLst>
            <c:ext xmlns:c16="http://schemas.microsoft.com/office/drawing/2014/chart" uri="{C3380CC4-5D6E-409C-BE32-E72D297353CC}">
              <c16:uniqueId val="{00000000-3676-7649-8583-FB9BA91A4405}"/>
            </c:ext>
          </c:extLst>
        </c:ser>
        <c:ser>
          <c:idx val="1"/>
          <c:order val="1"/>
          <c:tx>
            <c:strRef>
              <c:f>'Proportional Report'!$D$3:$D$4</c:f>
              <c:strCache>
                <c:ptCount val="1"/>
                <c:pt idx="0">
                  <c:v> Jan 2017</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'Proportional Report'!$A$5:$B$9</c:f>
              <c:strCache>
                <c:ptCount val="5"/>
                <c:pt idx="0">
                  <c:v>Central</c:v>
                </c:pt>
                <c:pt idx="1">
                  <c:v>East</c:v>
                </c:pt>
                <c:pt idx="2">
                  <c:v>North</c:v>
                </c:pt>
                <c:pt idx="3">
                  <c:v>Out</c:v>
                </c:pt>
                <c:pt idx="4">
                  <c:v>Southwest</c:v>
                </c:pt>
              </c:strCache>
            </c:strRef>
          </c:cat>
          <c:val>
            <c:numRef>
              <c:f>'Proportional Report'!$D$5:$D$9</c:f>
              <c:numCache>
                <c:formatCode>0.00%</c:formatCode>
                <c:ptCount val="5"/>
                <c:pt idx="0">
                  <c:v>0.16249870698404875</c:v>
                </c:pt>
                <c:pt idx="1">
                  <c:v>0.1915113001117586</c:v>
                </c:pt>
                <c:pt idx="2">
                  <c:v>0.20556341610863332</c:v>
                </c:pt>
                <c:pt idx="3">
                  <c:v>0.43481055665728985</c:v>
                </c:pt>
                <c:pt idx="4">
                  <c:v>0.2153424291957213</c:v>
                </c:pt>
              </c:numCache>
            </c:numRef>
          </c:val>
          <c:extLst>
            <c:ext xmlns:c16="http://schemas.microsoft.com/office/drawing/2014/chart" uri="{C3380CC4-5D6E-409C-BE32-E72D297353CC}">
              <c16:uniqueId val="{00000001-3676-7649-8583-FB9BA91A4405}"/>
            </c:ext>
          </c:extLst>
        </c:ser>
        <c:dLbls>
          <c:showLegendKey val="0"/>
          <c:showVal val="0"/>
          <c:showCatName val="0"/>
          <c:showSerName val="0"/>
          <c:showPercent val="0"/>
          <c:showBubbleSize val="0"/>
        </c:dLbls>
        <c:gapWidth val="0"/>
        <c:overlap val="-27"/>
        <c:axId val="2109239712"/>
        <c:axId val="2122371088"/>
      </c:barChart>
      <c:catAx>
        <c:axId val="210923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71088"/>
        <c:crosses val="autoZero"/>
        <c:auto val="1"/>
        <c:lblAlgn val="ctr"/>
        <c:lblOffset val="100"/>
        <c:noMultiLvlLbl val="0"/>
      </c:catAx>
      <c:valAx>
        <c:axId val="2122371088"/>
        <c:scaling>
          <c:orientation val="minMax"/>
        </c:scaling>
        <c:delete val="1"/>
        <c:axPos val="l"/>
        <c:numFmt formatCode="0.00%" sourceLinked="1"/>
        <c:majorTickMark val="none"/>
        <c:minorTickMark val="none"/>
        <c:tickLblPos val="nextTo"/>
        <c:crossAx val="2109239712"/>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[ToolRev4.4.xlsx]Assets Change Report!PivotTable1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Assets (Dollars)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rgbClr val="92D050"/>
          </a:solidFill>
          <a:ln>
            <a:noFill/>
          </a:ln>
          <a:effectLst/>
        </c:spPr>
        <c:marker>
          <c:symbol val="none"/>
        </c:marke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pivotFmt>
      <c:pivotFmt>
        <c:idx val="5"/>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'Assets Change Report'!$C$3:$C$4</c:f>
              <c:strCache>
                <c:ptCount val="1"/>
                <c:pt idx="0">
                  <c:v> Jan 2016</c:v>
                </c:pt>
              </c:strCache>
            </c:strRef>
          </c:tx>
          <c:spPr>
            <a:solidFill>
              <a:schemeClr val="accent6"/>
            </a:solidFill>
            <a:ln>
              <a:noFill/>
            </a:ln>
            <a:effectLst/>
          </c:spPr>
          <c:invertIfNegative val="0"/>
          <c:cat>
            <c:strRef>
              <c:f>'Assets Change Report'!$A$5:$B$8</c:f>
              <c:strCache>
                <c:ptCount val="4"/>
                <c:pt idx="0">
                  <c:v>Central</c:v>
                </c:pt>
                <c:pt idx="1">
                  <c:v>East</c:v>
                </c:pt>
                <c:pt idx="2">
                  <c:v>North</c:v>
                </c:pt>
                <c:pt idx="3">
                  <c:v>Southwest</c:v>
                </c:pt>
              </c:strCache>
            </c:strRef>
          </c:cat>
          <c:val>
            <c:numRef>
              <c:f>'Assets Change Report'!$C$5:$C$8</c:f>
              <c:numCache>
                <c:formatCode>"$"#,##0.00_);[Red]\("$"#,##0.00\)</c:formatCode>
                <c:ptCount val="4"/>
              </c:numCache>
            </c:numRef>
          </c:val>
          <c:extLst>
            <c:ext xmlns:c16="http://schemas.microsoft.com/office/drawing/2014/chart" uri="{C3380CC4-5D6E-409C-BE32-E72D297353CC}">
              <c16:uniqueId val="{00000000-0E15-774B-9653-9B75895E6C73}"/>
            </c:ext>
          </c:extLst>
        </c:ser>
        <c:ser>
          <c:idx val="1"/>
          <c:order val="1"/>
          <c:tx>
            <c:strRef>
              <c:f>'Assets Change Report'!$D$3:$D$4</c:f>
              <c:strCache>
                <c:ptCount val="1"/>
                <c:pt idx="0">
                  <c:v> Jan 2017</c:v>
                </c:pt>
              </c:strCache>
            </c:strRef>
          </c:tx>
          <c:spPr>
            <a:solidFill>
              <a:srgbClr val="92D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'Assets Change Report'!$A$5:$B$8</c:f>
              <c:strCache>
                <c:ptCount val="4"/>
                <c:pt idx="0">
                  <c:v>Central</c:v>
                </c:pt>
                <c:pt idx="1">
                  <c:v>East</c:v>
                </c:pt>
                <c:pt idx="2">
                  <c:v>North</c:v>
                </c:pt>
                <c:pt idx="3">
                  <c:v>Southwest</c:v>
                </c:pt>
              </c:strCache>
            </c:strRef>
          </c:cat>
          <c:val>
            <c:numRef>
              <c:f>'Assets Change Report'!$D$5:$D$8</c:f>
              <c:numCache>
                <c:formatCode>"$"#,##0.00_);[Red]\("$"#,##0.00\)</c:formatCode>
                <c:ptCount val="4"/>
                <c:pt idx="0">
                  <c:v>4580508.4467569925</c:v>
                </c:pt>
                <c:pt idx="1">
                  <c:v>5606442.2519440092</c:v>
                </c:pt>
                <c:pt idx="2">
                  <c:v>8509223.421980001</c:v>
                </c:pt>
                <c:pt idx="3">
                  <c:v>50403314.374173969</c:v>
                </c:pt>
              </c:numCache>
            </c:numRef>
          </c:val>
          <c:extLst>
            <c:ext xmlns:c16="http://schemas.microsoft.com/office/drawing/2014/chart" uri="{C3380CC4-5D6E-409C-BE32-E72D297353CC}">
              <c16:uniqueId val="{00000001-0E15-774B-9653-9B75895E6C73}"/>
            </c:ext>
          </c:extLst>
        </c:ser>
        <c:dLbls>
          <c:showLegendKey val="0"/>
          <c:showVal val="0"/>
          <c:showCatName val="0"/>
          <c:showSerName val="0"/>
          <c:showPercent val="0"/>
          <c:showBubbleSize val="0"/>
        </c:dLbls>
        <c:gapWidth val="0"/>
        <c:overlap val="-27"/>
        <c:axId val="695780207"/>
        <c:axId val="768683295"/>
      </c:barChart>
      <c:catAx>
        <c:axId val="695780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683295"/>
        <c:crosses val="autoZero"/>
        <c:auto val="1"/>
        <c:lblAlgn val="ctr"/>
        <c:lblOffset val="100"/>
        <c:noMultiLvlLbl val="0"/>
      </c:catAx>
      <c:valAx>
        <c:axId val="768683295"/>
        <c:scaling>
          <c:orientation val="minMax"/>
        </c:scaling>
        <c:delete val="1"/>
        <c:axPos val="l"/>
        <c:numFmt formatCode="&quot;$&quot;#,##0.00_);[Red]\(&quot;$&quot;#,##0.00\)" sourceLinked="1"/>
        <c:majorTickMark val="none"/>
        <c:minorTickMark val="none"/>
        <c:tickLblPos val="nextTo"/>
        <c:crossAx val="6957802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[ToolRev4.4.xlsx]Total Assets Report!PivotTable2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Assets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_(&quot;$&quot;* #,##0_);_(&quot;$&quot;* \(#,##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Assets Report'!$C$3:$C$4</c:f>
              <c:strCache>
                <c:ptCount val="1"/>
                <c:pt idx="0">
                  <c:v> Jan 2016</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Assets Report'!$A$5:$B$9</c:f>
              <c:strCache>
                <c:ptCount val="5"/>
                <c:pt idx="0">
                  <c:v>Central</c:v>
                </c:pt>
                <c:pt idx="1">
                  <c:v>East</c:v>
                </c:pt>
                <c:pt idx="2">
                  <c:v>North</c:v>
                </c:pt>
                <c:pt idx="3">
                  <c:v>Out</c:v>
                </c:pt>
                <c:pt idx="4">
                  <c:v>Southwest</c:v>
                </c:pt>
              </c:strCache>
            </c:strRef>
          </c:cat>
          <c:val>
            <c:numRef>
              <c:f>'Total Assets Report'!$C$5:$C$9</c:f>
              <c:numCache>
                <c:formatCode>_("$"* #,##0_);_("$"* \(#,##0\);_("$"* "-"_);_(@_)</c:formatCode>
                <c:ptCount val="5"/>
                <c:pt idx="0">
                  <c:v>28187968.579999998</c:v>
                </c:pt>
                <c:pt idx="1">
                  <c:v>29274733.389999997</c:v>
                </c:pt>
                <c:pt idx="2">
                  <c:v>41394639.099999994</c:v>
                </c:pt>
                <c:pt idx="3">
                  <c:v>30188126.059999999</c:v>
                </c:pt>
                <c:pt idx="4">
                  <c:v>234061232.44000003</c:v>
                </c:pt>
              </c:numCache>
            </c:numRef>
          </c:val>
          <c:extLst>
            <c:ext xmlns:c16="http://schemas.microsoft.com/office/drawing/2014/chart" uri="{C3380CC4-5D6E-409C-BE32-E72D297353CC}">
              <c16:uniqueId val="{00000002-BA2A-9045-9972-0CA997CB3632}"/>
            </c:ext>
          </c:extLst>
        </c:ser>
        <c:ser>
          <c:idx val="1"/>
          <c:order val="1"/>
          <c:tx>
            <c:strRef>
              <c:f>'Total Assets Report'!$D$3:$D$4</c:f>
              <c:strCache>
                <c:ptCount val="1"/>
                <c:pt idx="0">
                  <c:v> Jan 2017</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Assets Report'!$A$5:$B$9</c:f>
              <c:strCache>
                <c:ptCount val="5"/>
                <c:pt idx="0">
                  <c:v>Central</c:v>
                </c:pt>
                <c:pt idx="1">
                  <c:v>East</c:v>
                </c:pt>
                <c:pt idx="2">
                  <c:v>North</c:v>
                </c:pt>
                <c:pt idx="3">
                  <c:v>Out</c:v>
                </c:pt>
                <c:pt idx="4">
                  <c:v>Southwest</c:v>
                </c:pt>
              </c:strCache>
            </c:strRef>
          </c:cat>
          <c:val>
            <c:numRef>
              <c:f>'Total Assets Report'!$D$5:$D$9</c:f>
              <c:numCache>
                <c:formatCode>_("$"* #,##0_);_("$"* \(#,##0\);_("$"* "-"_);_(@_)</c:formatCode>
                <c:ptCount val="5"/>
                <c:pt idx="0">
                  <c:v>32768477.026756991</c:v>
                </c:pt>
                <c:pt idx="1">
                  <c:v>34881175.641944006</c:v>
                </c:pt>
                <c:pt idx="2">
                  <c:v>49903862.521979995</c:v>
                </c:pt>
                <c:pt idx="3">
                  <c:v>43314241.956589036</c:v>
                </c:pt>
                <c:pt idx="4">
                  <c:v>284464546.814174</c:v>
                </c:pt>
              </c:numCache>
            </c:numRef>
          </c:val>
          <c:extLst>
            <c:ext xmlns:c16="http://schemas.microsoft.com/office/drawing/2014/chart" uri="{C3380CC4-5D6E-409C-BE32-E72D297353CC}">
              <c16:uniqueId val="{00000003-BA2A-9045-9972-0CA997CB3632}"/>
            </c:ext>
          </c:extLst>
        </c:ser>
        <c:dLbls>
          <c:showLegendKey val="0"/>
          <c:showVal val="0"/>
          <c:showCatName val="0"/>
          <c:showSerName val="0"/>
          <c:showPercent val="0"/>
          <c:showBubbleSize val="0"/>
        </c:dLbls>
        <c:gapWidth val="61"/>
        <c:overlap val="18"/>
        <c:axId val="723473679"/>
        <c:axId val="767768847"/>
      </c:barChart>
      <c:catAx>
        <c:axId val="72347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768847"/>
        <c:crosses val="autoZero"/>
        <c:auto val="1"/>
        <c:lblAlgn val="ctr"/>
        <c:lblOffset val="100"/>
        <c:noMultiLvlLbl val="0"/>
      </c:catAx>
      <c:valAx>
        <c:axId val="767768847"/>
        <c:scaling>
          <c:orientation val="minMax"/>
        </c:scaling>
        <c:delete val="1"/>
        <c:axPos val="l"/>
        <c:numFmt formatCode="_(&quot;$&quot;* #,##0_);_(&quot;$&quot;* \(#,##0\);_(&quot;$&quot;* &quot;-&quot;_);_(@_)" sourceLinked="1"/>
        <c:majorTickMark val="none"/>
        <c:minorTickMark val="none"/>
        <c:tickLblPos val="nextTo"/>
        <c:crossAx val="723473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[ToolRev4.4.xlsx]Active &amp; Assets!PivotTable1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Assets ($) and Active Accounts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4"/>
          </a:solidFill>
          <a:ln>
            <a:noFill/>
          </a:ln>
          <a:effectLst/>
        </c:spP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92D050"/>
          </a:solidFill>
          <a:ln>
            <a:noFill/>
          </a:ln>
          <a:effectLst/>
        </c:spPr>
        <c:marker>
          <c:symbol val="none"/>
        </c:marke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92D050"/>
          </a:solidFill>
          <a:ln>
            <a:noFill/>
          </a:ln>
          <a:effectLst/>
        </c:spPr>
        <c:marker>
          <c:symbol val="none"/>
        </c:marke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B050"/>
          </a:solidFill>
          <a:ln>
            <a:noFill/>
          </a:ln>
          <a:effectLst/>
        </c:spPr>
        <c:marker>
          <c:symbol val="none"/>
        </c:marker>
        <c:dLbl>
          <c:idx val="0"/>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lumMod val="20000"/>
              <a:lumOff val="80000"/>
            </a:schemeClr>
          </a:solidFill>
          <a:ln>
            <a:noFill/>
          </a:ln>
          <a:effectLst/>
        </c:spPr>
        <c:marker>
          <c:symbol val="none"/>
        </c:marker>
        <c:dLbl>
          <c:idx val="0"/>
          <c:spPr>
            <a:noFill/>
            <a:ln>
              <a:noFill/>
            </a:ln>
            <a:effectLst/>
          </c:spPr>
          <c:txPr>
            <a:bodyPr rot="5400000" spcFirstLastPara="1" vertOverflow="ellipsis"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'Active &amp; Assets'!$D$3:$D$5</c:f>
              <c:strCache>
                <c:ptCount val="1"/>
                <c:pt idx="0">
                  <c:v> Jan 2016 - Total Assets in Dollars</c:v>
                </c:pt>
              </c:strCache>
            </c:strRef>
          </c:tx>
          <c:spPr>
            <a:solidFill>
              <a:srgbClr val="00B050"/>
            </a:solidFill>
            <a:ln>
              <a:noFill/>
            </a:ln>
            <a:effectLst/>
          </c:spPr>
          <c:invertIfNegative val="0"/>
          <c:dLbls>
            <c:numFmt formatCode="&quot;$&quot;#,##0_);[Red]\(&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 &amp; Assets'!$A$6:$B$10</c:f>
              <c:strCache>
                <c:ptCount val="4"/>
                <c:pt idx="0">
                  <c:v>Central</c:v>
                </c:pt>
                <c:pt idx="1">
                  <c:v>East</c:v>
                </c:pt>
                <c:pt idx="2">
                  <c:v>North</c:v>
                </c:pt>
                <c:pt idx="3">
                  <c:v>Southwest</c:v>
                </c:pt>
              </c:strCache>
            </c:strRef>
          </c:cat>
          <c:val>
            <c:numRef>
              <c:f>'Active &amp; Assets'!$D$6:$D$10</c:f>
              <c:numCache>
                <c:formatCode>"$"#,##0.00_);\("$"#,##0.00\)</c:formatCode>
                <c:ptCount val="4"/>
                <c:pt idx="0">
                  <c:v>28187968.579999998</c:v>
                </c:pt>
                <c:pt idx="1">
                  <c:v>29274733.389999997</c:v>
                </c:pt>
                <c:pt idx="2">
                  <c:v>41394639.099999994</c:v>
                </c:pt>
                <c:pt idx="3">
                  <c:v>234061232.44000003</c:v>
                </c:pt>
              </c:numCache>
            </c:numRef>
          </c:val>
          <c:extLst>
            <c:ext xmlns:c16="http://schemas.microsoft.com/office/drawing/2014/chart" uri="{C3380CC4-5D6E-409C-BE32-E72D297353CC}">
              <c16:uniqueId val="{00000000-571C-4E9C-B777-3A6C073E89EC}"/>
            </c:ext>
          </c:extLst>
        </c:ser>
        <c:ser>
          <c:idx val="3"/>
          <c:order val="3"/>
          <c:tx>
            <c:strRef>
              <c:f>'Active &amp; Assets'!$F$3:$F$5</c:f>
              <c:strCache>
                <c:ptCount val="1"/>
                <c:pt idx="0">
                  <c:v> Jan 2017 - Total Assets in Dollars</c:v>
                </c:pt>
              </c:strCache>
            </c:strRef>
          </c:tx>
          <c:spPr>
            <a:solidFill>
              <a:srgbClr val="92D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 &amp; Assets'!$A$6:$B$10</c:f>
              <c:strCache>
                <c:ptCount val="4"/>
                <c:pt idx="0">
                  <c:v>Central</c:v>
                </c:pt>
                <c:pt idx="1">
                  <c:v>East</c:v>
                </c:pt>
                <c:pt idx="2">
                  <c:v>North</c:v>
                </c:pt>
                <c:pt idx="3">
                  <c:v>Southwest</c:v>
                </c:pt>
              </c:strCache>
            </c:strRef>
          </c:cat>
          <c:val>
            <c:numRef>
              <c:f>'Active &amp; Assets'!$F$6:$F$10</c:f>
              <c:numCache>
                <c:formatCode>"$"#,##0.00_);\("$"#,##0.00\)</c:formatCode>
                <c:ptCount val="4"/>
                <c:pt idx="0">
                  <c:v>32768477.026756991</c:v>
                </c:pt>
                <c:pt idx="1">
                  <c:v>34881175.641944006</c:v>
                </c:pt>
                <c:pt idx="2">
                  <c:v>49903862.521979995</c:v>
                </c:pt>
                <c:pt idx="3">
                  <c:v>284464546.814174</c:v>
                </c:pt>
              </c:numCache>
            </c:numRef>
          </c:val>
          <c:extLst>
            <c:ext xmlns:c16="http://schemas.microsoft.com/office/drawing/2014/chart" uri="{C3380CC4-5D6E-409C-BE32-E72D297353CC}">
              <c16:uniqueId val="{00000001-571C-4E9C-B777-3A6C073E89EC}"/>
            </c:ext>
          </c:extLst>
        </c:ser>
        <c:dLbls>
          <c:showLegendKey val="0"/>
          <c:showVal val="0"/>
          <c:showCatName val="0"/>
          <c:showSerName val="0"/>
          <c:showPercent val="0"/>
          <c:showBubbleSize val="0"/>
        </c:dLbls>
        <c:gapWidth val="154"/>
        <c:overlap val="-98"/>
        <c:axId val="403247640"/>
        <c:axId val="403247968"/>
      </c:barChart>
      <c:barChart>
        <c:barDir val="col"/>
        <c:grouping val="clustered"/>
        <c:varyColors val="0"/>
        <c:ser>
          <c:idx val="0"/>
          <c:order val="0"/>
          <c:tx>
            <c:strRef>
              <c:f>'Active &amp; Assets'!$C$3:$C$5</c:f>
              <c:strCache>
                <c:ptCount val="1"/>
                <c:pt idx="0">
                  <c:v> Jan 2016 - Total Active Accounts</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 &amp; Assets'!$A$6:$B$10</c:f>
              <c:strCache>
                <c:ptCount val="4"/>
                <c:pt idx="0">
                  <c:v>Central</c:v>
                </c:pt>
                <c:pt idx="1">
                  <c:v>East</c:v>
                </c:pt>
                <c:pt idx="2">
                  <c:v>North</c:v>
                </c:pt>
                <c:pt idx="3">
                  <c:v>Southwest</c:v>
                </c:pt>
              </c:strCache>
            </c:strRef>
          </c:cat>
          <c:val>
            <c:numRef>
              <c:f>'Active &amp; Assets'!$C$6:$C$10</c:f>
              <c:numCache>
                <c:formatCode>General</c:formatCode>
                <c:ptCount val="4"/>
                <c:pt idx="0">
                  <c:v>1873</c:v>
                </c:pt>
                <c:pt idx="1">
                  <c:v>3156</c:v>
                </c:pt>
                <c:pt idx="2">
                  <c:v>3884</c:v>
                </c:pt>
                <c:pt idx="3">
                  <c:v>18455</c:v>
                </c:pt>
              </c:numCache>
            </c:numRef>
          </c:val>
          <c:extLst>
            <c:ext xmlns:c16="http://schemas.microsoft.com/office/drawing/2014/chart" uri="{C3380CC4-5D6E-409C-BE32-E72D297353CC}">
              <c16:uniqueId val="{00000002-571C-4E9C-B777-3A6C073E89EC}"/>
            </c:ext>
          </c:extLst>
        </c:ser>
        <c:ser>
          <c:idx val="2"/>
          <c:order val="2"/>
          <c:tx>
            <c:strRef>
              <c:f>'Active &amp; Assets'!$E$3:$E$5</c:f>
              <c:strCache>
                <c:ptCount val="1"/>
                <c:pt idx="0">
                  <c:v> Jan 2017 - Total Active Accounts</c:v>
                </c:pt>
              </c:strCache>
            </c:strRef>
          </c:tx>
          <c:spPr>
            <a:solidFill>
              <a:schemeClr val="accent6">
                <a:lumMod val="20000"/>
                <a:lumOff val="80000"/>
              </a:schemeClr>
            </a:solidFill>
            <a:ln>
              <a:noFill/>
            </a:ln>
            <a:effectLst/>
          </c:spPr>
          <c:invertIfNegative val="0"/>
          <c:dLbls>
            <c:spPr>
              <a:noFill/>
              <a:ln>
                <a:noFill/>
              </a:ln>
              <a:effectLst/>
            </c:spPr>
            <c:txPr>
              <a:bodyPr rot="5400000" spcFirstLastPara="1" vertOverflow="ellipsis" wrap="square" lIns="38100" tIns="19050" rIns="38100" bIns="19050" anchor="t"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'Active &amp; Assets'!$A$6:$B$10</c:f>
              <c:strCache>
                <c:ptCount val="4"/>
                <c:pt idx="0">
                  <c:v>Central</c:v>
                </c:pt>
                <c:pt idx="1">
                  <c:v>East</c:v>
                </c:pt>
                <c:pt idx="2">
                  <c:v>North</c:v>
                </c:pt>
                <c:pt idx="3">
                  <c:v>Southwest</c:v>
                </c:pt>
              </c:strCache>
            </c:strRef>
          </c:cat>
          <c:val>
            <c:numRef>
              <c:f>'Active &amp; Assets'!$E$6:$E$10</c:f>
              <c:numCache>
                <c:formatCode>General</c:formatCode>
                <c:ptCount val="4"/>
                <c:pt idx="0">
                  <c:v>1936</c:v>
                </c:pt>
                <c:pt idx="1">
                  <c:v>3305</c:v>
                </c:pt>
                <c:pt idx="2">
                  <c:v>4007</c:v>
                </c:pt>
                <c:pt idx="3">
                  <c:v>19061</c:v>
                </c:pt>
              </c:numCache>
            </c:numRef>
          </c:val>
          <c:extLst>
            <c:ext xmlns:c16="http://schemas.microsoft.com/office/drawing/2014/chart" uri="{C3380CC4-5D6E-409C-BE32-E72D297353CC}">
              <c16:uniqueId val="{00000003-571C-4E9C-B777-3A6C073E89EC}"/>
            </c:ext>
          </c:extLst>
        </c:ser>
        <c:dLbls>
          <c:showLegendKey val="0"/>
          <c:showVal val="0"/>
          <c:showCatName val="0"/>
          <c:showSerName val="0"/>
          <c:showPercent val="0"/>
          <c:showBubbleSize val="0"/>
        </c:dLbls>
        <c:gapWidth val="500"/>
        <c:overlap val="-77"/>
        <c:axId val="410758760"/>
        <c:axId val="268117232"/>
      </c:barChart>
      <c:catAx>
        <c:axId val="403247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247968"/>
        <c:crosses val="autoZero"/>
        <c:auto val="1"/>
        <c:lblAlgn val="ctr"/>
        <c:lblOffset val="100"/>
        <c:noMultiLvlLbl val="0"/>
      </c:catAx>
      <c:valAx>
        <c:axId val="403247968"/>
        <c:scaling>
          <c:orientation val="minMax"/>
        </c:scaling>
        <c:delete val="0"/>
        <c:axPos val="l"/>
        <c:numFmt formatCode="&quot;$&quot;#,##0_);[Red]\(&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247640"/>
        <c:crosses val="autoZero"/>
        <c:crossBetween val="between"/>
      </c:valAx>
      <c:valAx>
        <c:axId val="2681172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758760"/>
        <c:crosses val="max"/>
        <c:crossBetween val="between"/>
      </c:valAx>
      <c:catAx>
        <c:axId val="410758760"/>
        <c:scaling>
          <c:orientation val="minMax"/>
        </c:scaling>
        <c:delete val="1"/>
        <c:axPos val="b"/>
        <c:numFmt formatCode="General" sourceLinked="1"/>
        <c:majorTickMark val="out"/>
        <c:minorTickMark val="none"/>
        <c:tickLblPos val="nextTo"/>
        <c:crossAx val="2681172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11</xdr:col>
      <xdr:colOff>546100</xdr:colOff>
      <xdr:row>29</xdr:row>
      <xdr:rowOff>0</xdr:rowOff>
    </xdr:from>
    <xdr:to>
      <xdr:col>13</xdr:col>
      <xdr:colOff>422275</xdr:colOff>
      <xdr:row>42</xdr:row>
      <xdr:rowOff>168275</xdr:rowOff>
    </xdr:to>
    <mc:AlternateContent xmlns:mc="http://schemas.openxmlformats.org/markup-compatibility/2006" xmlns:a14="http://schemas.microsoft.com/office/drawing/2010/main">
      <mc:Choice Requires="a14">
        <xdr:graphicFrame macro="">
          <xdr:nvGraphicFramePr>
            <xdr:cNvPr id="5" name="Region 2">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1023600" y="65024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749300</xdr:colOff>
      <xdr:row>29</xdr:row>
      <xdr:rowOff>0</xdr:rowOff>
    </xdr:from>
    <xdr:to>
      <xdr:col>15</xdr:col>
      <xdr:colOff>673100</xdr:colOff>
      <xdr:row>42</xdr:row>
      <xdr:rowOff>168275</xdr:rowOff>
    </xdr:to>
    <mc:AlternateContent xmlns:mc="http://schemas.openxmlformats.org/markup-compatibility/2006" xmlns:a14="http://schemas.microsoft.com/office/drawing/2010/main">
      <mc:Choice Requires="a14">
        <xdr:graphicFrame macro="">
          <xdr:nvGraphicFramePr>
            <xdr:cNvPr id="6" name="County Name 2">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0/slicer">
              <sle:slicer xmlns:sle="http://schemas.microsoft.com/office/drawing/2010/slicer" name="County Name 2"/>
            </a:graphicData>
          </a:graphic>
        </xdr:graphicFrame>
      </mc:Choice>
      <mc:Fallback xmlns="">
        <xdr:sp macro="" textlink="">
          <xdr:nvSpPr>
            <xdr:cNvPr id="0" name=""/>
            <xdr:cNvSpPr>
              <a:spLocks noTextEdit="1"/>
            </xdr:cNvSpPr>
          </xdr:nvSpPr>
          <xdr:spPr>
            <a:xfrm>
              <a:off x="13131800" y="65024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29</xdr:row>
      <xdr:rowOff>0</xdr:rowOff>
    </xdr:from>
    <xdr:to>
      <xdr:col>11</xdr:col>
      <xdr:colOff>304800</xdr:colOff>
      <xdr:row>53</xdr:row>
      <xdr:rowOff>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647700</xdr:colOff>
      <xdr:row>2</xdr:row>
      <xdr:rowOff>38100</xdr:rowOff>
    </xdr:from>
    <xdr:to>
      <xdr:col>13</xdr:col>
      <xdr:colOff>523875</xdr:colOff>
      <xdr:row>16</xdr:row>
      <xdr:rowOff>3175</xdr:rowOff>
    </xdr:to>
    <mc:AlternateContent xmlns:mc="http://schemas.openxmlformats.org/markup-compatibility/2006" xmlns:a14="http://schemas.microsoft.com/office/drawing/2010/main">
      <mc:Choice Requires="a14">
        <xdr:graphicFrame macro="">
          <xdr:nvGraphicFramePr>
            <xdr:cNvPr id="14" name="Region 6">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microsoft.com/office/drawing/2010/slicer">
              <sle:slicer xmlns:sle="http://schemas.microsoft.com/office/drawing/2010/slicer" name="Region 6"/>
            </a:graphicData>
          </a:graphic>
        </xdr:graphicFrame>
      </mc:Choice>
      <mc:Fallback xmlns="">
        <xdr:sp macro="" textlink="">
          <xdr:nvSpPr>
            <xdr:cNvPr id="0" name=""/>
            <xdr:cNvSpPr>
              <a:spLocks noTextEdit="1"/>
            </xdr:cNvSpPr>
          </xdr:nvSpPr>
          <xdr:spPr>
            <a:xfrm>
              <a:off x="11125200" y="4445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812800</xdr:colOff>
      <xdr:row>2</xdr:row>
      <xdr:rowOff>50800</xdr:rowOff>
    </xdr:from>
    <xdr:to>
      <xdr:col>15</xdr:col>
      <xdr:colOff>736600</xdr:colOff>
      <xdr:row>16</xdr:row>
      <xdr:rowOff>15875</xdr:rowOff>
    </xdr:to>
    <mc:AlternateContent xmlns:mc="http://schemas.openxmlformats.org/markup-compatibility/2006" xmlns:a14="http://schemas.microsoft.com/office/drawing/2010/main">
      <mc:Choice Requires="a14">
        <xdr:graphicFrame macro="">
          <xdr:nvGraphicFramePr>
            <xdr:cNvPr id="15" name="County Name 5">
              <a:extLst>
                <a:ext uri="{FF2B5EF4-FFF2-40B4-BE49-F238E27FC236}">
                  <a16:creationId xmlns:a16="http://schemas.microsoft.com/office/drawing/2014/main" id="{00000000-0008-0000-0200-00000F000000}"/>
                </a:ext>
              </a:extLst>
            </xdr:cNvPr>
            <xdr:cNvGraphicFramePr/>
          </xdr:nvGraphicFramePr>
          <xdr:xfrm>
            <a:off x="0" y="0"/>
            <a:ext cx="0" cy="0"/>
          </xdr:xfrm>
          <a:graphic>
            <a:graphicData uri="http://schemas.microsoft.com/office/drawing/2010/slicer">
              <sle:slicer xmlns:sle="http://schemas.microsoft.com/office/drawing/2010/slicer" name="County Name 5"/>
            </a:graphicData>
          </a:graphic>
        </xdr:graphicFrame>
      </mc:Choice>
      <mc:Fallback xmlns="">
        <xdr:sp macro="" textlink="">
          <xdr:nvSpPr>
            <xdr:cNvPr id="0" name=""/>
            <xdr:cNvSpPr>
              <a:spLocks noTextEdit="1"/>
            </xdr:cNvSpPr>
          </xdr:nvSpPr>
          <xdr:spPr>
            <a:xfrm>
              <a:off x="13195300" y="4572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12700</xdr:colOff>
      <xdr:row>55</xdr:row>
      <xdr:rowOff>63500</xdr:rowOff>
    </xdr:from>
    <xdr:to>
      <xdr:col>11</xdr:col>
      <xdr:colOff>317500</xdr:colOff>
      <xdr:row>79</xdr:row>
      <xdr:rowOff>63500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546100</xdr:colOff>
      <xdr:row>55</xdr:row>
      <xdr:rowOff>63500</xdr:rowOff>
    </xdr:from>
    <xdr:to>
      <xdr:col>13</xdr:col>
      <xdr:colOff>422275</xdr:colOff>
      <xdr:row>69</xdr:row>
      <xdr:rowOff>28575</xdr:rowOff>
    </xdr:to>
    <mc:AlternateContent xmlns:mc="http://schemas.openxmlformats.org/markup-compatibility/2006" xmlns:a14="http://schemas.microsoft.com/office/drawing/2010/main">
      <mc:Choice Requires="a14">
        <xdr:graphicFrame macro="">
          <xdr:nvGraphicFramePr>
            <xdr:cNvPr id="7" name="Region 3">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10574564" y="13344071"/>
              <a:ext cx="1753961" cy="301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762000</xdr:colOff>
      <xdr:row>55</xdr:row>
      <xdr:rowOff>63500</xdr:rowOff>
    </xdr:from>
    <xdr:to>
      <xdr:col>15</xdr:col>
      <xdr:colOff>685800</xdr:colOff>
      <xdr:row>69</xdr:row>
      <xdr:rowOff>28575</xdr:rowOff>
    </xdr:to>
    <mc:AlternateContent xmlns:mc="http://schemas.openxmlformats.org/markup-compatibility/2006" xmlns:a14="http://schemas.microsoft.com/office/drawing/2010/main">
      <mc:Choice Requires="a14">
        <xdr:graphicFrame macro="">
          <xdr:nvGraphicFramePr>
            <xdr:cNvPr id="16" name="County Name 1">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microsoft.com/office/drawing/2010/slicer">
              <sle:slicer xmlns:sle="http://schemas.microsoft.com/office/drawing/2010/slicer" name="County Name 1"/>
            </a:graphicData>
          </a:graphic>
        </xdr:graphicFrame>
      </mc:Choice>
      <mc:Fallback xmlns="">
        <xdr:sp macro="" textlink="">
          <xdr:nvSpPr>
            <xdr:cNvPr id="0" name=""/>
            <xdr:cNvSpPr>
              <a:spLocks noTextEdit="1"/>
            </xdr:cNvSpPr>
          </xdr:nvSpPr>
          <xdr:spPr>
            <a:xfrm>
              <a:off x="12668250" y="13344071"/>
              <a:ext cx="1747157" cy="301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38100</xdr:rowOff>
    </xdr:from>
    <xdr:to>
      <xdr:col>11</xdr:col>
      <xdr:colOff>304800</xdr:colOff>
      <xdr:row>26</xdr:row>
      <xdr:rowOff>38100</xdr:rowOff>
    </xdr:to>
    <xdr:graphicFrame macro="">
      <xdr:nvGraphicFramePr>
        <xdr:cNvPr id="17" name="Chart 16">
          <a:extLst>
            <a:ext uri="{FF2B5EF4-FFF2-40B4-BE49-F238E27FC236}">
              <a16:creationId xmlns:a16="http://schemas.microsoft.com/office/drawing/2014/main" id="{00000000-0008-0000-02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xdr:colOff>
      <xdr:row>81</xdr:row>
      <xdr:rowOff>-1</xdr:rowOff>
    </xdr:from>
    <xdr:to>
      <xdr:col>11</xdr:col>
      <xdr:colOff>301534</xdr:colOff>
      <xdr:row>105</xdr:row>
      <xdr:rowOff>1306</xdr:rowOff>
    </xdr:to>
    <xdr:graphicFrame macro="">
      <xdr:nvGraphicFramePr>
        <xdr:cNvPr id="12" name="Chart 11">
          <a:extLst>
            <a:ext uri="{FF2B5EF4-FFF2-40B4-BE49-F238E27FC236}">
              <a16:creationId xmlns:a16="http://schemas.microsoft.com/office/drawing/2014/main" id="{00000000-0008-0000-02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546100</xdr:colOff>
      <xdr:row>81</xdr:row>
      <xdr:rowOff>0</xdr:rowOff>
    </xdr:from>
    <xdr:to>
      <xdr:col>13</xdr:col>
      <xdr:colOff>498475</xdr:colOff>
      <xdr:row>94</xdr:row>
      <xdr:rowOff>87540</xdr:rowOff>
    </xdr:to>
    <mc:AlternateContent xmlns:mc="http://schemas.openxmlformats.org/markup-compatibility/2006" xmlns:a14="http://schemas.microsoft.com/office/drawing/2010/main">
      <mc:Choice Requires="a14">
        <xdr:graphicFrame macro="">
          <xdr:nvGraphicFramePr>
            <xdr:cNvPr id="3" name="Region 8">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Region 8"/>
            </a:graphicData>
          </a:graphic>
        </xdr:graphicFrame>
      </mc:Choice>
      <mc:Fallback xmlns="">
        <xdr:sp macro="" textlink="">
          <xdr:nvSpPr>
            <xdr:cNvPr id="0" name=""/>
            <xdr:cNvSpPr>
              <a:spLocks noTextEdit="1"/>
            </xdr:cNvSpPr>
          </xdr:nvSpPr>
          <xdr:spPr>
            <a:xfrm>
              <a:off x="10574564" y="19594286"/>
              <a:ext cx="1830161" cy="2917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762000</xdr:colOff>
      <xdr:row>81</xdr:row>
      <xdr:rowOff>0</xdr:rowOff>
    </xdr:from>
    <xdr:to>
      <xdr:col>15</xdr:col>
      <xdr:colOff>762000</xdr:colOff>
      <xdr:row>94</xdr:row>
      <xdr:rowOff>88901</xdr:rowOff>
    </xdr:to>
    <mc:AlternateContent xmlns:mc="http://schemas.openxmlformats.org/markup-compatibility/2006" xmlns:a14="http://schemas.microsoft.com/office/drawing/2010/main">
      <mc:Choice Requires="a14">
        <xdr:graphicFrame macro="">
          <xdr:nvGraphicFramePr>
            <xdr:cNvPr id="4" name="County Name 8">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y Name 8"/>
            </a:graphicData>
          </a:graphic>
        </xdr:graphicFrame>
      </mc:Choice>
      <mc:Fallback xmlns="">
        <xdr:sp macro="" textlink="">
          <xdr:nvSpPr>
            <xdr:cNvPr id="0" name=""/>
            <xdr:cNvSpPr>
              <a:spLocks noTextEdit="1"/>
            </xdr:cNvSpPr>
          </xdr:nvSpPr>
          <xdr:spPr>
            <a:xfrm>
              <a:off x="12668250" y="19594286"/>
              <a:ext cx="1823357" cy="29191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2</xdr:row>
      <xdr:rowOff>0</xdr:rowOff>
    </xdr:from>
    <xdr:to>
      <xdr:col>18</xdr:col>
      <xdr:colOff>190500</xdr:colOff>
      <xdr:row>14</xdr:row>
      <xdr:rowOff>168275</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0650200" y="4064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2</xdr:row>
      <xdr:rowOff>0</xdr:rowOff>
    </xdr:from>
    <xdr:to>
      <xdr:col>20</xdr:col>
      <xdr:colOff>876300</xdr:colOff>
      <xdr:row>14</xdr:row>
      <xdr:rowOff>168275</xdr:rowOff>
    </xdr:to>
    <mc:AlternateContent xmlns:mc="http://schemas.openxmlformats.org/markup-compatibility/2006" xmlns:a14="http://schemas.microsoft.com/office/drawing/2010/main">
      <mc:Choice Requires="a14">
        <xdr:graphicFrame macro="">
          <xdr:nvGraphicFramePr>
            <xdr:cNvPr id="3" name="County Name 3">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County Name 3"/>
            </a:graphicData>
          </a:graphic>
        </xdr:graphicFrame>
      </mc:Choice>
      <mc:Fallback xmlns="">
        <xdr:sp macro="" textlink="">
          <xdr:nvSpPr>
            <xdr:cNvPr id="0" name=""/>
            <xdr:cNvSpPr>
              <a:spLocks noTextEdit="1"/>
            </xdr:cNvSpPr>
          </xdr:nvSpPr>
          <xdr:spPr>
            <a:xfrm>
              <a:off x="23241000" y="4064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0</xdr:colOff>
      <xdr:row>2</xdr:row>
      <xdr:rowOff>0</xdr:rowOff>
    </xdr:from>
    <xdr:to>
      <xdr:col>10</xdr:col>
      <xdr:colOff>876299</xdr:colOff>
      <xdr:row>15</xdr:row>
      <xdr:rowOff>168275</xdr:rowOff>
    </xdr:to>
    <mc:AlternateContent xmlns:mc="http://schemas.openxmlformats.org/markup-compatibility/2006" xmlns:a14="http://schemas.microsoft.com/office/drawing/2010/main">
      <mc:Choice Requires="a14">
        <xdr:graphicFrame macro="">
          <xdr:nvGraphicFramePr>
            <xdr:cNvPr id="4" name="Region 7">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Region 7"/>
            </a:graphicData>
          </a:graphic>
        </xdr:graphicFrame>
      </mc:Choice>
      <mc:Fallback xmlns="">
        <xdr:sp macro="" textlink="">
          <xdr:nvSpPr>
            <xdr:cNvPr id="0" name=""/>
            <xdr:cNvSpPr>
              <a:spLocks noTextEdit="1"/>
            </xdr:cNvSpPr>
          </xdr:nvSpPr>
          <xdr:spPr>
            <a:xfrm>
              <a:off x="14427200" y="4064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0</xdr:colOff>
      <xdr:row>2</xdr:row>
      <xdr:rowOff>0</xdr:rowOff>
    </xdr:from>
    <xdr:to>
      <xdr:col>12</xdr:col>
      <xdr:colOff>876300</xdr:colOff>
      <xdr:row>15</xdr:row>
      <xdr:rowOff>168275</xdr:rowOff>
    </xdr:to>
    <mc:AlternateContent xmlns:mc="http://schemas.openxmlformats.org/markup-compatibility/2006" xmlns:a14="http://schemas.microsoft.com/office/drawing/2010/main">
      <mc:Choice Requires="a14">
        <xdr:graphicFrame macro="">
          <xdr:nvGraphicFramePr>
            <xdr:cNvPr id="5" name="County Name 7">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County Name 7"/>
            </a:graphicData>
          </a:graphic>
        </xdr:graphicFrame>
      </mc:Choice>
      <mc:Fallback xmlns="">
        <xdr:sp macro="" textlink="">
          <xdr:nvSpPr>
            <xdr:cNvPr id="0" name=""/>
            <xdr:cNvSpPr>
              <a:spLocks noTextEdit="1"/>
            </xdr:cNvSpPr>
          </xdr:nvSpPr>
          <xdr:spPr>
            <a:xfrm>
              <a:off x="16332200" y="4064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2</xdr:row>
      <xdr:rowOff>12700</xdr:rowOff>
    </xdr:from>
    <xdr:to>
      <xdr:col>6</xdr:col>
      <xdr:colOff>876300</xdr:colOff>
      <xdr:row>15</xdr:row>
      <xdr:rowOff>180975</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159500" y="4191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12700</xdr:colOff>
      <xdr:row>2</xdr:row>
      <xdr:rowOff>12700</xdr:rowOff>
    </xdr:from>
    <xdr:to>
      <xdr:col>8</xdr:col>
      <xdr:colOff>889000</xdr:colOff>
      <xdr:row>15</xdr:row>
      <xdr:rowOff>180975</xdr:rowOff>
    </xdr:to>
    <mc:AlternateContent xmlns:mc="http://schemas.openxmlformats.org/markup-compatibility/2006" xmlns:a14="http://schemas.microsoft.com/office/drawing/2010/main">
      <mc:Choice Requires="a14">
        <xdr:graphicFrame macro="">
          <xdr:nvGraphicFramePr>
            <xdr:cNvPr id="5" name="County Name">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microsoft.com/office/drawing/2010/slicer">
              <sle:slicer xmlns:sle="http://schemas.microsoft.com/office/drawing/2010/slicer" name="County Name"/>
            </a:graphicData>
          </a:graphic>
        </xdr:graphicFrame>
      </mc:Choice>
      <mc:Fallback xmlns="">
        <xdr:sp macro="" textlink="">
          <xdr:nvSpPr>
            <xdr:cNvPr id="0" name=""/>
            <xdr:cNvSpPr>
              <a:spLocks noTextEdit="1"/>
            </xdr:cNvSpPr>
          </xdr:nvSpPr>
          <xdr:spPr>
            <a:xfrm>
              <a:off x="8077200" y="4191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1828800</xdr:colOff>
      <xdr:row>14</xdr:row>
      <xdr:rowOff>66675</xdr:rowOff>
    </xdr:to>
    <mc:AlternateContent xmlns:mc="http://schemas.openxmlformats.org/markup-compatibility/2006" xmlns:a14="http://schemas.microsoft.com/office/drawing/2010/main">
      <mc:Choice Requires="a14">
        <xdr:graphicFrame macro="">
          <xdr:nvGraphicFramePr>
            <xdr:cNvPr id="2" name="Region 4">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dr:sp macro="" textlink="">
          <xdr:nvSpPr>
            <xdr:cNvPr id="0" name=""/>
            <xdr:cNvSpPr>
              <a:spLocks noTextEdit="1"/>
            </xdr:cNvSpPr>
          </xdr:nvSpPr>
          <xdr:spPr>
            <a:xfrm>
              <a:off x="4127500" y="4064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2</xdr:row>
      <xdr:rowOff>73025</xdr:rowOff>
    </xdr:from>
    <xdr:to>
      <xdr:col>7</xdr:col>
      <xdr:colOff>203200</xdr:colOff>
      <xdr:row>14</xdr:row>
      <xdr:rowOff>139700</xdr:rowOff>
    </xdr:to>
    <mc:AlternateContent xmlns:mc="http://schemas.openxmlformats.org/markup-compatibility/2006" xmlns:a14="http://schemas.microsoft.com/office/drawing/2010/main">
      <mc:Choice Requires="a14">
        <xdr:graphicFrame macro="">
          <xdr:nvGraphicFramePr>
            <xdr:cNvPr id="6" name="County Name 4">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microsoft.com/office/drawing/2010/slicer">
              <sle:slicer xmlns:sle="http://schemas.microsoft.com/office/drawing/2010/slicer" name="County Name 4"/>
            </a:graphicData>
          </a:graphic>
        </xdr:graphicFrame>
      </mc:Choice>
      <mc:Fallback xmlns="">
        <xdr:sp macro="" textlink="">
          <xdr:nvSpPr>
            <xdr:cNvPr id="0" name=""/>
            <xdr:cNvSpPr>
              <a:spLocks noTextEdit="1"/>
            </xdr:cNvSpPr>
          </xdr:nvSpPr>
          <xdr:spPr>
            <a:xfrm>
              <a:off x="6223000" y="479425"/>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1828800</xdr:colOff>
      <xdr:row>14</xdr:row>
      <xdr:rowOff>168275</xdr:rowOff>
    </xdr:to>
    <mc:AlternateContent xmlns:mc="http://schemas.openxmlformats.org/markup-compatibility/2006" xmlns:a14="http://schemas.microsoft.com/office/drawing/2010/main">
      <mc:Choice Requires="a14">
        <xdr:graphicFrame macro="">
          <xdr:nvGraphicFramePr>
            <xdr:cNvPr id="2" name="Region 5">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Region 5"/>
            </a:graphicData>
          </a:graphic>
        </xdr:graphicFrame>
      </mc:Choice>
      <mc:Fallback xmlns="">
        <xdr:sp macro="" textlink="">
          <xdr:nvSpPr>
            <xdr:cNvPr id="0" name=""/>
            <xdr:cNvSpPr>
              <a:spLocks noTextEdit="1"/>
            </xdr:cNvSpPr>
          </xdr:nvSpPr>
          <xdr:spPr>
            <a:xfrm>
              <a:off x="4432300" y="2032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1</xdr:row>
      <xdr:rowOff>0</xdr:rowOff>
    </xdr:from>
    <xdr:to>
      <xdr:col>7</xdr:col>
      <xdr:colOff>0</xdr:colOff>
      <xdr:row>14</xdr:row>
      <xdr:rowOff>168275</xdr:rowOff>
    </xdr:to>
    <mc:AlternateContent xmlns:mc="http://schemas.openxmlformats.org/markup-compatibility/2006" xmlns:a14="http://schemas.microsoft.com/office/drawing/2010/main">
      <mc:Choice Requires="a14">
        <xdr:graphicFrame macro="">
          <xdr:nvGraphicFramePr>
            <xdr:cNvPr id="3" name="County Name 6">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County Name 6"/>
            </a:graphicData>
          </a:graphic>
        </xdr:graphicFrame>
      </mc:Choice>
      <mc:Fallback xmlns="">
        <xdr:sp macro="" textlink="">
          <xdr:nvSpPr>
            <xdr:cNvPr id="0" name=""/>
            <xdr:cNvSpPr>
              <a:spLocks noTextEdit="1"/>
            </xdr:cNvSpPr>
          </xdr:nvSpPr>
          <xdr:spPr>
            <a:xfrm>
              <a:off x="6362700" y="203200"/>
              <a:ext cx="1828800" cy="2809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114453</xdr:colOff>
      <xdr:row>2</xdr:row>
      <xdr:rowOff>20849</xdr:rowOff>
    </xdr:from>
    <xdr:to>
      <xdr:col>6</xdr:col>
      <xdr:colOff>1943253</xdr:colOff>
      <xdr:row>13</xdr:row>
      <xdr:rowOff>3925</xdr:rowOff>
    </xdr:to>
    <mc:AlternateContent xmlns:mc="http://schemas.openxmlformats.org/markup-compatibility/2006" xmlns:a14="http://schemas.microsoft.com/office/drawing/2010/main">
      <mc:Choice Requires="a14">
        <xdr:graphicFrame macro="">
          <xdr:nvGraphicFramePr>
            <xdr:cNvPr id="2" name="Region 9">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Region 9"/>
            </a:graphicData>
          </a:graphic>
        </xdr:graphicFrame>
      </mc:Choice>
      <mc:Fallback xmlns="">
        <xdr:sp macro="" textlink="">
          <xdr:nvSpPr>
            <xdr:cNvPr id="0" name=""/>
            <xdr:cNvSpPr>
              <a:spLocks noTextEdit="1"/>
            </xdr:cNvSpPr>
          </xdr:nvSpPr>
          <xdr:spPr>
            <a:xfrm>
              <a:off x="8775853" y="427249"/>
              <a:ext cx="1828800" cy="36152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2118911</xdr:colOff>
      <xdr:row>2</xdr:row>
      <xdr:rowOff>0</xdr:rowOff>
    </xdr:from>
    <xdr:to>
      <xdr:col>7</xdr:col>
      <xdr:colOff>0</xdr:colOff>
      <xdr:row>12</xdr:row>
      <xdr:rowOff>182647</xdr:rowOff>
    </xdr:to>
    <mc:AlternateContent xmlns:mc="http://schemas.openxmlformats.org/markup-compatibility/2006" xmlns:a14="http://schemas.microsoft.com/office/drawing/2010/main">
      <mc:Choice Requires="a14">
        <xdr:graphicFrame macro="">
          <xdr:nvGraphicFramePr>
            <xdr:cNvPr id="3" name="County Name 9">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microsoft.com/office/drawing/2010/slicer">
              <sle:slicer xmlns:sle="http://schemas.microsoft.com/office/drawing/2010/slicer" name="County Name 9"/>
            </a:graphicData>
          </a:graphic>
        </xdr:graphicFrame>
      </mc:Choice>
      <mc:Fallback xmlns="">
        <xdr:sp macro="" textlink="">
          <xdr:nvSpPr>
            <xdr:cNvPr id="0" name=""/>
            <xdr:cNvSpPr>
              <a:spLocks noTextEdit="1"/>
            </xdr:cNvSpPr>
          </xdr:nvSpPr>
          <xdr:spPr>
            <a:xfrm>
              <a:off x="10780311" y="406400"/>
              <a:ext cx="1830789" cy="3611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igle, Chris" refreshedDate="43152.687120601855" createdVersion="6" refreshedVersion="6" minRefreshableVersion="3" recordCount="89" xr:uid="{00000000-000A-0000-FFFF-FFFF00000000}">
  <cacheSource type="worksheet">
    <worksheetSource ref="A2:J92" sheet="Combined"/>
  </cacheSource>
  <cacheFields count="10">
    <cacheField name="Period" numFmtId="0">
      <sharedItems count="2">
        <s v=" Jan 2017"/>
        <s v=" Jan 2016"/>
      </sharedItems>
    </cacheField>
    <cacheField name="Region" numFmtId="0">
      <sharedItems count="5">
        <s v="Southwest"/>
        <s v="East"/>
        <s v="North"/>
        <s v="Central"/>
        <s v="Out"/>
      </sharedItems>
    </cacheField>
    <cacheField name="County Name" numFmtId="0">
      <sharedItems count="45">
        <s v="ADA"/>
        <s v="ADAMS"/>
        <s v="BANNOCK"/>
        <s v="BEAR LAKE"/>
        <s v="BENEWAH"/>
        <s v="BINGHAM"/>
        <s v="BLAINE"/>
        <s v="BOISE"/>
        <s v="BONNER"/>
        <s v="BONNEVILLE"/>
        <s v="BOUNDARY"/>
        <s v="BUTTE"/>
        <s v="CAMAS"/>
        <s v="CANYON"/>
        <s v="CARIBOU"/>
        <s v="CASSIA"/>
        <s v="CLARK"/>
        <s v="CLEARWATER"/>
        <s v="CUSTER"/>
        <s v="ELMORE"/>
        <s v="FRANKLIN"/>
        <s v="FREMONT"/>
        <s v="GEM"/>
        <s v="GOODING"/>
        <s v="IDAHO"/>
        <s v="JEFFERSON"/>
        <s v="JEROME"/>
        <s v="KOOTENAI"/>
        <s v="LATAH"/>
        <s v="LEMHI"/>
        <s v="LEWIS"/>
        <s v="LINCOLN"/>
        <s v="MADISON"/>
        <s v="MINIDOKA"/>
        <s v="NEZ PERCE"/>
        <s v="ONEIDA"/>
        <s v="OWYHEE"/>
        <s v="PAYETTE"/>
        <s v="POWER"/>
        <s v="SHOSHONE"/>
        <s v="TETON"/>
        <s v="TWIN FALLS"/>
        <s v="VALLEY"/>
        <s v="WASHINGTON"/>
        <s v="Other"/>
      </sharedItems>
    </cacheField>
    <cacheField name="Active AO" numFmtId="0">
      <sharedItems containsSemiMixedTypes="0" containsString="0" containsNumber="1" containsInteger="1" minValue="1" maxValue="8425"/>
    </cacheField>
    <cacheField name="Active Accts" numFmtId="0">
      <sharedItems containsSemiMixedTypes="0" containsString="0" containsNumber="1" containsInteger="1" minValue="2" maxValue="16030"/>
    </cacheField>
    <cacheField name="Funded AO" numFmtId="0">
      <sharedItems containsSemiMixedTypes="0" containsString="0" containsNumber="1" containsInteger="1" minValue="1" maxValue="8237"/>
    </cacheField>
    <cacheField name="Funded Accts" numFmtId="0">
      <sharedItems containsSemiMixedTypes="0" containsString="0" containsNumber="1" containsInteger="1" minValue="2" maxValue="15693"/>
    </cacheField>
    <cacheField name="Total Assets" numFmtId="165">
      <sharedItems containsSemiMixedTypes="0" containsString="0" containsNumber="1" minValue="6811.27" maxValue="258461968.15201896" count="89">
        <n v="258461968.15201896"/>
        <n v="831860.13478800002"/>
        <n v="10155612.784831008"/>
        <n v="129978.13367"/>
        <n v="477952.65336200013"/>
        <n v="1609346.1428140004"/>
        <n v="18158758.924365997"/>
        <n v="907498.51228899998"/>
        <n v="4378173.7608659994"/>
        <n v="15970220.824979996"/>
        <n v="973809.95023900038"/>
        <n v="8418.9692500000001"/>
        <n v="32735.394569000004"/>
        <n v="15458031.911395997"/>
        <n v="473109.25603100006"/>
        <n v="1843114.7790670004"/>
        <n v="10418.846916"/>
        <n v="622594.89956799988"/>
        <n v="420697.26857000007"/>
        <n v="693852.7055269999"/>
        <n v="218282.63295899998"/>
        <n v="303921.57203500002"/>
        <n v="1074736.1754399994"/>
        <n v="797794.84087399999"/>
        <n v="944311.92630099994"/>
        <n v="944045.4480049999"/>
        <n v="1472841.8642540001"/>
        <n v="28046777.789847996"/>
        <n v="9795270.4026809987"/>
        <n v="1288250.4288889996"/>
        <n v="167833.85055299997"/>
        <n v="241230.26760300001"/>
        <n v="1059583.3194410005"/>
        <n v="408090.87796099996"/>
        <n v="3895384.5838329997"/>
        <n v="6866.06844"/>
        <n v="151135.568447"/>
        <n v="2164573.6791889998"/>
        <n v="143630.78027800002"/>
        <n v="601752.70472899999"/>
        <n v="2138793.164834999"/>
        <n v="9813910.0780629963"/>
        <n v="4294973.9214399988"/>
        <n v="425916.05363899993"/>
        <n v="212807432.83000001"/>
        <n v="689797.03"/>
        <n v="8499200.9099999983"/>
        <n v="121767.73"/>
        <n v="444318.37000000005"/>
        <n v="1311457.28"/>
        <n v="16114276"/>
        <n v="798009.08000000007"/>
        <n v="3620233.83"/>
        <n v="13660208.18"/>
        <n v="779460.79"/>
        <n v="11727.279999999999"/>
        <n v="38151.5"/>
        <n v="12877629.310000001"/>
        <n v="400935.14"/>
        <n v="1459115.04"/>
        <n v="8648.6"/>
        <n v="455433.63"/>
        <n v="286332.32"/>
        <n v="627702.32000000007"/>
        <n v="197431.75"/>
        <n v="187864.46000000002"/>
        <n v="853566.77"/>
        <n v="584152.9"/>
        <n v="703360.68"/>
        <n v="781467.83"/>
        <n v="1216903.82"/>
        <n v="23201748.309999999"/>
        <n v="8079557.8399999989"/>
        <n v="1097882.52"/>
        <n v="168105.36000000002"/>
        <n v="204425.84"/>
        <n v="827712.11"/>
        <n v="321277.87"/>
        <n v="3388332.9099999997"/>
        <n v="6811.27"/>
        <n v="108271.92"/>
        <n v="1538366.79"/>
        <n v="137894.97"/>
        <n v="554087.38"/>
        <n v="1737391.04"/>
        <n v="8249665.6099999994"/>
        <n v="3329080.78"/>
        <n v="431375.61"/>
        <n v="30188126.059999999"/>
      </sharedItems>
    </cacheField>
    <cacheField name="Population" numFmtId="0">
      <sharedItems containsMixedTypes="1" containsNumber="1" containsInteger="1" minValue="860" maxValue="444028"/>
    </cacheField>
    <cacheField name="Active Accounts Per Capita" numFmtId="10">
      <sharedItems containsMixedTypes="1" containsNumber="1" minValue="6.9076675109371402E-4" maxValue="3.6101326943345918E-2"/>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igle, Chris" refreshedDate="43152.699944560183" createdVersion="6" refreshedVersion="6" minRefreshableVersion="3" recordCount="90" xr:uid="{00000000-000A-0000-FFFF-FFFF01000000}">
  <cacheSource type="worksheet">
    <worksheetSource ref="A2:L92" sheet="Combined"/>
  </cacheSource>
  <cacheFields count="12">
    <cacheField name="Period" numFmtId="0">
      <sharedItems count="2">
        <s v=" Jan 2017"/>
        <s v=" Jan 2016"/>
      </sharedItems>
    </cacheField>
    <cacheField name="Region" numFmtId="0">
      <sharedItems count="5">
        <s v="Southwest"/>
        <s v="East"/>
        <s v="North"/>
        <s v="Central"/>
        <s v="Out"/>
      </sharedItems>
    </cacheField>
    <cacheField name="County Name" numFmtId="0">
      <sharedItems count="45">
        <s v="ADA"/>
        <s v="ADAMS"/>
        <s v="BANNOCK"/>
        <s v="BEAR LAKE"/>
        <s v="BENEWAH"/>
        <s v="BINGHAM"/>
        <s v="BLAINE"/>
        <s v="BOISE"/>
        <s v="BONNER"/>
        <s v="BONNEVILLE"/>
        <s v="BOUNDARY"/>
        <s v="BUTTE"/>
        <s v="CAMAS"/>
        <s v="CANYON"/>
        <s v="CARIBOU"/>
        <s v="CASSIA"/>
        <s v="CLARK"/>
        <s v="CLEARWATER"/>
        <s v="CUSTER"/>
        <s v="ELMORE"/>
        <s v="FRANKLIN"/>
        <s v="FREMONT"/>
        <s v="GEM"/>
        <s v="GOODING"/>
        <s v="IDAHO"/>
        <s v="JEFFERSON"/>
        <s v="JEROME"/>
        <s v="KOOTENAI"/>
        <s v="LATAH"/>
        <s v="LEMHI"/>
        <s v="LEWIS"/>
        <s v="LINCOLN"/>
        <s v="MADISON"/>
        <s v="MINIDOKA"/>
        <s v="NEZ PERCE"/>
        <s v="ONEIDA"/>
        <s v="OWYHEE"/>
        <s v="PAYETTE"/>
        <s v="POWER"/>
        <s v="SHOSHONE"/>
        <s v="TETON"/>
        <s v="TWIN FALLS"/>
        <s v="VALLEY"/>
        <s v="WASHINGTON"/>
        <s v="Other"/>
      </sharedItems>
    </cacheField>
    <cacheField name="Active AO" numFmtId="0">
      <sharedItems containsSemiMixedTypes="0" containsString="0" containsNumber="1" containsInteger="1" minValue="1" maxValue="8425"/>
    </cacheField>
    <cacheField name="Active Accts" numFmtId="0">
      <sharedItems containsSemiMixedTypes="0" containsString="0" containsNumber="1" containsInteger="1" minValue="2" maxValue="16030" count="78">
        <n v="16030"/>
        <n v="69"/>
        <n v="803"/>
        <n v="7"/>
        <n v="35"/>
        <n v="272"/>
        <n v="687"/>
        <n v="85"/>
        <n v="402"/>
        <n v="1518"/>
        <n v="73"/>
        <n v="6"/>
        <n v="5"/>
        <n v="2048"/>
        <n v="48"/>
        <n v="180"/>
        <n v="2"/>
        <n v="55"/>
        <n v="32"/>
        <n v="110"/>
        <n v="36"/>
        <n v="33"/>
        <n v="144"/>
        <n v="83"/>
        <n v="105"/>
        <n v="123"/>
        <n v="124"/>
        <n v="2110"/>
        <n v="717"/>
        <n v="63"/>
        <n v="30"/>
        <n v="19"/>
        <n v="205"/>
        <n v="79"/>
        <n v="409"/>
        <n v="3"/>
        <n v="37"/>
        <n v="211"/>
        <n v="23"/>
        <n v="71"/>
        <n v="131"/>
        <n v="759"/>
        <n v="261"/>
        <n v="66"/>
        <n v="2075"/>
        <n v="15523"/>
        <n v="61"/>
        <n v="758"/>
        <n v="256"/>
        <n v="668"/>
        <n v="80"/>
        <n v="382"/>
        <n v="1462"/>
        <n v="67"/>
        <n v="10"/>
        <n v="1974"/>
        <n v="171"/>
        <n v="26"/>
        <n v="115"/>
        <n v="140"/>
        <n v="103"/>
        <n v="121"/>
        <n v="122"/>
        <n v="2045"/>
        <n v="696"/>
        <n v="60"/>
        <n v="25"/>
        <n v="15"/>
        <n v="196"/>
        <n v="408"/>
        <n v="201"/>
        <n v="21"/>
        <n v="68"/>
        <n v="125"/>
        <n v="735"/>
        <n v="249"/>
        <n v="75"/>
        <n v="2099"/>
      </sharedItems>
    </cacheField>
    <cacheField name="Funded AO" numFmtId="0">
      <sharedItems containsSemiMixedTypes="0" containsString="0" containsNumber="1" containsInteger="1" minValue="1" maxValue="8237"/>
    </cacheField>
    <cacheField name="Funded Accts" numFmtId="0">
      <sharedItems containsSemiMixedTypes="0" containsString="0" containsNumber="1" containsInteger="1" minValue="2" maxValue="15693" count="76">
        <n v="15693"/>
        <n v="69"/>
        <n v="781"/>
        <n v="7"/>
        <n v="35"/>
        <n v="267"/>
        <n v="683"/>
        <n v="85"/>
        <n v="397"/>
        <n v="1495"/>
        <n v="73"/>
        <n v="6"/>
        <n v="5"/>
        <n v="1977"/>
        <n v="47"/>
        <n v="178"/>
        <n v="2"/>
        <n v="53"/>
        <n v="31"/>
        <n v="107"/>
        <n v="36"/>
        <n v="33"/>
        <n v="142"/>
        <n v="80"/>
        <n v="103"/>
        <n v="119"/>
        <n v="120"/>
        <n v="2064"/>
        <n v="704"/>
        <n v="61"/>
        <n v="28"/>
        <n v="19"/>
        <n v="197"/>
        <n v="77"/>
        <n v="404"/>
        <n v="3"/>
        <n v="37"/>
        <n v="207"/>
        <n v="23"/>
        <n v="67"/>
        <n v="131"/>
        <n v="745"/>
        <n v="259"/>
        <n v="66"/>
        <n v="4527"/>
        <n v="15180"/>
        <n v="739"/>
        <n v="252"/>
        <n v="664"/>
        <n v="79"/>
        <n v="375"/>
        <n v="1434"/>
        <n v="10"/>
        <n v="1900"/>
        <n v="168"/>
        <n v="25"/>
        <n v="112"/>
        <n v="26"/>
        <n v="138"/>
        <n v="81"/>
        <n v="101"/>
        <n v="117"/>
        <n v="118"/>
        <n v="2004"/>
        <n v="686"/>
        <n v="58"/>
        <n v="24"/>
        <n v="15"/>
        <n v="195"/>
        <n v="402"/>
        <n v="21"/>
        <n v="125"/>
        <n v="717"/>
        <n v="247"/>
        <n v="75"/>
        <n v="2030"/>
      </sharedItems>
    </cacheField>
    <cacheField name="Total Assets" numFmtId="165">
      <sharedItems containsSemiMixedTypes="0" containsString="0" containsNumber="1" minValue="6811.27" maxValue="258461968.15201896" count="90">
        <n v="258461968.15201896"/>
        <n v="831860.13478800002"/>
        <n v="10155612.784831008"/>
        <n v="129978.13367"/>
        <n v="477952.65336200013"/>
        <n v="1609346.1428140004"/>
        <n v="18158758.924365997"/>
        <n v="907498.51228899998"/>
        <n v="4378173.7608659994"/>
        <n v="15970220.824979996"/>
        <n v="973809.95023900038"/>
        <n v="8418.9692500000001"/>
        <n v="32735.394569000004"/>
        <n v="15458031.911395997"/>
        <n v="473109.25603100006"/>
        <n v="1843114.7790670004"/>
        <n v="10418.846916"/>
        <n v="622594.89956799988"/>
        <n v="420697.26857000007"/>
        <n v="693852.7055269999"/>
        <n v="218282.63295899998"/>
        <n v="303921.57203500002"/>
        <n v="1074736.1754399994"/>
        <n v="797794.84087399999"/>
        <n v="944311.92630099994"/>
        <n v="944045.4480049999"/>
        <n v="1472841.8642540001"/>
        <n v="28046777.789847996"/>
        <n v="9795270.4026809987"/>
        <n v="1288250.4288889996"/>
        <n v="167833.85055299997"/>
        <n v="241230.26760300001"/>
        <n v="1059583.3194410005"/>
        <n v="408090.87796099996"/>
        <n v="3895384.5838329997"/>
        <n v="6866.06844"/>
        <n v="151135.568447"/>
        <n v="2164573.6791889998"/>
        <n v="143630.78027800002"/>
        <n v="601752.70472899999"/>
        <n v="2138793.164834999"/>
        <n v="9813910.0780629963"/>
        <n v="4294973.9214399988"/>
        <n v="425916.05363899993"/>
        <n v="43314241.956589036"/>
        <n v="212807432.83000001"/>
        <n v="689797.03"/>
        <n v="8499200.9099999983"/>
        <n v="121767.73"/>
        <n v="444318.37000000005"/>
        <n v="1311457.28"/>
        <n v="16114276"/>
        <n v="798009.08000000007"/>
        <n v="3620233.83"/>
        <n v="13660208.18"/>
        <n v="779460.79"/>
        <n v="11727.279999999999"/>
        <n v="38151.5"/>
        <n v="12877629.310000001"/>
        <n v="400935.14"/>
        <n v="1459115.04"/>
        <n v="8648.6"/>
        <n v="455433.63"/>
        <n v="286332.32"/>
        <n v="627702.32000000007"/>
        <n v="197431.75"/>
        <n v="187864.46000000002"/>
        <n v="853566.77"/>
        <n v="584152.9"/>
        <n v="703360.68"/>
        <n v="781467.83"/>
        <n v="1216903.82"/>
        <n v="23201748.309999999"/>
        <n v="8079557.8399999989"/>
        <n v="1097882.52"/>
        <n v="168105.36000000002"/>
        <n v="204425.84"/>
        <n v="827712.11"/>
        <n v="321277.87"/>
        <n v="3388332.9099999997"/>
        <n v="6811.27"/>
        <n v="108271.92"/>
        <n v="1538366.79"/>
        <n v="137894.97"/>
        <n v="554087.38"/>
        <n v="1737391.04"/>
        <n v="8249665.6099999994"/>
        <n v="3329080.78"/>
        <n v="431375.61"/>
        <n v="30188126.059999999"/>
      </sharedItems>
    </cacheField>
    <cacheField name="Population" numFmtId="0">
      <sharedItems containsMixedTypes="1" containsNumber="1" containsInteger="1" minValue="860" maxValue="444028"/>
    </cacheField>
    <cacheField name="Active Accounts Per Capita by County" numFmtId="10">
      <sharedItems containsMixedTypes="1" containsNumber="1" minValue="6.9076675109371402E-4" maxValue="3.6101326943345918E-2" count="82">
        <n v="3.6101326943345918E-2"/>
        <n v="1.7692307692307691E-2"/>
        <n v="9.5168114533581427E-3"/>
        <n v="1.1774600504625735E-3"/>
        <n v="3.849538055433348E-3"/>
        <n v="6.0175659830534719E-3"/>
        <n v="3.1526777109815982E-2"/>
        <n v="1.193149915777653E-2"/>
        <n v="9.4508181305247314E-3"/>
        <n v="1.3525554209138214E-2"/>
        <n v="6.249464943069943E-3"/>
        <n v="2.3990403838464614E-3"/>
        <n v="4.6641791044776115E-3"/>
        <n v="9.6741584710294849E-3"/>
        <n v="6.9696529693625674E-3"/>
        <n v="7.6582709326072154E-3"/>
        <n v="2.3255813953488372E-3"/>
        <n v="6.472872778627751E-3"/>
        <n v="7.8125E-3"/>
        <n v="4.2278422630486583E-3"/>
        <n v="2.6853647620468449E-3"/>
        <n v="2.5496407324422468E-3"/>
        <n v="8.3798882681564244E-3"/>
        <n v="5.4659203161014159E-3"/>
        <n v="6.4991334488734833E-3"/>
        <n v="4.418262150220913E-3"/>
        <n v="5.3927111420370528E-3"/>
        <n v="1.3673684960890669E-2"/>
        <n v="1.8292682926829267E-2"/>
        <n v="8.1574517674478826E-3"/>
        <n v="7.7861406696080977E-3"/>
        <n v="3.604629102637071E-3"/>
        <n v="5.2499487809875029E-3"/>
        <n v="3.8319751649204502E-3"/>
        <n v="1.0131536575094751E-2"/>
        <n v="6.9076675109371402E-4"/>
        <n v="3.2487487926947055E-3"/>
        <n v="9.1635542430296181E-3"/>
        <n v="3.0049647243271492E-3"/>
        <n v="5.7018952778670091E-3"/>
        <n v="1.1952554744525548E-2"/>
        <n v="9.0882965730296715E-3"/>
        <n v="2.4866615853658538E-2"/>
        <n v="6.4883995281163976E-3"/>
        <s v=""/>
        <n v="3.4959507058113452E-2"/>
        <n v="1.5641025641025642E-2"/>
        <n v="8.9834907617004633E-3"/>
        <n v="1.009251471825063E-3"/>
        <n v="5.6635915134620914E-3"/>
        <n v="3.0654857509981186E-2"/>
        <n v="1.1229646266142616E-2"/>
        <n v="8.9806281737822083E-3"/>
        <n v="1.3026587782450638E-2"/>
        <n v="5.7358102902148791E-3"/>
        <n v="3.9984006397441024E-3"/>
        <n v="5.597014925373134E-3"/>
        <n v="9.3246039169004903E-3"/>
        <n v="7.2753573859768552E-3"/>
        <n v="6.34765625E-3"/>
        <n v="4.420016911369052E-3"/>
        <n v="2.0088078498029824E-3"/>
        <n v="8.1471135940409684E-3"/>
        <n v="5.597629239380968E-3"/>
        <n v="6.3753404307997025E-3"/>
        <n v="4.3464204892417115E-3"/>
        <n v="5.3057319300687132E-3"/>
        <n v="1.3252457699062282E-2"/>
        <n v="1.7756913970813349E-2"/>
        <n v="7.7690016832836981E-3"/>
        <n v="6.4884505580067482E-3"/>
        <n v="2.8457598178713715E-3"/>
        <n v="5.0194632247490267E-3"/>
        <n v="3.4439270469538222E-3"/>
        <n v="1.0106765092026059E-2"/>
        <n v="8.7292625727438556E-3"/>
        <n v="2.7436634439508755E-3"/>
        <n v="5.4609701252810797E-3"/>
        <n v="1.1405109489051095E-2"/>
        <n v="8.8009196062935561E-3"/>
        <n v="2.3723323170731708E-2"/>
        <n v="7.3731812819504521E-3"/>
      </sharedItems>
    </cacheField>
    <cacheField name="Population by Region" numFmtId="2">
      <sharedItems containsString="0" containsBlank="1" containsNumber="1" containsInteger="1" minValue="193947" maxValue="765035"/>
    </cacheField>
    <cacheField name="Active Accounts Per Capita By Region" numFmtId="10">
      <sharedItems containsString="0" containsBlank="1" containsNumber="1" minValue="1.0312095572501767E-5" maxValue="2.0953289718771036E-2" count="78">
        <n v="2.0953289718771036E-2"/>
        <n v="9.0191952002195979E-5"/>
        <n v="4.1403063723594591E-3"/>
        <n v="3.6092334503756182E-5"/>
        <n v="1.804616725187809E-4"/>
        <n v="1.4024449978602403E-3"/>
        <n v="3.5422048291543565E-3"/>
        <n v="1.1110602782879214E-4"/>
        <n v="2.0727312100728549E-3"/>
        <n v="7.8268805395288396E-3"/>
        <n v="3.7639148839631445E-4"/>
        <n v="3.0936286717505298E-5"/>
        <n v="2.5780238931254414E-5"/>
        <n v="2.6770017058043096E-3"/>
        <n v="2.4749029374004238E-4"/>
        <n v="9.2808860152515898E-4"/>
        <n v="1.0312095572501767E-5"/>
        <n v="2.8358262824379856E-4"/>
        <n v="1.6499352916002827E-4"/>
        <n v="1.4378427130784866E-4"/>
        <n v="1.8561772030503177E-4"/>
        <n v="1.7014957694627914E-4"/>
        <n v="1.8822668243936551E-4"/>
        <n v="4.2795196625882326E-4"/>
        <n v="5.4138501755634269E-4"/>
        <n v="6.3419387770885863E-4"/>
        <n v="6.3934992549510947E-4"/>
        <n v="1.0879260828989363E-2"/>
        <n v="3.6968862627418833E-3"/>
        <n v="3.2483101053380563E-4"/>
        <n v="1.546814335875265E-4"/>
        <n v="9.7964907938766772E-5"/>
        <n v="1.056989796181431E-3"/>
        <n v="4.0732777511381978E-4"/>
        <n v="2.1088235445766109E-3"/>
        <n v="1.5468143358752649E-5"/>
        <n v="4.8363800349003642E-5"/>
        <n v="2.7580437496323699E-4"/>
        <n v="1.1858909908377031E-4"/>
        <n v="3.6607939282381271E-4"/>
        <n v="6.754422599988657E-4"/>
        <n v="3.9134402697644198E-3"/>
        <n v="3.4116086192135001E-4"/>
        <n v="8.6270562784709201E-5"/>
        <m/>
        <n v="2.0290574941015771E-2"/>
        <n v="7.9734914088897896E-5"/>
        <n v="3.9082842219781691E-3"/>
        <n v="1.3199482332802261E-3"/>
        <n v="3.4442399212155899E-3"/>
        <n v="1.0457037913298084E-4"/>
        <n v="1.9696102543478372E-3"/>
        <n v="7.5381418634987906E-3"/>
        <n v="3.4545520167880917E-4"/>
        <n v="5.1560477862508828E-5"/>
        <n v="2.5802741051063022E-3"/>
        <n v="8.8168417144890096E-4"/>
        <n v="1.3405724244252296E-4"/>
        <n v="1.5031992000365997E-4"/>
        <n v="1.8299816348271648E-4"/>
        <n v="4.3826406183132506E-4"/>
        <n v="5.31072921983841E-4"/>
        <n v="6.2388178213635683E-4"/>
        <n v="6.2903782992260768E-4"/>
        <n v="1.0544117722883056E-2"/>
        <n v="3.5886092592306144E-3"/>
        <n v="3.0936286717505299E-4"/>
        <n v="1.2890119465627206E-4"/>
        <n v="7.7340716793763249E-5"/>
        <n v="1.0105853661051731E-3"/>
        <n v="2.1036674967903602E-3"/>
        <n v="2.6273307757161435E-4"/>
        <n v="1.0827700351126854E-4"/>
        <n v="3.5061124946506007E-4"/>
        <n v="6.4450597328136042E-4"/>
        <n v="3.7896951228943991E-3"/>
        <n v="3.254753050514029E-4"/>
        <n v="9.8034730437169547E-5"/>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
  <r>
    <x v="0"/>
    <x v="0"/>
    <x v="0"/>
    <n v="8425"/>
    <n v="16030"/>
    <n v="8237"/>
    <n v="15693"/>
    <x v="0"/>
    <n v="444028"/>
    <n v="3.6101326943345918E-2"/>
  </r>
  <r>
    <x v="0"/>
    <x v="0"/>
    <x v="1"/>
    <n v="35"/>
    <n v="69"/>
    <n v="35"/>
    <n v="69"/>
    <x v="1"/>
    <n v="3900"/>
    <n v="1.7692307692307691E-2"/>
  </r>
  <r>
    <x v="0"/>
    <x v="1"/>
    <x v="2"/>
    <n v="393"/>
    <n v="803"/>
    <n v="382"/>
    <n v="781"/>
    <x v="2"/>
    <n v="84377"/>
    <n v="9.5168114533581427E-3"/>
  </r>
  <r>
    <x v="0"/>
    <x v="1"/>
    <x v="3"/>
    <n v="4"/>
    <n v="7"/>
    <n v="4"/>
    <n v="7"/>
    <x v="3"/>
    <n v="5945"/>
    <n v="1.1774600504625735E-3"/>
  </r>
  <r>
    <x v="0"/>
    <x v="2"/>
    <x v="4"/>
    <n v="23"/>
    <n v="35"/>
    <n v="23"/>
    <n v="35"/>
    <x v="4"/>
    <n v="9092"/>
    <n v="3.849538055433348E-3"/>
  </r>
  <r>
    <x v="0"/>
    <x v="1"/>
    <x v="5"/>
    <n v="111"/>
    <n v="272"/>
    <n v="110"/>
    <n v="267"/>
    <x v="5"/>
    <n v="45201"/>
    <n v="6.0175659830534719E-3"/>
  </r>
  <r>
    <x v="0"/>
    <x v="3"/>
    <x v="6"/>
    <n v="375"/>
    <n v="687"/>
    <n v="373"/>
    <n v="683"/>
    <x v="6"/>
    <n v="21791"/>
    <n v="3.1526777109815982E-2"/>
  </r>
  <r>
    <x v="0"/>
    <x v="0"/>
    <x v="7"/>
    <n v="37"/>
    <n v="85"/>
    <n v="37"/>
    <n v="85"/>
    <x v="7"/>
    <n v="7124"/>
    <n v="1.193149915777653E-2"/>
  </r>
  <r>
    <x v="0"/>
    <x v="2"/>
    <x v="8"/>
    <n v="211"/>
    <n v="402"/>
    <n v="209"/>
    <n v="397"/>
    <x v="8"/>
    <n v="42536"/>
    <n v="9.4508181305247314E-3"/>
  </r>
  <r>
    <x v="0"/>
    <x v="1"/>
    <x v="9"/>
    <n v="692"/>
    <n v="1518"/>
    <n v="680"/>
    <n v="1495"/>
    <x v="9"/>
    <n v="112232"/>
    <n v="1.3525554209138214E-2"/>
  </r>
  <r>
    <x v="0"/>
    <x v="2"/>
    <x v="10"/>
    <n v="28"/>
    <n v="73"/>
    <n v="28"/>
    <n v="73"/>
    <x v="10"/>
    <n v="11681"/>
    <n v="6.249464943069943E-3"/>
  </r>
  <r>
    <x v="0"/>
    <x v="1"/>
    <x v="11"/>
    <n v="4"/>
    <n v="6"/>
    <n v="4"/>
    <n v="6"/>
    <x v="11"/>
    <n v="2501"/>
    <n v="2.3990403838464614E-3"/>
  </r>
  <r>
    <x v="0"/>
    <x v="3"/>
    <x v="12"/>
    <n v="3"/>
    <n v="5"/>
    <n v="3"/>
    <n v="5"/>
    <x v="12"/>
    <n v="1072"/>
    <n v="4.6641791044776115E-3"/>
  </r>
  <r>
    <x v="0"/>
    <x v="0"/>
    <x v="13"/>
    <n v="983"/>
    <n v="2048"/>
    <n v="952"/>
    <n v="1977"/>
    <x v="13"/>
    <n v="211698"/>
    <n v="9.6741584710294849E-3"/>
  </r>
  <r>
    <x v="0"/>
    <x v="1"/>
    <x v="14"/>
    <n v="21"/>
    <n v="48"/>
    <n v="21"/>
    <n v="47"/>
    <x v="14"/>
    <n v="6887"/>
    <n v="6.9696529693625674E-3"/>
  </r>
  <r>
    <x v="0"/>
    <x v="3"/>
    <x v="15"/>
    <n v="66"/>
    <n v="180"/>
    <n v="65"/>
    <n v="178"/>
    <x v="15"/>
    <n v="23504"/>
    <n v="7.6582709326072154E-3"/>
  </r>
  <r>
    <x v="0"/>
    <x v="1"/>
    <x v="16"/>
    <n v="1"/>
    <n v="2"/>
    <n v="1"/>
    <n v="2"/>
    <x v="16"/>
    <n v="860"/>
    <n v="2.3255813953488372E-3"/>
  </r>
  <r>
    <x v="0"/>
    <x v="2"/>
    <x v="17"/>
    <n v="33"/>
    <n v="55"/>
    <n v="32"/>
    <n v="53"/>
    <x v="17"/>
    <n v="8497"/>
    <n v="6.472872778627751E-3"/>
  </r>
  <r>
    <x v="0"/>
    <x v="1"/>
    <x v="18"/>
    <n v="17"/>
    <n v="32"/>
    <n v="16"/>
    <n v="31"/>
    <x v="18"/>
    <n v="4096"/>
    <n v="7.8125E-3"/>
  </r>
  <r>
    <x v="0"/>
    <x v="0"/>
    <x v="19"/>
    <n v="56"/>
    <n v="110"/>
    <n v="53"/>
    <n v="107"/>
    <x v="19"/>
    <n v="26018"/>
    <n v="4.2278422630486583E-3"/>
  </r>
  <r>
    <x v="0"/>
    <x v="1"/>
    <x v="20"/>
    <n v="17"/>
    <n v="36"/>
    <n v="17"/>
    <n v="36"/>
    <x v="20"/>
    <n v="13406"/>
    <n v="2.6853647620468449E-3"/>
  </r>
  <r>
    <x v="0"/>
    <x v="1"/>
    <x v="21"/>
    <n v="15"/>
    <n v="33"/>
    <n v="15"/>
    <n v="33"/>
    <x v="21"/>
    <n v="12943"/>
    <n v="2.5496407324422468E-3"/>
  </r>
  <r>
    <x v="0"/>
    <x v="0"/>
    <x v="22"/>
    <n v="65"/>
    <n v="144"/>
    <n v="64"/>
    <n v="142"/>
    <x v="22"/>
    <n v="17184"/>
    <n v="8.3798882681564244E-3"/>
  </r>
  <r>
    <x v="0"/>
    <x v="3"/>
    <x v="23"/>
    <n v="33"/>
    <n v="83"/>
    <n v="32"/>
    <n v="80"/>
    <x v="23"/>
    <n v="15185"/>
    <n v="5.4659203161014159E-3"/>
  </r>
  <r>
    <x v="0"/>
    <x v="2"/>
    <x v="24"/>
    <n v="47"/>
    <n v="105"/>
    <n v="45"/>
    <n v="103"/>
    <x v="24"/>
    <n v="16156"/>
    <n v="6.4991334488734833E-3"/>
  </r>
  <r>
    <x v="0"/>
    <x v="1"/>
    <x v="25"/>
    <n v="63"/>
    <n v="123"/>
    <n v="60"/>
    <n v="119"/>
    <x v="25"/>
    <n v="27839"/>
    <n v="4.418262150220913E-3"/>
  </r>
  <r>
    <x v="0"/>
    <x v="3"/>
    <x v="26"/>
    <n v="60"/>
    <n v="124"/>
    <n v="58"/>
    <n v="120"/>
    <x v="26"/>
    <n v="22994"/>
    <n v="5.3927111420370528E-3"/>
  </r>
  <r>
    <x v="0"/>
    <x v="2"/>
    <x v="27"/>
    <n v="1069"/>
    <n v="2110"/>
    <n v="1047"/>
    <n v="2064"/>
    <x v="27"/>
    <n v="154311"/>
    <n v="1.3673684960890669E-2"/>
  </r>
  <r>
    <x v="0"/>
    <x v="2"/>
    <x v="28"/>
    <n v="385"/>
    <n v="717"/>
    <n v="379"/>
    <n v="704"/>
    <x v="28"/>
    <n v="39196"/>
    <n v="1.8292682926829267E-2"/>
  </r>
  <r>
    <x v="0"/>
    <x v="1"/>
    <x v="29"/>
    <n v="33"/>
    <n v="63"/>
    <n v="31"/>
    <n v="61"/>
    <x v="29"/>
    <n v="7723"/>
    <n v="8.1574517674478826E-3"/>
  </r>
  <r>
    <x v="0"/>
    <x v="2"/>
    <x v="30"/>
    <n v="13"/>
    <n v="30"/>
    <n v="12"/>
    <n v="28"/>
    <x v="30"/>
    <n v="3853"/>
    <n v="7.7861406696080977E-3"/>
  </r>
  <r>
    <x v="0"/>
    <x v="3"/>
    <x v="31"/>
    <n v="11"/>
    <n v="19"/>
    <n v="11"/>
    <n v="19"/>
    <x v="31"/>
    <n v="5271"/>
    <n v="3.604629102637071E-3"/>
  </r>
  <r>
    <x v="0"/>
    <x v="1"/>
    <x v="32"/>
    <n v="66"/>
    <n v="205"/>
    <n v="64"/>
    <n v="197"/>
    <x v="32"/>
    <n v="39048"/>
    <n v="5.2499487809875029E-3"/>
  </r>
  <r>
    <x v="0"/>
    <x v="3"/>
    <x v="33"/>
    <n v="31"/>
    <n v="79"/>
    <n v="31"/>
    <n v="77"/>
    <x v="33"/>
    <n v="20616"/>
    <n v="3.8319751649204502E-3"/>
  </r>
  <r>
    <x v="0"/>
    <x v="2"/>
    <x v="34"/>
    <n v="199"/>
    <n v="409"/>
    <n v="195"/>
    <n v="404"/>
    <x v="34"/>
    <n v="40369"/>
    <n v="1.0131536575094751E-2"/>
  </r>
  <r>
    <x v="0"/>
    <x v="1"/>
    <x v="35"/>
    <n v="2"/>
    <n v="3"/>
    <n v="2"/>
    <n v="3"/>
    <x v="35"/>
    <n v="4343"/>
    <n v="6.9076675109371402E-4"/>
  </r>
  <r>
    <x v="0"/>
    <x v="0"/>
    <x v="36"/>
    <n v="17"/>
    <n v="37"/>
    <n v="17"/>
    <n v="37"/>
    <x v="36"/>
    <n v="11389"/>
    <n v="3.2487487926947055E-3"/>
  </r>
  <r>
    <x v="0"/>
    <x v="0"/>
    <x v="37"/>
    <n v="94"/>
    <n v="211"/>
    <n v="92"/>
    <n v="207"/>
    <x v="37"/>
    <n v="23026"/>
    <n v="9.1635542430296181E-3"/>
  </r>
  <r>
    <x v="0"/>
    <x v="1"/>
    <x v="38"/>
    <n v="11"/>
    <n v="23"/>
    <n v="11"/>
    <n v="23"/>
    <x v="38"/>
    <n v="7654"/>
    <n v="3.0049647243271492E-3"/>
  </r>
  <r>
    <x v="0"/>
    <x v="2"/>
    <x v="39"/>
    <n v="32"/>
    <n v="71"/>
    <n v="32"/>
    <n v="67"/>
    <x v="39"/>
    <n v="12452"/>
    <n v="5.7018952778670091E-3"/>
  </r>
  <r>
    <x v="0"/>
    <x v="1"/>
    <x v="40"/>
    <n v="80"/>
    <n v="131"/>
    <n v="80"/>
    <n v="131"/>
    <x v="40"/>
    <n v="10960"/>
    <n v="1.1952554744525548E-2"/>
  </r>
  <r>
    <x v="0"/>
    <x v="3"/>
    <x v="41"/>
    <n v="350"/>
    <n v="759"/>
    <n v="342"/>
    <n v="745"/>
    <x v="41"/>
    <n v="83514"/>
    <n v="9.0882965730296715E-3"/>
  </r>
  <r>
    <x v="0"/>
    <x v="0"/>
    <x v="42"/>
    <n v="130"/>
    <n v="261"/>
    <n v="129"/>
    <n v="259"/>
    <x v="42"/>
    <n v="10496"/>
    <n v="2.4866615853658538E-2"/>
  </r>
  <r>
    <x v="0"/>
    <x v="0"/>
    <x v="43"/>
    <n v="34"/>
    <n v="66"/>
    <n v="34"/>
    <n v="66"/>
    <x v="43"/>
    <n v="10172"/>
    <n v="6.4883995281163976E-3"/>
  </r>
  <r>
    <x v="1"/>
    <x v="0"/>
    <x v="0"/>
    <n v="8343"/>
    <n v="15523"/>
    <n v="8136"/>
    <n v="15180"/>
    <x v="44"/>
    <n v="444028"/>
    <n v="3.4959507058113452E-2"/>
  </r>
  <r>
    <x v="1"/>
    <x v="0"/>
    <x v="1"/>
    <n v="34"/>
    <n v="61"/>
    <n v="34"/>
    <n v="61"/>
    <x v="45"/>
    <n v="3900"/>
    <n v="1.5641025641025642E-2"/>
  </r>
  <r>
    <x v="1"/>
    <x v="1"/>
    <x v="2"/>
    <n v="389"/>
    <n v="758"/>
    <n v="379"/>
    <n v="739"/>
    <x v="46"/>
    <n v="84377"/>
    <n v="8.9834907617004633E-3"/>
  </r>
  <r>
    <x v="1"/>
    <x v="1"/>
    <x v="3"/>
    <n v="4"/>
    <n v="6"/>
    <n v="4"/>
    <n v="6"/>
    <x v="47"/>
    <n v="5945"/>
    <n v="1.009251471825063E-3"/>
  </r>
  <r>
    <x v="1"/>
    <x v="2"/>
    <x v="4"/>
    <n v="23"/>
    <n v="35"/>
    <n v="23"/>
    <n v="35"/>
    <x v="48"/>
    <n v="9092"/>
    <n v="3.849538055433348E-3"/>
  </r>
  <r>
    <x v="1"/>
    <x v="1"/>
    <x v="5"/>
    <n v="110"/>
    <n v="256"/>
    <n v="109"/>
    <n v="252"/>
    <x v="49"/>
    <n v="45201"/>
    <n v="5.6635915134620914E-3"/>
  </r>
  <r>
    <x v="1"/>
    <x v="3"/>
    <x v="6"/>
    <n v="373"/>
    <n v="668"/>
    <n v="370"/>
    <n v="664"/>
    <x v="50"/>
    <n v="21791"/>
    <n v="3.0654857509981186E-2"/>
  </r>
  <r>
    <x v="1"/>
    <x v="0"/>
    <x v="7"/>
    <n v="35"/>
    <n v="80"/>
    <n v="35"/>
    <n v="79"/>
    <x v="51"/>
    <n v="7124"/>
    <n v="1.1229646266142616E-2"/>
  </r>
  <r>
    <x v="1"/>
    <x v="2"/>
    <x v="8"/>
    <n v="204"/>
    <n v="382"/>
    <n v="200"/>
    <n v="375"/>
    <x v="52"/>
    <n v="42536"/>
    <n v="8.9806281737822083E-3"/>
  </r>
  <r>
    <x v="1"/>
    <x v="1"/>
    <x v="9"/>
    <n v="695"/>
    <n v="1462"/>
    <n v="678"/>
    <n v="1434"/>
    <x v="53"/>
    <n v="112232"/>
    <n v="1.3026587782450638E-2"/>
  </r>
  <r>
    <x v="1"/>
    <x v="2"/>
    <x v="10"/>
    <n v="29"/>
    <n v="67"/>
    <n v="29"/>
    <n v="67"/>
    <x v="54"/>
    <n v="11681"/>
    <n v="5.7358102902148791E-3"/>
  </r>
  <r>
    <x v="1"/>
    <x v="1"/>
    <x v="11"/>
    <n v="6"/>
    <n v="10"/>
    <n v="6"/>
    <n v="10"/>
    <x v="55"/>
    <n v="2501"/>
    <n v="3.9984006397441024E-3"/>
  </r>
  <r>
    <x v="1"/>
    <x v="3"/>
    <x v="12"/>
    <n v="4"/>
    <n v="6"/>
    <n v="4"/>
    <n v="6"/>
    <x v="56"/>
    <n v="1072"/>
    <n v="5.597014925373134E-3"/>
  </r>
  <r>
    <x v="1"/>
    <x v="0"/>
    <x v="13"/>
    <n v="963"/>
    <n v="1974"/>
    <n v="930"/>
    <n v="1900"/>
    <x v="57"/>
    <n v="211698"/>
    <n v="9.3246039169004903E-3"/>
  </r>
  <r>
    <x v="1"/>
    <x v="1"/>
    <x v="14"/>
    <n v="23"/>
    <n v="48"/>
    <n v="23"/>
    <n v="47"/>
    <x v="58"/>
    <n v="6887"/>
    <n v="6.9696529693625674E-3"/>
  </r>
  <r>
    <x v="1"/>
    <x v="3"/>
    <x v="15"/>
    <n v="66"/>
    <n v="171"/>
    <n v="65"/>
    <n v="168"/>
    <x v="59"/>
    <n v="23504"/>
    <n v="7.2753573859768552E-3"/>
  </r>
  <r>
    <x v="1"/>
    <x v="1"/>
    <x v="16"/>
    <n v="1"/>
    <n v="2"/>
    <n v="1"/>
    <n v="2"/>
    <x v="60"/>
    <n v="860"/>
    <n v="2.3255813953488372E-3"/>
  </r>
  <r>
    <x v="1"/>
    <x v="2"/>
    <x v="17"/>
    <n v="34"/>
    <n v="55"/>
    <n v="33"/>
    <n v="53"/>
    <x v="61"/>
    <n v="8497"/>
    <n v="6.472872778627751E-3"/>
  </r>
  <r>
    <x v="1"/>
    <x v="1"/>
    <x v="18"/>
    <n v="14"/>
    <n v="26"/>
    <n v="13"/>
    <n v="25"/>
    <x v="62"/>
    <n v="4096"/>
    <n v="6.34765625E-3"/>
  </r>
  <r>
    <x v="1"/>
    <x v="0"/>
    <x v="19"/>
    <n v="60"/>
    <n v="115"/>
    <n v="57"/>
    <n v="112"/>
    <x v="63"/>
    <n v="26018"/>
    <n v="4.420016911369052E-3"/>
  </r>
  <r>
    <x v="1"/>
    <x v="1"/>
    <x v="20"/>
    <n v="18"/>
    <n v="36"/>
    <n v="18"/>
    <n v="36"/>
    <x v="64"/>
    <n v="13406"/>
    <n v="2.6853647620468449E-3"/>
  </r>
  <r>
    <x v="1"/>
    <x v="1"/>
    <x v="21"/>
    <n v="14"/>
    <n v="26"/>
    <n v="14"/>
    <n v="26"/>
    <x v="65"/>
    <n v="12943"/>
    <n v="2.0088078498029824E-3"/>
  </r>
  <r>
    <x v="1"/>
    <x v="0"/>
    <x v="22"/>
    <n v="66"/>
    <n v="140"/>
    <n v="65"/>
    <n v="138"/>
    <x v="66"/>
    <n v="17184"/>
    <n v="8.1471135940409684E-3"/>
  </r>
  <r>
    <x v="1"/>
    <x v="3"/>
    <x v="23"/>
    <n v="35"/>
    <n v="85"/>
    <n v="33"/>
    <n v="81"/>
    <x v="67"/>
    <n v="15185"/>
    <n v="5.597629239380968E-3"/>
  </r>
  <r>
    <x v="1"/>
    <x v="2"/>
    <x v="24"/>
    <n v="44"/>
    <n v="103"/>
    <n v="43"/>
    <n v="101"/>
    <x v="68"/>
    <n v="16156"/>
    <n v="6.3753404307997025E-3"/>
  </r>
  <r>
    <x v="1"/>
    <x v="1"/>
    <x v="25"/>
    <n v="63"/>
    <n v="121"/>
    <n v="60"/>
    <n v="117"/>
    <x v="69"/>
    <n v="27839"/>
    <n v="4.3464204892417115E-3"/>
  </r>
  <r>
    <x v="1"/>
    <x v="3"/>
    <x v="26"/>
    <n v="60"/>
    <n v="122"/>
    <n v="58"/>
    <n v="118"/>
    <x v="70"/>
    <n v="22994"/>
    <n v="5.3057319300687132E-3"/>
  </r>
  <r>
    <x v="1"/>
    <x v="2"/>
    <x v="27"/>
    <n v="1060"/>
    <n v="2045"/>
    <n v="1041"/>
    <n v="2004"/>
    <x v="71"/>
    <n v="154311"/>
    <n v="1.3252457699062282E-2"/>
  </r>
  <r>
    <x v="1"/>
    <x v="2"/>
    <x v="28"/>
    <n v="380"/>
    <n v="696"/>
    <n v="375"/>
    <n v="686"/>
    <x v="72"/>
    <n v="39196"/>
    <n v="1.7756913970813349E-2"/>
  </r>
  <r>
    <x v="1"/>
    <x v="1"/>
    <x v="29"/>
    <n v="33"/>
    <n v="60"/>
    <n v="31"/>
    <n v="58"/>
    <x v="73"/>
    <n v="7723"/>
    <n v="7.7690016832836981E-3"/>
  </r>
  <r>
    <x v="1"/>
    <x v="2"/>
    <x v="30"/>
    <n v="13"/>
    <n v="25"/>
    <n v="12"/>
    <n v="24"/>
    <x v="74"/>
    <n v="3853"/>
    <n v="6.4884505580067482E-3"/>
  </r>
  <r>
    <x v="1"/>
    <x v="3"/>
    <x v="31"/>
    <n v="10"/>
    <n v="15"/>
    <n v="10"/>
    <n v="15"/>
    <x v="75"/>
    <n v="5271"/>
    <n v="2.8457598178713715E-3"/>
  </r>
  <r>
    <x v="1"/>
    <x v="1"/>
    <x v="32"/>
    <n v="67"/>
    <n v="196"/>
    <n v="66"/>
    <n v="195"/>
    <x v="76"/>
    <n v="39048"/>
    <n v="5.0194632247490267E-3"/>
  </r>
  <r>
    <x v="1"/>
    <x v="3"/>
    <x v="33"/>
    <n v="30"/>
    <n v="71"/>
    <n v="30"/>
    <n v="69"/>
    <x v="77"/>
    <n v="20616"/>
    <n v="3.4439270469538222E-3"/>
  </r>
  <r>
    <x v="1"/>
    <x v="2"/>
    <x v="34"/>
    <n v="196"/>
    <n v="408"/>
    <n v="191"/>
    <n v="402"/>
    <x v="78"/>
    <n v="40369"/>
    <n v="1.0106765092026059E-2"/>
  </r>
  <r>
    <x v="1"/>
    <x v="1"/>
    <x v="35"/>
    <n v="2"/>
    <n v="3"/>
    <n v="2"/>
    <n v="3"/>
    <x v="79"/>
    <n v="4343"/>
    <n v="6.9076675109371402E-4"/>
  </r>
  <r>
    <x v="1"/>
    <x v="0"/>
    <x v="36"/>
    <n v="17"/>
    <n v="37"/>
    <n v="17"/>
    <n v="37"/>
    <x v="80"/>
    <n v="11389"/>
    <n v="3.2487487926947055E-3"/>
  </r>
  <r>
    <x v="1"/>
    <x v="0"/>
    <x v="37"/>
    <n v="92"/>
    <n v="201"/>
    <n v="90"/>
    <n v="197"/>
    <x v="81"/>
    <n v="23026"/>
    <n v="8.7292625727438556E-3"/>
  </r>
  <r>
    <x v="1"/>
    <x v="1"/>
    <x v="38"/>
    <n v="11"/>
    <n v="21"/>
    <n v="11"/>
    <n v="21"/>
    <x v="82"/>
    <n v="7654"/>
    <n v="2.7436634439508755E-3"/>
  </r>
  <r>
    <x v="1"/>
    <x v="2"/>
    <x v="39"/>
    <n v="32"/>
    <n v="68"/>
    <n v="32"/>
    <n v="66"/>
    <x v="83"/>
    <n v="12452"/>
    <n v="5.4609701252810797E-3"/>
  </r>
  <r>
    <x v="1"/>
    <x v="1"/>
    <x v="40"/>
    <n v="78"/>
    <n v="125"/>
    <n v="78"/>
    <n v="125"/>
    <x v="84"/>
    <n v="10960"/>
    <n v="1.1405109489051095E-2"/>
  </r>
  <r>
    <x v="1"/>
    <x v="3"/>
    <x v="41"/>
    <n v="345"/>
    <n v="735"/>
    <n v="336"/>
    <n v="717"/>
    <x v="85"/>
    <n v="83514"/>
    <n v="8.8009196062935561E-3"/>
  </r>
  <r>
    <x v="1"/>
    <x v="0"/>
    <x v="42"/>
    <n v="132"/>
    <n v="249"/>
    <n v="131"/>
    <n v="247"/>
    <x v="86"/>
    <n v="10496"/>
    <n v="2.3723323170731708E-2"/>
  </r>
  <r>
    <x v="1"/>
    <x v="0"/>
    <x v="43"/>
    <n v="35"/>
    <n v="75"/>
    <n v="35"/>
    <n v="75"/>
    <x v="87"/>
    <n v="10172"/>
    <n v="7.3731812819504521E-3"/>
  </r>
  <r>
    <x v="1"/>
    <x v="4"/>
    <x v="44"/>
    <n v="1203"/>
    <n v="2099"/>
    <n v="1149"/>
    <n v="2030"/>
    <x v="88"/>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x v="0"/>
    <n v="8425"/>
    <x v="0"/>
    <n v="8237"/>
    <x v="0"/>
    <x v="0"/>
    <n v="444028"/>
    <x v="0"/>
    <n v="765035"/>
    <x v="0"/>
  </r>
  <r>
    <x v="0"/>
    <x v="0"/>
    <x v="1"/>
    <n v="35"/>
    <x v="1"/>
    <n v="35"/>
    <x v="1"/>
    <x v="1"/>
    <n v="3900"/>
    <x v="1"/>
    <n v="765035"/>
    <x v="1"/>
  </r>
  <r>
    <x v="0"/>
    <x v="1"/>
    <x v="2"/>
    <n v="393"/>
    <x v="2"/>
    <n v="382"/>
    <x v="2"/>
    <x v="2"/>
    <n v="84377"/>
    <x v="2"/>
    <n v="193947"/>
    <x v="2"/>
  </r>
  <r>
    <x v="0"/>
    <x v="1"/>
    <x v="3"/>
    <n v="4"/>
    <x v="3"/>
    <n v="4"/>
    <x v="3"/>
    <x v="3"/>
    <n v="5945"/>
    <x v="3"/>
    <n v="193947"/>
    <x v="3"/>
  </r>
  <r>
    <x v="0"/>
    <x v="2"/>
    <x v="4"/>
    <n v="23"/>
    <x v="4"/>
    <n v="23"/>
    <x v="4"/>
    <x v="4"/>
    <n v="9092"/>
    <x v="4"/>
    <n v="193947"/>
    <x v="4"/>
  </r>
  <r>
    <x v="0"/>
    <x v="1"/>
    <x v="5"/>
    <n v="111"/>
    <x v="5"/>
    <n v="110"/>
    <x v="5"/>
    <x v="5"/>
    <n v="45201"/>
    <x v="5"/>
    <n v="193947"/>
    <x v="5"/>
  </r>
  <r>
    <x v="0"/>
    <x v="3"/>
    <x v="6"/>
    <n v="375"/>
    <x v="6"/>
    <n v="373"/>
    <x v="6"/>
    <x v="6"/>
    <n v="21791"/>
    <x v="6"/>
    <n v="193947"/>
    <x v="6"/>
  </r>
  <r>
    <x v="0"/>
    <x v="0"/>
    <x v="7"/>
    <n v="37"/>
    <x v="7"/>
    <n v="37"/>
    <x v="7"/>
    <x v="7"/>
    <n v="7124"/>
    <x v="7"/>
    <n v="765035"/>
    <x v="7"/>
  </r>
  <r>
    <x v="0"/>
    <x v="2"/>
    <x v="8"/>
    <n v="211"/>
    <x v="8"/>
    <n v="209"/>
    <x v="8"/>
    <x v="8"/>
    <n v="42536"/>
    <x v="8"/>
    <n v="193947"/>
    <x v="8"/>
  </r>
  <r>
    <x v="0"/>
    <x v="1"/>
    <x v="9"/>
    <n v="692"/>
    <x v="9"/>
    <n v="680"/>
    <x v="9"/>
    <x v="9"/>
    <n v="112232"/>
    <x v="9"/>
    <n v="193947"/>
    <x v="9"/>
  </r>
  <r>
    <x v="0"/>
    <x v="2"/>
    <x v="10"/>
    <n v="28"/>
    <x v="10"/>
    <n v="28"/>
    <x v="10"/>
    <x v="10"/>
    <n v="11681"/>
    <x v="10"/>
    <n v="193947"/>
    <x v="10"/>
  </r>
  <r>
    <x v="0"/>
    <x v="1"/>
    <x v="11"/>
    <n v="4"/>
    <x v="11"/>
    <n v="4"/>
    <x v="11"/>
    <x v="11"/>
    <n v="2501"/>
    <x v="11"/>
    <n v="193947"/>
    <x v="11"/>
  </r>
  <r>
    <x v="0"/>
    <x v="3"/>
    <x v="12"/>
    <n v="3"/>
    <x v="12"/>
    <n v="3"/>
    <x v="12"/>
    <x v="12"/>
    <n v="1072"/>
    <x v="12"/>
    <n v="193947"/>
    <x v="12"/>
  </r>
  <r>
    <x v="0"/>
    <x v="0"/>
    <x v="13"/>
    <n v="983"/>
    <x v="13"/>
    <n v="952"/>
    <x v="13"/>
    <x v="13"/>
    <n v="211698"/>
    <x v="13"/>
    <n v="765035"/>
    <x v="13"/>
  </r>
  <r>
    <x v="0"/>
    <x v="1"/>
    <x v="14"/>
    <n v="21"/>
    <x v="14"/>
    <n v="21"/>
    <x v="14"/>
    <x v="14"/>
    <n v="6887"/>
    <x v="14"/>
    <n v="193947"/>
    <x v="14"/>
  </r>
  <r>
    <x v="0"/>
    <x v="3"/>
    <x v="15"/>
    <n v="66"/>
    <x v="15"/>
    <n v="65"/>
    <x v="15"/>
    <x v="15"/>
    <n v="23504"/>
    <x v="15"/>
    <n v="193947"/>
    <x v="15"/>
  </r>
  <r>
    <x v="0"/>
    <x v="1"/>
    <x v="16"/>
    <n v="1"/>
    <x v="16"/>
    <n v="1"/>
    <x v="16"/>
    <x v="16"/>
    <n v="860"/>
    <x v="16"/>
    <n v="193947"/>
    <x v="16"/>
  </r>
  <r>
    <x v="0"/>
    <x v="2"/>
    <x v="17"/>
    <n v="33"/>
    <x v="17"/>
    <n v="32"/>
    <x v="17"/>
    <x v="17"/>
    <n v="8497"/>
    <x v="17"/>
    <n v="193947"/>
    <x v="17"/>
  </r>
  <r>
    <x v="0"/>
    <x v="1"/>
    <x v="18"/>
    <n v="17"/>
    <x v="18"/>
    <n v="16"/>
    <x v="18"/>
    <x v="18"/>
    <n v="4096"/>
    <x v="18"/>
    <n v="193947"/>
    <x v="18"/>
  </r>
  <r>
    <x v="0"/>
    <x v="0"/>
    <x v="19"/>
    <n v="56"/>
    <x v="19"/>
    <n v="53"/>
    <x v="19"/>
    <x v="19"/>
    <n v="26018"/>
    <x v="19"/>
    <n v="765035"/>
    <x v="19"/>
  </r>
  <r>
    <x v="0"/>
    <x v="1"/>
    <x v="20"/>
    <n v="17"/>
    <x v="20"/>
    <n v="17"/>
    <x v="20"/>
    <x v="20"/>
    <n v="13406"/>
    <x v="20"/>
    <n v="193947"/>
    <x v="20"/>
  </r>
  <r>
    <x v="0"/>
    <x v="1"/>
    <x v="21"/>
    <n v="15"/>
    <x v="21"/>
    <n v="15"/>
    <x v="21"/>
    <x v="21"/>
    <n v="12943"/>
    <x v="21"/>
    <n v="193947"/>
    <x v="21"/>
  </r>
  <r>
    <x v="0"/>
    <x v="0"/>
    <x v="22"/>
    <n v="65"/>
    <x v="22"/>
    <n v="64"/>
    <x v="22"/>
    <x v="22"/>
    <n v="17184"/>
    <x v="22"/>
    <n v="765035"/>
    <x v="22"/>
  </r>
  <r>
    <x v="0"/>
    <x v="3"/>
    <x v="23"/>
    <n v="33"/>
    <x v="23"/>
    <n v="32"/>
    <x v="23"/>
    <x v="23"/>
    <n v="15185"/>
    <x v="23"/>
    <n v="193947"/>
    <x v="23"/>
  </r>
  <r>
    <x v="0"/>
    <x v="2"/>
    <x v="24"/>
    <n v="47"/>
    <x v="24"/>
    <n v="45"/>
    <x v="24"/>
    <x v="24"/>
    <n v="16156"/>
    <x v="24"/>
    <n v="193947"/>
    <x v="24"/>
  </r>
  <r>
    <x v="0"/>
    <x v="1"/>
    <x v="25"/>
    <n v="63"/>
    <x v="25"/>
    <n v="60"/>
    <x v="25"/>
    <x v="25"/>
    <n v="27839"/>
    <x v="25"/>
    <n v="193947"/>
    <x v="25"/>
  </r>
  <r>
    <x v="0"/>
    <x v="3"/>
    <x v="26"/>
    <n v="60"/>
    <x v="26"/>
    <n v="58"/>
    <x v="26"/>
    <x v="26"/>
    <n v="22994"/>
    <x v="26"/>
    <n v="193947"/>
    <x v="26"/>
  </r>
  <r>
    <x v="0"/>
    <x v="2"/>
    <x v="27"/>
    <n v="1069"/>
    <x v="27"/>
    <n v="1047"/>
    <x v="27"/>
    <x v="27"/>
    <n v="154311"/>
    <x v="27"/>
    <n v="193947"/>
    <x v="27"/>
  </r>
  <r>
    <x v="0"/>
    <x v="2"/>
    <x v="28"/>
    <n v="385"/>
    <x v="28"/>
    <n v="379"/>
    <x v="28"/>
    <x v="28"/>
    <n v="39196"/>
    <x v="28"/>
    <n v="193947"/>
    <x v="28"/>
  </r>
  <r>
    <x v="0"/>
    <x v="1"/>
    <x v="29"/>
    <n v="33"/>
    <x v="29"/>
    <n v="31"/>
    <x v="29"/>
    <x v="29"/>
    <n v="7723"/>
    <x v="29"/>
    <n v="193947"/>
    <x v="29"/>
  </r>
  <r>
    <x v="0"/>
    <x v="2"/>
    <x v="30"/>
    <n v="13"/>
    <x v="30"/>
    <n v="12"/>
    <x v="30"/>
    <x v="30"/>
    <n v="3853"/>
    <x v="30"/>
    <n v="193947"/>
    <x v="30"/>
  </r>
  <r>
    <x v="0"/>
    <x v="3"/>
    <x v="31"/>
    <n v="11"/>
    <x v="31"/>
    <n v="11"/>
    <x v="31"/>
    <x v="31"/>
    <n v="5271"/>
    <x v="31"/>
    <n v="193947"/>
    <x v="31"/>
  </r>
  <r>
    <x v="0"/>
    <x v="1"/>
    <x v="32"/>
    <n v="66"/>
    <x v="32"/>
    <n v="64"/>
    <x v="32"/>
    <x v="32"/>
    <n v="39048"/>
    <x v="32"/>
    <n v="193947"/>
    <x v="32"/>
  </r>
  <r>
    <x v="0"/>
    <x v="3"/>
    <x v="33"/>
    <n v="31"/>
    <x v="33"/>
    <n v="31"/>
    <x v="33"/>
    <x v="33"/>
    <n v="20616"/>
    <x v="33"/>
    <n v="193947"/>
    <x v="33"/>
  </r>
  <r>
    <x v="0"/>
    <x v="2"/>
    <x v="34"/>
    <n v="199"/>
    <x v="34"/>
    <n v="195"/>
    <x v="34"/>
    <x v="34"/>
    <n v="40369"/>
    <x v="34"/>
    <n v="193947"/>
    <x v="34"/>
  </r>
  <r>
    <x v="0"/>
    <x v="1"/>
    <x v="35"/>
    <n v="2"/>
    <x v="35"/>
    <n v="2"/>
    <x v="35"/>
    <x v="35"/>
    <n v="4343"/>
    <x v="35"/>
    <n v="193947"/>
    <x v="35"/>
  </r>
  <r>
    <x v="0"/>
    <x v="0"/>
    <x v="36"/>
    <n v="17"/>
    <x v="36"/>
    <n v="17"/>
    <x v="36"/>
    <x v="36"/>
    <n v="11389"/>
    <x v="36"/>
    <n v="765035"/>
    <x v="36"/>
  </r>
  <r>
    <x v="0"/>
    <x v="0"/>
    <x v="37"/>
    <n v="94"/>
    <x v="37"/>
    <n v="92"/>
    <x v="37"/>
    <x v="37"/>
    <n v="23026"/>
    <x v="37"/>
    <n v="765035"/>
    <x v="37"/>
  </r>
  <r>
    <x v="0"/>
    <x v="1"/>
    <x v="38"/>
    <n v="11"/>
    <x v="38"/>
    <n v="11"/>
    <x v="38"/>
    <x v="38"/>
    <n v="7654"/>
    <x v="38"/>
    <n v="193947"/>
    <x v="38"/>
  </r>
  <r>
    <x v="0"/>
    <x v="2"/>
    <x v="39"/>
    <n v="32"/>
    <x v="39"/>
    <n v="32"/>
    <x v="39"/>
    <x v="39"/>
    <n v="12452"/>
    <x v="39"/>
    <n v="193947"/>
    <x v="39"/>
  </r>
  <r>
    <x v="0"/>
    <x v="1"/>
    <x v="40"/>
    <n v="80"/>
    <x v="40"/>
    <n v="80"/>
    <x v="40"/>
    <x v="40"/>
    <n v="10960"/>
    <x v="40"/>
    <n v="193947"/>
    <x v="40"/>
  </r>
  <r>
    <x v="0"/>
    <x v="3"/>
    <x v="41"/>
    <n v="350"/>
    <x v="41"/>
    <n v="342"/>
    <x v="41"/>
    <x v="41"/>
    <n v="83514"/>
    <x v="41"/>
    <n v="193947"/>
    <x v="41"/>
  </r>
  <r>
    <x v="0"/>
    <x v="0"/>
    <x v="42"/>
    <n v="130"/>
    <x v="42"/>
    <n v="129"/>
    <x v="42"/>
    <x v="42"/>
    <n v="10496"/>
    <x v="42"/>
    <n v="765035"/>
    <x v="42"/>
  </r>
  <r>
    <x v="0"/>
    <x v="0"/>
    <x v="43"/>
    <n v="34"/>
    <x v="43"/>
    <n v="34"/>
    <x v="43"/>
    <x v="43"/>
    <n v="10172"/>
    <x v="43"/>
    <n v="765035"/>
    <x v="43"/>
  </r>
  <r>
    <x v="0"/>
    <x v="4"/>
    <x v="44"/>
    <n v="1176"/>
    <x v="44"/>
    <n v="2728"/>
    <x v="44"/>
    <x v="44"/>
    <s v=""/>
    <x v="44"/>
    <m/>
    <x v="44"/>
  </r>
  <r>
    <x v="1"/>
    <x v="0"/>
    <x v="0"/>
    <n v="8343"/>
    <x v="45"/>
    <n v="8136"/>
    <x v="45"/>
    <x v="45"/>
    <n v="444028"/>
    <x v="45"/>
    <n v="765035"/>
    <x v="45"/>
  </r>
  <r>
    <x v="1"/>
    <x v="0"/>
    <x v="1"/>
    <n v="34"/>
    <x v="46"/>
    <n v="34"/>
    <x v="29"/>
    <x v="46"/>
    <n v="3900"/>
    <x v="46"/>
    <n v="765035"/>
    <x v="46"/>
  </r>
  <r>
    <x v="1"/>
    <x v="1"/>
    <x v="2"/>
    <n v="389"/>
    <x v="47"/>
    <n v="379"/>
    <x v="46"/>
    <x v="47"/>
    <n v="84377"/>
    <x v="47"/>
    <n v="193947"/>
    <x v="47"/>
  </r>
  <r>
    <x v="1"/>
    <x v="1"/>
    <x v="3"/>
    <n v="4"/>
    <x v="11"/>
    <n v="4"/>
    <x v="11"/>
    <x v="48"/>
    <n v="5945"/>
    <x v="48"/>
    <n v="193947"/>
    <x v="11"/>
  </r>
  <r>
    <x v="1"/>
    <x v="2"/>
    <x v="4"/>
    <n v="23"/>
    <x v="4"/>
    <n v="23"/>
    <x v="4"/>
    <x v="49"/>
    <n v="9092"/>
    <x v="4"/>
    <n v="193947"/>
    <x v="4"/>
  </r>
  <r>
    <x v="1"/>
    <x v="1"/>
    <x v="5"/>
    <n v="110"/>
    <x v="48"/>
    <n v="109"/>
    <x v="47"/>
    <x v="50"/>
    <n v="45201"/>
    <x v="49"/>
    <n v="193947"/>
    <x v="48"/>
  </r>
  <r>
    <x v="1"/>
    <x v="3"/>
    <x v="6"/>
    <n v="373"/>
    <x v="49"/>
    <n v="370"/>
    <x v="48"/>
    <x v="51"/>
    <n v="21791"/>
    <x v="50"/>
    <n v="193947"/>
    <x v="49"/>
  </r>
  <r>
    <x v="1"/>
    <x v="0"/>
    <x v="7"/>
    <n v="35"/>
    <x v="50"/>
    <n v="35"/>
    <x v="49"/>
    <x v="52"/>
    <n v="7124"/>
    <x v="51"/>
    <n v="765035"/>
    <x v="50"/>
  </r>
  <r>
    <x v="1"/>
    <x v="2"/>
    <x v="8"/>
    <n v="204"/>
    <x v="51"/>
    <n v="200"/>
    <x v="50"/>
    <x v="53"/>
    <n v="42536"/>
    <x v="52"/>
    <n v="193947"/>
    <x v="51"/>
  </r>
  <r>
    <x v="1"/>
    <x v="1"/>
    <x v="9"/>
    <n v="695"/>
    <x v="52"/>
    <n v="678"/>
    <x v="51"/>
    <x v="54"/>
    <n v="112232"/>
    <x v="53"/>
    <n v="193947"/>
    <x v="52"/>
  </r>
  <r>
    <x v="1"/>
    <x v="2"/>
    <x v="10"/>
    <n v="29"/>
    <x v="53"/>
    <n v="29"/>
    <x v="39"/>
    <x v="55"/>
    <n v="11681"/>
    <x v="54"/>
    <n v="193947"/>
    <x v="53"/>
  </r>
  <r>
    <x v="1"/>
    <x v="1"/>
    <x v="11"/>
    <n v="6"/>
    <x v="54"/>
    <n v="6"/>
    <x v="52"/>
    <x v="56"/>
    <n v="2501"/>
    <x v="55"/>
    <n v="193947"/>
    <x v="54"/>
  </r>
  <r>
    <x v="1"/>
    <x v="3"/>
    <x v="12"/>
    <n v="4"/>
    <x v="11"/>
    <n v="4"/>
    <x v="11"/>
    <x v="57"/>
    <n v="1072"/>
    <x v="56"/>
    <n v="193947"/>
    <x v="11"/>
  </r>
  <r>
    <x v="1"/>
    <x v="0"/>
    <x v="13"/>
    <n v="963"/>
    <x v="55"/>
    <n v="930"/>
    <x v="53"/>
    <x v="58"/>
    <n v="211698"/>
    <x v="57"/>
    <n v="765035"/>
    <x v="55"/>
  </r>
  <r>
    <x v="1"/>
    <x v="1"/>
    <x v="14"/>
    <n v="23"/>
    <x v="14"/>
    <n v="23"/>
    <x v="14"/>
    <x v="59"/>
    <n v="6887"/>
    <x v="14"/>
    <n v="193947"/>
    <x v="14"/>
  </r>
  <r>
    <x v="1"/>
    <x v="3"/>
    <x v="15"/>
    <n v="66"/>
    <x v="56"/>
    <n v="65"/>
    <x v="54"/>
    <x v="60"/>
    <n v="23504"/>
    <x v="58"/>
    <n v="193947"/>
    <x v="56"/>
  </r>
  <r>
    <x v="1"/>
    <x v="1"/>
    <x v="16"/>
    <n v="1"/>
    <x v="16"/>
    <n v="1"/>
    <x v="16"/>
    <x v="61"/>
    <n v="860"/>
    <x v="16"/>
    <n v="193947"/>
    <x v="16"/>
  </r>
  <r>
    <x v="1"/>
    <x v="2"/>
    <x v="17"/>
    <n v="34"/>
    <x v="17"/>
    <n v="33"/>
    <x v="17"/>
    <x v="62"/>
    <n v="8497"/>
    <x v="17"/>
    <n v="193947"/>
    <x v="17"/>
  </r>
  <r>
    <x v="1"/>
    <x v="1"/>
    <x v="18"/>
    <n v="14"/>
    <x v="57"/>
    <n v="13"/>
    <x v="55"/>
    <x v="63"/>
    <n v="4096"/>
    <x v="59"/>
    <n v="193947"/>
    <x v="57"/>
  </r>
  <r>
    <x v="1"/>
    <x v="0"/>
    <x v="19"/>
    <n v="60"/>
    <x v="58"/>
    <n v="57"/>
    <x v="56"/>
    <x v="64"/>
    <n v="26018"/>
    <x v="60"/>
    <n v="765035"/>
    <x v="58"/>
  </r>
  <r>
    <x v="1"/>
    <x v="1"/>
    <x v="20"/>
    <n v="18"/>
    <x v="20"/>
    <n v="18"/>
    <x v="20"/>
    <x v="65"/>
    <n v="13406"/>
    <x v="20"/>
    <n v="193947"/>
    <x v="20"/>
  </r>
  <r>
    <x v="1"/>
    <x v="1"/>
    <x v="21"/>
    <n v="14"/>
    <x v="57"/>
    <n v="14"/>
    <x v="57"/>
    <x v="66"/>
    <n v="12943"/>
    <x v="61"/>
    <n v="193947"/>
    <x v="57"/>
  </r>
  <r>
    <x v="1"/>
    <x v="0"/>
    <x v="22"/>
    <n v="66"/>
    <x v="59"/>
    <n v="65"/>
    <x v="58"/>
    <x v="67"/>
    <n v="17184"/>
    <x v="62"/>
    <n v="765035"/>
    <x v="59"/>
  </r>
  <r>
    <x v="1"/>
    <x v="3"/>
    <x v="23"/>
    <n v="35"/>
    <x v="7"/>
    <n v="33"/>
    <x v="59"/>
    <x v="68"/>
    <n v="15185"/>
    <x v="63"/>
    <n v="193947"/>
    <x v="60"/>
  </r>
  <r>
    <x v="1"/>
    <x v="2"/>
    <x v="24"/>
    <n v="44"/>
    <x v="60"/>
    <n v="43"/>
    <x v="60"/>
    <x v="69"/>
    <n v="16156"/>
    <x v="64"/>
    <n v="193947"/>
    <x v="61"/>
  </r>
  <r>
    <x v="1"/>
    <x v="1"/>
    <x v="25"/>
    <n v="63"/>
    <x v="61"/>
    <n v="60"/>
    <x v="61"/>
    <x v="70"/>
    <n v="27839"/>
    <x v="65"/>
    <n v="193947"/>
    <x v="62"/>
  </r>
  <r>
    <x v="1"/>
    <x v="3"/>
    <x v="26"/>
    <n v="60"/>
    <x v="62"/>
    <n v="58"/>
    <x v="62"/>
    <x v="71"/>
    <n v="22994"/>
    <x v="66"/>
    <n v="193947"/>
    <x v="63"/>
  </r>
  <r>
    <x v="1"/>
    <x v="2"/>
    <x v="27"/>
    <n v="1060"/>
    <x v="63"/>
    <n v="1041"/>
    <x v="63"/>
    <x v="72"/>
    <n v="154311"/>
    <x v="67"/>
    <n v="193947"/>
    <x v="64"/>
  </r>
  <r>
    <x v="1"/>
    <x v="2"/>
    <x v="28"/>
    <n v="380"/>
    <x v="64"/>
    <n v="375"/>
    <x v="64"/>
    <x v="73"/>
    <n v="39196"/>
    <x v="68"/>
    <n v="193947"/>
    <x v="65"/>
  </r>
  <r>
    <x v="1"/>
    <x v="1"/>
    <x v="29"/>
    <n v="33"/>
    <x v="65"/>
    <n v="31"/>
    <x v="65"/>
    <x v="74"/>
    <n v="7723"/>
    <x v="69"/>
    <n v="193947"/>
    <x v="66"/>
  </r>
  <r>
    <x v="1"/>
    <x v="2"/>
    <x v="30"/>
    <n v="13"/>
    <x v="66"/>
    <n v="12"/>
    <x v="66"/>
    <x v="75"/>
    <n v="3853"/>
    <x v="70"/>
    <n v="193947"/>
    <x v="67"/>
  </r>
  <r>
    <x v="1"/>
    <x v="3"/>
    <x v="31"/>
    <n v="10"/>
    <x v="67"/>
    <n v="10"/>
    <x v="67"/>
    <x v="76"/>
    <n v="5271"/>
    <x v="71"/>
    <n v="193947"/>
    <x v="68"/>
  </r>
  <r>
    <x v="1"/>
    <x v="1"/>
    <x v="32"/>
    <n v="67"/>
    <x v="68"/>
    <n v="66"/>
    <x v="68"/>
    <x v="77"/>
    <n v="39048"/>
    <x v="72"/>
    <n v="193947"/>
    <x v="69"/>
  </r>
  <r>
    <x v="1"/>
    <x v="3"/>
    <x v="33"/>
    <n v="30"/>
    <x v="39"/>
    <n v="30"/>
    <x v="1"/>
    <x v="78"/>
    <n v="20616"/>
    <x v="73"/>
    <n v="193947"/>
    <x v="39"/>
  </r>
  <r>
    <x v="1"/>
    <x v="2"/>
    <x v="34"/>
    <n v="196"/>
    <x v="69"/>
    <n v="191"/>
    <x v="69"/>
    <x v="79"/>
    <n v="40369"/>
    <x v="74"/>
    <n v="193947"/>
    <x v="70"/>
  </r>
  <r>
    <x v="1"/>
    <x v="1"/>
    <x v="35"/>
    <n v="2"/>
    <x v="35"/>
    <n v="2"/>
    <x v="35"/>
    <x v="80"/>
    <n v="4343"/>
    <x v="35"/>
    <n v="193947"/>
    <x v="35"/>
  </r>
  <r>
    <x v="1"/>
    <x v="0"/>
    <x v="36"/>
    <n v="17"/>
    <x v="36"/>
    <n v="17"/>
    <x v="36"/>
    <x v="81"/>
    <n v="11389"/>
    <x v="36"/>
    <n v="765035"/>
    <x v="36"/>
  </r>
  <r>
    <x v="1"/>
    <x v="0"/>
    <x v="37"/>
    <n v="92"/>
    <x v="70"/>
    <n v="90"/>
    <x v="32"/>
    <x v="82"/>
    <n v="23026"/>
    <x v="75"/>
    <n v="765035"/>
    <x v="71"/>
  </r>
  <r>
    <x v="1"/>
    <x v="1"/>
    <x v="38"/>
    <n v="11"/>
    <x v="71"/>
    <n v="11"/>
    <x v="70"/>
    <x v="83"/>
    <n v="7654"/>
    <x v="76"/>
    <n v="193947"/>
    <x v="72"/>
  </r>
  <r>
    <x v="1"/>
    <x v="2"/>
    <x v="39"/>
    <n v="32"/>
    <x v="72"/>
    <n v="32"/>
    <x v="43"/>
    <x v="84"/>
    <n v="12452"/>
    <x v="77"/>
    <n v="193947"/>
    <x v="73"/>
  </r>
  <r>
    <x v="1"/>
    <x v="1"/>
    <x v="40"/>
    <n v="78"/>
    <x v="73"/>
    <n v="78"/>
    <x v="71"/>
    <x v="85"/>
    <n v="10960"/>
    <x v="78"/>
    <n v="193947"/>
    <x v="74"/>
  </r>
  <r>
    <x v="1"/>
    <x v="3"/>
    <x v="41"/>
    <n v="345"/>
    <x v="74"/>
    <n v="336"/>
    <x v="72"/>
    <x v="86"/>
    <n v="83514"/>
    <x v="79"/>
    <n v="193947"/>
    <x v="75"/>
  </r>
  <r>
    <x v="1"/>
    <x v="0"/>
    <x v="42"/>
    <n v="132"/>
    <x v="75"/>
    <n v="131"/>
    <x v="73"/>
    <x v="87"/>
    <n v="10496"/>
    <x v="80"/>
    <n v="765035"/>
    <x v="76"/>
  </r>
  <r>
    <x v="1"/>
    <x v="0"/>
    <x v="43"/>
    <n v="35"/>
    <x v="76"/>
    <n v="35"/>
    <x v="74"/>
    <x v="88"/>
    <n v="10172"/>
    <x v="81"/>
    <n v="765035"/>
    <x v="77"/>
  </r>
  <r>
    <x v="1"/>
    <x v="4"/>
    <x v="44"/>
    <n v="1203"/>
    <x v="77"/>
    <n v="1149"/>
    <x v="75"/>
    <x v="89"/>
    <s v=""/>
    <x v="44"/>
    <m/>
    <x v="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P10" firstHeaderRow="1" firstDataRow="3" firstDataCol="2"/>
  <pivotFields count="12">
    <pivotField axis="axisCol" compact="0" outline="0" showAll="0">
      <items count="3">
        <item x="1"/>
        <item x="0"/>
        <item t="default"/>
      </items>
    </pivotField>
    <pivotField axis="axisRow" compact="0" outline="0" showAll="0">
      <items count="6">
        <item sd="0" x="3"/>
        <item sd="0" x="1"/>
        <item sd="0" x="2"/>
        <item sd="0" x="4"/>
        <item sd="0" x="0"/>
        <item t="default"/>
      </items>
    </pivotField>
    <pivotField axis="axisRow" compact="0" outline="0"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44"/>
        <item x="36"/>
        <item x="37"/>
        <item x="38"/>
        <item x="39"/>
        <item x="40"/>
        <item x="41"/>
        <item x="42"/>
        <item x="43"/>
        <item t="default"/>
      </items>
    </pivotField>
    <pivotField compact="0" outline="0" showAll="0"/>
    <pivotField dataField="1" compact="0" outline="0" showAll="0">
      <items count="79">
        <item x="16"/>
        <item x="35"/>
        <item x="12"/>
        <item x="11"/>
        <item x="3"/>
        <item x="54"/>
        <item x="67"/>
        <item x="31"/>
        <item x="71"/>
        <item x="38"/>
        <item x="66"/>
        <item x="57"/>
        <item x="30"/>
        <item x="18"/>
        <item x="21"/>
        <item x="4"/>
        <item x="20"/>
        <item x="36"/>
        <item x="14"/>
        <item x="17"/>
        <item x="65"/>
        <item x="46"/>
        <item x="29"/>
        <item x="43"/>
        <item x="53"/>
        <item x="72"/>
        <item x="1"/>
        <item x="39"/>
        <item x="10"/>
        <item x="76"/>
        <item x="33"/>
        <item x="50"/>
        <item x="23"/>
        <item x="7"/>
        <item x="60"/>
        <item x="24"/>
        <item x="19"/>
        <item x="58"/>
        <item x="61"/>
        <item x="62"/>
        <item x="25"/>
        <item x="26"/>
        <item x="73"/>
        <item x="40"/>
        <item x="59"/>
        <item x="22"/>
        <item x="56"/>
        <item x="15"/>
        <item x="68"/>
        <item x="70"/>
        <item x="32"/>
        <item x="37"/>
        <item x="75"/>
        <item x="48"/>
        <item x="42"/>
        <item x="5"/>
        <item x="51"/>
        <item x="8"/>
        <item x="69"/>
        <item x="34"/>
        <item x="49"/>
        <item x="6"/>
        <item x="64"/>
        <item x="28"/>
        <item x="74"/>
        <item x="47"/>
        <item x="41"/>
        <item x="2"/>
        <item x="52"/>
        <item x="9"/>
        <item x="55"/>
        <item x="63"/>
        <item x="13"/>
        <item x="44"/>
        <item x="77"/>
        <item x="27"/>
        <item x="45"/>
        <item x="0"/>
        <item t="default"/>
      </items>
    </pivotField>
    <pivotField compact="0" outline="0" showAll="0"/>
    <pivotField compact="0" outline="0" showAll="0"/>
    <pivotField dataField="1" compact="0" numFmtId="165" outline="0" showAll="0">
      <items count="91">
        <item x="80"/>
        <item x="35"/>
        <item x="11"/>
        <item x="61"/>
        <item x="16"/>
        <item x="56"/>
        <item x="12"/>
        <item x="57"/>
        <item x="81"/>
        <item x="48"/>
        <item x="3"/>
        <item x="83"/>
        <item x="38"/>
        <item x="36"/>
        <item x="30"/>
        <item x="75"/>
        <item x="66"/>
        <item x="65"/>
        <item x="76"/>
        <item x="20"/>
        <item x="31"/>
        <item x="63"/>
        <item x="21"/>
        <item x="78"/>
        <item x="59"/>
        <item x="33"/>
        <item x="18"/>
        <item x="43"/>
        <item x="88"/>
        <item x="49"/>
        <item x="62"/>
        <item x="14"/>
        <item x="4"/>
        <item x="84"/>
        <item x="68"/>
        <item x="39"/>
        <item x="17"/>
        <item x="64"/>
        <item x="46"/>
        <item x="19"/>
        <item x="69"/>
        <item x="55"/>
        <item x="70"/>
        <item x="23"/>
        <item x="52"/>
        <item x="77"/>
        <item x="1"/>
        <item x="67"/>
        <item x="7"/>
        <item x="25"/>
        <item x="24"/>
        <item x="10"/>
        <item x="32"/>
        <item x="22"/>
        <item x="74"/>
        <item x="71"/>
        <item x="29"/>
        <item x="50"/>
        <item x="60"/>
        <item x="26"/>
        <item x="82"/>
        <item x="5"/>
        <item x="85"/>
        <item x="15"/>
        <item x="40"/>
        <item x="37"/>
        <item x="87"/>
        <item x="79"/>
        <item x="53"/>
        <item x="34"/>
        <item x="42"/>
        <item x="8"/>
        <item x="73"/>
        <item x="86"/>
        <item x="47"/>
        <item x="28"/>
        <item x="41"/>
        <item x="2"/>
        <item x="58"/>
        <item x="54"/>
        <item x="13"/>
        <item x="9"/>
        <item x="51"/>
        <item x="6"/>
        <item x="72"/>
        <item x="27"/>
        <item x="89"/>
        <item x="44"/>
        <item x="45"/>
        <item x="0"/>
        <item t="default"/>
      </items>
    </pivotField>
    <pivotField compact="0" outline="0" showAll="0"/>
    <pivotField compact="0" outline="0" showAll="0"/>
    <pivotField compact="0" outline="0" showAll="0"/>
    <pivotField dataField="1" compact="0" outline="0" showAll="0">
      <items count="79">
        <item x="16"/>
        <item x="35"/>
        <item x="12"/>
        <item x="11"/>
        <item x="3"/>
        <item x="36"/>
        <item x="54"/>
        <item x="68"/>
        <item x="46"/>
        <item x="43"/>
        <item x="1"/>
        <item x="31"/>
        <item x="77"/>
        <item x="50"/>
        <item x="72"/>
        <item x="7"/>
        <item x="38"/>
        <item x="67"/>
        <item x="57"/>
        <item x="19"/>
        <item x="58"/>
        <item x="30"/>
        <item x="18"/>
        <item x="21"/>
        <item x="4"/>
        <item x="59"/>
        <item x="20"/>
        <item x="22"/>
        <item x="14"/>
        <item x="71"/>
        <item x="37"/>
        <item x="17"/>
        <item x="66"/>
        <item x="29"/>
        <item x="76"/>
        <item x="42"/>
        <item x="53"/>
        <item x="73"/>
        <item x="39"/>
        <item x="10"/>
        <item x="33"/>
        <item x="23"/>
        <item x="60"/>
        <item x="61"/>
        <item x="24"/>
        <item x="62"/>
        <item x="63"/>
        <item x="25"/>
        <item x="26"/>
        <item x="74"/>
        <item x="40"/>
        <item x="56"/>
        <item x="15"/>
        <item x="69"/>
        <item x="32"/>
        <item x="48"/>
        <item x="5"/>
        <item x="51"/>
        <item x="8"/>
        <item x="70"/>
        <item x="34"/>
        <item x="55"/>
        <item x="13"/>
        <item x="49"/>
        <item x="6"/>
        <item x="65"/>
        <item x="28"/>
        <item x="75"/>
        <item x="47"/>
        <item x="41"/>
        <item x="2"/>
        <item x="52"/>
        <item x="9"/>
        <item x="64"/>
        <item x="27"/>
        <item x="45"/>
        <item x="0"/>
        <item x="44"/>
        <item t="default"/>
      </items>
    </pivotField>
  </pivotFields>
  <rowFields count="2">
    <field x="1"/>
    <field x="2"/>
  </rowFields>
  <rowItems count="5">
    <i>
      <x/>
    </i>
    <i>
      <x v="1"/>
    </i>
    <i>
      <x v="2"/>
    </i>
    <i>
      <x v="3"/>
    </i>
    <i>
      <x v="4"/>
    </i>
  </rowItems>
  <colFields count="2">
    <field x="0"/>
    <field x="-2"/>
  </colFields>
  <colItems count="14">
    <i>
      <x/>
      <x/>
    </i>
    <i r="1" i="1">
      <x v="1"/>
    </i>
    <i r="1" i="2">
      <x v="2"/>
    </i>
    <i r="1" i="3">
      <x v="3"/>
    </i>
    <i r="1" i="4">
      <x v="4"/>
    </i>
    <i r="1" i="5">
      <x v="5"/>
    </i>
    <i r="1" i="6">
      <x v="6"/>
    </i>
    <i>
      <x v="1"/>
      <x/>
    </i>
    <i r="1" i="1">
      <x v="1"/>
    </i>
    <i r="1" i="2">
      <x v="2"/>
    </i>
    <i r="1" i="3">
      <x v="3"/>
    </i>
    <i r="1" i="4">
      <x v="4"/>
    </i>
    <i r="1" i="5">
      <x v="5"/>
    </i>
    <i r="1" i="6">
      <x v="6"/>
    </i>
  </colItems>
  <dataFields count="7">
    <dataField name="Total Active Accts" fld="4" baseField="0" baseItem="0" numFmtId="1"/>
    <dataField name="Total Assets ($)" fld="7" baseField="0" baseItem="0" numFmtId="7"/>
    <dataField name="Active Accounts Per Capita By Region " fld="11" baseField="0" baseItem="0" numFmtId="10"/>
    <dataField name="Active Accounts Change (%)" fld="4" showDataAs="percentDiff" baseField="0" baseItem="1048828" numFmtId="10"/>
    <dataField name="Difference in Active Accounts" fld="4" showDataAs="difference" baseField="0" baseItem="1048828"/>
    <dataField name="Total Assets Change (%)" fld="7" showDataAs="percentDiff" baseField="0" baseItem="1048828" numFmtId="10"/>
    <dataField name="Difference in Total Assets" fld="7" showDataAs="difference" baseField="0" baseItem="1048828" numFmtId="8"/>
  </dataFields>
  <formats count="10">
    <format dxfId="46">
      <pivotArea outline="0" collapsedLevelsAreSubtotals="1" fieldPosition="0"/>
    </format>
    <format dxfId="45">
      <pivotArea outline="0" collapsedLevelsAreSubtotals="1" fieldPosition="0"/>
    </format>
    <format dxfId="44">
      <pivotArea dataOnly="0" labelOnly="1" outline="0" fieldPosition="0">
        <references count="2">
          <reference field="4294967294" count="7">
            <x v="0"/>
            <x v="1"/>
            <x v="2"/>
            <x v="3"/>
            <x v="4"/>
            <x v="5"/>
            <x v="6"/>
          </reference>
          <reference field="0" count="1" selected="0">
            <x v="0"/>
          </reference>
        </references>
      </pivotArea>
    </format>
    <format dxfId="43">
      <pivotArea dataOnly="0" labelOnly="1" outline="0" fieldPosition="0">
        <references count="2">
          <reference field="4294967294" count="7">
            <x v="0"/>
            <x v="1"/>
            <x v="2"/>
            <x v="3"/>
            <x v="4"/>
            <x v="5"/>
            <x v="6"/>
          </reference>
          <reference field="0" count="1" selected="0">
            <x v="1"/>
          </reference>
        </references>
      </pivotArea>
    </format>
    <format dxfId="42">
      <pivotArea dataOnly="0" labelOnly="1" outline="0" fieldPosition="0">
        <references count="2">
          <reference field="4294967294" count="7">
            <x v="0"/>
            <x v="1"/>
            <x v="2"/>
            <x v="3"/>
            <x v="4"/>
            <x v="5"/>
            <x v="6"/>
          </reference>
          <reference field="0" count="1" selected="0">
            <x v="0"/>
          </reference>
        </references>
      </pivotArea>
    </format>
    <format dxfId="41">
      <pivotArea dataOnly="0" labelOnly="1" outline="0" fieldPosition="0">
        <references count="2">
          <reference field="4294967294" count="7">
            <x v="0"/>
            <x v="1"/>
            <x v="2"/>
            <x v="3"/>
            <x v="4"/>
            <x v="5"/>
            <x v="6"/>
          </reference>
          <reference field="0" count="1" selected="0">
            <x v="1"/>
          </reference>
        </references>
      </pivotArea>
    </format>
    <format dxfId="40">
      <pivotArea dataOnly="0" labelOnly="1" outline="0" fieldPosition="0">
        <references count="2">
          <reference field="4294967294" count="7">
            <x v="0"/>
            <x v="1"/>
            <x v="2"/>
            <x v="3"/>
            <x v="4"/>
            <x v="5"/>
            <x v="6"/>
          </reference>
          <reference field="0" count="1" selected="0">
            <x v="0"/>
          </reference>
        </references>
      </pivotArea>
    </format>
    <format dxfId="39">
      <pivotArea dataOnly="0" labelOnly="1" outline="0" fieldPosition="0">
        <references count="2">
          <reference field="4294967294" count="7">
            <x v="0"/>
            <x v="1"/>
            <x v="2"/>
            <x v="3"/>
            <x v="4"/>
            <x v="5"/>
            <x v="6"/>
          </reference>
          <reference field="0" count="1" selected="0">
            <x v="1"/>
          </reference>
        </references>
      </pivotArea>
    </format>
    <format dxfId="38">
      <pivotArea outline="0" fieldPosition="0">
        <references count="1">
          <reference field="4294967294" count="1">
            <x v="6"/>
          </reference>
        </references>
      </pivotArea>
    </format>
    <format dxfId="37">
      <pivotArea outline="0" fieldPosition="0">
        <references count="1">
          <reference field="4294967294" count="1">
            <x v="1"/>
          </reference>
        </references>
      </pivotArea>
    </format>
  </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8">
  <location ref="A3:H10" firstHeaderRow="1" firstDataRow="3" firstDataCol="2"/>
  <pivotFields count="12">
    <pivotField axis="axisCol" compact="0" outline="0" showAll="0">
      <items count="3">
        <item x="1"/>
        <item x="0"/>
        <item t="default"/>
      </items>
    </pivotField>
    <pivotField axis="axisRow" compact="0" outline="0" showAll="0">
      <items count="6">
        <item sd="0" x="3"/>
        <item sd="0" x="1"/>
        <item sd="0" x="2"/>
        <item h="1" sd="0" x="4"/>
        <item sd="0" x="0"/>
        <item t="default"/>
      </items>
    </pivotField>
    <pivotField axis="axisRow" compact="0" outline="0"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44"/>
        <item x="36"/>
        <item x="37"/>
        <item x="38"/>
        <item x="39"/>
        <item x="40"/>
        <item x="41"/>
        <item x="42"/>
        <item x="43"/>
        <item t="default"/>
      </items>
    </pivotField>
    <pivotField compact="0" outline="0" showAll="0"/>
    <pivotField dataField="1" compact="0" outline="0" showAll="0">
      <items count="79">
        <item x="16"/>
        <item x="35"/>
        <item x="12"/>
        <item x="11"/>
        <item x="3"/>
        <item x="54"/>
        <item x="67"/>
        <item x="31"/>
        <item x="71"/>
        <item x="38"/>
        <item x="66"/>
        <item x="57"/>
        <item x="30"/>
        <item x="18"/>
        <item x="21"/>
        <item x="4"/>
        <item x="20"/>
        <item x="36"/>
        <item x="14"/>
        <item x="17"/>
        <item x="65"/>
        <item x="46"/>
        <item x="29"/>
        <item x="43"/>
        <item x="53"/>
        <item x="72"/>
        <item x="1"/>
        <item x="39"/>
        <item x="10"/>
        <item x="76"/>
        <item x="33"/>
        <item x="50"/>
        <item x="23"/>
        <item x="7"/>
        <item x="60"/>
        <item x="24"/>
        <item x="19"/>
        <item x="58"/>
        <item x="61"/>
        <item x="62"/>
        <item x="25"/>
        <item x="26"/>
        <item x="73"/>
        <item x="40"/>
        <item x="59"/>
        <item x="22"/>
        <item x="56"/>
        <item x="15"/>
        <item x="68"/>
        <item x="70"/>
        <item x="32"/>
        <item x="37"/>
        <item x="75"/>
        <item x="48"/>
        <item x="42"/>
        <item x="5"/>
        <item x="51"/>
        <item x="8"/>
        <item x="69"/>
        <item x="34"/>
        <item x="49"/>
        <item x="6"/>
        <item x="64"/>
        <item x="28"/>
        <item x="74"/>
        <item x="47"/>
        <item x="41"/>
        <item x="2"/>
        <item x="52"/>
        <item x="9"/>
        <item x="55"/>
        <item x="63"/>
        <item x="13"/>
        <item x="44"/>
        <item x="77"/>
        <item x="27"/>
        <item x="45"/>
        <item x="0"/>
        <item t="default"/>
      </items>
    </pivotField>
    <pivotField compact="0" outline="0" showAll="0"/>
    <pivotField compact="0" outline="0" showAll="0"/>
    <pivotField dataField="1" compact="0" numFmtId="165" outline="0" showAll="0">
      <items count="91">
        <item x="80"/>
        <item x="35"/>
        <item x="11"/>
        <item x="61"/>
        <item x="16"/>
        <item x="56"/>
        <item x="12"/>
        <item x="57"/>
        <item x="81"/>
        <item x="48"/>
        <item x="3"/>
        <item x="83"/>
        <item x="38"/>
        <item x="36"/>
        <item x="30"/>
        <item x="75"/>
        <item x="66"/>
        <item x="65"/>
        <item x="76"/>
        <item x="20"/>
        <item x="31"/>
        <item x="63"/>
        <item x="21"/>
        <item x="78"/>
        <item x="59"/>
        <item x="33"/>
        <item x="18"/>
        <item x="43"/>
        <item x="88"/>
        <item x="49"/>
        <item x="62"/>
        <item x="14"/>
        <item x="4"/>
        <item x="84"/>
        <item x="68"/>
        <item x="39"/>
        <item x="17"/>
        <item x="64"/>
        <item x="46"/>
        <item x="19"/>
        <item x="69"/>
        <item x="55"/>
        <item x="70"/>
        <item x="23"/>
        <item x="52"/>
        <item x="77"/>
        <item x="1"/>
        <item x="67"/>
        <item x="7"/>
        <item x="25"/>
        <item x="24"/>
        <item x="10"/>
        <item x="32"/>
        <item x="22"/>
        <item x="74"/>
        <item x="71"/>
        <item x="29"/>
        <item x="50"/>
        <item x="60"/>
        <item x="26"/>
        <item x="82"/>
        <item x="5"/>
        <item x="85"/>
        <item x="15"/>
        <item x="40"/>
        <item x="37"/>
        <item x="87"/>
        <item x="79"/>
        <item x="53"/>
        <item x="34"/>
        <item x="42"/>
        <item x="8"/>
        <item x="73"/>
        <item x="86"/>
        <item x="47"/>
        <item x="28"/>
        <item x="41"/>
        <item x="2"/>
        <item x="58"/>
        <item x="54"/>
        <item x="13"/>
        <item x="9"/>
        <item x="51"/>
        <item x="6"/>
        <item x="72"/>
        <item x="27"/>
        <item x="89"/>
        <item x="44"/>
        <item x="45"/>
        <item x="0"/>
        <item t="default"/>
      </items>
    </pivotField>
    <pivotField compact="0" outline="0" showAll="0"/>
    <pivotField compact="0" outline="0" showAll="0"/>
    <pivotField compact="0" outline="0" showAll="0"/>
    <pivotField compact="0" outline="0" showAll="0"/>
  </pivotFields>
  <rowFields count="2">
    <field x="1"/>
    <field x="2"/>
  </rowFields>
  <rowItems count="5">
    <i>
      <x/>
    </i>
    <i>
      <x v="1"/>
    </i>
    <i>
      <x v="2"/>
    </i>
    <i>
      <x v="4"/>
    </i>
    <i t="grand">
      <x/>
    </i>
  </rowItems>
  <colFields count="2">
    <field x="0"/>
    <field x="-2"/>
  </colFields>
  <colItems count="6">
    <i>
      <x/>
      <x/>
    </i>
    <i r="1" i="1">
      <x v="1"/>
    </i>
    <i>
      <x v="1"/>
      <x/>
    </i>
    <i r="1" i="1">
      <x v="1"/>
    </i>
    <i t="grand">
      <x/>
    </i>
    <i t="grand" i="1">
      <x/>
    </i>
  </colItems>
  <dataFields count="2">
    <dataField name="Total Active Accounts" fld="4" baseField="0" baseItem="0"/>
    <dataField name="Total Assets in Dollars" fld="7" baseField="0" baseItem="0" numFmtId="7"/>
  </dataFields>
  <formats count="11">
    <format dxfId="36">
      <pivotArea field="0" dataOnly="0" labelOnly="1" grandCol="1" outline="0" axis="axisCol" fieldPosition="0">
        <references count="1">
          <reference field="4294967294" count="1" selected="0">
            <x v="0"/>
          </reference>
        </references>
      </pivotArea>
    </format>
    <format dxfId="35">
      <pivotArea field="0" dataOnly="0" labelOnly="1" grandCol="1" outline="0" axis="axisCol" fieldPosition="0">
        <references count="1">
          <reference field="4294967294" count="1" selected="0">
            <x v="1"/>
          </reference>
        </references>
      </pivotArea>
    </format>
    <format dxfId="34">
      <pivotArea dataOnly="0" labelOnly="1" outline="0" fieldPosition="0">
        <references count="2">
          <reference field="4294967294" count="2">
            <x v="0"/>
            <x v="1"/>
          </reference>
          <reference field="0" count="1" selected="0">
            <x v="0"/>
          </reference>
        </references>
      </pivotArea>
    </format>
    <format dxfId="33">
      <pivotArea dataOnly="0" labelOnly="1" outline="0" fieldPosition="0">
        <references count="2">
          <reference field="4294967294" count="2">
            <x v="0"/>
            <x v="1"/>
          </reference>
          <reference field="0" count="1" selected="0">
            <x v="1"/>
          </reference>
        </references>
      </pivotArea>
    </format>
    <format dxfId="32">
      <pivotArea field="0" dataOnly="0" labelOnly="1" grandCol="1" outline="0" axis="axisCol" fieldPosition="0">
        <references count="1">
          <reference field="4294967294" count="1" selected="0">
            <x v="0"/>
          </reference>
        </references>
      </pivotArea>
    </format>
    <format dxfId="31">
      <pivotArea field="0" dataOnly="0" labelOnly="1" grandCol="1" outline="0" axis="axisCol" fieldPosition="0">
        <references count="1">
          <reference field="4294967294" count="1" selected="0">
            <x v="1"/>
          </reference>
        </references>
      </pivotArea>
    </format>
    <format dxfId="30">
      <pivotArea dataOnly="0" labelOnly="1" outline="0" fieldPosition="0">
        <references count="2">
          <reference field="4294967294" count="2">
            <x v="0"/>
            <x v="1"/>
          </reference>
          <reference field="0" count="1" selected="0">
            <x v="0"/>
          </reference>
        </references>
      </pivotArea>
    </format>
    <format dxfId="29">
      <pivotArea dataOnly="0" labelOnly="1" outline="0" fieldPosition="0">
        <references count="2">
          <reference field="4294967294" count="2">
            <x v="0"/>
            <x v="1"/>
          </reference>
          <reference field="0" count="1" selected="0">
            <x v="1"/>
          </reference>
        </references>
      </pivotArea>
    </format>
    <format dxfId="28">
      <pivotArea outline="0" collapsedLevelsAreSubtotals="1" fieldPosition="0"/>
    </format>
    <format dxfId="27">
      <pivotArea outline="0" collapsedLevelsAreSubtotals="1" fieldPosition="0"/>
    </format>
    <format dxfId="26">
      <pivotArea outline="0" fieldPosition="0">
        <references count="1">
          <reference field="4294967294" count="1">
            <x v="1"/>
          </reference>
        </references>
      </pivotArea>
    </format>
  </formats>
  <chartFormats count="8">
    <chartFormat chart="4" format="8" series="1">
      <pivotArea type="data" outline="0" fieldPosition="0">
        <references count="2">
          <reference field="4294967294" count="1" selected="0">
            <x v="1"/>
          </reference>
          <reference field="0" count="1" selected="0">
            <x v="1"/>
          </reference>
        </references>
      </pivotArea>
    </chartFormat>
    <chartFormat chart="4" format="9" series="1">
      <pivotArea type="data" outline="0" fieldPosition="0">
        <references count="2">
          <reference field="4294967294" count="1" selected="0">
            <x v="1"/>
          </reference>
          <reference field="0" count="1" selected="0">
            <x v="0"/>
          </reference>
        </references>
      </pivotArea>
    </chartFormat>
    <chartFormat chart="4" format="10" series="1">
      <pivotArea type="data" outline="0" fieldPosition="0">
        <references count="2">
          <reference field="4294967294" count="1" selected="0">
            <x v="0"/>
          </reference>
          <reference field="0" count="1" selected="0">
            <x v="0"/>
          </reference>
        </references>
      </pivotArea>
    </chartFormat>
    <chartFormat chart="4" format="11" series="1">
      <pivotArea type="data" outline="0" fieldPosition="0">
        <references count="2">
          <reference field="4294967294" count="1" selected="0">
            <x v="0"/>
          </reference>
          <reference field="0" count="1" selected="0">
            <x v="1"/>
          </reference>
        </references>
      </pivotArea>
    </chartFormat>
    <chartFormat chart="7" format="22" series="1">
      <pivotArea type="data" outline="0" fieldPosition="0">
        <references count="2">
          <reference field="4294967294" count="1" selected="0">
            <x v="0"/>
          </reference>
          <reference field="0" count="1" selected="0">
            <x v="0"/>
          </reference>
        </references>
      </pivotArea>
    </chartFormat>
    <chartFormat chart="7" format="23" series="1">
      <pivotArea type="data" outline="0" fieldPosition="0">
        <references count="2">
          <reference field="4294967294" count="1" selected="0">
            <x v="1"/>
          </reference>
          <reference field="0" count="1" selected="0">
            <x v="0"/>
          </reference>
        </references>
      </pivotArea>
    </chartFormat>
    <chartFormat chart="7" format="24" series="1">
      <pivotArea type="data" outline="0" fieldPosition="0">
        <references count="2">
          <reference field="4294967294" count="1" selected="0">
            <x v="0"/>
          </reference>
          <reference field="0" count="1" selected="0">
            <x v="1"/>
          </reference>
        </references>
      </pivotArea>
    </chartFormat>
    <chartFormat chart="7" format="25" series="1">
      <pivotArea type="data" outline="0" fieldPosition="0">
        <references count="2">
          <reference field="4294967294" count="1" selected="0">
            <x v="1"/>
          </reference>
          <reference field="0" count="1" selected="0">
            <x v="1"/>
          </reference>
        </references>
      </pivotArea>
    </chartFormat>
  </chart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4">
  <location ref="A3:D9" firstHeaderRow="1" firstDataRow="2" firstDataCol="2"/>
  <pivotFields count="12">
    <pivotField axis="axisCol" compact="0" outline="0" showAll="0">
      <items count="3">
        <item x="1"/>
        <item x="0"/>
        <item t="default"/>
      </items>
    </pivotField>
    <pivotField axis="axisRow" compact="0" outline="0" showAll="0">
      <items count="6">
        <item sd="0" x="3"/>
        <item sd="0" x="1"/>
        <item sd="0" x="2"/>
        <item sd="0" x="4"/>
        <item sd="0" x="0"/>
        <item t="default"/>
      </items>
    </pivotField>
    <pivotField axis="axisRow" compact="0" outline="0"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44"/>
        <item x="36"/>
        <item x="37"/>
        <item x="38"/>
        <item x="39"/>
        <item x="40"/>
        <item x="41"/>
        <item x="42"/>
        <item x="43"/>
        <item t="default"/>
      </items>
    </pivotField>
    <pivotField compact="0" outline="0" showAll="0"/>
    <pivotField compact="0" outline="0" showAll="0"/>
    <pivotField compact="0" outline="0" showAll="0"/>
    <pivotField compact="0" outline="0" showAll="0"/>
    <pivotField dataField="1" compact="0" numFmtId="165" outline="0" showAll="0">
      <items count="91">
        <item x="80"/>
        <item x="35"/>
        <item x="11"/>
        <item x="61"/>
        <item x="16"/>
        <item x="56"/>
        <item x="12"/>
        <item x="57"/>
        <item x="81"/>
        <item x="48"/>
        <item x="3"/>
        <item x="83"/>
        <item x="38"/>
        <item x="36"/>
        <item x="30"/>
        <item x="75"/>
        <item x="66"/>
        <item x="65"/>
        <item x="76"/>
        <item x="20"/>
        <item x="31"/>
        <item x="63"/>
        <item x="21"/>
        <item x="78"/>
        <item x="59"/>
        <item x="33"/>
        <item x="18"/>
        <item x="43"/>
        <item x="88"/>
        <item x="49"/>
        <item x="62"/>
        <item x="14"/>
        <item x="4"/>
        <item x="84"/>
        <item x="68"/>
        <item x="39"/>
        <item x="17"/>
        <item x="64"/>
        <item x="46"/>
        <item x="19"/>
        <item x="69"/>
        <item x="55"/>
        <item x="70"/>
        <item x="23"/>
        <item x="52"/>
        <item x="77"/>
        <item x="1"/>
        <item x="67"/>
        <item x="7"/>
        <item x="25"/>
        <item x="24"/>
        <item x="10"/>
        <item x="32"/>
        <item x="22"/>
        <item x="74"/>
        <item x="71"/>
        <item x="29"/>
        <item x="50"/>
        <item x="60"/>
        <item x="26"/>
        <item x="82"/>
        <item x="5"/>
        <item x="85"/>
        <item x="15"/>
        <item x="40"/>
        <item x="37"/>
        <item x="87"/>
        <item x="79"/>
        <item x="53"/>
        <item x="34"/>
        <item x="42"/>
        <item x="8"/>
        <item x="73"/>
        <item x="86"/>
        <item x="47"/>
        <item x="28"/>
        <item x="41"/>
        <item x="2"/>
        <item x="58"/>
        <item x="54"/>
        <item x="13"/>
        <item x="9"/>
        <item x="51"/>
        <item x="6"/>
        <item x="72"/>
        <item x="27"/>
        <item x="89"/>
        <item x="44"/>
        <item x="45"/>
        <item x="0"/>
        <item t="default"/>
      </items>
    </pivotField>
    <pivotField compact="0" outline="0" showAll="0"/>
    <pivotField compact="0" outline="0" showAll="0"/>
    <pivotField compact="0" outline="0" showAll="0"/>
    <pivotField compact="0" outline="0" showAll="0"/>
  </pivotFields>
  <rowFields count="2">
    <field x="1"/>
    <field x="2"/>
  </rowFields>
  <rowItems count="5">
    <i>
      <x/>
    </i>
    <i>
      <x v="1"/>
    </i>
    <i>
      <x v="2"/>
    </i>
    <i>
      <x v="3"/>
    </i>
    <i>
      <x v="4"/>
    </i>
  </rowItems>
  <colFields count="1">
    <field x="0"/>
  </colFields>
  <colItems count="2">
    <i>
      <x/>
    </i>
    <i>
      <x v="1"/>
    </i>
  </colItems>
  <dataFields count="1">
    <dataField name="Total Assets ($)" fld="7" baseField="0" baseItem="0" numFmtId="42"/>
  </dataFields>
  <formats count="5">
    <format dxfId="25">
      <pivotArea outline="0" fieldPosition="0">
        <references count="1">
          <reference field="1" count="4" selected="0">
            <x v="0"/>
            <x v="1"/>
            <x v="2"/>
            <x v="3"/>
          </reference>
        </references>
      </pivotArea>
    </format>
    <format dxfId="24">
      <pivotArea outline="0" fieldPosition="0">
        <references count="2">
          <reference field="1" count="1" selected="0">
            <x v="4"/>
          </reference>
          <reference field="2" count="10" selected="0">
            <x v="0"/>
            <x v="1"/>
            <x v="7"/>
            <x v="13"/>
            <x v="19"/>
            <x v="22"/>
            <x v="37"/>
            <x v="38"/>
            <x v="43"/>
            <x v="44"/>
          </reference>
        </references>
      </pivotArea>
    </format>
    <format dxfId="23">
      <pivotArea outline="0" fieldPosition="0">
        <references count="1">
          <reference field="1" count="4" selected="0">
            <x v="0"/>
            <x v="1"/>
            <x v="2"/>
            <x v="3"/>
          </reference>
        </references>
      </pivotArea>
    </format>
    <format dxfId="22">
      <pivotArea outline="0" fieldPosition="0">
        <references count="2">
          <reference field="1" count="1" selected="0">
            <x v="4"/>
          </reference>
          <reference field="2" count="10" selected="0">
            <x v="0"/>
            <x v="1"/>
            <x v="7"/>
            <x v="13"/>
            <x v="19"/>
            <x v="22"/>
            <x v="37"/>
            <x v="38"/>
            <x v="43"/>
            <x v="44"/>
          </reference>
        </references>
      </pivotArea>
    </format>
    <format dxfId="21">
      <pivotArea outline="0" fieldPosition="0">
        <references count="1">
          <reference field="4294967294" count="1">
            <x v="0"/>
          </reference>
        </references>
      </pivotArea>
    </format>
  </formats>
  <chartFormats count="2">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5">
  <location ref="A3:D9" firstHeaderRow="1" firstDataRow="2" firstDataCol="2"/>
  <pivotFields count="12">
    <pivotField axis="axisCol" compact="0" outline="0" showAll="0">
      <items count="3">
        <item x="1"/>
        <item x="0"/>
        <item t="default"/>
      </items>
    </pivotField>
    <pivotField axis="axisRow" compact="0" outline="0" showAll="0">
      <items count="6">
        <item sd="0" x="3"/>
        <item sd="0" x="1"/>
        <item sd="0" x="2"/>
        <item sd="0" x="4"/>
        <item sd="0" x="0"/>
        <item t="default" sd="0"/>
      </items>
    </pivotField>
    <pivotField axis="axisRow" compact="0" outline="0"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44"/>
        <item x="36"/>
        <item x="37"/>
        <item x="38"/>
        <item x="39"/>
        <item x="40"/>
        <item x="41"/>
        <item x="42"/>
        <item x="43"/>
        <item t="default"/>
      </items>
    </pivotField>
    <pivotField compact="0" outline="0" showAll="0"/>
    <pivotField compact="0" outline="0" showAll="0">
      <items count="79">
        <item x="16"/>
        <item x="35"/>
        <item x="12"/>
        <item x="11"/>
        <item x="3"/>
        <item x="54"/>
        <item x="67"/>
        <item x="31"/>
        <item x="71"/>
        <item x="38"/>
        <item x="66"/>
        <item x="57"/>
        <item x="30"/>
        <item x="18"/>
        <item x="21"/>
        <item x="4"/>
        <item x="20"/>
        <item x="36"/>
        <item x="14"/>
        <item x="17"/>
        <item x="65"/>
        <item x="46"/>
        <item x="29"/>
        <item x="43"/>
        <item x="53"/>
        <item x="72"/>
        <item x="1"/>
        <item x="39"/>
        <item x="10"/>
        <item x="76"/>
        <item x="33"/>
        <item x="50"/>
        <item x="23"/>
        <item x="7"/>
        <item x="60"/>
        <item x="24"/>
        <item x="19"/>
        <item x="58"/>
        <item x="61"/>
        <item x="62"/>
        <item x="25"/>
        <item x="26"/>
        <item x="73"/>
        <item x="40"/>
        <item x="59"/>
        <item x="22"/>
        <item x="56"/>
        <item x="15"/>
        <item x="68"/>
        <item x="70"/>
        <item x="32"/>
        <item x="37"/>
        <item x="75"/>
        <item x="48"/>
        <item x="42"/>
        <item x="5"/>
        <item x="51"/>
        <item x="8"/>
        <item x="69"/>
        <item x="34"/>
        <item x="49"/>
        <item x="6"/>
        <item x="64"/>
        <item x="28"/>
        <item x="74"/>
        <item x="47"/>
        <item x="41"/>
        <item x="2"/>
        <item x="52"/>
        <item x="9"/>
        <item x="55"/>
        <item x="63"/>
        <item x="13"/>
        <item x="44"/>
        <item x="77"/>
        <item x="27"/>
        <item x="45"/>
        <item x="0"/>
        <item t="default"/>
      </items>
    </pivotField>
    <pivotField compact="0" outline="0" showAll="0"/>
    <pivotField compact="0" outline="0" showAll="0">
      <items count="77">
        <item x="16"/>
        <item x="35"/>
        <item x="12"/>
        <item x="11"/>
        <item x="3"/>
        <item x="52"/>
        <item x="67"/>
        <item x="31"/>
        <item x="70"/>
        <item x="38"/>
        <item x="66"/>
        <item x="55"/>
        <item x="57"/>
        <item x="30"/>
        <item x="18"/>
        <item x="21"/>
        <item x="4"/>
        <item x="20"/>
        <item x="36"/>
        <item x="14"/>
        <item x="17"/>
        <item x="65"/>
        <item x="29"/>
        <item x="43"/>
        <item x="39"/>
        <item x="1"/>
        <item x="10"/>
        <item x="74"/>
        <item x="33"/>
        <item x="49"/>
        <item x="23"/>
        <item x="59"/>
        <item x="7"/>
        <item x="60"/>
        <item x="24"/>
        <item x="19"/>
        <item x="56"/>
        <item x="61"/>
        <item x="62"/>
        <item x="25"/>
        <item x="26"/>
        <item x="71"/>
        <item x="40"/>
        <item x="58"/>
        <item x="22"/>
        <item x="54"/>
        <item x="15"/>
        <item x="68"/>
        <item x="32"/>
        <item x="37"/>
        <item x="73"/>
        <item x="47"/>
        <item x="42"/>
        <item x="5"/>
        <item x="50"/>
        <item x="8"/>
        <item x="69"/>
        <item x="34"/>
        <item x="48"/>
        <item x="6"/>
        <item x="64"/>
        <item x="28"/>
        <item x="72"/>
        <item x="46"/>
        <item x="41"/>
        <item x="2"/>
        <item x="51"/>
        <item x="9"/>
        <item x="53"/>
        <item x="13"/>
        <item x="63"/>
        <item x="75"/>
        <item x="27"/>
        <item x="44"/>
        <item x="45"/>
        <item x="0"/>
        <item t="default"/>
      </items>
    </pivotField>
    <pivotField dataField="1" compact="0" numFmtId="165" outline="0" showAll="0">
      <items count="91">
        <item x="80"/>
        <item x="35"/>
        <item x="11"/>
        <item x="61"/>
        <item x="16"/>
        <item x="56"/>
        <item x="12"/>
        <item x="57"/>
        <item x="81"/>
        <item x="48"/>
        <item x="3"/>
        <item x="83"/>
        <item x="38"/>
        <item x="36"/>
        <item x="30"/>
        <item x="75"/>
        <item x="66"/>
        <item x="65"/>
        <item x="76"/>
        <item x="20"/>
        <item x="31"/>
        <item x="63"/>
        <item x="21"/>
        <item x="78"/>
        <item x="59"/>
        <item x="33"/>
        <item x="18"/>
        <item x="43"/>
        <item x="88"/>
        <item x="49"/>
        <item x="62"/>
        <item x="14"/>
        <item x="4"/>
        <item x="84"/>
        <item x="68"/>
        <item x="39"/>
        <item x="17"/>
        <item x="64"/>
        <item x="46"/>
        <item x="19"/>
        <item x="69"/>
        <item x="55"/>
        <item x="70"/>
        <item x="23"/>
        <item x="52"/>
        <item x="77"/>
        <item x="1"/>
        <item x="67"/>
        <item x="7"/>
        <item x="25"/>
        <item x="24"/>
        <item x="10"/>
        <item x="32"/>
        <item x="22"/>
        <item x="74"/>
        <item x="71"/>
        <item x="29"/>
        <item x="50"/>
        <item x="60"/>
        <item x="26"/>
        <item x="82"/>
        <item x="5"/>
        <item x="85"/>
        <item x="15"/>
        <item x="40"/>
        <item x="37"/>
        <item x="87"/>
        <item x="79"/>
        <item x="53"/>
        <item x="34"/>
        <item x="42"/>
        <item x="8"/>
        <item x="73"/>
        <item x="86"/>
        <item x="47"/>
        <item x="28"/>
        <item x="41"/>
        <item x="2"/>
        <item x="58"/>
        <item x="54"/>
        <item x="13"/>
        <item x="9"/>
        <item x="51"/>
        <item x="6"/>
        <item x="72"/>
        <item x="27"/>
        <item x="89"/>
        <item x="44"/>
        <item x="45"/>
        <item x="0"/>
        <item t="default"/>
      </items>
    </pivotField>
    <pivotField compact="0" outline="0" showAll="0"/>
    <pivotField compact="0" outline="0" showAll="0"/>
    <pivotField compact="0" outline="0" showAll="0"/>
    <pivotField compact="0" outline="0" showAll="0">
      <items count="79">
        <item x="16"/>
        <item x="35"/>
        <item x="12"/>
        <item x="11"/>
        <item x="3"/>
        <item x="36"/>
        <item x="54"/>
        <item x="68"/>
        <item x="46"/>
        <item x="43"/>
        <item x="1"/>
        <item x="31"/>
        <item x="77"/>
        <item x="50"/>
        <item x="72"/>
        <item x="7"/>
        <item x="38"/>
        <item x="67"/>
        <item x="57"/>
        <item x="19"/>
        <item x="58"/>
        <item x="30"/>
        <item x="18"/>
        <item x="21"/>
        <item x="4"/>
        <item x="59"/>
        <item x="20"/>
        <item x="22"/>
        <item x="14"/>
        <item x="71"/>
        <item x="37"/>
        <item x="17"/>
        <item x="66"/>
        <item x="29"/>
        <item x="76"/>
        <item x="42"/>
        <item x="53"/>
        <item x="73"/>
        <item x="39"/>
        <item x="10"/>
        <item x="33"/>
        <item x="23"/>
        <item x="60"/>
        <item x="61"/>
        <item x="24"/>
        <item x="62"/>
        <item x="63"/>
        <item x="25"/>
        <item x="26"/>
        <item x="74"/>
        <item x="40"/>
        <item x="56"/>
        <item x="15"/>
        <item x="69"/>
        <item x="32"/>
        <item x="48"/>
        <item x="5"/>
        <item x="51"/>
        <item x="8"/>
        <item x="70"/>
        <item x="34"/>
        <item x="55"/>
        <item x="13"/>
        <item x="49"/>
        <item x="6"/>
        <item x="65"/>
        <item x="28"/>
        <item x="75"/>
        <item x="47"/>
        <item x="41"/>
        <item x="2"/>
        <item x="52"/>
        <item x="9"/>
        <item x="64"/>
        <item x="27"/>
        <item x="45"/>
        <item x="0"/>
        <item x="44"/>
        <item t="default"/>
      </items>
    </pivotField>
  </pivotFields>
  <rowFields count="2">
    <field x="1"/>
    <field x="2"/>
  </rowFields>
  <rowItems count="5">
    <i>
      <x/>
    </i>
    <i>
      <x v="1"/>
    </i>
    <i>
      <x v="2"/>
    </i>
    <i>
      <x v="3"/>
    </i>
    <i>
      <x v="4"/>
    </i>
  </rowItems>
  <colFields count="1">
    <field x="0"/>
  </colFields>
  <colItems count="2">
    <i>
      <x/>
    </i>
    <i>
      <x v="1"/>
    </i>
  </colItems>
  <dataFields count="1">
    <dataField name="Proportional Change in Total Assets" fld="7" showDataAs="percentDiff" baseField="0" baseItem="1048828" numFmtId="10"/>
  </dataFields>
  <formats count="5">
    <format dxfId="20">
      <pivotArea outline="0" collapsedLevelsAreSubtotals="1" fieldPosition="0"/>
    </format>
    <format dxfId="19">
      <pivotArea outline="0" collapsedLevelsAreSubtotals="1" fieldPosition="0"/>
    </format>
    <format dxfId="18">
      <pivotArea field="2" type="button" dataOnly="0" labelOnly="1" outline="0" axis="axisRow" fieldPosition="1"/>
    </format>
    <format dxfId="17">
      <pivotArea field="2" type="button" dataOnly="0" labelOnly="1" outline="0" axis="axisRow" fieldPosition="1"/>
    </format>
    <format dxfId="16">
      <pivotArea outline="0" fieldPosition="0">
        <references count="1">
          <reference field="4294967294" count="1">
            <x v="0"/>
          </reference>
        </references>
      </pivotArea>
    </format>
  </formats>
  <chartFormats count="8">
    <chartFormat chart="0" format="6" series="1">
      <pivotArea type="data" outline="0" fieldPosition="0">
        <references count="1">
          <reference field="0" count="1" selected="0">
            <x v="1"/>
          </reference>
        </references>
      </pivotArea>
    </chartFormat>
    <chartFormat chart="0" format="7" series="1">
      <pivotArea type="data" outline="0" fieldPosition="0">
        <references count="1">
          <reference field="0" count="1" selected="0">
            <x v="0"/>
          </reference>
        </references>
      </pivotArea>
    </chartFormat>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2">
          <reference field="4294967294" count="1" selected="0">
            <x v="0"/>
          </reference>
          <reference field="0" count="1" selected="0">
            <x v="0"/>
          </reference>
        </references>
      </pivotArea>
    </chartFormat>
    <chartFormat chart="3" format="7"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7">
  <location ref="A3:D8" firstHeaderRow="1" firstDataRow="2" firstDataCol="2"/>
  <pivotFields count="10">
    <pivotField axis="axisCol" compact="0" outline="0" showAll="0">
      <items count="3">
        <item x="1"/>
        <item x="0"/>
        <item t="default"/>
      </items>
    </pivotField>
    <pivotField axis="axisRow" compact="0" outline="0" showAll="0">
      <items count="6">
        <item sd="0" x="3"/>
        <item sd="0" x="1"/>
        <item sd="0" x="2"/>
        <item h="1" sd="0" x="4"/>
        <item sd="0" x="0"/>
        <item t="default" sd="0"/>
      </items>
    </pivotField>
    <pivotField axis="axisRow" compact="0" outline="0"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44"/>
        <item x="36"/>
        <item x="37"/>
        <item x="38"/>
        <item x="39"/>
        <item x="40"/>
        <item x="41"/>
        <item x="42"/>
        <item x="43"/>
        <item t="default"/>
      </items>
    </pivotField>
    <pivotField compact="0" outline="0" showAll="0"/>
    <pivotField compact="0" outline="0" showAll="0"/>
    <pivotField compact="0" outline="0" showAll="0"/>
    <pivotField compact="0" outline="0" showAll="0"/>
    <pivotField dataField="1" compact="0" numFmtId="165" outline="0" showAll="0">
      <items count="90">
        <item x="79"/>
        <item x="35"/>
        <item x="11"/>
        <item x="60"/>
        <item x="16"/>
        <item x="55"/>
        <item x="12"/>
        <item x="56"/>
        <item x="80"/>
        <item x="47"/>
        <item x="3"/>
        <item x="82"/>
        <item x="38"/>
        <item x="36"/>
        <item x="30"/>
        <item x="74"/>
        <item x="65"/>
        <item x="64"/>
        <item x="75"/>
        <item x="20"/>
        <item x="31"/>
        <item x="62"/>
        <item x="21"/>
        <item x="77"/>
        <item x="58"/>
        <item x="33"/>
        <item x="18"/>
        <item x="43"/>
        <item x="87"/>
        <item x="48"/>
        <item x="61"/>
        <item x="14"/>
        <item x="4"/>
        <item x="83"/>
        <item x="67"/>
        <item x="39"/>
        <item x="17"/>
        <item x="63"/>
        <item x="45"/>
        <item x="19"/>
        <item x="68"/>
        <item x="54"/>
        <item x="69"/>
        <item x="23"/>
        <item x="51"/>
        <item x="76"/>
        <item x="1"/>
        <item x="66"/>
        <item x="7"/>
        <item x="25"/>
        <item x="24"/>
        <item x="10"/>
        <item x="32"/>
        <item x="22"/>
        <item x="73"/>
        <item x="70"/>
        <item x="29"/>
        <item x="49"/>
        <item x="59"/>
        <item x="26"/>
        <item x="81"/>
        <item x="5"/>
        <item x="84"/>
        <item x="15"/>
        <item x="40"/>
        <item x="37"/>
        <item x="86"/>
        <item x="78"/>
        <item x="52"/>
        <item x="34"/>
        <item x="42"/>
        <item x="8"/>
        <item x="72"/>
        <item x="85"/>
        <item x="46"/>
        <item x="28"/>
        <item x="41"/>
        <item x="2"/>
        <item x="57"/>
        <item x="53"/>
        <item x="13"/>
        <item x="9"/>
        <item x="50"/>
        <item x="6"/>
        <item x="71"/>
        <item x="27"/>
        <item x="88"/>
        <item x="44"/>
        <item x="0"/>
        <item t="default"/>
      </items>
    </pivotField>
    <pivotField compact="0" outline="0" showAll="0"/>
    <pivotField compact="0" outline="0" showAll="0"/>
  </pivotFields>
  <rowFields count="2">
    <field x="1"/>
    <field x="2"/>
  </rowFields>
  <rowItems count="4">
    <i>
      <x/>
    </i>
    <i>
      <x v="1"/>
    </i>
    <i>
      <x v="2"/>
    </i>
    <i>
      <x v="4"/>
    </i>
  </rowItems>
  <colFields count="1">
    <field x="0"/>
  </colFields>
  <colItems count="2">
    <i>
      <x/>
    </i>
    <i>
      <x v="1"/>
    </i>
  </colItems>
  <dataFields count="1">
    <dataField name="Difference in Total Assets" fld="7" showDataAs="difference" baseField="0" baseItem="1048828" numFmtId="8"/>
  </dataFields>
  <formats count="8">
    <format dxfId="15">
      <pivotArea dataOnly="0" labelOnly="1" outline="0" fieldPosition="0">
        <references count="2">
          <reference field="4294967294" count="1">
            <x v="0"/>
          </reference>
          <reference field="0" count="1" selected="0">
            <x v="0"/>
          </reference>
        </references>
      </pivotArea>
    </format>
    <format dxfId="14">
      <pivotArea dataOnly="0" labelOnly="1" outline="0" fieldPosition="0">
        <references count="2">
          <reference field="4294967294" count="1">
            <x v="0"/>
          </reference>
          <reference field="0" count="1" selected="0">
            <x v="1"/>
          </reference>
        </references>
      </pivotArea>
    </format>
    <format dxfId="13">
      <pivotArea dataOnly="0" labelOnly="1" outline="0" fieldPosition="0">
        <references count="2">
          <reference field="4294967294" count="1">
            <x v="0"/>
          </reference>
          <reference field="0" count="1" selected="0">
            <x v="0"/>
          </reference>
        </references>
      </pivotArea>
    </format>
    <format dxfId="12">
      <pivotArea dataOnly="0" labelOnly="1" outline="0" fieldPosition="0">
        <references count="2">
          <reference field="4294967294" count="1">
            <x v="0"/>
          </reference>
          <reference field="0" count="1" selected="0">
            <x v="1"/>
          </reference>
        </references>
      </pivotArea>
    </format>
    <format dxfId="11">
      <pivotArea outline="0" collapsedLevelsAreSubtotals="1" fieldPosition="0"/>
    </format>
    <format dxfId="10">
      <pivotArea outline="0" collapsedLevelsAreSubtotals="1" fieldPosition="0"/>
    </format>
    <format dxfId="9">
      <pivotArea outline="0" fieldPosition="0">
        <references count="1">
          <reference field="4294967294" count="1">
            <x v="0"/>
          </reference>
        </references>
      </pivotArea>
    </format>
    <format dxfId="8">
      <pivotArea type="origin" dataOnly="0" labelOnly="1" outline="0" fieldPosition="0"/>
    </format>
  </formats>
  <chartFormats count="10">
    <chartFormat chart="0" format="1" series="1">
      <pivotArea type="data" outline="0" fieldPosition="0">
        <references count="2">
          <reference field="4294967294" count="1" selected="0">
            <x v="0"/>
          </reference>
          <reference field="0"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1" format="1" series="1">
      <pivotArea type="data" outline="0" fieldPosition="0">
        <references count="2">
          <reference field="4294967294" count="1" selected="0">
            <x v="0"/>
          </reference>
          <reference field="0" count="1" selected="0">
            <x v="0"/>
          </reference>
        </references>
      </pivotArea>
    </chartFormat>
    <chartFormat chart="1" format="3" series="1">
      <pivotArea type="data" outline="0" fieldPosition="0">
        <references count="2">
          <reference field="4294967294" count="1" selected="0">
            <x v="0"/>
          </reference>
          <reference field="0" count="1" selected="0">
            <x v="1"/>
          </reference>
        </references>
      </pivotArea>
    </chartFormat>
    <chartFormat chart="3" format="9" series="1">
      <pivotArea type="data" outline="0" fieldPosition="0">
        <references count="2">
          <reference field="4294967294" count="1" selected="0">
            <x v="0"/>
          </reference>
          <reference field="0" count="1" selected="0">
            <x v="0"/>
          </reference>
        </references>
      </pivotArea>
    </chartFormat>
    <chartFormat chart="3" format="11" series="1">
      <pivotArea type="data" outline="0" fieldPosition="0">
        <references count="2">
          <reference field="4294967294" count="1" selected="0">
            <x v="0"/>
          </reference>
          <reference field="0" count="1" selected="0">
            <x v="1"/>
          </reference>
        </references>
      </pivotArea>
    </chartFormat>
    <chartFormat chart="4" format="1" series="1">
      <pivotArea type="data" outline="0" fieldPosition="0">
        <references count="2">
          <reference field="4294967294" count="1" selected="0">
            <x v="0"/>
          </reference>
          <reference field="0" count="1" selected="0">
            <x v="0"/>
          </reference>
        </references>
      </pivotArea>
    </chartFormat>
    <chartFormat chart="4" format="3" series="1">
      <pivotArea type="data" outline="0" fieldPosition="0">
        <references count="2">
          <reference field="4294967294" count="1" selected="0">
            <x v="0"/>
          </reference>
          <reference field="0" count="1" selected="0">
            <x v="1"/>
          </reference>
        </references>
      </pivotArea>
    </chartFormat>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F13" firstHeaderRow="1" firstDataRow="3" firstDataCol="2"/>
  <pivotFields count="12">
    <pivotField axis="axisCol" compact="0" outline="0" showAll="0" defaultSubtotal="0">
      <items count="2">
        <item x="1"/>
        <item x="0"/>
      </items>
    </pivotField>
    <pivotField axis="axisRow" compact="0" outline="0" showAll="0" sortType="descending" defaultSubtotal="0">
      <items count="5">
        <item h="1" x="0"/>
        <item h="1" x="4"/>
        <item h="1" x="2"/>
        <item h="1" x="1"/>
        <item x="3"/>
      </items>
    </pivotField>
    <pivotField axis="axisRow" compact="0" outline="0" showAll="0" sortType="ascending" defaultSubtota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44"/>
        <item x="36"/>
        <item x="37"/>
        <item x="38"/>
        <item x="39"/>
        <item x="40"/>
        <item x="41"/>
        <item x="42"/>
        <item x="43"/>
      </items>
    </pivotField>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pivotField compact="0" outline="0" showAll="0" defaultSubtotal="0"/>
    <pivotField dataField="1" compact="0" outline="0" showAll="0" defaultSubtotal="0">
      <items count="82">
        <item x="35"/>
        <item x="48"/>
        <item x="3"/>
        <item x="61"/>
        <item x="16"/>
        <item x="11"/>
        <item x="21"/>
        <item x="20"/>
        <item x="76"/>
        <item x="71"/>
        <item x="38"/>
        <item x="36"/>
        <item x="73"/>
        <item x="31"/>
        <item x="33"/>
        <item x="4"/>
        <item x="55"/>
        <item x="19"/>
        <item x="65"/>
        <item x="25"/>
        <item x="60"/>
        <item x="12"/>
        <item x="72"/>
        <item x="32"/>
        <item x="66"/>
        <item x="26"/>
        <item x="77"/>
        <item x="23"/>
        <item x="56"/>
        <item x="63"/>
        <item x="49"/>
        <item x="39"/>
        <item x="54"/>
        <item x="5"/>
        <item x="10"/>
        <item x="59"/>
        <item x="64"/>
        <item x="17"/>
        <item x="43"/>
        <item x="70"/>
        <item x="24"/>
        <item x="14"/>
        <item x="58"/>
        <item x="81"/>
        <item x="15"/>
        <item x="69"/>
        <item x="30"/>
        <item x="18"/>
        <item x="62"/>
        <item x="29"/>
        <item x="22"/>
        <item x="75"/>
        <item x="79"/>
        <item x="52"/>
        <item x="47"/>
        <item x="41"/>
        <item x="37"/>
        <item x="57"/>
        <item x="8"/>
        <item x="2"/>
        <item x="13"/>
        <item x="74"/>
        <item x="34"/>
        <item x="51"/>
        <item x="78"/>
        <item x="7"/>
        <item x="40"/>
        <item x="53"/>
        <item x="67"/>
        <item x="9"/>
        <item x="27"/>
        <item x="46"/>
        <item x="1"/>
        <item x="68"/>
        <item x="28"/>
        <item x="80"/>
        <item x="42"/>
        <item x="50"/>
        <item x="6"/>
        <item x="45"/>
        <item x="0"/>
        <item x="44"/>
      </items>
    </pivotField>
    <pivotField compact="0" outline="0" showAll="0" defaultSubtotal="0"/>
    <pivotField dataField="1" compact="0" outline="0" showAll="0" defaultSubtotal="0">
      <items count="78">
        <item x="16"/>
        <item x="35"/>
        <item x="12"/>
        <item x="11"/>
        <item x="3"/>
        <item x="36"/>
        <item x="54"/>
        <item x="68"/>
        <item x="46"/>
        <item x="43"/>
        <item x="1"/>
        <item x="31"/>
        <item x="77"/>
        <item x="50"/>
        <item x="72"/>
        <item x="7"/>
        <item x="38"/>
        <item x="67"/>
        <item x="57"/>
        <item x="19"/>
        <item x="58"/>
        <item x="30"/>
        <item x="18"/>
        <item x="21"/>
        <item x="4"/>
        <item x="59"/>
        <item x="20"/>
        <item x="22"/>
        <item x="14"/>
        <item x="71"/>
        <item x="37"/>
        <item x="17"/>
        <item x="66"/>
        <item x="29"/>
        <item x="76"/>
        <item x="42"/>
        <item x="53"/>
        <item x="73"/>
        <item x="39"/>
        <item x="10"/>
        <item x="33"/>
        <item x="23"/>
        <item x="60"/>
        <item x="61"/>
        <item x="24"/>
        <item x="62"/>
        <item x="63"/>
        <item x="25"/>
        <item x="26"/>
        <item x="74"/>
        <item x="40"/>
        <item x="56"/>
        <item x="15"/>
        <item x="69"/>
        <item x="32"/>
        <item x="48"/>
        <item x="5"/>
        <item x="51"/>
        <item x="8"/>
        <item x="70"/>
        <item x="34"/>
        <item x="55"/>
        <item x="13"/>
        <item x="49"/>
        <item x="6"/>
        <item x="65"/>
        <item x="28"/>
        <item x="75"/>
        <item x="47"/>
        <item x="41"/>
        <item x="2"/>
        <item x="52"/>
        <item x="9"/>
        <item x="64"/>
        <item x="27"/>
        <item x="45"/>
        <item x="0"/>
        <item x="44"/>
      </items>
    </pivotField>
  </pivotFields>
  <rowFields count="2">
    <field x="2"/>
    <field x="1"/>
  </rowFields>
  <rowItems count="8">
    <i>
      <x v="6"/>
      <x v="4"/>
    </i>
    <i>
      <x v="12"/>
      <x v="4"/>
    </i>
    <i>
      <x v="15"/>
      <x v="4"/>
    </i>
    <i>
      <x v="23"/>
      <x v="4"/>
    </i>
    <i>
      <x v="26"/>
      <x v="4"/>
    </i>
    <i>
      <x v="31"/>
      <x v="4"/>
    </i>
    <i>
      <x v="33"/>
      <x v="4"/>
    </i>
    <i>
      <x v="42"/>
      <x v="4"/>
    </i>
  </rowItems>
  <colFields count="2">
    <field x="0"/>
    <field x="-2"/>
  </colFields>
  <colItems count="4">
    <i>
      <x/>
      <x/>
    </i>
    <i r="1" i="1">
      <x v="1"/>
    </i>
    <i>
      <x v="1"/>
      <x/>
    </i>
    <i r="1" i="1">
      <x v="1"/>
    </i>
  </colItems>
  <dataFields count="2">
    <dataField name="Active Accounts Per Capita by County " fld="9" baseField="0" baseItem="0" numFmtId="10"/>
    <dataField name="Active Accounts Per Capita By Region " fld="11" baseField="0" baseItem="0" numFmtId="10"/>
  </dataFields>
  <formats count="8">
    <format dxfId="7">
      <pivotArea dataOnly="0" labelOnly="1" outline="0" fieldPosition="0">
        <references count="2">
          <reference field="4294967294" count="2">
            <x v="0"/>
            <x v="1"/>
          </reference>
          <reference field="0" count="1" selected="0">
            <x v="0"/>
          </reference>
        </references>
      </pivotArea>
    </format>
    <format dxfId="6">
      <pivotArea dataOnly="0" labelOnly="1" outline="0" fieldPosition="0">
        <references count="2">
          <reference field="4294967294" count="2">
            <x v="0"/>
            <x v="1"/>
          </reference>
          <reference field="0" count="1" selected="0">
            <x v="1"/>
          </reference>
        </references>
      </pivotArea>
    </format>
    <format dxfId="5">
      <pivotArea dataOnly="0" labelOnly="1" outline="0" fieldPosition="0">
        <references count="2">
          <reference field="4294967294" count="2">
            <x v="0"/>
            <x v="1"/>
          </reference>
          <reference field="0" count="1" selected="0">
            <x v="0"/>
          </reference>
        </references>
      </pivotArea>
    </format>
    <format dxfId="4">
      <pivotArea dataOnly="0" labelOnly="1" outline="0" fieldPosition="0">
        <references count="2">
          <reference field="4294967294" count="2">
            <x v="0"/>
            <x v="1"/>
          </reference>
          <reference field="0" count="1" selected="0">
            <x v="1"/>
          </reference>
        </references>
      </pivotArea>
    </format>
    <format dxfId="3">
      <pivotArea dataOnly="0" labelOnly="1" outline="0" fieldPosition="0">
        <references count="2">
          <reference field="4294967294" count="2">
            <x v="0"/>
            <x v="1"/>
          </reference>
          <reference field="0" count="1" selected="0">
            <x v="0"/>
          </reference>
        </references>
      </pivotArea>
    </format>
    <format dxfId="2">
      <pivotArea dataOnly="0" labelOnly="1" outline="0" fieldPosition="0">
        <references count="2">
          <reference field="4294967294" count="2">
            <x v="0"/>
            <x v="1"/>
          </reference>
          <reference field="0" count="1" selected="0">
            <x v="1"/>
          </reference>
        </references>
      </pivotArea>
    </format>
    <format dxfId="1">
      <pivotArea outline="0" collapsedLevelsAreSubtotals="1" fieldPosition="0"/>
    </format>
    <format dxfId="0">
      <pivotArea outline="0" collapsedLevelsAreSubtotals="1" fieldPosition="0"/>
    </format>
  </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26" name="PivotTable1"/>
  </pivotTables>
  <data>
    <tabular pivotCacheId="1">
      <items count="5">
        <i x="3" s="1"/>
        <i x="1" s="1"/>
        <i x="2" s="1"/>
        <i x="4"/>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00000000-0013-0000-FFFF-FFFF02000000}" sourceName="Region">
  <pivotTables>
    <pivotTable tabId="28" name="PivotTable2"/>
  </pivotTables>
  <data>
    <tabular pivotCacheId="2">
      <items count="5">
        <i x="3" s="1"/>
        <i x="1" s="1"/>
        <i x="2"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_Name1" xr10:uid="{00000000-0013-0000-FFFF-FFFF03000000}" sourceName="County Name">
  <pivotTables>
    <pivotTable tabId="28" name="PivotTable2"/>
  </pivotTables>
  <data>
    <tabular pivotCacheId="2">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44" s="1"/>
        <i x="36" s="1"/>
        <i x="37" s="1"/>
        <i x="38" s="1"/>
        <i x="39" s="1"/>
        <i x="40" s="1"/>
        <i x="41" s="1"/>
        <i x="42" s="1"/>
        <i x="4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3" xr10:uid="{00000000-0013-0000-FFFF-FFFF04000000}" sourceName="Region">
  <pivotTables>
    <pivotTable tabId="30" name="PivotTable2"/>
  </pivotTables>
  <data>
    <tabular pivotCacheId="2">
      <items count="5">
        <i x="3" s="1"/>
        <i x="1" s="1"/>
        <i x="2" s="1"/>
        <i x="4"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_Name3" xr10:uid="{00000000-0013-0000-FFFF-FFFF05000000}" sourceName="County Name">
  <pivotTables>
    <pivotTable tabId="30" name="PivotTable2"/>
  </pivotTables>
  <data>
    <tabular pivotCacheId="2">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44" s="1"/>
        <i x="36" s="1"/>
        <i x="37" s="1"/>
        <i x="38" s="1"/>
        <i x="39" s="1"/>
        <i x="40" s="1"/>
        <i x="41" s="1"/>
        <i x="42" s="1"/>
        <i x="4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_Name" xr10:uid="{00000000-0013-0000-FFFF-FFFF06000000}" sourceName="County Name">
  <pivotTables>
    <pivotTable tabId="26" name="PivotTable1"/>
  </pivotTables>
  <data>
    <tabular pivotCacheId="1">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00000000-0013-0000-FFFF-FFFF07000000}" sourceName="Region">
  <pivotTables>
    <pivotTable tabId="32" name="PivotTable1"/>
  </pivotTables>
  <data>
    <tabular pivotCacheId="2">
      <items count="5">
        <i x="3" s="1"/>
        <i x="1" s="1"/>
        <i x="2" s="1"/>
        <i x="4"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_Name2" xr10:uid="{00000000-0013-0000-FFFF-FFFF08000000}" sourceName="County Name">
  <pivotTables>
    <pivotTable tabId="32" name="PivotTable1"/>
  </pivotTables>
  <data>
    <tabular pivotCacheId="2">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44" s="1"/>
        <i x="36" s="1"/>
        <i x="37" s="1"/>
        <i x="38" s="1"/>
        <i x="39" s="1"/>
        <i x="40" s="1"/>
        <i x="41" s="1"/>
        <i x="42" s="1"/>
        <i x="4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4" xr10:uid="{00000000-0013-0000-FFFF-FFFF09000000}" sourceName="Region">
  <pivotTables>
    <pivotTable tabId="29" name="PivotTable1"/>
  </pivotTables>
  <data>
    <tabular pivotCacheId="2">
      <items count="5">
        <i x="3" s="1"/>
        <i x="1" s="1"/>
        <i x="2" s="1"/>
        <i x="4"/>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_Name4" xr10:uid="{00000000-0013-0000-FFFF-FFFF0A000000}" sourceName="County Name">
  <pivotTables>
    <pivotTable tabId="29" name="PivotTable1"/>
  </pivotTables>
  <data>
    <tabular pivotCacheId="2">
      <items count="4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6" xr10:uid="{00000000-0013-0000-FFFF-FFFF0B000000}" sourceName="Region">
  <pivotTables>
    <pivotTable tabId="33" name="PivotTable2"/>
  </pivotTables>
  <data>
    <tabular pivotCacheId="2">
      <items count="5">
        <i x="3" s="1"/>
        <i x="1"/>
        <i x="2"/>
        <i x="4"/>
        <i x="0"/>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y_Name6" xr10:uid="{00000000-0013-0000-FFFF-FFFF0C000000}" sourceName="County Name">
  <pivotTables>
    <pivotTable tabId="33" name="PivotTable2"/>
  </pivotTables>
  <data>
    <tabular pivotCacheId="2">
      <items count="45">
        <i x="6" s="1"/>
        <i x="12" s="1"/>
        <i x="15" s="1"/>
        <i x="23" s="1"/>
        <i x="26" s="1"/>
        <i x="31" s="1"/>
        <i x="33" s="1"/>
        <i x="41" s="1"/>
        <i x="0" s="1" nd="1"/>
        <i x="1" s="1" nd="1"/>
        <i x="2" s="1" nd="1"/>
        <i x="3" s="1" nd="1"/>
        <i x="4" s="1" nd="1"/>
        <i x="5" s="1" nd="1"/>
        <i x="7" s="1" nd="1"/>
        <i x="8" s="1" nd="1"/>
        <i x="9" s="1" nd="1"/>
        <i x="10" s="1" nd="1"/>
        <i x="11" s="1" nd="1"/>
        <i x="13" s="1" nd="1"/>
        <i x="14" s="1" nd="1"/>
        <i x="16" s="1" nd="1"/>
        <i x="17" s="1" nd="1"/>
        <i x="18" s="1" nd="1"/>
        <i x="19" s="1" nd="1"/>
        <i x="20" s="1" nd="1"/>
        <i x="21" s="1" nd="1"/>
        <i x="22" s="1" nd="1"/>
        <i x="24" s="1" nd="1"/>
        <i x="25" s="1" nd="1"/>
        <i x="27" s="1" nd="1"/>
        <i x="28" s="1" nd="1"/>
        <i x="29" s="1" nd="1"/>
        <i x="30" s="1" nd="1"/>
        <i x="32" s="1" nd="1"/>
        <i x="34" s="1" nd="1"/>
        <i x="35" s="1" nd="1"/>
        <i x="44" s="1" nd="1"/>
        <i x="36" s="1" nd="1"/>
        <i x="37" s="1" nd="1"/>
        <i x="38" s="1" nd="1"/>
        <i x="39" s="1" nd="1"/>
        <i x="40" s="1" nd="1"/>
        <i x="42" s="1" nd="1"/>
        <i x="4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00000000-0014-0000-FFFF-FFFF01000000}" cache="Slicer_Region" caption="Region" rowHeight="273050"/>
  <slicer name="Region 2" xr10:uid="{00000000-0014-0000-FFFF-FFFF02000000}" cache="Slicer_Region1" caption="Region" rowHeight="273050"/>
  <slicer name="County Name 2" xr10:uid="{00000000-0014-0000-FFFF-FFFF03000000}" cache="Slicer_County_Name1" caption="County Name" rowHeight="273050"/>
  <slicer name="Region 6" xr10:uid="{00000000-0014-0000-FFFF-FFFF04000000}" cache="Slicer_Region3" caption="Region" rowHeight="273050"/>
  <slicer name="County Name 5" xr10:uid="{00000000-0014-0000-FFFF-FFFF05000000}" cache="Slicer_County_Name3" caption="County Name" rowHeight="273050"/>
  <slicer name="County Name 1" xr10:uid="{00000000-0014-0000-FFFF-FFFF06000000}" cache="Slicer_County_Name" caption="County Name" rowHeight="273050"/>
  <slicer name="Region 8" xr10:uid="{00000000-0014-0000-FFFF-FFFF07000000}" cache="Slicer_Region4" caption="Region" rowHeight="288925"/>
  <slicer name="County Name 8" xr10:uid="{00000000-0014-0000-FFFF-FFFF08000000}" cache="Slicer_County_Name4" caption="County Name" startItem="9" rowHeight="2889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0000000-0014-0000-FFFF-FFFF09000000}" cache="Slicer_Region2" caption="Region" rowHeight="273050"/>
  <slicer name="County Name 3" xr10:uid="{00000000-0014-0000-FFFF-FFFF0A000000}" cache="Slicer_County_Name2" caption="County Name" rowHeight="2730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7" xr10:uid="{00000000-0014-0000-FFFF-FFFF0B000000}" cache="Slicer_Region4" caption="Region" rowHeight="273050"/>
  <slicer name="County Name 7" xr10:uid="{00000000-0014-0000-FFFF-FFFF0C000000}" cache="Slicer_County_Name4" caption="County Name" rowHeight="2730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D000000}" cache="Slicer_Region3" caption="Region" rowHeight="273050"/>
  <slicer name="County Name" xr10:uid="{00000000-0014-0000-FFFF-FFFF0E000000}" cache="Slicer_County_Name3" caption="County Name" rowHeight="2730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00000000-0014-0000-FFFF-FFFF0F000000}" cache="Slicer_Region1" caption="Region" rowHeight="273050"/>
  <slicer name="County Name 4" xr10:uid="{00000000-0014-0000-FFFF-FFFF10000000}" cache="Slicer_County_Name1" caption="County Name" rowHeight="2730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5" xr10:uid="{00000000-0014-0000-FFFF-FFFF11000000}" cache="Slicer_Region" caption="Region" rowHeight="273050"/>
  <slicer name="County Name 6" xr10:uid="{00000000-0014-0000-FFFF-FFFF12000000}" cache="Slicer_County_Name" caption="County Name" rowHeight="2730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9" xr10:uid="{00000000-0014-0000-FFFF-FFFF13000000}" cache="Slicer_Region6" caption="Region" rowHeight="273050"/>
  <slicer name="County Name 9" xr10:uid="{00000000-0014-0000-FFFF-FFFF14000000}" cache="Slicer_County_Name6" caption="County Name" rowHeight="273050"/>
</slicers>
</file>

<file path=xl/theme/theme1.xml><?xml version="1.0" encoding="utf-8"?>
<a:theme xmlns:a="http://schemas.openxmlformats.org/drawingml/2006/main" name="Slic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4"/>
  <sheetViews>
    <sheetView showGridLines="0" workbookViewId="0">
      <selection activeCell="G30" sqref="G30"/>
    </sheetView>
  </sheetViews>
  <sheetFormatPr baseColWidth="10" defaultColWidth="10.7109375" defaultRowHeight="16"/>
  <cols>
    <col min="1" max="3" width="10.7109375" style="1"/>
    <col min="4" max="8" width="10.85546875" style="1" customWidth="1"/>
    <col min="9" max="9" width="13.7109375" style="1" bestFit="1" customWidth="1"/>
    <col min="10" max="16384" width="10.7109375" style="1"/>
  </cols>
  <sheetData>
    <row r="1" spans="1:14" ht="17" thickBot="1"/>
    <row r="2" spans="1:14" ht="32">
      <c r="A2" s="14" t="s">
        <v>287</v>
      </c>
      <c r="B2" s="15" t="s">
        <v>0</v>
      </c>
      <c r="C2" s="15" t="s">
        <v>1</v>
      </c>
      <c r="D2" s="15" t="s">
        <v>2</v>
      </c>
      <c r="E2" s="15" t="s">
        <v>3</v>
      </c>
      <c r="F2" s="15" t="s">
        <v>4</v>
      </c>
      <c r="G2" s="15" t="s">
        <v>5</v>
      </c>
      <c r="H2" s="15" t="s">
        <v>6</v>
      </c>
      <c r="I2" s="16" t="s">
        <v>7</v>
      </c>
      <c r="K2" s="14" t="s">
        <v>335</v>
      </c>
      <c r="L2" s="42" t="s">
        <v>337</v>
      </c>
      <c r="M2" s="29"/>
      <c r="N2" s="30"/>
    </row>
    <row r="3" spans="1:14">
      <c r="A3" s="77" t="str">
        <f>L5</f>
        <v xml:space="preserve"> Jan 2016</v>
      </c>
      <c r="B3" s="8" t="s">
        <v>8</v>
      </c>
      <c r="C3" s="8" t="s">
        <v>9</v>
      </c>
      <c r="D3" s="8">
        <v>83616</v>
      </c>
      <c r="E3" s="8">
        <v>801</v>
      </c>
      <c r="F3" s="9">
        <v>1552</v>
      </c>
      <c r="G3" s="8">
        <v>787</v>
      </c>
      <c r="H3" s="9">
        <v>1525</v>
      </c>
      <c r="I3" s="10">
        <v>23509890.75</v>
      </c>
      <c r="K3" s="31"/>
      <c r="L3" s="32" t="s">
        <v>336</v>
      </c>
      <c r="M3" s="32"/>
      <c r="N3" s="33"/>
    </row>
    <row r="4" spans="1:14" ht="17" thickBot="1">
      <c r="A4" s="77" t="str">
        <f>A$3</f>
        <v xml:space="preserve"> Jan 2016</v>
      </c>
      <c r="B4" s="8" t="s">
        <v>8</v>
      </c>
      <c r="C4" s="8" t="s">
        <v>9</v>
      </c>
      <c r="D4" s="8">
        <v>83634</v>
      </c>
      <c r="E4" s="8">
        <v>161</v>
      </c>
      <c r="F4" s="8">
        <v>301</v>
      </c>
      <c r="G4" s="8">
        <v>153</v>
      </c>
      <c r="H4" s="8">
        <v>287</v>
      </c>
      <c r="I4" s="10">
        <v>1548879.39</v>
      </c>
      <c r="K4" s="34"/>
      <c r="L4" s="35"/>
      <c r="M4" s="35"/>
      <c r="N4" s="36"/>
    </row>
    <row r="5" spans="1:14" ht="33" thickBot="1">
      <c r="A5" s="77" t="str">
        <f t="shared" ref="A5:A68" si="0">A$3</f>
        <v xml:space="preserve"> Jan 2016</v>
      </c>
      <c r="B5" s="8" t="s">
        <v>8</v>
      </c>
      <c r="C5" s="8" t="s">
        <v>9</v>
      </c>
      <c r="D5" s="8">
        <v>83642</v>
      </c>
      <c r="E5" s="8">
        <v>687</v>
      </c>
      <c r="F5" s="9">
        <v>1299</v>
      </c>
      <c r="G5" s="8">
        <v>672</v>
      </c>
      <c r="H5" s="9">
        <v>1270</v>
      </c>
      <c r="I5" s="10">
        <v>12440569.199999999</v>
      </c>
      <c r="K5" s="14" t="s">
        <v>338</v>
      </c>
      <c r="L5" s="43" t="s">
        <v>340</v>
      </c>
    </row>
    <row r="6" spans="1:14">
      <c r="A6" s="77" t="str">
        <f t="shared" si="0"/>
        <v xml:space="preserve"> Jan 2016</v>
      </c>
      <c r="B6" s="8" t="s">
        <v>8</v>
      </c>
      <c r="C6" s="8" t="s">
        <v>9</v>
      </c>
      <c r="D6" s="8">
        <v>83646</v>
      </c>
      <c r="E6" s="8">
        <v>873</v>
      </c>
      <c r="F6" s="9">
        <v>1662</v>
      </c>
      <c r="G6" s="8">
        <v>848</v>
      </c>
      <c r="H6" s="9">
        <v>1615</v>
      </c>
      <c r="I6" s="10">
        <v>14665241.220000001</v>
      </c>
    </row>
    <row r="7" spans="1:14">
      <c r="A7" s="77" t="str">
        <f t="shared" si="0"/>
        <v xml:space="preserve"> Jan 2016</v>
      </c>
      <c r="B7" s="8" t="s">
        <v>8</v>
      </c>
      <c r="C7" s="8" t="s">
        <v>9</v>
      </c>
      <c r="D7" s="8">
        <v>83669</v>
      </c>
      <c r="E7" s="8">
        <v>122</v>
      </c>
      <c r="F7" s="8">
        <v>235</v>
      </c>
      <c r="G7" s="8">
        <v>115</v>
      </c>
      <c r="H7" s="8">
        <v>224</v>
      </c>
      <c r="I7" s="10">
        <v>2450635.2599999998</v>
      </c>
    </row>
    <row r="8" spans="1:14">
      <c r="A8" s="77" t="str">
        <f t="shared" si="0"/>
        <v xml:space="preserve"> Jan 2016</v>
      </c>
      <c r="B8" s="8" t="s">
        <v>8</v>
      </c>
      <c r="C8" s="8" t="s">
        <v>9</v>
      </c>
      <c r="D8" s="8">
        <v>83680</v>
      </c>
      <c r="E8" s="8">
        <v>1</v>
      </c>
      <c r="F8" s="8">
        <v>1</v>
      </c>
      <c r="G8" s="8">
        <v>1</v>
      </c>
      <c r="H8" s="8">
        <v>1</v>
      </c>
      <c r="I8" s="10">
        <v>20707.39</v>
      </c>
    </row>
    <row r="9" spans="1:14">
      <c r="A9" s="77" t="str">
        <f t="shared" si="0"/>
        <v xml:space="preserve"> Jan 2016</v>
      </c>
      <c r="B9" s="8" t="s">
        <v>8</v>
      </c>
      <c r="C9" s="8" t="s">
        <v>9</v>
      </c>
      <c r="D9" s="8">
        <v>83701</v>
      </c>
      <c r="E9" s="8">
        <v>2</v>
      </c>
      <c r="F9" s="8">
        <v>3</v>
      </c>
      <c r="G9" s="8">
        <v>2</v>
      </c>
      <c r="H9" s="8">
        <v>3</v>
      </c>
      <c r="I9" s="10">
        <v>2121.15</v>
      </c>
      <c r="K9" s="74"/>
    </row>
    <row r="10" spans="1:14">
      <c r="A10" s="77" t="str">
        <f t="shared" si="0"/>
        <v xml:space="preserve"> Jan 2016</v>
      </c>
      <c r="B10" s="8" t="s">
        <v>8</v>
      </c>
      <c r="C10" s="8" t="s">
        <v>9</v>
      </c>
      <c r="D10" s="8">
        <v>83702</v>
      </c>
      <c r="E10" s="9">
        <v>1002</v>
      </c>
      <c r="F10" s="9">
        <v>1873</v>
      </c>
      <c r="G10" s="8">
        <v>978</v>
      </c>
      <c r="H10" s="9">
        <v>1840</v>
      </c>
      <c r="I10" s="10">
        <v>46389266.640000001</v>
      </c>
      <c r="K10" s="74"/>
    </row>
    <row r="11" spans="1:14">
      <c r="A11" s="77" t="str">
        <f t="shared" si="0"/>
        <v xml:space="preserve"> Jan 2016</v>
      </c>
      <c r="B11" s="8" t="s">
        <v>8</v>
      </c>
      <c r="C11" s="8" t="s">
        <v>9</v>
      </c>
      <c r="D11" s="8">
        <v>83703</v>
      </c>
      <c r="E11" s="8">
        <v>390</v>
      </c>
      <c r="F11" s="8">
        <v>710</v>
      </c>
      <c r="G11" s="8">
        <v>381</v>
      </c>
      <c r="H11" s="8">
        <v>693</v>
      </c>
      <c r="I11" s="10">
        <v>9919129.4299999997</v>
      </c>
      <c r="K11" s="74"/>
    </row>
    <row r="12" spans="1:14">
      <c r="A12" s="77" t="str">
        <f t="shared" si="0"/>
        <v xml:space="preserve"> Jan 2016</v>
      </c>
      <c r="B12" s="8" t="s">
        <v>8</v>
      </c>
      <c r="C12" s="8" t="s">
        <v>9</v>
      </c>
      <c r="D12" s="8">
        <v>83704</v>
      </c>
      <c r="E12" s="8">
        <v>399</v>
      </c>
      <c r="F12" s="8">
        <v>746</v>
      </c>
      <c r="G12" s="8">
        <v>379</v>
      </c>
      <c r="H12" s="8">
        <v>719</v>
      </c>
      <c r="I12" s="10">
        <v>6751650.5099999998</v>
      </c>
      <c r="K12" s="74"/>
    </row>
    <row r="13" spans="1:14">
      <c r="A13" s="77" t="str">
        <f t="shared" si="0"/>
        <v xml:space="preserve"> Jan 2016</v>
      </c>
      <c r="B13" s="8" t="s">
        <v>8</v>
      </c>
      <c r="C13" s="8" t="s">
        <v>9</v>
      </c>
      <c r="D13" s="8">
        <v>83705</v>
      </c>
      <c r="E13" s="8">
        <v>208</v>
      </c>
      <c r="F13" s="8">
        <v>363</v>
      </c>
      <c r="G13" s="8">
        <v>201</v>
      </c>
      <c r="H13" s="8">
        <v>354</v>
      </c>
      <c r="I13" s="10">
        <v>3882692.95</v>
      </c>
      <c r="K13" s="74"/>
    </row>
    <row r="14" spans="1:14">
      <c r="A14" s="77" t="str">
        <f t="shared" si="0"/>
        <v xml:space="preserve"> Jan 2016</v>
      </c>
      <c r="B14" s="8" t="s">
        <v>8</v>
      </c>
      <c r="C14" s="8" t="s">
        <v>9</v>
      </c>
      <c r="D14" s="8">
        <v>83706</v>
      </c>
      <c r="E14" s="8">
        <v>699</v>
      </c>
      <c r="F14" s="9">
        <v>1288</v>
      </c>
      <c r="G14" s="8">
        <v>683</v>
      </c>
      <c r="H14" s="9">
        <v>1267</v>
      </c>
      <c r="I14" s="10">
        <v>20154908.57</v>
      </c>
      <c r="K14" s="74"/>
    </row>
    <row r="15" spans="1:14">
      <c r="A15" s="77" t="str">
        <f t="shared" si="0"/>
        <v xml:space="preserve"> Jan 2016</v>
      </c>
      <c r="B15" s="8" t="s">
        <v>8</v>
      </c>
      <c r="C15" s="8" t="s">
        <v>9</v>
      </c>
      <c r="D15" s="8">
        <v>83707</v>
      </c>
      <c r="E15" s="8">
        <v>2</v>
      </c>
      <c r="F15" s="8">
        <v>3</v>
      </c>
      <c r="G15" s="8">
        <v>2</v>
      </c>
      <c r="H15" s="8">
        <v>3</v>
      </c>
      <c r="I15" s="10">
        <v>83316.34</v>
      </c>
      <c r="K15" s="74"/>
    </row>
    <row r="16" spans="1:14">
      <c r="A16" s="77" t="str">
        <f t="shared" si="0"/>
        <v xml:space="preserve"> Jan 2016</v>
      </c>
      <c r="B16" s="8" t="s">
        <v>8</v>
      </c>
      <c r="C16" s="8" t="s">
        <v>9</v>
      </c>
      <c r="D16" s="8">
        <v>83709</v>
      </c>
      <c r="E16" s="8">
        <v>872</v>
      </c>
      <c r="F16" s="9">
        <v>1598</v>
      </c>
      <c r="G16" s="8">
        <v>846</v>
      </c>
      <c r="H16" s="9">
        <v>1557</v>
      </c>
      <c r="I16" s="10">
        <v>12577411.109999999</v>
      </c>
      <c r="K16" s="74"/>
    </row>
    <row r="17" spans="1:11">
      <c r="A17" s="77" t="str">
        <f t="shared" si="0"/>
        <v xml:space="preserve"> Jan 2016</v>
      </c>
      <c r="B17" s="8" t="s">
        <v>8</v>
      </c>
      <c r="C17" s="8" t="s">
        <v>9</v>
      </c>
      <c r="D17" s="8">
        <v>83712</v>
      </c>
      <c r="E17" s="8">
        <v>449</v>
      </c>
      <c r="F17" s="8">
        <v>818</v>
      </c>
      <c r="G17" s="8">
        <v>439</v>
      </c>
      <c r="H17" s="8">
        <v>801</v>
      </c>
      <c r="I17" s="10">
        <v>15679387.119999999</v>
      </c>
      <c r="K17" s="74"/>
    </row>
    <row r="18" spans="1:11">
      <c r="A18" s="77" t="str">
        <f t="shared" si="0"/>
        <v xml:space="preserve"> Jan 2016</v>
      </c>
      <c r="B18" s="8" t="s">
        <v>8</v>
      </c>
      <c r="C18" s="8" t="s">
        <v>9</v>
      </c>
      <c r="D18" s="8">
        <v>83713</v>
      </c>
      <c r="E18" s="8">
        <v>519</v>
      </c>
      <c r="F18" s="8">
        <v>950</v>
      </c>
      <c r="G18" s="8">
        <v>509</v>
      </c>
      <c r="H18" s="8">
        <v>931</v>
      </c>
      <c r="I18" s="10">
        <v>9888612.0999999996</v>
      </c>
      <c r="K18" s="74"/>
    </row>
    <row r="19" spans="1:11">
      <c r="A19" s="77" t="str">
        <f t="shared" si="0"/>
        <v xml:space="preserve"> Jan 2016</v>
      </c>
      <c r="B19" s="8" t="s">
        <v>8</v>
      </c>
      <c r="C19" s="8" t="s">
        <v>9</v>
      </c>
      <c r="D19" s="8">
        <v>83714</v>
      </c>
      <c r="E19" s="8">
        <v>486</v>
      </c>
      <c r="F19" s="8">
        <v>925</v>
      </c>
      <c r="G19" s="8">
        <v>479</v>
      </c>
      <c r="H19" s="8">
        <v>911</v>
      </c>
      <c r="I19" s="10">
        <v>13883890.84</v>
      </c>
      <c r="K19" s="74"/>
    </row>
    <row r="20" spans="1:11">
      <c r="A20" s="77" t="str">
        <f t="shared" si="0"/>
        <v xml:space="preserve"> Jan 2016</v>
      </c>
      <c r="B20" s="8" t="s">
        <v>8</v>
      </c>
      <c r="C20" s="8" t="s">
        <v>9</v>
      </c>
      <c r="D20" s="8">
        <v>83716</v>
      </c>
      <c r="E20" s="8">
        <v>668</v>
      </c>
      <c r="F20" s="9">
        <v>1193</v>
      </c>
      <c r="G20" s="8">
        <v>660</v>
      </c>
      <c r="H20" s="9">
        <v>1177</v>
      </c>
      <c r="I20" s="10">
        <v>18941995.82</v>
      </c>
      <c r="K20" s="74"/>
    </row>
    <row r="21" spans="1:11">
      <c r="A21" s="77" t="str">
        <f t="shared" si="0"/>
        <v xml:space="preserve"> Jan 2016</v>
      </c>
      <c r="B21" s="8" t="s">
        <v>8</v>
      </c>
      <c r="C21" s="8" t="s">
        <v>9</v>
      </c>
      <c r="D21" s="8">
        <v>83717</v>
      </c>
      <c r="E21" s="8">
        <v>2</v>
      </c>
      <c r="F21" s="8">
        <v>3</v>
      </c>
      <c r="G21" s="8">
        <v>1</v>
      </c>
      <c r="H21" s="8">
        <v>2</v>
      </c>
      <c r="I21" s="10">
        <v>17127.04</v>
      </c>
      <c r="K21" s="74"/>
    </row>
    <row r="22" spans="1:11">
      <c r="A22" s="77" t="str">
        <f t="shared" si="0"/>
        <v xml:space="preserve"> Jan 2016</v>
      </c>
      <c r="B22" s="8" t="s">
        <v>8</v>
      </c>
      <c r="C22" s="8" t="s">
        <v>29</v>
      </c>
      <c r="D22" s="8">
        <v>83612</v>
      </c>
      <c r="E22" s="8">
        <v>11</v>
      </c>
      <c r="F22" s="8">
        <v>19</v>
      </c>
      <c r="G22" s="8">
        <v>11</v>
      </c>
      <c r="H22" s="8">
        <v>19</v>
      </c>
      <c r="I22" s="10">
        <v>310763.7</v>
      </c>
      <c r="K22" s="74"/>
    </row>
    <row r="23" spans="1:11">
      <c r="A23" s="77" t="str">
        <f t="shared" si="0"/>
        <v xml:space="preserve"> Jan 2016</v>
      </c>
      <c r="B23" s="8" t="s">
        <v>8</v>
      </c>
      <c r="C23" s="8" t="s">
        <v>29</v>
      </c>
      <c r="D23" s="8">
        <v>83632</v>
      </c>
      <c r="E23" s="8">
        <v>2</v>
      </c>
      <c r="F23" s="8">
        <v>2</v>
      </c>
      <c r="G23" s="8">
        <v>2</v>
      </c>
      <c r="H23" s="8">
        <v>2</v>
      </c>
      <c r="I23" s="10">
        <v>955.83</v>
      </c>
      <c r="K23" s="74"/>
    </row>
    <row r="24" spans="1:11">
      <c r="A24" s="77" t="str">
        <f t="shared" si="0"/>
        <v xml:space="preserve"> Jan 2016</v>
      </c>
      <c r="B24" s="8" t="s">
        <v>8</v>
      </c>
      <c r="C24" s="8" t="s">
        <v>29</v>
      </c>
      <c r="D24" s="8">
        <v>83654</v>
      </c>
      <c r="E24" s="8">
        <v>21</v>
      </c>
      <c r="F24" s="8">
        <v>40</v>
      </c>
      <c r="G24" s="8">
        <v>21</v>
      </c>
      <c r="H24" s="8">
        <v>40</v>
      </c>
      <c r="I24" s="10">
        <v>378077.5</v>
      </c>
      <c r="K24" s="74"/>
    </row>
    <row r="25" spans="1:11">
      <c r="A25" s="77" t="str">
        <f t="shared" si="0"/>
        <v xml:space="preserve"> Jan 2016</v>
      </c>
      <c r="B25" s="8" t="s">
        <v>8</v>
      </c>
      <c r="C25" s="8" t="s">
        <v>33</v>
      </c>
      <c r="D25" s="8">
        <v>83201</v>
      </c>
      <c r="E25" s="8">
        <v>208</v>
      </c>
      <c r="F25" s="8">
        <v>398</v>
      </c>
      <c r="G25" s="8">
        <v>202</v>
      </c>
      <c r="H25" s="8">
        <v>391</v>
      </c>
      <c r="I25" s="10">
        <v>5220033.2699999996</v>
      </c>
      <c r="K25" s="74"/>
    </row>
    <row r="26" spans="1:11">
      <c r="A26" s="77" t="str">
        <f t="shared" si="0"/>
        <v xml:space="preserve"> Jan 2016</v>
      </c>
      <c r="B26" s="8" t="s">
        <v>8</v>
      </c>
      <c r="C26" s="8" t="s">
        <v>33</v>
      </c>
      <c r="D26" s="8">
        <v>83202</v>
      </c>
      <c r="E26" s="8">
        <v>61</v>
      </c>
      <c r="F26" s="8">
        <v>121</v>
      </c>
      <c r="G26" s="8">
        <v>58</v>
      </c>
      <c r="H26" s="8">
        <v>113</v>
      </c>
      <c r="I26" s="10">
        <v>638652.97</v>
      </c>
      <c r="K26" s="74"/>
    </row>
    <row r="27" spans="1:11">
      <c r="A27" s="77" t="str">
        <f t="shared" si="0"/>
        <v xml:space="preserve"> Jan 2016</v>
      </c>
      <c r="B27" s="8" t="s">
        <v>8</v>
      </c>
      <c r="C27" s="8" t="s">
        <v>33</v>
      </c>
      <c r="D27" s="8">
        <v>83204</v>
      </c>
      <c r="E27" s="8">
        <v>98</v>
      </c>
      <c r="F27" s="8">
        <v>202</v>
      </c>
      <c r="G27" s="8">
        <v>97</v>
      </c>
      <c r="H27" s="8">
        <v>198</v>
      </c>
      <c r="I27" s="10">
        <v>2131304.8199999998</v>
      </c>
      <c r="K27" s="74"/>
    </row>
    <row r="28" spans="1:11">
      <c r="A28" s="77" t="str">
        <f t="shared" si="0"/>
        <v xml:space="preserve"> Jan 2016</v>
      </c>
      <c r="B28" s="8" t="s">
        <v>8</v>
      </c>
      <c r="C28" s="8" t="s">
        <v>33</v>
      </c>
      <c r="D28" s="8">
        <v>83205</v>
      </c>
      <c r="E28" s="8">
        <v>1</v>
      </c>
      <c r="F28" s="8">
        <v>1</v>
      </c>
      <c r="G28" s="8">
        <v>1</v>
      </c>
      <c r="H28" s="8">
        <v>1</v>
      </c>
      <c r="I28" s="10">
        <v>8592.39</v>
      </c>
    </row>
    <row r="29" spans="1:11">
      <c r="A29" s="77" t="str">
        <f t="shared" si="0"/>
        <v xml:space="preserve"> Jan 2016</v>
      </c>
      <c r="B29" s="8" t="s">
        <v>8</v>
      </c>
      <c r="C29" s="8" t="s">
        <v>33</v>
      </c>
      <c r="D29" s="8">
        <v>83214</v>
      </c>
      <c r="E29" s="8">
        <v>1</v>
      </c>
      <c r="F29" s="8">
        <v>1</v>
      </c>
      <c r="G29" s="8">
        <v>1</v>
      </c>
      <c r="H29" s="8">
        <v>1</v>
      </c>
      <c r="I29" s="10">
        <v>3312.79</v>
      </c>
    </row>
    <row r="30" spans="1:11">
      <c r="A30" s="77" t="str">
        <f t="shared" si="0"/>
        <v xml:space="preserve"> Jan 2016</v>
      </c>
      <c r="B30" s="8" t="s">
        <v>8</v>
      </c>
      <c r="C30" s="8" t="s">
        <v>33</v>
      </c>
      <c r="D30" s="8">
        <v>83245</v>
      </c>
      <c r="E30" s="8">
        <v>14</v>
      </c>
      <c r="F30" s="8">
        <v>24</v>
      </c>
      <c r="G30" s="8">
        <v>14</v>
      </c>
      <c r="H30" s="8">
        <v>24</v>
      </c>
      <c r="I30" s="10">
        <v>485480.35</v>
      </c>
    </row>
    <row r="31" spans="1:11">
      <c r="A31" s="77" t="str">
        <f t="shared" si="0"/>
        <v xml:space="preserve"> Jan 2016</v>
      </c>
      <c r="B31" s="8" t="s">
        <v>8</v>
      </c>
      <c r="C31" s="8" t="s">
        <v>33</v>
      </c>
      <c r="D31" s="8">
        <v>83246</v>
      </c>
      <c r="E31" s="8">
        <v>3</v>
      </c>
      <c r="F31" s="8">
        <v>3</v>
      </c>
      <c r="G31" s="8">
        <v>3</v>
      </c>
      <c r="H31" s="8">
        <v>3</v>
      </c>
      <c r="I31" s="10">
        <v>3612.39</v>
      </c>
    </row>
    <row r="32" spans="1:11">
      <c r="A32" s="77" t="str">
        <f t="shared" si="0"/>
        <v xml:space="preserve"> Jan 2016</v>
      </c>
      <c r="B32" s="8" t="s">
        <v>8</v>
      </c>
      <c r="C32" s="8" t="s">
        <v>33</v>
      </c>
      <c r="D32" s="8">
        <v>83250</v>
      </c>
      <c r="E32" s="8">
        <v>3</v>
      </c>
      <c r="F32" s="8">
        <v>8</v>
      </c>
      <c r="G32" s="8">
        <v>3</v>
      </c>
      <c r="H32" s="8">
        <v>8</v>
      </c>
      <c r="I32" s="10">
        <v>8211.93</v>
      </c>
    </row>
    <row r="33" spans="1:9">
      <c r="A33" s="77" t="str">
        <f t="shared" si="0"/>
        <v xml:space="preserve"> Jan 2016</v>
      </c>
      <c r="B33" s="8" t="s">
        <v>8</v>
      </c>
      <c r="C33" s="8" t="s">
        <v>42</v>
      </c>
      <c r="D33" s="8">
        <v>83220</v>
      </c>
      <c r="E33" s="8">
        <v>1</v>
      </c>
      <c r="F33" s="8">
        <v>1</v>
      </c>
      <c r="G33" s="8">
        <v>1</v>
      </c>
      <c r="H33" s="8">
        <v>1</v>
      </c>
      <c r="I33" s="10">
        <v>112011.03</v>
      </c>
    </row>
    <row r="34" spans="1:9">
      <c r="A34" s="77" t="str">
        <f t="shared" si="0"/>
        <v xml:space="preserve"> Jan 2016</v>
      </c>
      <c r="B34" s="8" t="s">
        <v>8</v>
      </c>
      <c r="C34" s="8" t="s">
        <v>42</v>
      </c>
      <c r="D34" s="8">
        <v>83272</v>
      </c>
      <c r="E34" s="8">
        <v>1</v>
      </c>
      <c r="F34" s="8">
        <v>2</v>
      </c>
      <c r="G34" s="8">
        <v>1</v>
      </c>
      <c r="H34" s="8">
        <v>2</v>
      </c>
      <c r="I34" s="10">
        <v>4572.08</v>
      </c>
    </row>
    <row r="35" spans="1:9">
      <c r="A35" s="77" t="str">
        <f t="shared" si="0"/>
        <v xml:space="preserve"> Jan 2016</v>
      </c>
      <c r="B35" s="8" t="s">
        <v>8</v>
      </c>
      <c r="C35" s="8" t="s">
        <v>42</v>
      </c>
      <c r="D35" s="8">
        <v>83287</v>
      </c>
      <c r="E35" s="8">
        <v>2</v>
      </c>
      <c r="F35" s="8">
        <v>3</v>
      </c>
      <c r="G35" s="8">
        <v>2</v>
      </c>
      <c r="H35" s="8">
        <v>3</v>
      </c>
      <c r="I35" s="10">
        <v>5184.62</v>
      </c>
    </row>
    <row r="36" spans="1:9">
      <c r="A36" s="77" t="str">
        <f t="shared" si="0"/>
        <v xml:space="preserve"> Jan 2016</v>
      </c>
      <c r="B36" s="8" t="s">
        <v>8</v>
      </c>
      <c r="C36" s="8" t="s">
        <v>46</v>
      </c>
      <c r="D36" s="8">
        <v>83830</v>
      </c>
      <c r="E36" s="8">
        <v>1</v>
      </c>
      <c r="F36" s="8">
        <v>1</v>
      </c>
      <c r="G36" s="8">
        <v>1</v>
      </c>
      <c r="H36" s="8">
        <v>1</v>
      </c>
      <c r="I36" s="10">
        <v>1307.19</v>
      </c>
    </row>
    <row r="37" spans="1:9">
      <c r="A37" s="77" t="str">
        <f t="shared" si="0"/>
        <v xml:space="preserve"> Jan 2016</v>
      </c>
      <c r="B37" s="8" t="s">
        <v>8</v>
      </c>
      <c r="C37" s="8" t="s">
        <v>46</v>
      </c>
      <c r="D37" s="8">
        <v>83851</v>
      </c>
      <c r="E37" s="8">
        <v>4</v>
      </c>
      <c r="F37" s="8">
        <v>8</v>
      </c>
      <c r="G37" s="8">
        <v>4</v>
      </c>
      <c r="H37" s="8">
        <v>8</v>
      </c>
      <c r="I37" s="10">
        <v>10657.51</v>
      </c>
    </row>
    <row r="38" spans="1:9">
      <c r="A38" s="77" t="str">
        <f t="shared" si="0"/>
        <v xml:space="preserve"> Jan 2016</v>
      </c>
      <c r="B38" s="8" t="s">
        <v>8</v>
      </c>
      <c r="C38" s="8" t="s">
        <v>46</v>
      </c>
      <c r="D38" s="8">
        <v>83861</v>
      </c>
      <c r="E38" s="8">
        <v>17</v>
      </c>
      <c r="F38" s="8">
        <v>24</v>
      </c>
      <c r="G38" s="8">
        <v>17</v>
      </c>
      <c r="H38" s="8">
        <v>24</v>
      </c>
      <c r="I38" s="10">
        <v>372019.65</v>
      </c>
    </row>
    <row r="39" spans="1:9">
      <c r="A39" s="77" t="str">
        <f t="shared" si="0"/>
        <v xml:space="preserve"> Jan 2016</v>
      </c>
      <c r="B39" s="8" t="s">
        <v>8</v>
      </c>
      <c r="C39" s="8" t="s">
        <v>46</v>
      </c>
      <c r="D39" s="8">
        <v>83870</v>
      </c>
      <c r="E39" s="8">
        <v>1</v>
      </c>
      <c r="F39" s="8">
        <v>2</v>
      </c>
      <c r="G39" s="8">
        <v>1</v>
      </c>
      <c r="H39" s="8">
        <v>2</v>
      </c>
      <c r="I39" s="10">
        <v>60334.02</v>
      </c>
    </row>
    <row r="40" spans="1:9">
      <c r="A40" s="77" t="str">
        <f t="shared" si="0"/>
        <v xml:space="preserve"> Jan 2016</v>
      </c>
      <c r="B40" s="8" t="s">
        <v>8</v>
      </c>
      <c r="C40" s="8" t="s">
        <v>51</v>
      </c>
      <c r="D40" s="8">
        <v>83210</v>
      </c>
      <c r="E40" s="8">
        <v>8</v>
      </c>
      <c r="F40" s="8">
        <v>21</v>
      </c>
      <c r="G40" s="8">
        <v>8</v>
      </c>
      <c r="H40" s="8">
        <v>21</v>
      </c>
      <c r="I40" s="10">
        <v>93271.53</v>
      </c>
    </row>
    <row r="41" spans="1:9">
      <c r="A41" s="77" t="str">
        <f t="shared" si="0"/>
        <v xml:space="preserve"> Jan 2016</v>
      </c>
      <c r="B41" s="8" t="s">
        <v>8</v>
      </c>
      <c r="C41" s="8" t="s">
        <v>51</v>
      </c>
      <c r="D41" s="8">
        <v>83218</v>
      </c>
      <c r="E41" s="8">
        <v>1</v>
      </c>
      <c r="F41" s="8">
        <v>1</v>
      </c>
      <c r="G41" s="8">
        <v>1</v>
      </c>
      <c r="H41" s="8">
        <v>1</v>
      </c>
      <c r="I41" s="10">
        <v>229</v>
      </c>
    </row>
    <row r="42" spans="1:9">
      <c r="A42" s="77" t="str">
        <f t="shared" si="0"/>
        <v xml:space="preserve"> Jan 2016</v>
      </c>
      <c r="B42" s="8" t="s">
        <v>8</v>
      </c>
      <c r="C42" s="8" t="s">
        <v>51</v>
      </c>
      <c r="D42" s="8">
        <v>83221</v>
      </c>
      <c r="E42" s="8">
        <v>60</v>
      </c>
      <c r="F42" s="8">
        <v>156</v>
      </c>
      <c r="G42" s="8">
        <v>59</v>
      </c>
      <c r="H42" s="8">
        <v>154</v>
      </c>
      <c r="I42" s="10">
        <v>813079.14</v>
      </c>
    </row>
    <row r="43" spans="1:9">
      <c r="A43" s="77" t="str">
        <f t="shared" si="0"/>
        <v xml:space="preserve"> Jan 2016</v>
      </c>
      <c r="B43" s="8" t="s">
        <v>8</v>
      </c>
      <c r="C43" s="8" t="s">
        <v>51</v>
      </c>
      <c r="D43" s="8">
        <v>83236</v>
      </c>
      <c r="E43" s="8">
        <v>5</v>
      </c>
      <c r="F43" s="8">
        <v>9</v>
      </c>
      <c r="G43" s="8">
        <v>5</v>
      </c>
      <c r="H43" s="8">
        <v>8</v>
      </c>
      <c r="I43" s="10">
        <v>59311.199999999997</v>
      </c>
    </row>
    <row r="44" spans="1:9">
      <c r="A44" s="77" t="str">
        <f t="shared" si="0"/>
        <v xml:space="preserve"> Jan 2016</v>
      </c>
      <c r="B44" s="8" t="s">
        <v>8</v>
      </c>
      <c r="C44" s="8" t="s">
        <v>51</v>
      </c>
      <c r="D44" s="8">
        <v>83262</v>
      </c>
      <c r="E44" s="8">
        <v>6</v>
      </c>
      <c r="F44" s="8">
        <v>13</v>
      </c>
      <c r="G44" s="8">
        <v>6</v>
      </c>
      <c r="H44" s="8">
        <v>13</v>
      </c>
      <c r="I44" s="10">
        <v>87522.17</v>
      </c>
    </row>
    <row r="45" spans="1:9">
      <c r="A45" s="77" t="str">
        <f t="shared" si="0"/>
        <v xml:space="preserve"> Jan 2016</v>
      </c>
      <c r="B45" s="8" t="s">
        <v>8</v>
      </c>
      <c r="C45" s="8" t="s">
        <v>51</v>
      </c>
      <c r="D45" s="8">
        <v>83274</v>
      </c>
      <c r="E45" s="8">
        <v>30</v>
      </c>
      <c r="F45" s="8">
        <v>56</v>
      </c>
      <c r="G45" s="8">
        <v>30</v>
      </c>
      <c r="H45" s="8">
        <v>55</v>
      </c>
      <c r="I45" s="10">
        <v>258044.24</v>
      </c>
    </row>
    <row r="46" spans="1:9">
      <c r="A46" s="77" t="str">
        <f t="shared" si="0"/>
        <v xml:space="preserve"> Jan 2016</v>
      </c>
      <c r="B46" s="8" t="s">
        <v>8</v>
      </c>
      <c r="C46" s="8" t="s">
        <v>58</v>
      </c>
      <c r="D46" s="8">
        <v>83313</v>
      </c>
      <c r="E46" s="8">
        <v>36</v>
      </c>
      <c r="F46" s="8">
        <v>59</v>
      </c>
      <c r="G46" s="8">
        <v>35</v>
      </c>
      <c r="H46" s="8">
        <v>58</v>
      </c>
      <c r="I46" s="10">
        <v>677284.73</v>
      </c>
    </row>
    <row r="47" spans="1:9">
      <c r="A47" s="77" t="str">
        <f t="shared" si="0"/>
        <v xml:space="preserve"> Jan 2016</v>
      </c>
      <c r="B47" s="8" t="s">
        <v>8</v>
      </c>
      <c r="C47" s="8" t="s">
        <v>58</v>
      </c>
      <c r="D47" s="8">
        <v>83320</v>
      </c>
      <c r="E47" s="8">
        <v>3</v>
      </c>
      <c r="F47" s="8">
        <v>4</v>
      </c>
      <c r="G47" s="8">
        <v>3</v>
      </c>
      <c r="H47" s="8">
        <v>4</v>
      </c>
      <c r="I47" s="10">
        <v>13407.13</v>
      </c>
    </row>
    <row r="48" spans="1:9">
      <c r="A48" s="77" t="str">
        <f t="shared" si="0"/>
        <v xml:space="preserve"> Jan 2016</v>
      </c>
      <c r="B48" s="8" t="s">
        <v>8</v>
      </c>
      <c r="C48" s="8" t="s">
        <v>58</v>
      </c>
      <c r="D48" s="8">
        <v>83333</v>
      </c>
      <c r="E48" s="8">
        <v>210</v>
      </c>
      <c r="F48" s="8">
        <v>370</v>
      </c>
      <c r="G48" s="8">
        <v>209</v>
      </c>
      <c r="H48" s="8">
        <v>368</v>
      </c>
      <c r="I48" s="10">
        <v>8021817.3200000003</v>
      </c>
    </row>
    <row r="49" spans="1:9">
      <c r="A49" s="77" t="str">
        <f t="shared" si="0"/>
        <v xml:space="preserve"> Jan 2016</v>
      </c>
      <c r="B49" s="8" t="s">
        <v>8</v>
      </c>
      <c r="C49" s="8" t="s">
        <v>58</v>
      </c>
      <c r="D49" s="8">
        <v>83340</v>
      </c>
      <c r="E49" s="8">
        <v>96</v>
      </c>
      <c r="F49" s="8">
        <v>178</v>
      </c>
      <c r="G49" s="8">
        <v>95</v>
      </c>
      <c r="H49" s="8">
        <v>177</v>
      </c>
      <c r="I49" s="10">
        <v>5144024.82</v>
      </c>
    </row>
    <row r="50" spans="1:9">
      <c r="A50" s="77" t="str">
        <f t="shared" si="0"/>
        <v xml:space="preserve"> Jan 2016</v>
      </c>
      <c r="B50" s="8" t="s">
        <v>8</v>
      </c>
      <c r="C50" s="8" t="s">
        <v>58</v>
      </c>
      <c r="D50" s="8">
        <v>83353</v>
      </c>
      <c r="E50" s="8">
        <v>26</v>
      </c>
      <c r="F50" s="8">
        <v>52</v>
      </c>
      <c r="G50" s="8">
        <v>26</v>
      </c>
      <c r="H50" s="8">
        <v>52</v>
      </c>
      <c r="I50" s="10">
        <v>2151780.92</v>
      </c>
    </row>
    <row r="51" spans="1:9">
      <c r="A51" s="77" t="str">
        <f t="shared" si="0"/>
        <v xml:space="preserve"> Jan 2016</v>
      </c>
      <c r="B51" s="8" t="s">
        <v>8</v>
      </c>
      <c r="C51" s="8" t="s">
        <v>58</v>
      </c>
      <c r="D51" s="8">
        <v>83354</v>
      </c>
      <c r="E51" s="8">
        <v>2</v>
      </c>
      <c r="F51" s="8">
        <v>5</v>
      </c>
      <c r="G51" s="8">
        <v>2</v>
      </c>
      <c r="H51" s="8">
        <v>5</v>
      </c>
      <c r="I51" s="10">
        <v>105961.08</v>
      </c>
    </row>
    <row r="52" spans="1:9">
      <c r="A52" s="77" t="str">
        <f t="shared" si="0"/>
        <v xml:space="preserve"> Jan 2016</v>
      </c>
      <c r="B52" s="8" t="s">
        <v>8</v>
      </c>
      <c r="C52" s="8" t="s">
        <v>65</v>
      </c>
      <c r="D52" s="8">
        <v>83622</v>
      </c>
      <c r="E52" s="8">
        <v>20</v>
      </c>
      <c r="F52" s="8">
        <v>44</v>
      </c>
      <c r="G52" s="8">
        <v>20</v>
      </c>
      <c r="H52" s="8">
        <v>43</v>
      </c>
      <c r="I52" s="10">
        <v>290898.06</v>
      </c>
    </row>
    <row r="53" spans="1:9">
      <c r="A53" s="77" t="str">
        <f t="shared" si="0"/>
        <v xml:space="preserve"> Jan 2016</v>
      </c>
      <c r="B53" s="8" t="s">
        <v>8</v>
      </c>
      <c r="C53" s="8" t="s">
        <v>65</v>
      </c>
      <c r="D53" s="8">
        <v>83629</v>
      </c>
      <c r="E53" s="8">
        <v>12</v>
      </c>
      <c r="F53" s="8">
        <v>21</v>
      </c>
      <c r="G53" s="8">
        <v>12</v>
      </c>
      <c r="H53" s="8">
        <v>21</v>
      </c>
      <c r="I53" s="10">
        <v>280186.83</v>
      </c>
    </row>
    <row r="54" spans="1:9">
      <c r="A54" s="77" t="str">
        <f t="shared" si="0"/>
        <v xml:space="preserve"> Jan 2016</v>
      </c>
      <c r="B54" s="8" t="s">
        <v>8</v>
      </c>
      <c r="C54" s="8" t="s">
        <v>65</v>
      </c>
      <c r="D54" s="8">
        <v>83631</v>
      </c>
      <c r="E54" s="8">
        <v>3</v>
      </c>
      <c r="F54" s="8">
        <v>15</v>
      </c>
      <c r="G54" s="8">
        <v>3</v>
      </c>
      <c r="H54" s="8">
        <v>15</v>
      </c>
      <c r="I54" s="10">
        <v>226924.19</v>
      </c>
    </row>
    <row r="55" spans="1:9">
      <c r="A55" s="77" t="str">
        <f t="shared" si="0"/>
        <v xml:space="preserve"> Jan 2016</v>
      </c>
      <c r="B55" s="8" t="s">
        <v>8</v>
      </c>
      <c r="C55" s="8" t="s">
        <v>69</v>
      </c>
      <c r="D55" s="8">
        <v>83804</v>
      </c>
      <c r="E55" s="8">
        <v>4</v>
      </c>
      <c r="F55" s="8">
        <v>8</v>
      </c>
      <c r="G55" s="8">
        <v>4</v>
      </c>
      <c r="H55" s="8">
        <v>8</v>
      </c>
      <c r="I55" s="10">
        <v>14316.62</v>
      </c>
    </row>
    <row r="56" spans="1:9">
      <c r="A56" s="77" t="str">
        <f t="shared" si="0"/>
        <v xml:space="preserve"> Jan 2016</v>
      </c>
      <c r="B56" s="8" t="s">
        <v>8</v>
      </c>
      <c r="C56" s="8" t="s">
        <v>69</v>
      </c>
      <c r="D56" s="8">
        <v>83811</v>
      </c>
      <c r="E56" s="8">
        <v>2</v>
      </c>
      <c r="F56" s="8">
        <v>4</v>
      </c>
      <c r="G56" s="8">
        <v>2</v>
      </c>
      <c r="H56" s="8">
        <v>4</v>
      </c>
      <c r="I56" s="10">
        <v>9469.16</v>
      </c>
    </row>
    <row r="57" spans="1:9">
      <c r="A57" s="77" t="str">
        <f t="shared" si="0"/>
        <v xml:space="preserve"> Jan 2016</v>
      </c>
      <c r="B57" s="8" t="s">
        <v>8</v>
      </c>
      <c r="C57" s="8" t="s">
        <v>69</v>
      </c>
      <c r="D57" s="8">
        <v>83813</v>
      </c>
      <c r="E57" s="8">
        <v>5</v>
      </c>
      <c r="F57" s="8">
        <v>10</v>
      </c>
      <c r="G57" s="8">
        <v>5</v>
      </c>
      <c r="H57" s="8">
        <v>9</v>
      </c>
      <c r="I57" s="10">
        <v>380744.58</v>
      </c>
    </row>
    <row r="58" spans="1:9">
      <c r="A58" s="77" t="str">
        <f t="shared" si="0"/>
        <v xml:space="preserve"> Jan 2016</v>
      </c>
      <c r="B58" s="8" t="s">
        <v>8</v>
      </c>
      <c r="C58" s="8" t="s">
        <v>69</v>
      </c>
      <c r="D58" s="8">
        <v>83821</v>
      </c>
      <c r="E58" s="8">
        <v>2</v>
      </c>
      <c r="F58" s="8">
        <v>4</v>
      </c>
      <c r="G58" s="8">
        <v>2</v>
      </c>
      <c r="H58" s="8">
        <v>4</v>
      </c>
      <c r="I58" s="10">
        <v>13570.69</v>
      </c>
    </row>
    <row r="59" spans="1:9">
      <c r="A59" s="77" t="str">
        <f t="shared" si="0"/>
        <v xml:space="preserve"> Jan 2016</v>
      </c>
      <c r="B59" s="8" t="s">
        <v>8</v>
      </c>
      <c r="C59" s="8" t="s">
        <v>69</v>
      </c>
      <c r="D59" s="8">
        <v>83822</v>
      </c>
      <c r="E59" s="8">
        <v>2</v>
      </c>
      <c r="F59" s="8">
        <v>3</v>
      </c>
      <c r="G59" s="8">
        <v>2</v>
      </c>
      <c r="H59" s="8">
        <v>3</v>
      </c>
      <c r="I59" s="10">
        <v>2168.77</v>
      </c>
    </row>
    <row r="60" spans="1:9">
      <c r="A60" s="77" t="str">
        <f t="shared" si="0"/>
        <v xml:space="preserve"> Jan 2016</v>
      </c>
      <c r="B60" s="8" t="s">
        <v>8</v>
      </c>
      <c r="C60" s="8" t="s">
        <v>69</v>
      </c>
      <c r="D60" s="8">
        <v>83825</v>
      </c>
      <c r="E60" s="8">
        <v>5</v>
      </c>
      <c r="F60" s="8">
        <v>6</v>
      </c>
      <c r="G60" s="8">
        <v>5</v>
      </c>
      <c r="H60" s="8">
        <v>6</v>
      </c>
      <c r="I60" s="10">
        <v>24999.99</v>
      </c>
    </row>
    <row r="61" spans="1:9">
      <c r="A61" s="77" t="str">
        <f t="shared" si="0"/>
        <v xml:space="preserve"> Jan 2016</v>
      </c>
      <c r="B61" s="8" t="s">
        <v>8</v>
      </c>
      <c r="C61" s="8" t="s">
        <v>69</v>
      </c>
      <c r="D61" s="8">
        <v>83836</v>
      </c>
      <c r="E61" s="8">
        <v>6</v>
      </c>
      <c r="F61" s="8">
        <v>11</v>
      </c>
      <c r="G61" s="8">
        <v>6</v>
      </c>
      <c r="H61" s="8">
        <v>11</v>
      </c>
      <c r="I61" s="10">
        <v>76926.649999999994</v>
      </c>
    </row>
    <row r="62" spans="1:9">
      <c r="A62" s="77" t="str">
        <f t="shared" si="0"/>
        <v xml:space="preserve"> Jan 2016</v>
      </c>
      <c r="B62" s="8" t="s">
        <v>8</v>
      </c>
      <c r="C62" s="8" t="s">
        <v>69</v>
      </c>
      <c r="D62" s="8">
        <v>83841</v>
      </c>
      <c r="E62" s="8">
        <v>1</v>
      </c>
      <c r="F62" s="8">
        <v>2</v>
      </c>
      <c r="G62" s="8">
        <v>1</v>
      </c>
      <c r="H62" s="8">
        <v>2</v>
      </c>
      <c r="I62" s="10">
        <v>2697.77</v>
      </c>
    </row>
    <row r="63" spans="1:9">
      <c r="A63" s="77" t="str">
        <f t="shared" si="0"/>
        <v xml:space="preserve"> Jan 2016</v>
      </c>
      <c r="B63" s="8" t="s">
        <v>8</v>
      </c>
      <c r="C63" s="8" t="s">
        <v>69</v>
      </c>
      <c r="D63" s="8">
        <v>83848</v>
      </c>
      <c r="E63" s="8">
        <v>1</v>
      </c>
      <c r="F63" s="8">
        <v>2</v>
      </c>
      <c r="G63" s="8">
        <v>1</v>
      </c>
      <c r="H63" s="8">
        <v>2</v>
      </c>
      <c r="I63" s="10">
        <v>4852.34</v>
      </c>
    </row>
    <row r="64" spans="1:9">
      <c r="A64" s="77" t="str">
        <f t="shared" si="0"/>
        <v xml:space="preserve"> Jan 2016</v>
      </c>
      <c r="B64" s="8" t="s">
        <v>8</v>
      </c>
      <c r="C64" s="8" t="s">
        <v>69</v>
      </c>
      <c r="D64" s="8">
        <v>83852</v>
      </c>
      <c r="E64" s="8">
        <v>1</v>
      </c>
      <c r="F64" s="8">
        <v>1</v>
      </c>
      <c r="G64" s="8">
        <v>1</v>
      </c>
      <c r="H64" s="8">
        <v>1</v>
      </c>
      <c r="I64" s="10">
        <v>4414.59</v>
      </c>
    </row>
    <row r="65" spans="1:9">
      <c r="A65" s="77" t="str">
        <f t="shared" si="0"/>
        <v xml:space="preserve"> Jan 2016</v>
      </c>
      <c r="B65" s="8" t="s">
        <v>8</v>
      </c>
      <c r="C65" s="8" t="s">
        <v>69</v>
      </c>
      <c r="D65" s="8">
        <v>83856</v>
      </c>
      <c r="E65" s="8">
        <v>7</v>
      </c>
      <c r="F65" s="8">
        <v>9</v>
      </c>
      <c r="G65" s="8">
        <v>6</v>
      </c>
      <c r="H65" s="8">
        <v>8</v>
      </c>
      <c r="I65" s="10">
        <v>79968.05</v>
      </c>
    </row>
    <row r="66" spans="1:9">
      <c r="A66" s="77" t="str">
        <f t="shared" si="0"/>
        <v xml:space="preserve"> Jan 2016</v>
      </c>
      <c r="B66" s="8" t="s">
        <v>8</v>
      </c>
      <c r="C66" s="8" t="s">
        <v>69</v>
      </c>
      <c r="D66" s="8">
        <v>83860</v>
      </c>
      <c r="E66" s="8">
        <v>49</v>
      </c>
      <c r="F66" s="8">
        <v>91</v>
      </c>
      <c r="G66" s="8">
        <v>48</v>
      </c>
      <c r="H66" s="8">
        <v>89</v>
      </c>
      <c r="I66" s="10">
        <v>670135.38</v>
      </c>
    </row>
    <row r="67" spans="1:9">
      <c r="A67" s="77" t="str">
        <f t="shared" si="0"/>
        <v xml:space="preserve"> Jan 2016</v>
      </c>
      <c r="B67" s="8" t="s">
        <v>8</v>
      </c>
      <c r="C67" s="8" t="s">
        <v>69</v>
      </c>
      <c r="D67" s="8">
        <v>83864</v>
      </c>
      <c r="E67" s="8">
        <v>119</v>
      </c>
      <c r="F67" s="8">
        <v>231</v>
      </c>
      <c r="G67" s="8">
        <v>117</v>
      </c>
      <c r="H67" s="8">
        <v>228</v>
      </c>
      <c r="I67" s="10">
        <v>2335969.2400000002</v>
      </c>
    </row>
    <row r="68" spans="1:9" ht="32">
      <c r="A68" s="77" t="str">
        <f t="shared" si="0"/>
        <v xml:space="preserve"> Jan 2016</v>
      </c>
      <c r="B68" s="8" t="s">
        <v>8</v>
      </c>
      <c r="C68" s="8" t="s">
        <v>83</v>
      </c>
      <c r="D68" s="8">
        <v>83401</v>
      </c>
      <c r="E68" s="8">
        <v>139</v>
      </c>
      <c r="F68" s="8">
        <v>288</v>
      </c>
      <c r="G68" s="8">
        <v>136</v>
      </c>
      <c r="H68" s="8">
        <v>282</v>
      </c>
      <c r="I68" s="10">
        <v>2030125.5</v>
      </c>
    </row>
    <row r="69" spans="1:9" ht="32">
      <c r="A69" s="77" t="str">
        <f t="shared" ref="A69:A132" si="1">A$3</f>
        <v xml:space="preserve"> Jan 2016</v>
      </c>
      <c r="B69" s="8" t="s">
        <v>8</v>
      </c>
      <c r="C69" s="8" t="s">
        <v>83</v>
      </c>
      <c r="D69" s="8">
        <v>83402</v>
      </c>
      <c r="E69" s="8">
        <v>153</v>
      </c>
      <c r="F69" s="8">
        <v>328</v>
      </c>
      <c r="G69" s="8">
        <v>149</v>
      </c>
      <c r="H69" s="8">
        <v>319</v>
      </c>
      <c r="I69" s="10">
        <v>2963470.08</v>
      </c>
    </row>
    <row r="70" spans="1:9" ht="32">
      <c r="A70" s="77" t="str">
        <f t="shared" si="1"/>
        <v xml:space="preserve"> Jan 2016</v>
      </c>
      <c r="B70" s="8" t="s">
        <v>8</v>
      </c>
      <c r="C70" s="8" t="s">
        <v>83</v>
      </c>
      <c r="D70" s="8">
        <v>83404</v>
      </c>
      <c r="E70" s="8">
        <v>304</v>
      </c>
      <c r="F70" s="8">
        <v>630</v>
      </c>
      <c r="G70" s="8">
        <v>296</v>
      </c>
      <c r="H70" s="8">
        <v>620</v>
      </c>
      <c r="I70" s="10">
        <v>6942529.5999999996</v>
      </c>
    </row>
    <row r="71" spans="1:9" ht="32">
      <c r="A71" s="77" t="str">
        <f t="shared" si="1"/>
        <v xml:space="preserve"> Jan 2016</v>
      </c>
      <c r="B71" s="8" t="s">
        <v>8</v>
      </c>
      <c r="C71" s="8" t="s">
        <v>83</v>
      </c>
      <c r="D71" s="8">
        <v>83405</v>
      </c>
      <c r="E71" s="8">
        <v>2</v>
      </c>
      <c r="F71" s="8">
        <v>5</v>
      </c>
      <c r="G71" s="8">
        <v>2</v>
      </c>
      <c r="H71" s="8">
        <v>5</v>
      </c>
      <c r="I71" s="10">
        <v>10665.86</v>
      </c>
    </row>
    <row r="72" spans="1:9" ht="32">
      <c r="A72" s="77" t="str">
        <f t="shared" si="1"/>
        <v xml:space="preserve"> Jan 2016</v>
      </c>
      <c r="B72" s="8" t="s">
        <v>8</v>
      </c>
      <c r="C72" s="8" t="s">
        <v>83</v>
      </c>
      <c r="D72" s="8">
        <v>83406</v>
      </c>
      <c r="E72" s="8">
        <v>93</v>
      </c>
      <c r="F72" s="8">
        <v>205</v>
      </c>
      <c r="G72" s="8">
        <v>91</v>
      </c>
      <c r="H72" s="8">
        <v>202</v>
      </c>
      <c r="I72" s="10">
        <v>1661758.98</v>
      </c>
    </row>
    <row r="73" spans="1:9" ht="32">
      <c r="A73" s="77" t="str">
        <f t="shared" si="1"/>
        <v xml:space="preserve"> Jan 2016</v>
      </c>
      <c r="B73" s="8" t="s">
        <v>8</v>
      </c>
      <c r="C73" s="8" t="s">
        <v>83</v>
      </c>
      <c r="D73" s="8">
        <v>83427</v>
      </c>
      <c r="E73" s="8">
        <v>2</v>
      </c>
      <c r="F73" s="8">
        <v>3</v>
      </c>
      <c r="G73" s="8">
        <v>2</v>
      </c>
      <c r="H73" s="8">
        <v>3</v>
      </c>
      <c r="I73" s="10">
        <v>11567.01</v>
      </c>
    </row>
    <row r="74" spans="1:9" ht="32">
      <c r="A74" s="77" t="str">
        <f t="shared" si="1"/>
        <v xml:space="preserve"> Jan 2016</v>
      </c>
      <c r="B74" s="8" t="s">
        <v>8</v>
      </c>
      <c r="C74" s="8" t="s">
        <v>83</v>
      </c>
      <c r="D74" s="8">
        <v>83428</v>
      </c>
      <c r="E74" s="8">
        <v>2</v>
      </c>
      <c r="F74" s="8">
        <v>3</v>
      </c>
      <c r="G74" s="8">
        <v>2</v>
      </c>
      <c r="H74" s="8">
        <v>3</v>
      </c>
      <c r="I74" s="10">
        <v>40091.15</v>
      </c>
    </row>
    <row r="75" spans="1:9" ht="32">
      <c r="A75" s="77" t="str">
        <f t="shared" si="1"/>
        <v xml:space="preserve"> Jan 2016</v>
      </c>
      <c r="B75" s="8" t="s">
        <v>8</v>
      </c>
      <c r="C75" s="8" t="s">
        <v>92</v>
      </c>
      <c r="D75" s="8">
        <v>83805</v>
      </c>
      <c r="E75" s="8">
        <v>19</v>
      </c>
      <c r="F75" s="8">
        <v>44</v>
      </c>
      <c r="G75" s="8">
        <v>19</v>
      </c>
      <c r="H75" s="8">
        <v>44</v>
      </c>
      <c r="I75" s="10">
        <v>683463.13</v>
      </c>
    </row>
    <row r="76" spans="1:9" ht="32">
      <c r="A76" s="77" t="str">
        <f t="shared" si="1"/>
        <v xml:space="preserve"> Jan 2016</v>
      </c>
      <c r="B76" s="8" t="s">
        <v>8</v>
      </c>
      <c r="C76" s="8" t="s">
        <v>92</v>
      </c>
      <c r="D76" s="8">
        <v>83845</v>
      </c>
      <c r="E76" s="8">
        <v>5</v>
      </c>
      <c r="F76" s="8">
        <v>10</v>
      </c>
      <c r="G76" s="8">
        <v>5</v>
      </c>
      <c r="H76" s="8">
        <v>10</v>
      </c>
      <c r="I76" s="10">
        <v>25981.77</v>
      </c>
    </row>
    <row r="77" spans="1:9" ht="32">
      <c r="A77" s="77" t="str">
        <f t="shared" si="1"/>
        <v xml:space="preserve"> Jan 2016</v>
      </c>
      <c r="B77" s="8" t="s">
        <v>8</v>
      </c>
      <c r="C77" s="8" t="s">
        <v>92</v>
      </c>
      <c r="D77" s="8">
        <v>83847</v>
      </c>
      <c r="E77" s="8">
        <v>5</v>
      </c>
      <c r="F77" s="8">
        <v>13</v>
      </c>
      <c r="G77" s="8">
        <v>5</v>
      </c>
      <c r="H77" s="8">
        <v>13</v>
      </c>
      <c r="I77" s="10">
        <v>70015.89</v>
      </c>
    </row>
    <row r="78" spans="1:9">
      <c r="A78" s="77" t="str">
        <f t="shared" si="1"/>
        <v xml:space="preserve"> Jan 2016</v>
      </c>
      <c r="B78" s="8" t="s">
        <v>8</v>
      </c>
      <c r="C78" s="8" t="s">
        <v>96</v>
      </c>
      <c r="D78" s="8">
        <v>83213</v>
      </c>
      <c r="E78" s="8">
        <v>3</v>
      </c>
      <c r="F78" s="8">
        <v>4</v>
      </c>
      <c r="G78" s="8">
        <v>3</v>
      </c>
      <c r="H78" s="8">
        <v>4</v>
      </c>
      <c r="I78" s="10">
        <v>1990.06</v>
      </c>
    </row>
    <row r="79" spans="1:9">
      <c r="A79" s="77" t="str">
        <f t="shared" si="1"/>
        <v xml:space="preserve"> Jan 2016</v>
      </c>
      <c r="B79" s="8" t="s">
        <v>8</v>
      </c>
      <c r="C79" s="8" t="s">
        <v>96</v>
      </c>
      <c r="D79" s="8">
        <v>83255</v>
      </c>
      <c r="E79" s="8">
        <v>3</v>
      </c>
      <c r="F79" s="8">
        <v>6</v>
      </c>
      <c r="G79" s="8">
        <v>3</v>
      </c>
      <c r="H79" s="8">
        <v>6</v>
      </c>
      <c r="I79" s="10">
        <v>9737.2199999999993</v>
      </c>
    </row>
    <row r="80" spans="1:9">
      <c r="A80" s="77" t="str">
        <f t="shared" si="1"/>
        <v xml:space="preserve"> Jan 2016</v>
      </c>
      <c r="B80" s="8" t="s">
        <v>8</v>
      </c>
      <c r="C80" s="8" t="s">
        <v>99</v>
      </c>
      <c r="D80" s="8">
        <v>83322</v>
      </c>
      <c r="E80" s="8">
        <v>1</v>
      </c>
      <c r="F80" s="8">
        <v>2</v>
      </c>
      <c r="G80" s="8">
        <v>1</v>
      </c>
      <c r="H80" s="8">
        <v>2</v>
      </c>
      <c r="I80" s="10">
        <v>15330.55</v>
      </c>
    </row>
    <row r="81" spans="1:9">
      <c r="A81" s="77" t="str">
        <f t="shared" si="1"/>
        <v xml:space="preserve"> Jan 2016</v>
      </c>
      <c r="B81" s="8" t="s">
        <v>8</v>
      </c>
      <c r="C81" s="8" t="s">
        <v>99</v>
      </c>
      <c r="D81" s="8">
        <v>83327</v>
      </c>
      <c r="E81" s="8">
        <v>3</v>
      </c>
      <c r="F81" s="8">
        <v>4</v>
      </c>
      <c r="G81" s="8">
        <v>3</v>
      </c>
      <c r="H81" s="8">
        <v>4</v>
      </c>
      <c r="I81" s="10">
        <v>22820.95</v>
      </c>
    </row>
    <row r="82" spans="1:9">
      <c r="A82" s="77" t="str">
        <f t="shared" si="1"/>
        <v xml:space="preserve"> Jan 2016</v>
      </c>
      <c r="B82" s="8" t="s">
        <v>8</v>
      </c>
      <c r="C82" s="8" t="s">
        <v>102</v>
      </c>
      <c r="D82" s="8">
        <v>83605</v>
      </c>
      <c r="E82" s="8">
        <v>128</v>
      </c>
      <c r="F82" s="8">
        <v>245</v>
      </c>
      <c r="G82" s="8">
        <v>124</v>
      </c>
      <c r="H82" s="8">
        <v>237</v>
      </c>
      <c r="I82" s="10">
        <v>1472924.98</v>
      </c>
    </row>
    <row r="83" spans="1:9">
      <c r="A83" s="77" t="str">
        <f t="shared" si="1"/>
        <v xml:space="preserve"> Jan 2016</v>
      </c>
      <c r="B83" s="8" t="s">
        <v>8</v>
      </c>
      <c r="C83" s="8" t="s">
        <v>102</v>
      </c>
      <c r="D83" s="8">
        <v>83606</v>
      </c>
      <c r="E83" s="8">
        <v>2</v>
      </c>
      <c r="F83" s="8">
        <v>4</v>
      </c>
      <c r="G83" s="8">
        <v>2</v>
      </c>
      <c r="H83" s="8">
        <v>4</v>
      </c>
      <c r="I83" s="10">
        <v>19085.93</v>
      </c>
    </row>
    <row r="84" spans="1:9">
      <c r="A84" s="77" t="str">
        <f t="shared" si="1"/>
        <v xml:space="preserve"> Jan 2016</v>
      </c>
      <c r="B84" s="8" t="s">
        <v>8</v>
      </c>
      <c r="C84" s="8" t="s">
        <v>102</v>
      </c>
      <c r="D84" s="8">
        <v>83607</v>
      </c>
      <c r="E84" s="8">
        <v>159</v>
      </c>
      <c r="F84" s="8">
        <v>317</v>
      </c>
      <c r="G84" s="8">
        <v>155</v>
      </c>
      <c r="H84" s="8">
        <v>310</v>
      </c>
      <c r="I84" s="10">
        <v>2971073.38</v>
      </c>
    </row>
    <row r="85" spans="1:9">
      <c r="A85" s="77" t="str">
        <f t="shared" si="1"/>
        <v xml:space="preserve"> Jan 2016</v>
      </c>
      <c r="B85" s="8" t="s">
        <v>8</v>
      </c>
      <c r="C85" s="8" t="s">
        <v>102</v>
      </c>
      <c r="D85" s="8">
        <v>83626</v>
      </c>
      <c r="E85" s="8">
        <v>7</v>
      </c>
      <c r="F85" s="8">
        <v>13</v>
      </c>
      <c r="G85" s="8">
        <v>6</v>
      </c>
      <c r="H85" s="8">
        <v>11</v>
      </c>
      <c r="I85" s="10">
        <v>159617.88</v>
      </c>
    </row>
    <row r="86" spans="1:9">
      <c r="A86" s="77" t="str">
        <f t="shared" si="1"/>
        <v xml:space="preserve"> Jan 2016</v>
      </c>
      <c r="B86" s="8" t="s">
        <v>8</v>
      </c>
      <c r="C86" s="8" t="s">
        <v>102</v>
      </c>
      <c r="D86" s="8">
        <v>83641</v>
      </c>
      <c r="E86" s="8">
        <v>10</v>
      </c>
      <c r="F86" s="8">
        <v>24</v>
      </c>
      <c r="G86" s="8">
        <v>10</v>
      </c>
      <c r="H86" s="8">
        <v>24</v>
      </c>
      <c r="I86" s="10">
        <v>62810.58</v>
      </c>
    </row>
    <row r="87" spans="1:9">
      <c r="A87" s="77" t="str">
        <f t="shared" si="1"/>
        <v xml:space="preserve"> Jan 2016</v>
      </c>
      <c r="B87" s="8" t="s">
        <v>8</v>
      </c>
      <c r="C87" s="8" t="s">
        <v>102</v>
      </c>
      <c r="D87" s="8">
        <v>83644</v>
      </c>
      <c r="E87" s="8">
        <v>78</v>
      </c>
      <c r="F87" s="8">
        <v>141</v>
      </c>
      <c r="G87" s="8">
        <v>73</v>
      </c>
      <c r="H87" s="8">
        <v>129</v>
      </c>
      <c r="I87" s="10">
        <v>733306.72</v>
      </c>
    </row>
    <row r="88" spans="1:9">
      <c r="A88" s="77" t="str">
        <f t="shared" si="1"/>
        <v xml:space="preserve"> Jan 2016</v>
      </c>
      <c r="B88" s="8" t="s">
        <v>8</v>
      </c>
      <c r="C88" s="8" t="s">
        <v>102</v>
      </c>
      <c r="D88" s="8">
        <v>83651</v>
      </c>
      <c r="E88" s="8">
        <v>82</v>
      </c>
      <c r="F88" s="8">
        <v>166</v>
      </c>
      <c r="G88" s="8">
        <v>78</v>
      </c>
      <c r="H88" s="8">
        <v>155</v>
      </c>
      <c r="I88" s="10">
        <v>714743.2</v>
      </c>
    </row>
    <row r="89" spans="1:9">
      <c r="A89" s="77" t="str">
        <f t="shared" si="1"/>
        <v xml:space="preserve"> Jan 2016</v>
      </c>
      <c r="B89" s="8" t="s">
        <v>8</v>
      </c>
      <c r="C89" s="8" t="s">
        <v>102</v>
      </c>
      <c r="D89" s="8">
        <v>83660</v>
      </c>
      <c r="E89" s="8">
        <v>23</v>
      </c>
      <c r="F89" s="8">
        <v>52</v>
      </c>
      <c r="G89" s="8">
        <v>22</v>
      </c>
      <c r="H89" s="8">
        <v>50</v>
      </c>
      <c r="I89" s="10">
        <v>432734.37</v>
      </c>
    </row>
    <row r="90" spans="1:9">
      <c r="A90" s="77" t="str">
        <f t="shared" si="1"/>
        <v xml:space="preserve"> Jan 2016</v>
      </c>
      <c r="B90" s="8" t="s">
        <v>8</v>
      </c>
      <c r="C90" s="8" t="s">
        <v>102</v>
      </c>
      <c r="D90" s="8">
        <v>83676</v>
      </c>
      <c r="E90" s="8">
        <v>18</v>
      </c>
      <c r="F90" s="8">
        <v>33</v>
      </c>
      <c r="G90" s="8">
        <v>17</v>
      </c>
      <c r="H90" s="8">
        <v>29</v>
      </c>
      <c r="I90" s="10">
        <v>150937.24</v>
      </c>
    </row>
    <row r="91" spans="1:9">
      <c r="A91" s="77" t="str">
        <f t="shared" si="1"/>
        <v xml:space="preserve"> Jan 2016</v>
      </c>
      <c r="B91" s="8" t="s">
        <v>8</v>
      </c>
      <c r="C91" s="8" t="s">
        <v>102</v>
      </c>
      <c r="D91" s="8">
        <v>83686</v>
      </c>
      <c r="E91" s="8">
        <v>296</v>
      </c>
      <c r="F91" s="8">
        <v>655</v>
      </c>
      <c r="G91" s="8">
        <v>288</v>
      </c>
      <c r="H91" s="8">
        <v>640</v>
      </c>
      <c r="I91" s="10">
        <v>3977849.25</v>
      </c>
    </row>
    <row r="92" spans="1:9">
      <c r="A92" s="77" t="str">
        <f t="shared" si="1"/>
        <v xml:space="preserve"> Jan 2016</v>
      </c>
      <c r="B92" s="8" t="s">
        <v>8</v>
      </c>
      <c r="C92" s="8" t="s">
        <v>102</v>
      </c>
      <c r="D92" s="8">
        <v>83687</v>
      </c>
      <c r="E92" s="8">
        <v>160</v>
      </c>
      <c r="F92" s="8">
        <v>324</v>
      </c>
      <c r="G92" s="8">
        <v>155</v>
      </c>
      <c r="H92" s="8">
        <v>311</v>
      </c>
      <c r="I92" s="10">
        <v>2182545.7799999998</v>
      </c>
    </row>
    <row r="93" spans="1:9">
      <c r="A93" s="77" t="str">
        <f t="shared" si="1"/>
        <v xml:space="preserve"> Jan 2016</v>
      </c>
      <c r="B93" s="8" t="s">
        <v>8</v>
      </c>
      <c r="C93" s="8" t="s">
        <v>115</v>
      </c>
      <c r="D93" s="8">
        <v>83217</v>
      </c>
      <c r="E93" s="8">
        <v>1</v>
      </c>
      <c r="F93" s="8">
        <v>5</v>
      </c>
      <c r="G93" s="8">
        <v>1</v>
      </c>
      <c r="H93" s="8">
        <v>5</v>
      </c>
      <c r="I93" s="10">
        <v>3606.54</v>
      </c>
    </row>
    <row r="94" spans="1:9">
      <c r="A94" s="77" t="str">
        <f t="shared" si="1"/>
        <v xml:space="preserve"> Jan 2016</v>
      </c>
      <c r="B94" s="8" t="s">
        <v>8</v>
      </c>
      <c r="C94" s="8" t="s">
        <v>115</v>
      </c>
      <c r="D94" s="8">
        <v>83241</v>
      </c>
      <c r="E94" s="8">
        <v>4</v>
      </c>
      <c r="F94" s="8">
        <v>10</v>
      </c>
      <c r="G94" s="8">
        <v>4</v>
      </c>
      <c r="H94" s="8">
        <v>9</v>
      </c>
      <c r="I94" s="10">
        <v>44007.35</v>
      </c>
    </row>
    <row r="95" spans="1:9">
      <c r="A95" s="77" t="str">
        <f t="shared" si="1"/>
        <v xml:space="preserve"> Jan 2016</v>
      </c>
      <c r="B95" s="8" t="s">
        <v>8</v>
      </c>
      <c r="C95" s="8" t="s">
        <v>115</v>
      </c>
      <c r="D95" s="8">
        <v>83276</v>
      </c>
      <c r="E95" s="8">
        <v>18</v>
      </c>
      <c r="F95" s="8">
        <v>33</v>
      </c>
      <c r="G95" s="8">
        <v>18</v>
      </c>
      <c r="H95" s="8">
        <v>33</v>
      </c>
      <c r="I95" s="10">
        <v>353321.25</v>
      </c>
    </row>
    <row r="96" spans="1:9">
      <c r="A96" s="77" t="str">
        <f t="shared" si="1"/>
        <v xml:space="preserve"> Jan 2016</v>
      </c>
      <c r="B96" s="8" t="s">
        <v>8</v>
      </c>
      <c r="C96" s="8" t="s">
        <v>119</v>
      </c>
      <c r="D96" s="8">
        <v>83311</v>
      </c>
      <c r="E96" s="8">
        <v>3</v>
      </c>
      <c r="F96" s="8">
        <v>7</v>
      </c>
      <c r="G96" s="8">
        <v>3</v>
      </c>
      <c r="H96" s="8">
        <v>7</v>
      </c>
      <c r="I96" s="10">
        <v>63337.66</v>
      </c>
    </row>
    <row r="97" spans="1:9">
      <c r="A97" s="77" t="str">
        <f t="shared" si="1"/>
        <v xml:space="preserve"> Jan 2016</v>
      </c>
      <c r="B97" s="8" t="s">
        <v>8</v>
      </c>
      <c r="C97" s="8" t="s">
        <v>119</v>
      </c>
      <c r="D97" s="8">
        <v>83318</v>
      </c>
      <c r="E97" s="8">
        <v>49</v>
      </c>
      <c r="F97" s="8">
        <v>129</v>
      </c>
      <c r="G97" s="8">
        <v>49</v>
      </c>
      <c r="H97" s="8">
        <v>127</v>
      </c>
      <c r="I97" s="10">
        <v>1089516.98</v>
      </c>
    </row>
    <row r="98" spans="1:9">
      <c r="A98" s="77" t="str">
        <f t="shared" si="1"/>
        <v xml:space="preserve"> Jan 2016</v>
      </c>
      <c r="B98" s="8" t="s">
        <v>8</v>
      </c>
      <c r="C98" s="8" t="s">
        <v>119</v>
      </c>
      <c r="D98" s="8">
        <v>83323</v>
      </c>
      <c r="E98" s="8">
        <v>9</v>
      </c>
      <c r="F98" s="8">
        <v>23</v>
      </c>
      <c r="G98" s="8">
        <v>8</v>
      </c>
      <c r="H98" s="8">
        <v>22</v>
      </c>
      <c r="I98" s="10">
        <v>205128.6</v>
      </c>
    </row>
    <row r="99" spans="1:9">
      <c r="A99" s="77" t="str">
        <f t="shared" si="1"/>
        <v xml:space="preserve"> Jan 2016</v>
      </c>
      <c r="B99" s="8" t="s">
        <v>8</v>
      </c>
      <c r="C99" s="8" t="s">
        <v>119</v>
      </c>
      <c r="D99" s="8">
        <v>83342</v>
      </c>
      <c r="E99" s="8">
        <v>1</v>
      </c>
      <c r="F99" s="8">
        <v>1</v>
      </c>
      <c r="G99" s="8">
        <v>1</v>
      </c>
      <c r="H99" s="8">
        <v>1</v>
      </c>
      <c r="I99" s="10">
        <v>3430.94</v>
      </c>
    </row>
    <row r="100" spans="1:9">
      <c r="A100" s="77" t="str">
        <f t="shared" si="1"/>
        <v xml:space="preserve"> Jan 2016</v>
      </c>
      <c r="B100" s="8" t="s">
        <v>8</v>
      </c>
      <c r="C100" s="8" t="s">
        <v>119</v>
      </c>
      <c r="D100" s="8">
        <v>83346</v>
      </c>
      <c r="E100" s="8">
        <v>4</v>
      </c>
      <c r="F100" s="8">
        <v>11</v>
      </c>
      <c r="G100" s="8">
        <v>4</v>
      </c>
      <c r="H100" s="8">
        <v>11</v>
      </c>
      <c r="I100" s="10">
        <v>97700.86</v>
      </c>
    </row>
    <row r="101" spans="1:9">
      <c r="A101" s="77" t="str">
        <f t="shared" si="1"/>
        <v xml:space="preserve"> Jan 2016</v>
      </c>
      <c r="B101" s="8" t="s">
        <v>8</v>
      </c>
      <c r="C101" s="8" t="s">
        <v>125</v>
      </c>
      <c r="D101" s="8">
        <v>83423</v>
      </c>
      <c r="E101" s="8">
        <v>1</v>
      </c>
      <c r="F101" s="8">
        <v>2</v>
      </c>
      <c r="G101" s="8">
        <v>1</v>
      </c>
      <c r="H101" s="8">
        <v>2</v>
      </c>
      <c r="I101" s="10">
        <v>8648.6</v>
      </c>
    </row>
    <row r="102" spans="1:9" ht="32">
      <c r="A102" s="77" t="str">
        <f t="shared" si="1"/>
        <v xml:space="preserve"> Jan 2016</v>
      </c>
      <c r="B102" s="8" t="s">
        <v>8</v>
      </c>
      <c r="C102" s="8" t="s">
        <v>127</v>
      </c>
      <c r="D102" s="8">
        <v>83541</v>
      </c>
      <c r="E102" s="8">
        <v>4</v>
      </c>
      <c r="F102" s="8">
        <v>7</v>
      </c>
      <c r="G102" s="8">
        <v>4</v>
      </c>
      <c r="H102" s="8">
        <v>7</v>
      </c>
      <c r="I102" s="10">
        <v>22874.240000000002</v>
      </c>
    </row>
    <row r="103" spans="1:9" ht="32">
      <c r="A103" s="77" t="str">
        <f t="shared" si="1"/>
        <v xml:space="preserve"> Jan 2016</v>
      </c>
      <c r="B103" s="8" t="s">
        <v>8</v>
      </c>
      <c r="C103" s="8" t="s">
        <v>127</v>
      </c>
      <c r="D103" s="8">
        <v>83544</v>
      </c>
      <c r="E103" s="8">
        <v>26</v>
      </c>
      <c r="F103" s="8">
        <v>41</v>
      </c>
      <c r="G103" s="8">
        <v>25</v>
      </c>
      <c r="H103" s="8">
        <v>39</v>
      </c>
      <c r="I103" s="10">
        <v>379477.78</v>
      </c>
    </row>
    <row r="104" spans="1:9" ht="32">
      <c r="A104" s="77" t="str">
        <f t="shared" si="1"/>
        <v xml:space="preserve"> Jan 2016</v>
      </c>
      <c r="B104" s="8" t="s">
        <v>8</v>
      </c>
      <c r="C104" s="8" t="s">
        <v>127</v>
      </c>
      <c r="D104" s="8">
        <v>83546</v>
      </c>
      <c r="E104" s="8">
        <v>2</v>
      </c>
      <c r="F104" s="8">
        <v>2</v>
      </c>
      <c r="G104" s="8">
        <v>2</v>
      </c>
      <c r="H104" s="8">
        <v>2</v>
      </c>
      <c r="I104" s="10">
        <v>3412.64</v>
      </c>
    </row>
    <row r="105" spans="1:9" ht="32">
      <c r="A105" s="77" t="str">
        <f t="shared" si="1"/>
        <v xml:space="preserve"> Jan 2016</v>
      </c>
      <c r="B105" s="8" t="s">
        <v>8</v>
      </c>
      <c r="C105" s="8" t="s">
        <v>127</v>
      </c>
      <c r="D105" s="8">
        <v>83553</v>
      </c>
      <c r="E105" s="8">
        <v>2</v>
      </c>
      <c r="F105" s="8">
        <v>5</v>
      </c>
      <c r="G105" s="8">
        <v>2</v>
      </c>
      <c r="H105" s="8">
        <v>5</v>
      </c>
      <c r="I105" s="10">
        <v>49668.97</v>
      </c>
    </row>
    <row r="106" spans="1:9">
      <c r="A106" s="77" t="str">
        <f t="shared" si="1"/>
        <v xml:space="preserve"> Jan 2016</v>
      </c>
      <c r="B106" s="8" t="s">
        <v>8</v>
      </c>
      <c r="C106" s="8" t="s">
        <v>132</v>
      </c>
      <c r="D106" s="8">
        <v>83226</v>
      </c>
      <c r="E106" s="8">
        <v>7</v>
      </c>
      <c r="F106" s="8">
        <v>12</v>
      </c>
      <c r="G106" s="8">
        <v>7</v>
      </c>
      <c r="H106" s="8">
        <v>12</v>
      </c>
      <c r="I106" s="10">
        <v>125118.53</v>
      </c>
    </row>
    <row r="107" spans="1:9">
      <c r="A107" s="77" t="str">
        <f t="shared" si="1"/>
        <v xml:space="preserve"> Jan 2016</v>
      </c>
      <c r="B107" s="8" t="s">
        <v>8</v>
      </c>
      <c r="C107" s="8" t="s">
        <v>132</v>
      </c>
      <c r="D107" s="8">
        <v>83251</v>
      </c>
      <c r="E107" s="8">
        <v>4</v>
      </c>
      <c r="F107" s="8">
        <v>5</v>
      </c>
      <c r="G107" s="8">
        <v>3</v>
      </c>
      <c r="H107" s="8">
        <v>4</v>
      </c>
      <c r="I107" s="10">
        <v>64011.41</v>
      </c>
    </row>
    <row r="108" spans="1:9">
      <c r="A108" s="77" t="str">
        <f t="shared" si="1"/>
        <v xml:space="preserve"> Jan 2016</v>
      </c>
      <c r="B108" s="8" t="s">
        <v>8</v>
      </c>
      <c r="C108" s="8" t="s">
        <v>132</v>
      </c>
      <c r="D108" s="8">
        <v>83278</v>
      </c>
      <c r="E108" s="8">
        <v>3</v>
      </c>
      <c r="F108" s="8">
        <v>9</v>
      </c>
      <c r="G108" s="8">
        <v>3</v>
      </c>
      <c r="H108" s="8">
        <v>9</v>
      </c>
      <c r="I108" s="10">
        <v>97202.38</v>
      </c>
    </row>
    <row r="109" spans="1:9">
      <c r="A109" s="77" t="str">
        <f t="shared" si="1"/>
        <v xml:space="preserve"> Jan 2016</v>
      </c>
      <c r="B109" s="8" t="s">
        <v>8</v>
      </c>
      <c r="C109" s="8" t="s">
        <v>136</v>
      </c>
      <c r="D109" s="8">
        <v>83623</v>
      </c>
      <c r="E109" s="8">
        <v>3</v>
      </c>
      <c r="F109" s="8">
        <v>6</v>
      </c>
      <c r="G109" s="8">
        <v>3</v>
      </c>
      <c r="H109" s="8">
        <v>6</v>
      </c>
      <c r="I109" s="10">
        <v>90725.62</v>
      </c>
    </row>
    <row r="110" spans="1:9">
      <c r="A110" s="77" t="str">
        <f t="shared" si="1"/>
        <v xml:space="preserve"> Jan 2016</v>
      </c>
      <c r="B110" s="8" t="s">
        <v>8</v>
      </c>
      <c r="C110" s="8" t="s">
        <v>136</v>
      </c>
      <c r="D110" s="8">
        <v>83627</v>
      </c>
      <c r="E110" s="8">
        <v>3</v>
      </c>
      <c r="F110" s="8">
        <v>9</v>
      </c>
      <c r="G110" s="8">
        <v>3</v>
      </c>
      <c r="H110" s="8">
        <v>9</v>
      </c>
      <c r="I110" s="10">
        <v>8147.2</v>
      </c>
    </row>
    <row r="111" spans="1:9">
      <c r="A111" s="77" t="str">
        <f t="shared" si="1"/>
        <v xml:space="preserve"> Jan 2016</v>
      </c>
      <c r="B111" s="8" t="s">
        <v>8</v>
      </c>
      <c r="C111" s="8" t="s">
        <v>136</v>
      </c>
      <c r="D111" s="8">
        <v>83633</v>
      </c>
      <c r="E111" s="8">
        <v>3</v>
      </c>
      <c r="F111" s="8">
        <v>7</v>
      </c>
      <c r="G111" s="8">
        <v>2</v>
      </c>
      <c r="H111" s="8">
        <v>6</v>
      </c>
      <c r="I111" s="10">
        <v>41359.85</v>
      </c>
    </row>
    <row r="112" spans="1:9">
      <c r="A112" s="77" t="str">
        <f t="shared" si="1"/>
        <v xml:space="preserve"> Jan 2016</v>
      </c>
      <c r="B112" s="8" t="s">
        <v>8</v>
      </c>
      <c r="C112" s="8" t="s">
        <v>136</v>
      </c>
      <c r="D112" s="8">
        <v>83647</v>
      </c>
      <c r="E112" s="8">
        <v>51</v>
      </c>
      <c r="F112" s="8">
        <v>93</v>
      </c>
      <c r="G112" s="8">
        <v>49</v>
      </c>
      <c r="H112" s="8">
        <v>91</v>
      </c>
      <c r="I112" s="10">
        <v>487469.65</v>
      </c>
    </row>
    <row r="113" spans="1:9">
      <c r="A113" s="77" t="str">
        <f t="shared" si="1"/>
        <v xml:space="preserve"> Jan 2016</v>
      </c>
      <c r="B113" s="8" t="s">
        <v>8</v>
      </c>
      <c r="C113" s="8" t="s">
        <v>141</v>
      </c>
      <c r="D113" s="8">
        <v>83228</v>
      </c>
      <c r="E113" s="8">
        <v>1</v>
      </c>
      <c r="F113" s="8">
        <v>3</v>
      </c>
      <c r="G113" s="8">
        <v>1</v>
      </c>
      <c r="H113" s="8">
        <v>3</v>
      </c>
      <c r="I113" s="10">
        <v>6361.75</v>
      </c>
    </row>
    <row r="114" spans="1:9">
      <c r="A114" s="77" t="str">
        <f t="shared" si="1"/>
        <v xml:space="preserve"> Jan 2016</v>
      </c>
      <c r="B114" s="8" t="s">
        <v>8</v>
      </c>
      <c r="C114" s="8" t="s">
        <v>141</v>
      </c>
      <c r="D114" s="8">
        <v>83263</v>
      </c>
      <c r="E114" s="8">
        <v>17</v>
      </c>
      <c r="F114" s="8">
        <v>33</v>
      </c>
      <c r="G114" s="8">
        <v>17</v>
      </c>
      <c r="H114" s="8">
        <v>33</v>
      </c>
      <c r="I114" s="10">
        <v>191070</v>
      </c>
    </row>
    <row r="115" spans="1:9">
      <c r="A115" s="77" t="str">
        <f t="shared" si="1"/>
        <v xml:space="preserve"> Jan 2016</v>
      </c>
      <c r="B115" s="8" t="s">
        <v>8</v>
      </c>
      <c r="C115" s="8" t="s">
        <v>144</v>
      </c>
      <c r="D115" s="8">
        <v>83420</v>
      </c>
      <c r="E115" s="8">
        <v>2</v>
      </c>
      <c r="F115" s="8">
        <v>5</v>
      </c>
      <c r="G115" s="8">
        <v>2</v>
      </c>
      <c r="H115" s="8">
        <v>5</v>
      </c>
      <c r="I115" s="10">
        <v>8596.41</v>
      </c>
    </row>
    <row r="116" spans="1:9">
      <c r="A116" s="77" t="str">
        <f t="shared" si="1"/>
        <v xml:space="preserve"> Jan 2016</v>
      </c>
      <c r="B116" s="8" t="s">
        <v>8</v>
      </c>
      <c r="C116" s="8" t="s">
        <v>144</v>
      </c>
      <c r="D116" s="8">
        <v>83429</v>
      </c>
      <c r="E116" s="8">
        <v>2</v>
      </c>
      <c r="F116" s="8">
        <v>4</v>
      </c>
      <c r="G116" s="8">
        <v>2</v>
      </c>
      <c r="H116" s="8">
        <v>4</v>
      </c>
      <c r="I116" s="10">
        <v>14495.6</v>
      </c>
    </row>
    <row r="117" spans="1:9">
      <c r="A117" s="77" t="str">
        <f t="shared" si="1"/>
        <v xml:space="preserve"> Jan 2016</v>
      </c>
      <c r="B117" s="8" t="s">
        <v>8</v>
      </c>
      <c r="C117" s="8" t="s">
        <v>144</v>
      </c>
      <c r="D117" s="8">
        <v>83433</v>
      </c>
      <c r="E117" s="8">
        <v>1</v>
      </c>
      <c r="F117" s="8">
        <v>3</v>
      </c>
      <c r="G117" s="8">
        <v>1</v>
      </c>
      <c r="H117" s="8">
        <v>3</v>
      </c>
      <c r="I117" s="10">
        <v>57572.98</v>
      </c>
    </row>
    <row r="118" spans="1:9">
      <c r="A118" s="77" t="str">
        <f t="shared" si="1"/>
        <v xml:space="preserve"> Jan 2016</v>
      </c>
      <c r="B118" s="8" t="s">
        <v>8</v>
      </c>
      <c r="C118" s="8" t="s">
        <v>144</v>
      </c>
      <c r="D118" s="8">
        <v>83445</v>
      </c>
      <c r="E118" s="8">
        <v>8</v>
      </c>
      <c r="F118" s="8">
        <v>13</v>
      </c>
      <c r="G118" s="8">
        <v>8</v>
      </c>
      <c r="H118" s="8">
        <v>13</v>
      </c>
      <c r="I118" s="10">
        <v>106311.53</v>
      </c>
    </row>
    <row r="119" spans="1:9">
      <c r="A119" s="77" t="str">
        <f t="shared" si="1"/>
        <v xml:space="preserve"> Jan 2016</v>
      </c>
      <c r="B119" s="8" t="s">
        <v>8</v>
      </c>
      <c r="C119" s="8" t="s">
        <v>144</v>
      </c>
      <c r="D119" s="8">
        <v>83451</v>
      </c>
      <c r="E119" s="8">
        <v>1</v>
      </c>
      <c r="F119" s="8">
        <v>1</v>
      </c>
      <c r="G119" s="8">
        <v>1</v>
      </c>
      <c r="H119" s="8">
        <v>1</v>
      </c>
      <c r="I119" s="10">
        <v>887.94</v>
      </c>
    </row>
    <row r="120" spans="1:9">
      <c r="A120" s="77" t="str">
        <f t="shared" si="1"/>
        <v xml:space="preserve"> Jan 2016</v>
      </c>
      <c r="B120" s="8" t="s">
        <v>8</v>
      </c>
      <c r="C120" s="8" t="s">
        <v>150</v>
      </c>
      <c r="D120" s="8">
        <v>83617</v>
      </c>
      <c r="E120" s="8">
        <v>60</v>
      </c>
      <c r="F120" s="8">
        <v>103</v>
      </c>
      <c r="G120" s="8">
        <v>59</v>
      </c>
      <c r="H120" s="8">
        <v>101</v>
      </c>
      <c r="I120" s="10">
        <v>673281.56</v>
      </c>
    </row>
    <row r="121" spans="1:9">
      <c r="A121" s="77" t="str">
        <f t="shared" si="1"/>
        <v xml:space="preserve"> Jan 2016</v>
      </c>
      <c r="B121" s="8" t="s">
        <v>8</v>
      </c>
      <c r="C121" s="8" t="s">
        <v>150</v>
      </c>
      <c r="D121" s="8">
        <v>83636</v>
      </c>
      <c r="E121" s="8">
        <v>2</v>
      </c>
      <c r="F121" s="8">
        <v>5</v>
      </c>
      <c r="G121" s="8">
        <v>2</v>
      </c>
      <c r="H121" s="8">
        <v>5</v>
      </c>
      <c r="I121" s="10">
        <v>55765.120000000003</v>
      </c>
    </row>
    <row r="122" spans="1:9">
      <c r="A122" s="77" t="str">
        <f t="shared" si="1"/>
        <v xml:space="preserve"> Jan 2016</v>
      </c>
      <c r="B122" s="8" t="s">
        <v>8</v>
      </c>
      <c r="C122" s="8" t="s">
        <v>150</v>
      </c>
      <c r="D122" s="8">
        <v>83657</v>
      </c>
      <c r="E122" s="8">
        <v>3</v>
      </c>
      <c r="F122" s="8">
        <v>31</v>
      </c>
      <c r="G122" s="8">
        <v>3</v>
      </c>
      <c r="H122" s="8">
        <v>31</v>
      </c>
      <c r="I122" s="10">
        <v>114361.99</v>
      </c>
    </row>
    <row r="123" spans="1:9">
      <c r="A123" s="77" t="str">
        <f t="shared" si="1"/>
        <v xml:space="preserve"> Jan 2016</v>
      </c>
      <c r="B123" s="8" t="s">
        <v>8</v>
      </c>
      <c r="C123" s="8" t="s">
        <v>150</v>
      </c>
      <c r="D123" s="8">
        <v>83670</v>
      </c>
      <c r="E123" s="8">
        <v>1</v>
      </c>
      <c r="F123" s="8">
        <v>1</v>
      </c>
      <c r="G123" s="8">
        <v>1</v>
      </c>
      <c r="H123" s="8">
        <v>1</v>
      </c>
      <c r="I123" s="10">
        <v>10158.1</v>
      </c>
    </row>
    <row r="124" spans="1:9">
      <c r="A124" s="77" t="str">
        <f t="shared" si="1"/>
        <v xml:space="preserve"> Jan 2016</v>
      </c>
      <c r="B124" s="8" t="s">
        <v>8</v>
      </c>
      <c r="C124" s="8" t="s">
        <v>155</v>
      </c>
      <c r="D124" s="8">
        <v>83314</v>
      </c>
      <c r="E124" s="8">
        <v>2</v>
      </c>
      <c r="F124" s="8">
        <v>5</v>
      </c>
      <c r="G124" s="8">
        <v>2</v>
      </c>
      <c r="H124" s="8">
        <v>5</v>
      </c>
      <c r="I124" s="10">
        <v>29918</v>
      </c>
    </row>
    <row r="125" spans="1:9">
      <c r="A125" s="77" t="str">
        <f t="shared" si="1"/>
        <v xml:space="preserve"> Jan 2016</v>
      </c>
      <c r="B125" s="8" t="s">
        <v>8</v>
      </c>
      <c r="C125" s="8" t="s">
        <v>155</v>
      </c>
      <c r="D125" s="8">
        <v>83330</v>
      </c>
      <c r="E125" s="8">
        <v>20</v>
      </c>
      <c r="F125" s="8">
        <v>48</v>
      </c>
      <c r="G125" s="8">
        <v>18</v>
      </c>
      <c r="H125" s="8">
        <v>44</v>
      </c>
      <c r="I125" s="10">
        <v>350095.95</v>
      </c>
    </row>
    <row r="126" spans="1:9">
      <c r="A126" s="77" t="str">
        <f t="shared" si="1"/>
        <v xml:space="preserve"> Jan 2016</v>
      </c>
      <c r="B126" s="8" t="s">
        <v>8</v>
      </c>
      <c r="C126" s="8" t="s">
        <v>155</v>
      </c>
      <c r="D126" s="8">
        <v>83332</v>
      </c>
      <c r="E126" s="8">
        <v>4</v>
      </c>
      <c r="F126" s="8">
        <v>12</v>
      </c>
      <c r="G126" s="8">
        <v>4</v>
      </c>
      <c r="H126" s="8">
        <v>12</v>
      </c>
      <c r="I126" s="10">
        <v>73922.11</v>
      </c>
    </row>
    <row r="127" spans="1:9">
      <c r="A127" s="77" t="str">
        <f t="shared" si="1"/>
        <v xml:space="preserve"> Jan 2016</v>
      </c>
      <c r="B127" s="8" t="s">
        <v>8</v>
      </c>
      <c r="C127" s="8" t="s">
        <v>155</v>
      </c>
      <c r="D127" s="8">
        <v>83355</v>
      </c>
      <c r="E127" s="8">
        <v>9</v>
      </c>
      <c r="F127" s="8">
        <v>20</v>
      </c>
      <c r="G127" s="8">
        <v>9</v>
      </c>
      <c r="H127" s="8">
        <v>20</v>
      </c>
      <c r="I127" s="10">
        <v>130216.84</v>
      </c>
    </row>
    <row r="128" spans="1:9">
      <c r="A128" s="77" t="str">
        <f t="shared" si="1"/>
        <v xml:space="preserve"> Jan 2016</v>
      </c>
      <c r="B128" s="8" t="s">
        <v>8</v>
      </c>
      <c r="C128" s="8" t="s">
        <v>160</v>
      </c>
      <c r="D128" s="8">
        <v>83522</v>
      </c>
      <c r="E128" s="8">
        <v>5</v>
      </c>
      <c r="F128" s="8">
        <v>8</v>
      </c>
      <c r="G128" s="8">
        <v>5</v>
      </c>
      <c r="H128" s="8">
        <v>8</v>
      </c>
      <c r="I128" s="10">
        <v>30802.04</v>
      </c>
    </row>
    <row r="129" spans="1:9">
      <c r="A129" s="77" t="str">
        <f t="shared" si="1"/>
        <v xml:space="preserve"> Jan 2016</v>
      </c>
      <c r="B129" s="8" t="s">
        <v>8</v>
      </c>
      <c r="C129" s="8" t="s">
        <v>160</v>
      </c>
      <c r="D129" s="8">
        <v>83526</v>
      </c>
      <c r="E129" s="8">
        <v>2</v>
      </c>
      <c r="F129" s="8">
        <v>5</v>
      </c>
      <c r="G129" s="8">
        <v>2</v>
      </c>
      <c r="H129" s="8">
        <v>5</v>
      </c>
      <c r="I129" s="10">
        <v>18100.89</v>
      </c>
    </row>
    <row r="130" spans="1:9">
      <c r="A130" s="77" t="str">
        <f t="shared" si="1"/>
        <v xml:space="preserve"> Jan 2016</v>
      </c>
      <c r="B130" s="8" t="s">
        <v>8</v>
      </c>
      <c r="C130" s="8" t="s">
        <v>160</v>
      </c>
      <c r="D130" s="8">
        <v>83530</v>
      </c>
      <c r="E130" s="8">
        <v>21</v>
      </c>
      <c r="F130" s="8">
        <v>54</v>
      </c>
      <c r="G130" s="8">
        <v>20</v>
      </c>
      <c r="H130" s="8">
        <v>53</v>
      </c>
      <c r="I130" s="10">
        <v>542646.35</v>
      </c>
    </row>
    <row r="131" spans="1:9">
      <c r="A131" s="77" t="str">
        <f t="shared" si="1"/>
        <v xml:space="preserve"> Jan 2016</v>
      </c>
      <c r="B131" s="8" t="s">
        <v>8</v>
      </c>
      <c r="C131" s="8" t="s">
        <v>160</v>
      </c>
      <c r="D131" s="8">
        <v>83533</v>
      </c>
      <c r="E131" s="8">
        <v>2</v>
      </c>
      <c r="F131" s="8">
        <v>3</v>
      </c>
      <c r="G131" s="8">
        <v>2</v>
      </c>
      <c r="H131" s="8">
        <v>3</v>
      </c>
      <c r="I131" s="10">
        <v>16260.49</v>
      </c>
    </row>
    <row r="132" spans="1:9">
      <c r="A132" s="77" t="str">
        <f t="shared" si="1"/>
        <v xml:space="preserve"> Jan 2016</v>
      </c>
      <c r="B132" s="8" t="s">
        <v>8</v>
      </c>
      <c r="C132" s="8" t="s">
        <v>160</v>
      </c>
      <c r="D132" s="8">
        <v>83539</v>
      </c>
      <c r="E132" s="8">
        <v>4</v>
      </c>
      <c r="F132" s="8">
        <v>5</v>
      </c>
      <c r="G132" s="8">
        <v>4</v>
      </c>
      <c r="H132" s="8">
        <v>5</v>
      </c>
      <c r="I132" s="10">
        <v>39526.410000000003</v>
      </c>
    </row>
    <row r="133" spans="1:9">
      <c r="A133" s="77" t="str">
        <f t="shared" ref="A133:A196" si="2">A$3</f>
        <v xml:space="preserve"> Jan 2016</v>
      </c>
      <c r="B133" s="8" t="s">
        <v>8</v>
      </c>
      <c r="C133" s="8" t="s">
        <v>160</v>
      </c>
      <c r="D133" s="8">
        <v>83542</v>
      </c>
      <c r="E133" s="8">
        <v>1</v>
      </c>
      <c r="F133" s="8">
        <v>6</v>
      </c>
      <c r="G133" s="8">
        <v>1</v>
      </c>
      <c r="H133" s="8">
        <v>6</v>
      </c>
      <c r="I133" s="10">
        <v>15490.63</v>
      </c>
    </row>
    <row r="134" spans="1:9">
      <c r="A134" s="77" t="str">
        <f t="shared" si="2"/>
        <v xml:space="preserve"> Jan 2016</v>
      </c>
      <c r="B134" s="8" t="s">
        <v>8</v>
      </c>
      <c r="C134" s="8" t="s">
        <v>160</v>
      </c>
      <c r="D134" s="8">
        <v>83547</v>
      </c>
      <c r="E134" s="8">
        <v>2</v>
      </c>
      <c r="F134" s="8">
        <v>6</v>
      </c>
      <c r="G134" s="8">
        <v>2</v>
      </c>
      <c r="H134" s="8">
        <v>6</v>
      </c>
      <c r="I134" s="10">
        <v>6485.9</v>
      </c>
    </row>
    <row r="135" spans="1:9">
      <c r="A135" s="77" t="str">
        <f t="shared" si="2"/>
        <v xml:space="preserve"> Jan 2016</v>
      </c>
      <c r="B135" s="8" t="s">
        <v>8</v>
      </c>
      <c r="C135" s="8" t="s">
        <v>160</v>
      </c>
      <c r="D135" s="8">
        <v>83549</v>
      </c>
      <c r="E135" s="8">
        <v>2</v>
      </c>
      <c r="F135" s="8">
        <v>6</v>
      </c>
      <c r="G135" s="8">
        <v>2</v>
      </c>
      <c r="H135" s="8">
        <v>5</v>
      </c>
      <c r="I135" s="10">
        <v>10916.4</v>
      </c>
    </row>
    <row r="136" spans="1:9">
      <c r="A136" s="77" t="str">
        <f t="shared" si="2"/>
        <v xml:space="preserve"> Jan 2016</v>
      </c>
      <c r="B136" s="8" t="s">
        <v>8</v>
      </c>
      <c r="C136" s="8" t="s">
        <v>160</v>
      </c>
      <c r="D136" s="8">
        <v>83552</v>
      </c>
      <c r="E136" s="8">
        <v>2</v>
      </c>
      <c r="F136" s="8">
        <v>5</v>
      </c>
      <c r="G136" s="8">
        <v>2</v>
      </c>
      <c r="H136" s="8">
        <v>5</v>
      </c>
      <c r="I136" s="10">
        <v>21779.23</v>
      </c>
    </row>
    <row r="137" spans="1:9">
      <c r="A137" s="77" t="str">
        <f t="shared" si="2"/>
        <v xml:space="preserve"> Jan 2016</v>
      </c>
      <c r="B137" s="8" t="s">
        <v>8</v>
      </c>
      <c r="C137" s="8" t="s">
        <v>160</v>
      </c>
      <c r="D137" s="8">
        <v>83554</v>
      </c>
      <c r="E137" s="8">
        <v>3</v>
      </c>
      <c r="F137" s="8">
        <v>5</v>
      </c>
      <c r="G137" s="8">
        <v>3</v>
      </c>
      <c r="H137" s="8">
        <v>5</v>
      </c>
      <c r="I137" s="10">
        <v>1352.34</v>
      </c>
    </row>
    <row r="138" spans="1:9" ht="32">
      <c r="A138" s="77" t="str">
        <f t="shared" si="2"/>
        <v xml:space="preserve"> Jan 2016</v>
      </c>
      <c r="B138" s="8" t="s">
        <v>8</v>
      </c>
      <c r="C138" s="8" t="s">
        <v>171</v>
      </c>
      <c r="D138" s="8">
        <v>83425</v>
      </c>
      <c r="E138" s="8">
        <v>3</v>
      </c>
      <c r="F138" s="8">
        <v>4</v>
      </c>
      <c r="G138" s="8">
        <v>3</v>
      </c>
      <c r="H138" s="8">
        <v>4</v>
      </c>
      <c r="I138" s="10">
        <v>28747.61</v>
      </c>
    </row>
    <row r="139" spans="1:9" ht="32">
      <c r="A139" s="77" t="str">
        <f t="shared" si="2"/>
        <v xml:space="preserve"> Jan 2016</v>
      </c>
      <c r="B139" s="8" t="s">
        <v>8</v>
      </c>
      <c r="C139" s="8" t="s">
        <v>171</v>
      </c>
      <c r="D139" s="8">
        <v>83434</v>
      </c>
      <c r="E139" s="8">
        <v>2</v>
      </c>
      <c r="F139" s="8">
        <v>3</v>
      </c>
      <c r="G139" s="8">
        <v>2</v>
      </c>
      <c r="H139" s="8">
        <v>3</v>
      </c>
      <c r="I139" s="10">
        <v>15858.08</v>
      </c>
    </row>
    <row r="140" spans="1:9" ht="32">
      <c r="A140" s="77" t="str">
        <f t="shared" si="2"/>
        <v xml:space="preserve"> Jan 2016</v>
      </c>
      <c r="B140" s="8" t="s">
        <v>8</v>
      </c>
      <c r="C140" s="8" t="s">
        <v>171</v>
      </c>
      <c r="D140" s="8">
        <v>83442</v>
      </c>
      <c r="E140" s="8">
        <v>52</v>
      </c>
      <c r="F140" s="8">
        <v>105</v>
      </c>
      <c r="G140" s="8">
        <v>49</v>
      </c>
      <c r="H140" s="8">
        <v>101</v>
      </c>
      <c r="I140" s="10">
        <v>717323.62</v>
      </c>
    </row>
    <row r="141" spans="1:9" ht="32">
      <c r="A141" s="77" t="str">
        <f t="shared" si="2"/>
        <v xml:space="preserve"> Jan 2016</v>
      </c>
      <c r="B141" s="8" t="s">
        <v>8</v>
      </c>
      <c r="C141" s="8" t="s">
        <v>171</v>
      </c>
      <c r="D141" s="8">
        <v>83443</v>
      </c>
      <c r="E141" s="8">
        <v>2</v>
      </c>
      <c r="F141" s="8">
        <v>2</v>
      </c>
      <c r="G141" s="8">
        <v>2</v>
      </c>
      <c r="H141" s="8">
        <v>2</v>
      </c>
      <c r="I141" s="10">
        <v>13374.09</v>
      </c>
    </row>
    <row r="142" spans="1:9" ht="32">
      <c r="A142" s="77" t="str">
        <f t="shared" si="2"/>
        <v xml:space="preserve"> Jan 2016</v>
      </c>
      <c r="B142" s="8" t="s">
        <v>8</v>
      </c>
      <c r="C142" s="8" t="s">
        <v>171</v>
      </c>
      <c r="D142" s="8">
        <v>83444</v>
      </c>
      <c r="E142" s="8">
        <v>2</v>
      </c>
      <c r="F142" s="8">
        <v>5</v>
      </c>
      <c r="G142" s="8">
        <v>2</v>
      </c>
      <c r="H142" s="8">
        <v>5</v>
      </c>
      <c r="I142" s="10">
        <v>4616.07</v>
      </c>
    </row>
    <row r="143" spans="1:9" ht="32">
      <c r="A143" s="77" t="str">
        <f t="shared" si="2"/>
        <v xml:space="preserve"> Jan 2016</v>
      </c>
      <c r="B143" s="8" t="s">
        <v>8</v>
      </c>
      <c r="C143" s="8" t="s">
        <v>171</v>
      </c>
      <c r="D143" s="8">
        <v>83450</v>
      </c>
      <c r="E143" s="8">
        <v>2</v>
      </c>
      <c r="F143" s="8">
        <v>2</v>
      </c>
      <c r="G143" s="8">
        <v>2</v>
      </c>
      <c r="H143" s="8">
        <v>2</v>
      </c>
      <c r="I143" s="10">
        <v>1548.36</v>
      </c>
    </row>
    <row r="144" spans="1:9">
      <c r="A144" s="77" t="str">
        <f t="shared" si="2"/>
        <v xml:space="preserve"> Jan 2016</v>
      </c>
      <c r="B144" s="8" t="s">
        <v>8</v>
      </c>
      <c r="C144" s="8" t="s">
        <v>178</v>
      </c>
      <c r="D144" s="8">
        <v>83325</v>
      </c>
      <c r="E144" s="8">
        <v>2</v>
      </c>
      <c r="F144" s="8">
        <v>4</v>
      </c>
      <c r="G144" s="8">
        <v>2</v>
      </c>
      <c r="H144" s="8">
        <v>4</v>
      </c>
      <c r="I144" s="10">
        <v>9046.43</v>
      </c>
    </row>
    <row r="145" spans="1:9">
      <c r="A145" s="77" t="str">
        <f t="shared" si="2"/>
        <v xml:space="preserve"> Jan 2016</v>
      </c>
      <c r="B145" s="8" t="s">
        <v>8</v>
      </c>
      <c r="C145" s="8" t="s">
        <v>178</v>
      </c>
      <c r="D145" s="8">
        <v>83335</v>
      </c>
      <c r="E145" s="8">
        <v>6</v>
      </c>
      <c r="F145" s="8">
        <v>15</v>
      </c>
      <c r="G145" s="8">
        <v>6</v>
      </c>
      <c r="H145" s="8">
        <v>15</v>
      </c>
      <c r="I145" s="10">
        <v>94243.05</v>
      </c>
    </row>
    <row r="146" spans="1:9">
      <c r="A146" s="77" t="str">
        <f t="shared" si="2"/>
        <v xml:space="preserve"> Jan 2016</v>
      </c>
      <c r="B146" s="8" t="s">
        <v>8</v>
      </c>
      <c r="C146" s="8" t="s">
        <v>178</v>
      </c>
      <c r="D146" s="8">
        <v>83338</v>
      </c>
      <c r="E146" s="8">
        <v>52</v>
      </c>
      <c r="F146" s="8">
        <v>103</v>
      </c>
      <c r="G146" s="8">
        <v>50</v>
      </c>
      <c r="H146" s="8">
        <v>99</v>
      </c>
      <c r="I146" s="10">
        <v>1113614.3400000001</v>
      </c>
    </row>
    <row r="147" spans="1:9">
      <c r="A147" s="77" t="str">
        <f t="shared" si="2"/>
        <v xml:space="preserve"> Jan 2016</v>
      </c>
      <c r="B147" s="8" t="s">
        <v>8</v>
      </c>
      <c r="C147" s="8" t="s">
        <v>182</v>
      </c>
      <c r="D147" s="8">
        <v>83801</v>
      </c>
      <c r="E147" s="8">
        <v>29</v>
      </c>
      <c r="F147" s="8">
        <v>44</v>
      </c>
      <c r="G147" s="8">
        <v>26</v>
      </c>
      <c r="H147" s="8">
        <v>40</v>
      </c>
      <c r="I147" s="10">
        <v>261437.23</v>
      </c>
    </row>
    <row r="148" spans="1:9">
      <c r="A148" s="77" t="str">
        <f t="shared" si="2"/>
        <v xml:space="preserve"> Jan 2016</v>
      </c>
      <c r="B148" s="8" t="s">
        <v>8</v>
      </c>
      <c r="C148" s="8" t="s">
        <v>182</v>
      </c>
      <c r="D148" s="8">
        <v>83803</v>
      </c>
      <c r="E148" s="8">
        <v>1</v>
      </c>
      <c r="F148" s="8">
        <v>1</v>
      </c>
      <c r="G148" s="8">
        <v>1</v>
      </c>
      <c r="H148" s="8">
        <v>1</v>
      </c>
      <c r="I148" s="10">
        <v>2804.67</v>
      </c>
    </row>
    <row r="149" spans="1:9">
      <c r="A149" s="77" t="str">
        <f t="shared" si="2"/>
        <v xml:space="preserve"> Jan 2016</v>
      </c>
      <c r="B149" s="8" t="s">
        <v>8</v>
      </c>
      <c r="C149" s="8" t="s">
        <v>182</v>
      </c>
      <c r="D149" s="8">
        <v>83810</v>
      </c>
      <c r="E149" s="8">
        <v>7</v>
      </c>
      <c r="F149" s="8">
        <v>9</v>
      </c>
      <c r="G149" s="8">
        <v>6</v>
      </c>
      <c r="H149" s="8">
        <v>6</v>
      </c>
      <c r="I149" s="10">
        <v>20829.09</v>
      </c>
    </row>
    <row r="150" spans="1:9">
      <c r="A150" s="77" t="str">
        <f t="shared" si="2"/>
        <v xml:space="preserve"> Jan 2016</v>
      </c>
      <c r="B150" s="8" t="s">
        <v>8</v>
      </c>
      <c r="C150" s="8" t="s">
        <v>182</v>
      </c>
      <c r="D150" s="8">
        <v>83814</v>
      </c>
      <c r="E150" s="8">
        <v>234</v>
      </c>
      <c r="F150" s="8">
        <v>467</v>
      </c>
      <c r="G150" s="8">
        <v>231</v>
      </c>
      <c r="H150" s="8">
        <v>457</v>
      </c>
      <c r="I150" s="10">
        <v>6224166.75</v>
      </c>
    </row>
    <row r="151" spans="1:9">
      <c r="A151" s="77" t="str">
        <f t="shared" si="2"/>
        <v xml:space="preserve"> Jan 2016</v>
      </c>
      <c r="B151" s="8" t="s">
        <v>8</v>
      </c>
      <c r="C151" s="8" t="s">
        <v>182</v>
      </c>
      <c r="D151" s="8">
        <v>83815</v>
      </c>
      <c r="E151" s="8">
        <v>305</v>
      </c>
      <c r="F151" s="8">
        <v>600</v>
      </c>
      <c r="G151" s="8">
        <v>301</v>
      </c>
      <c r="H151" s="8">
        <v>590</v>
      </c>
      <c r="I151" s="10">
        <v>6866825.8499999996</v>
      </c>
    </row>
    <row r="152" spans="1:9">
      <c r="A152" s="77" t="str">
        <f t="shared" si="2"/>
        <v xml:space="preserve"> Jan 2016</v>
      </c>
      <c r="B152" s="8" t="s">
        <v>8</v>
      </c>
      <c r="C152" s="8" t="s">
        <v>182</v>
      </c>
      <c r="D152" s="8">
        <v>83816</v>
      </c>
      <c r="E152" s="8">
        <v>6</v>
      </c>
      <c r="F152" s="8">
        <v>10</v>
      </c>
      <c r="G152" s="8">
        <v>6</v>
      </c>
      <c r="H152" s="8">
        <v>10</v>
      </c>
      <c r="I152" s="10">
        <v>85272.53</v>
      </c>
    </row>
    <row r="153" spans="1:9">
      <c r="A153" s="77" t="str">
        <f t="shared" si="2"/>
        <v xml:space="preserve"> Jan 2016</v>
      </c>
      <c r="B153" s="8" t="s">
        <v>8</v>
      </c>
      <c r="C153" s="8" t="s">
        <v>182</v>
      </c>
      <c r="D153" s="8">
        <v>83833</v>
      </c>
      <c r="E153" s="8">
        <v>7</v>
      </c>
      <c r="F153" s="8">
        <v>12</v>
      </c>
      <c r="G153" s="8">
        <v>7</v>
      </c>
      <c r="H153" s="8">
        <v>12</v>
      </c>
      <c r="I153" s="10">
        <v>140932.29</v>
      </c>
    </row>
    <row r="154" spans="1:9">
      <c r="A154" s="77" t="str">
        <f t="shared" si="2"/>
        <v xml:space="preserve"> Jan 2016</v>
      </c>
      <c r="B154" s="8" t="s">
        <v>8</v>
      </c>
      <c r="C154" s="8" t="s">
        <v>182</v>
      </c>
      <c r="D154" s="8">
        <v>83835</v>
      </c>
      <c r="E154" s="8">
        <v>190</v>
      </c>
      <c r="F154" s="8">
        <v>382</v>
      </c>
      <c r="G154" s="8">
        <v>186</v>
      </c>
      <c r="H154" s="8">
        <v>376</v>
      </c>
      <c r="I154" s="10">
        <v>4996439.2699999996</v>
      </c>
    </row>
    <row r="155" spans="1:9">
      <c r="A155" s="77" t="str">
        <f t="shared" si="2"/>
        <v xml:space="preserve"> Jan 2016</v>
      </c>
      <c r="B155" s="8" t="s">
        <v>8</v>
      </c>
      <c r="C155" s="8" t="s">
        <v>182</v>
      </c>
      <c r="D155" s="8">
        <v>83842</v>
      </c>
      <c r="E155" s="8">
        <v>2</v>
      </c>
      <c r="F155" s="8">
        <v>7</v>
      </c>
      <c r="G155" s="8">
        <v>2</v>
      </c>
      <c r="H155" s="8">
        <v>7</v>
      </c>
      <c r="I155" s="10">
        <v>78482.22</v>
      </c>
    </row>
    <row r="156" spans="1:9">
      <c r="A156" s="77" t="str">
        <f t="shared" si="2"/>
        <v xml:space="preserve"> Jan 2016</v>
      </c>
      <c r="B156" s="8" t="s">
        <v>8</v>
      </c>
      <c r="C156" s="8" t="s">
        <v>182</v>
      </c>
      <c r="D156" s="8">
        <v>83854</v>
      </c>
      <c r="E156" s="8">
        <v>188</v>
      </c>
      <c r="F156" s="8">
        <v>355</v>
      </c>
      <c r="G156" s="8">
        <v>185</v>
      </c>
      <c r="H156" s="8">
        <v>349</v>
      </c>
      <c r="I156" s="10">
        <v>3254412.76</v>
      </c>
    </row>
    <row r="157" spans="1:9">
      <c r="A157" s="77" t="str">
        <f t="shared" si="2"/>
        <v xml:space="preserve"> Jan 2016</v>
      </c>
      <c r="B157" s="8" t="s">
        <v>8</v>
      </c>
      <c r="C157" s="8" t="s">
        <v>182</v>
      </c>
      <c r="D157" s="8">
        <v>83858</v>
      </c>
      <c r="E157" s="8">
        <v>75</v>
      </c>
      <c r="F157" s="8">
        <v>131</v>
      </c>
      <c r="G157" s="8">
        <v>74</v>
      </c>
      <c r="H157" s="8">
        <v>129</v>
      </c>
      <c r="I157" s="10">
        <v>1051299.71</v>
      </c>
    </row>
    <row r="158" spans="1:9">
      <c r="A158" s="77" t="str">
        <f t="shared" si="2"/>
        <v xml:space="preserve"> Jan 2016</v>
      </c>
      <c r="B158" s="8" t="s">
        <v>8</v>
      </c>
      <c r="C158" s="8" t="s">
        <v>182</v>
      </c>
      <c r="D158" s="8">
        <v>83869</v>
      </c>
      <c r="E158" s="8">
        <v>11</v>
      </c>
      <c r="F158" s="8">
        <v>18</v>
      </c>
      <c r="G158" s="8">
        <v>11</v>
      </c>
      <c r="H158" s="8">
        <v>18</v>
      </c>
      <c r="I158" s="10">
        <v>84495.22</v>
      </c>
    </row>
    <row r="159" spans="1:9">
      <c r="A159" s="77" t="str">
        <f t="shared" si="2"/>
        <v xml:space="preserve"> Jan 2016</v>
      </c>
      <c r="B159" s="8" t="s">
        <v>8</v>
      </c>
      <c r="C159" s="8" t="s">
        <v>182</v>
      </c>
      <c r="D159" s="8">
        <v>83876</v>
      </c>
      <c r="E159" s="8">
        <v>4</v>
      </c>
      <c r="F159" s="8">
        <v>8</v>
      </c>
      <c r="G159" s="8">
        <v>4</v>
      </c>
      <c r="H159" s="8">
        <v>8</v>
      </c>
      <c r="I159" s="10">
        <v>134210.21</v>
      </c>
    </row>
    <row r="160" spans="1:9">
      <c r="A160" s="77" t="str">
        <f t="shared" si="2"/>
        <v xml:space="preserve"> Jan 2016</v>
      </c>
      <c r="B160" s="8" t="s">
        <v>8</v>
      </c>
      <c r="C160" s="8" t="s">
        <v>182</v>
      </c>
      <c r="D160" s="8">
        <v>83877</v>
      </c>
      <c r="E160" s="8">
        <v>1</v>
      </c>
      <c r="F160" s="8">
        <v>1</v>
      </c>
      <c r="G160" s="8">
        <v>1</v>
      </c>
      <c r="H160" s="8">
        <v>1</v>
      </c>
      <c r="I160" s="10">
        <v>140.51</v>
      </c>
    </row>
    <row r="161" spans="1:9">
      <c r="A161" s="77" t="str">
        <f t="shared" si="2"/>
        <v xml:space="preserve"> Jan 2016</v>
      </c>
      <c r="B161" s="8" t="s">
        <v>8</v>
      </c>
      <c r="C161" s="8" t="s">
        <v>197</v>
      </c>
      <c r="D161" s="8">
        <v>83535</v>
      </c>
      <c r="E161" s="8">
        <v>6</v>
      </c>
      <c r="F161" s="8">
        <v>13</v>
      </c>
      <c r="G161" s="8">
        <v>6</v>
      </c>
      <c r="H161" s="8">
        <v>13</v>
      </c>
      <c r="I161" s="10">
        <v>73320.63</v>
      </c>
    </row>
    <row r="162" spans="1:9">
      <c r="A162" s="77" t="str">
        <f t="shared" si="2"/>
        <v xml:space="preserve"> Jan 2016</v>
      </c>
      <c r="B162" s="8" t="s">
        <v>8</v>
      </c>
      <c r="C162" s="8" t="s">
        <v>197</v>
      </c>
      <c r="D162" s="8">
        <v>83537</v>
      </c>
      <c r="E162" s="8">
        <v>2</v>
      </c>
      <c r="F162" s="8">
        <v>3</v>
      </c>
      <c r="G162" s="8">
        <v>2</v>
      </c>
      <c r="H162" s="8">
        <v>3</v>
      </c>
      <c r="I162" s="10">
        <v>52199.62</v>
      </c>
    </row>
    <row r="163" spans="1:9">
      <c r="A163" s="77" t="str">
        <f t="shared" si="2"/>
        <v xml:space="preserve"> Jan 2016</v>
      </c>
      <c r="B163" s="8" t="s">
        <v>8</v>
      </c>
      <c r="C163" s="8" t="s">
        <v>197</v>
      </c>
      <c r="D163" s="8">
        <v>83823</v>
      </c>
      <c r="E163" s="8">
        <v>5</v>
      </c>
      <c r="F163" s="8">
        <v>7</v>
      </c>
      <c r="G163" s="8">
        <v>5</v>
      </c>
      <c r="H163" s="8">
        <v>7</v>
      </c>
      <c r="I163" s="10">
        <v>17919.490000000002</v>
      </c>
    </row>
    <row r="164" spans="1:9">
      <c r="A164" s="77" t="str">
        <f t="shared" si="2"/>
        <v xml:space="preserve"> Jan 2016</v>
      </c>
      <c r="B164" s="8" t="s">
        <v>8</v>
      </c>
      <c r="C164" s="8" t="s">
        <v>197</v>
      </c>
      <c r="D164" s="8">
        <v>83832</v>
      </c>
      <c r="E164" s="8">
        <v>12</v>
      </c>
      <c r="F164" s="8">
        <v>29</v>
      </c>
      <c r="G164" s="8">
        <v>12</v>
      </c>
      <c r="H164" s="8">
        <v>29</v>
      </c>
      <c r="I164" s="10">
        <v>423170.14</v>
      </c>
    </row>
    <row r="165" spans="1:9">
      <c r="A165" s="77" t="str">
        <f t="shared" si="2"/>
        <v xml:space="preserve"> Jan 2016</v>
      </c>
      <c r="B165" s="8" t="s">
        <v>8</v>
      </c>
      <c r="C165" s="8" t="s">
        <v>197</v>
      </c>
      <c r="D165" s="8">
        <v>83843</v>
      </c>
      <c r="E165" s="8">
        <v>310</v>
      </c>
      <c r="F165" s="8">
        <v>568</v>
      </c>
      <c r="G165" s="8">
        <v>305</v>
      </c>
      <c r="H165" s="8">
        <v>558</v>
      </c>
      <c r="I165" s="10">
        <v>6789462.46</v>
      </c>
    </row>
    <row r="166" spans="1:9">
      <c r="A166" s="77" t="str">
        <f t="shared" si="2"/>
        <v xml:space="preserve"> Jan 2016</v>
      </c>
      <c r="B166" s="8" t="s">
        <v>8</v>
      </c>
      <c r="C166" s="8" t="s">
        <v>197</v>
      </c>
      <c r="D166" s="8">
        <v>83855</v>
      </c>
      <c r="E166" s="8">
        <v>9</v>
      </c>
      <c r="F166" s="8">
        <v>13</v>
      </c>
      <c r="G166" s="8">
        <v>9</v>
      </c>
      <c r="H166" s="8">
        <v>13</v>
      </c>
      <c r="I166" s="10">
        <v>104656.63</v>
      </c>
    </row>
    <row r="167" spans="1:9">
      <c r="A167" s="77" t="str">
        <f t="shared" si="2"/>
        <v xml:space="preserve"> Jan 2016</v>
      </c>
      <c r="B167" s="8" t="s">
        <v>8</v>
      </c>
      <c r="C167" s="8" t="s">
        <v>197</v>
      </c>
      <c r="D167" s="8">
        <v>83857</v>
      </c>
      <c r="E167" s="8">
        <v>5</v>
      </c>
      <c r="F167" s="8">
        <v>7</v>
      </c>
      <c r="G167" s="8">
        <v>5</v>
      </c>
      <c r="H167" s="8">
        <v>7</v>
      </c>
      <c r="I167" s="10">
        <v>45940.52</v>
      </c>
    </row>
    <row r="168" spans="1:9">
      <c r="A168" s="77" t="str">
        <f t="shared" si="2"/>
        <v xml:space="preserve"> Jan 2016</v>
      </c>
      <c r="B168" s="8" t="s">
        <v>8</v>
      </c>
      <c r="C168" s="8" t="s">
        <v>197</v>
      </c>
      <c r="D168" s="8">
        <v>83871</v>
      </c>
      <c r="E168" s="8">
        <v>22</v>
      </c>
      <c r="F168" s="8">
        <v>36</v>
      </c>
      <c r="G168" s="8">
        <v>22</v>
      </c>
      <c r="H168" s="8">
        <v>36</v>
      </c>
      <c r="I168" s="10">
        <v>351046.72</v>
      </c>
    </row>
    <row r="169" spans="1:9">
      <c r="A169" s="77" t="str">
        <f t="shared" si="2"/>
        <v xml:space="preserve"> Jan 2016</v>
      </c>
      <c r="B169" s="8" t="s">
        <v>8</v>
      </c>
      <c r="C169" s="8" t="s">
        <v>197</v>
      </c>
      <c r="D169" s="8">
        <v>83872</v>
      </c>
      <c r="E169" s="8">
        <v>9</v>
      </c>
      <c r="F169" s="8">
        <v>20</v>
      </c>
      <c r="G169" s="8">
        <v>9</v>
      </c>
      <c r="H169" s="8">
        <v>20</v>
      </c>
      <c r="I169" s="10">
        <v>221841.63</v>
      </c>
    </row>
    <row r="170" spans="1:9">
      <c r="A170" s="77" t="str">
        <f t="shared" si="2"/>
        <v xml:space="preserve"> Jan 2016</v>
      </c>
      <c r="B170" s="8" t="s">
        <v>8</v>
      </c>
      <c r="C170" s="8" t="s">
        <v>207</v>
      </c>
      <c r="D170" s="8">
        <v>83462</v>
      </c>
      <c r="E170" s="8">
        <v>3</v>
      </c>
      <c r="F170" s="8">
        <v>11</v>
      </c>
      <c r="G170" s="8">
        <v>3</v>
      </c>
      <c r="H170" s="8">
        <v>11</v>
      </c>
      <c r="I170" s="10">
        <v>701376.78</v>
      </c>
    </row>
    <row r="171" spans="1:9">
      <c r="A171" s="77" t="str">
        <f t="shared" si="2"/>
        <v xml:space="preserve"> Jan 2016</v>
      </c>
      <c r="B171" s="8" t="s">
        <v>8</v>
      </c>
      <c r="C171" s="8" t="s">
        <v>207</v>
      </c>
      <c r="D171" s="8">
        <v>83466</v>
      </c>
      <c r="E171" s="8">
        <v>5</v>
      </c>
      <c r="F171" s="8">
        <v>8</v>
      </c>
      <c r="G171" s="8">
        <v>5</v>
      </c>
      <c r="H171" s="8">
        <v>8</v>
      </c>
      <c r="I171" s="10">
        <v>85074.07</v>
      </c>
    </row>
    <row r="172" spans="1:9">
      <c r="A172" s="77" t="str">
        <f t="shared" si="2"/>
        <v xml:space="preserve"> Jan 2016</v>
      </c>
      <c r="B172" s="8" t="s">
        <v>8</v>
      </c>
      <c r="C172" s="8" t="s">
        <v>207</v>
      </c>
      <c r="D172" s="8">
        <v>83467</v>
      </c>
      <c r="E172" s="8">
        <v>24</v>
      </c>
      <c r="F172" s="8">
        <v>40</v>
      </c>
      <c r="G172" s="8">
        <v>22</v>
      </c>
      <c r="H172" s="8">
        <v>38</v>
      </c>
      <c r="I172" s="10">
        <v>300406.15999999997</v>
      </c>
    </row>
    <row r="173" spans="1:9">
      <c r="A173" s="77" t="str">
        <f t="shared" si="2"/>
        <v xml:space="preserve"> Jan 2016</v>
      </c>
      <c r="B173" s="8" t="s">
        <v>8</v>
      </c>
      <c r="C173" s="8" t="s">
        <v>207</v>
      </c>
      <c r="D173" s="8">
        <v>83468</v>
      </c>
      <c r="E173" s="8">
        <v>1</v>
      </c>
      <c r="F173" s="8">
        <v>1</v>
      </c>
      <c r="G173" s="8">
        <v>1</v>
      </c>
      <c r="H173" s="8">
        <v>1</v>
      </c>
      <c r="I173" s="10">
        <v>11025.51</v>
      </c>
    </row>
    <row r="174" spans="1:9">
      <c r="A174" s="77" t="str">
        <f t="shared" si="2"/>
        <v xml:space="preserve"> Jan 2016</v>
      </c>
      <c r="B174" s="8" t="s">
        <v>8</v>
      </c>
      <c r="C174" s="8" t="s">
        <v>212</v>
      </c>
      <c r="D174" s="8">
        <v>83523</v>
      </c>
      <c r="E174" s="8">
        <v>1</v>
      </c>
      <c r="F174" s="8">
        <v>2</v>
      </c>
      <c r="G174" s="8">
        <v>1</v>
      </c>
      <c r="H174" s="8">
        <v>2</v>
      </c>
      <c r="I174" s="10">
        <v>8218.7800000000007</v>
      </c>
    </row>
    <row r="175" spans="1:9">
      <c r="A175" s="77" t="str">
        <f t="shared" si="2"/>
        <v xml:space="preserve"> Jan 2016</v>
      </c>
      <c r="B175" s="8" t="s">
        <v>8</v>
      </c>
      <c r="C175" s="8" t="s">
        <v>212</v>
      </c>
      <c r="D175" s="8">
        <v>83536</v>
      </c>
      <c r="E175" s="8">
        <v>8</v>
      </c>
      <c r="F175" s="8">
        <v>15</v>
      </c>
      <c r="G175" s="8">
        <v>7</v>
      </c>
      <c r="H175" s="8">
        <v>14</v>
      </c>
      <c r="I175" s="10">
        <v>143456.48000000001</v>
      </c>
    </row>
    <row r="176" spans="1:9">
      <c r="A176" s="77" t="str">
        <f t="shared" si="2"/>
        <v xml:space="preserve"> Jan 2016</v>
      </c>
      <c r="B176" s="8" t="s">
        <v>8</v>
      </c>
      <c r="C176" s="8" t="s">
        <v>212</v>
      </c>
      <c r="D176" s="8">
        <v>83543</v>
      </c>
      <c r="E176" s="8">
        <v>2</v>
      </c>
      <c r="F176" s="8">
        <v>3</v>
      </c>
      <c r="G176" s="8">
        <v>2</v>
      </c>
      <c r="H176" s="8">
        <v>3</v>
      </c>
      <c r="I176" s="10">
        <v>8355.36</v>
      </c>
    </row>
    <row r="177" spans="1:9">
      <c r="A177" s="77" t="str">
        <f t="shared" si="2"/>
        <v xml:space="preserve"> Jan 2016</v>
      </c>
      <c r="B177" s="8" t="s">
        <v>8</v>
      </c>
      <c r="C177" s="8" t="s">
        <v>212</v>
      </c>
      <c r="D177" s="8">
        <v>83548</v>
      </c>
      <c r="E177" s="8">
        <v>1</v>
      </c>
      <c r="F177" s="8">
        <v>2</v>
      </c>
      <c r="G177" s="8">
        <v>1</v>
      </c>
      <c r="H177" s="8">
        <v>2</v>
      </c>
      <c r="I177" s="10">
        <v>1334.29</v>
      </c>
    </row>
    <row r="178" spans="1:9">
      <c r="A178" s="77" t="str">
        <f t="shared" si="2"/>
        <v xml:space="preserve"> Jan 2016</v>
      </c>
      <c r="B178" s="8" t="s">
        <v>8</v>
      </c>
      <c r="C178" s="8" t="s">
        <v>212</v>
      </c>
      <c r="D178" s="8">
        <v>83555</v>
      </c>
      <c r="E178" s="8">
        <v>1</v>
      </c>
      <c r="F178" s="8">
        <v>3</v>
      </c>
      <c r="G178" s="8">
        <v>1</v>
      </c>
      <c r="H178" s="8">
        <v>3</v>
      </c>
      <c r="I178" s="10">
        <v>6740.45</v>
      </c>
    </row>
    <row r="179" spans="1:9">
      <c r="A179" s="77" t="str">
        <f t="shared" si="2"/>
        <v xml:space="preserve"> Jan 2016</v>
      </c>
      <c r="B179" s="8" t="s">
        <v>8</v>
      </c>
      <c r="C179" s="8" t="s">
        <v>218</v>
      </c>
      <c r="D179" s="8">
        <v>83349</v>
      </c>
      <c r="E179" s="8">
        <v>2</v>
      </c>
      <c r="F179" s="8">
        <v>4</v>
      </c>
      <c r="G179" s="8">
        <v>2</v>
      </c>
      <c r="H179" s="8">
        <v>4</v>
      </c>
      <c r="I179" s="10">
        <v>39514.370000000003</v>
      </c>
    </row>
    <row r="180" spans="1:9">
      <c r="A180" s="77" t="str">
        <f t="shared" si="2"/>
        <v xml:space="preserve"> Jan 2016</v>
      </c>
      <c r="B180" s="8" t="s">
        <v>8</v>
      </c>
      <c r="C180" s="8" t="s">
        <v>218</v>
      </c>
      <c r="D180" s="8">
        <v>83352</v>
      </c>
      <c r="E180" s="8">
        <v>8</v>
      </c>
      <c r="F180" s="8">
        <v>11</v>
      </c>
      <c r="G180" s="8">
        <v>8</v>
      </c>
      <c r="H180" s="8">
        <v>11</v>
      </c>
      <c r="I180" s="10">
        <v>164911.47</v>
      </c>
    </row>
    <row r="181" spans="1:9">
      <c r="A181" s="77" t="str">
        <f t="shared" si="2"/>
        <v xml:space="preserve"> Jan 2016</v>
      </c>
      <c r="B181" s="8" t="s">
        <v>8</v>
      </c>
      <c r="C181" s="8" t="s">
        <v>221</v>
      </c>
      <c r="D181" s="8">
        <v>83440</v>
      </c>
      <c r="E181" s="8">
        <v>60</v>
      </c>
      <c r="F181" s="8">
        <v>184</v>
      </c>
      <c r="G181" s="8">
        <v>59</v>
      </c>
      <c r="H181" s="8">
        <v>183</v>
      </c>
      <c r="I181" s="10">
        <v>776185.95</v>
      </c>
    </row>
    <row r="182" spans="1:9">
      <c r="A182" s="77" t="str">
        <f t="shared" si="2"/>
        <v xml:space="preserve"> Jan 2016</v>
      </c>
      <c r="B182" s="8" t="s">
        <v>8</v>
      </c>
      <c r="C182" s="8" t="s">
        <v>221</v>
      </c>
      <c r="D182" s="8">
        <v>83448</v>
      </c>
      <c r="E182" s="8">
        <v>7</v>
      </c>
      <c r="F182" s="8">
        <v>12</v>
      </c>
      <c r="G182" s="8">
        <v>7</v>
      </c>
      <c r="H182" s="8">
        <v>12</v>
      </c>
      <c r="I182" s="10">
        <v>51526.16</v>
      </c>
    </row>
    <row r="183" spans="1:9">
      <c r="A183" s="77" t="str">
        <f t="shared" si="2"/>
        <v xml:space="preserve"> Jan 2016</v>
      </c>
      <c r="B183" s="8" t="s">
        <v>8</v>
      </c>
      <c r="C183" s="8" t="s">
        <v>224</v>
      </c>
      <c r="D183" s="8">
        <v>83336</v>
      </c>
      <c r="E183" s="8">
        <v>6</v>
      </c>
      <c r="F183" s="8">
        <v>13</v>
      </c>
      <c r="G183" s="8">
        <v>6</v>
      </c>
      <c r="H183" s="8">
        <v>13</v>
      </c>
      <c r="I183" s="10">
        <v>109427.56</v>
      </c>
    </row>
    <row r="184" spans="1:9">
      <c r="A184" s="77" t="str">
        <f t="shared" si="2"/>
        <v xml:space="preserve"> Jan 2016</v>
      </c>
      <c r="B184" s="8" t="s">
        <v>8</v>
      </c>
      <c r="C184" s="8" t="s">
        <v>224</v>
      </c>
      <c r="D184" s="8">
        <v>83347</v>
      </c>
      <c r="E184" s="8">
        <v>5</v>
      </c>
      <c r="F184" s="8">
        <v>15</v>
      </c>
      <c r="G184" s="8">
        <v>5</v>
      </c>
      <c r="H184" s="8">
        <v>15</v>
      </c>
      <c r="I184" s="10">
        <v>63712</v>
      </c>
    </row>
    <row r="185" spans="1:9">
      <c r="A185" s="77" t="str">
        <f t="shared" si="2"/>
        <v xml:space="preserve"> Jan 2016</v>
      </c>
      <c r="B185" s="8" t="s">
        <v>8</v>
      </c>
      <c r="C185" s="8" t="s">
        <v>224</v>
      </c>
      <c r="D185" s="8">
        <v>83350</v>
      </c>
      <c r="E185" s="8">
        <v>19</v>
      </c>
      <c r="F185" s="8">
        <v>43</v>
      </c>
      <c r="G185" s="8">
        <v>19</v>
      </c>
      <c r="H185" s="8">
        <v>41</v>
      </c>
      <c r="I185" s="10">
        <v>148138.31</v>
      </c>
    </row>
    <row r="186" spans="1:9" ht="32">
      <c r="A186" s="77" t="str">
        <f t="shared" si="2"/>
        <v xml:space="preserve"> Jan 2016</v>
      </c>
      <c r="B186" s="8" t="s">
        <v>8</v>
      </c>
      <c r="C186" s="8" t="s">
        <v>228</v>
      </c>
      <c r="D186" s="8">
        <v>83501</v>
      </c>
      <c r="E186" s="8">
        <v>188</v>
      </c>
      <c r="F186" s="8">
        <v>374</v>
      </c>
      <c r="G186" s="8">
        <v>184</v>
      </c>
      <c r="H186" s="8">
        <v>369</v>
      </c>
      <c r="I186" s="10">
        <v>3282702.07</v>
      </c>
    </row>
    <row r="187" spans="1:9" ht="32">
      <c r="A187" s="77" t="str">
        <f t="shared" si="2"/>
        <v xml:space="preserve"> Jan 2016</v>
      </c>
      <c r="B187" s="8" t="s">
        <v>8</v>
      </c>
      <c r="C187" s="8" t="s">
        <v>228</v>
      </c>
      <c r="D187" s="8">
        <v>83524</v>
      </c>
      <c r="E187" s="8">
        <v>3</v>
      </c>
      <c r="F187" s="8">
        <v>8</v>
      </c>
      <c r="G187" s="8">
        <v>3</v>
      </c>
      <c r="H187" s="8">
        <v>8</v>
      </c>
      <c r="I187" s="10">
        <v>13342.83</v>
      </c>
    </row>
    <row r="188" spans="1:9" ht="32">
      <c r="A188" s="77" t="str">
        <f t="shared" si="2"/>
        <v xml:space="preserve"> Jan 2016</v>
      </c>
      <c r="B188" s="8" t="s">
        <v>8</v>
      </c>
      <c r="C188" s="8" t="s">
        <v>228</v>
      </c>
      <c r="D188" s="8">
        <v>83540</v>
      </c>
      <c r="E188" s="8">
        <v>5</v>
      </c>
      <c r="F188" s="8">
        <v>26</v>
      </c>
      <c r="G188" s="8">
        <v>4</v>
      </c>
      <c r="H188" s="8">
        <v>25</v>
      </c>
      <c r="I188" s="10">
        <v>92288.01</v>
      </c>
    </row>
    <row r="189" spans="1:9">
      <c r="A189" s="77" t="str">
        <f t="shared" si="2"/>
        <v xml:space="preserve"> Jan 2016</v>
      </c>
      <c r="B189" s="8" t="s">
        <v>8</v>
      </c>
      <c r="C189" s="8" t="s">
        <v>233</v>
      </c>
      <c r="D189" s="8">
        <v>83252</v>
      </c>
      <c r="E189" s="8">
        <v>2</v>
      </c>
      <c r="F189" s="8">
        <v>3</v>
      </c>
      <c r="G189" s="8">
        <v>2</v>
      </c>
      <c r="H189" s="8">
        <v>3</v>
      </c>
      <c r="I189" s="10">
        <v>6811.27</v>
      </c>
    </row>
    <row r="190" spans="1:9">
      <c r="A190" s="77" t="str">
        <f t="shared" si="2"/>
        <v xml:space="preserve"> Jan 2016</v>
      </c>
      <c r="B190" s="8" t="s">
        <v>8</v>
      </c>
      <c r="C190" s="8" t="s">
        <v>235</v>
      </c>
      <c r="D190" s="8">
        <v>83604</v>
      </c>
      <c r="E190" s="8">
        <v>1</v>
      </c>
      <c r="F190" s="8">
        <v>1</v>
      </c>
      <c r="G190" s="8">
        <v>1</v>
      </c>
      <c r="H190" s="8">
        <v>1</v>
      </c>
      <c r="I190" s="10">
        <v>3151.89</v>
      </c>
    </row>
    <row r="191" spans="1:9">
      <c r="A191" s="77" t="str">
        <f t="shared" si="2"/>
        <v xml:space="preserve"> Jan 2016</v>
      </c>
      <c r="B191" s="8" t="s">
        <v>8</v>
      </c>
      <c r="C191" s="8" t="s">
        <v>235</v>
      </c>
      <c r="D191" s="8">
        <v>83624</v>
      </c>
      <c r="E191" s="8">
        <v>2</v>
      </c>
      <c r="F191" s="8">
        <v>7</v>
      </c>
      <c r="G191" s="8">
        <v>2</v>
      </c>
      <c r="H191" s="8">
        <v>7</v>
      </c>
      <c r="I191" s="10">
        <v>33940.51</v>
      </c>
    </row>
    <row r="192" spans="1:9">
      <c r="A192" s="77" t="str">
        <f t="shared" si="2"/>
        <v xml:space="preserve"> Jan 2016</v>
      </c>
      <c r="B192" s="8" t="s">
        <v>8</v>
      </c>
      <c r="C192" s="8" t="s">
        <v>235</v>
      </c>
      <c r="D192" s="8">
        <v>83628</v>
      </c>
      <c r="E192" s="8">
        <v>7</v>
      </c>
      <c r="F192" s="8">
        <v>10</v>
      </c>
      <c r="G192" s="8">
        <v>7</v>
      </c>
      <c r="H192" s="8">
        <v>10</v>
      </c>
      <c r="I192" s="10">
        <v>12968.35</v>
      </c>
    </row>
    <row r="193" spans="1:9">
      <c r="A193" s="77" t="str">
        <f t="shared" si="2"/>
        <v xml:space="preserve"> Jan 2016</v>
      </c>
      <c r="B193" s="8" t="s">
        <v>8</v>
      </c>
      <c r="C193" s="8" t="s">
        <v>235</v>
      </c>
      <c r="D193" s="8">
        <v>83639</v>
      </c>
      <c r="E193" s="8">
        <v>3</v>
      </c>
      <c r="F193" s="8">
        <v>6</v>
      </c>
      <c r="G193" s="8">
        <v>3</v>
      </c>
      <c r="H193" s="8">
        <v>6</v>
      </c>
      <c r="I193" s="10">
        <v>17424.59</v>
      </c>
    </row>
    <row r="194" spans="1:9">
      <c r="A194" s="77" t="str">
        <f t="shared" si="2"/>
        <v xml:space="preserve"> Jan 2016</v>
      </c>
      <c r="B194" s="8" t="s">
        <v>8</v>
      </c>
      <c r="C194" s="8" t="s">
        <v>235</v>
      </c>
      <c r="D194" s="8">
        <v>83650</v>
      </c>
      <c r="E194" s="8">
        <v>4</v>
      </c>
      <c r="F194" s="8">
        <v>13</v>
      </c>
      <c r="G194" s="8">
        <v>4</v>
      </c>
      <c r="H194" s="8">
        <v>13</v>
      </c>
      <c r="I194" s="10">
        <v>40786.58</v>
      </c>
    </row>
    <row r="195" spans="1:9">
      <c r="A195" s="77" t="str">
        <f t="shared" si="2"/>
        <v xml:space="preserve"> Jan 2016</v>
      </c>
      <c r="B195" s="8" t="s">
        <v>8</v>
      </c>
      <c r="C195" s="8" t="s">
        <v>241</v>
      </c>
      <c r="D195" s="8">
        <v>83619</v>
      </c>
      <c r="E195" s="8">
        <v>50</v>
      </c>
      <c r="F195" s="8">
        <v>113</v>
      </c>
      <c r="G195" s="8">
        <v>49</v>
      </c>
      <c r="H195" s="8">
        <v>111</v>
      </c>
      <c r="I195" s="10">
        <v>965285.95</v>
      </c>
    </row>
    <row r="196" spans="1:9">
      <c r="A196" s="77" t="str">
        <f t="shared" si="2"/>
        <v xml:space="preserve"> Jan 2016</v>
      </c>
      <c r="B196" s="8" t="s">
        <v>8</v>
      </c>
      <c r="C196" s="8" t="s">
        <v>241</v>
      </c>
      <c r="D196" s="8">
        <v>83655</v>
      </c>
      <c r="E196" s="8">
        <v>22</v>
      </c>
      <c r="F196" s="8">
        <v>50</v>
      </c>
      <c r="G196" s="8">
        <v>21</v>
      </c>
      <c r="H196" s="8">
        <v>49</v>
      </c>
      <c r="I196" s="10">
        <v>277015.52</v>
      </c>
    </row>
    <row r="197" spans="1:9">
      <c r="A197" s="77" t="str">
        <f t="shared" ref="A197:A234" si="3">A$3</f>
        <v xml:space="preserve"> Jan 2016</v>
      </c>
      <c r="B197" s="8" t="s">
        <v>8</v>
      </c>
      <c r="C197" s="8" t="s">
        <v>241</v>
      </c>
      <c r="D197" s="8">
        <v>83661</v>
      </c>
      <c r="E197" s="8">
        <v>20</v>
      </c>
      <c r="F197" s="8">
        <v>38</v>
      </c>
      <c r="G197" s="8">
        <v>20</v>
      </c>
      <c r="H197" s="8">
        <v>37</v>
      </c>
      <c r="I197" s="10">
        <v>296065.32</v>
      </c>
    </row>
    <row r="198" spans="1:9">
      <c r="A198" s="77" t="str">
        <f t="shared" si="3"/>
        <v xml:space="preserve"> Jan 2016</v>
      </c>
      <c r="B198" s="8" t="s">
        <v>8</v>
      </c>
      <c r="C198" s="8" t="s">
        <v>245</v>
      </c>
      <c r="D198" s="8">
        <v>83211</v>
      </c>
      <c r="E198" s="8">
        <v>10</v>
      </c>
      <c r="F198" s="8">
        <v>20</v>
      </c>
      <c r="G198" s="8">
        <v>10</v>
      </c>
      <c r="H198" s="8">
        <v>20</v>
      </c>
      <c r="I198" s="10">
        <v>134047.04999999999</v>
      </c>
    </row>
    <row r="199" spans="1:9">
      <c r="A199" s="77" t="str">
        <f t="shared" si="3"/>
        <v xml:space="preserve"> Jan 2016</v>
      </c>
      <c r="B199" s="8" t="s">
        <v>8</v>
      </c>
      <c r="C199" s="8" t="s">
        <v>245</v>
      </c>
      <c r="D199" s="8">
        <v>83271</v>
      </c>
      <c r="E199" s="8">
        <v>1</v>
      </c>
      <c r="F199" s="8">
        <v>1</v>
      </c>
      <c r="G199" s="8">
        <v>1</v>
      </c>
      <c r="H199" s="8">
        <v>1</v>
      </c>
      <c r="I199" s="10">
        <v>3847.92</v>
      </c>
    </row>
    <row r="200" spans="1:9" ht="32">
      <c r="A200" s="77" t="str">
        <f t="shared" si="3"/>
        <v xml:space="preserve"> Jan 2016</v>
      </c>
      <c r="B200" s="8" t="s">
        <v>8</v>
      </c>
      <c r="C200" s="8" t="s">
        <v>248</v>
      </c>
      <c r="D200" s="8">
        <v>83837</v>
      </c>
      <c r="E200" s="8">
        <v>5</v>
      </c>
      <c r="F200" s="8">
        <v>7</v>
      </c>
      <c r="G200" s="8">
        <v>5</v>
      </c>
      <c r="H200" s="8">
        <v>7</v>
      </c>
      <c r="I200" s="10">
        <v>192279.33</v>
      </c>
    </row>
    <row r="201" spans="1:9" ht="32">
      <c r="A201" s="77" t="str">
        <f t="shared" si="3"/>
        <v xml:space="preserve"> Jan 2016</v>
      </c>
      <c r="B201" s="8" t="s">
        <v>8</v>
      </c>
      <c r="C201" s="8" t="s">
        <v>248</v>
      </c>
      <c r="D201" s="8">
        <v>83839</v>
      </c>
      <c r="E201" s="8">
        <v>3</v>
      </c>
      <c r="F201" s="8">
        <v>6</v>
      </c>
      <c r="G201" s="8">
        <v>3</v>
      </c>
      <c r="H201" s="8">
        <v>6</v>
      </c>
      <c r="I201" s="10">
        <v>101252.16</v>
      </c>
    </row>
    <row r="202" spans="1:9" ht="32">
      <c r="A202" s="77" t="str">
        <f t="shared" si="3"/>
        <v xml:space="preserve"> Jan 2016</v>
      </c>
      <c r="B202" s="8" t="s">
        <v>8</v>
      </c>
      <c r="C202" s="8" t="s">
        <v>248</v>
      </c>
      <c r="D202" s="8">
        <v>83849</v>
      </c>
      <c r="E202" s="8">
        <v>6</v>
      </c>
      <c r="F202" s="8">
        <v>17</v>
      </c>
      <c r="G202" s="8">
        <v>6</v>
      </c>
      <c r="H202" s="8">
        <v>17</v>
      </c>
      <c r="I202" s="10">
        <v>119812.97</v>
      </c>
    </row>
    <row r="203" spans="1:9" ht="32">
      <c r="A203" s="77" t="str">
        <f t="shared" si="3"/>
        <v xml:space="preserve"> Jan 2016</v>
      </c>
      <c r="B203" s="8" t="s">
        <v>8</v>
      </c>
      <c r="C203" s="8" t="s">
        <v>248</v>
      </c>
      <c r="D203" s="8">
        <v>83850</v>
      </c>
      <c r="E203" s="8">
        <v>9</v>
      </c>
      <c r="F203" s="8">
        <v>18</v>
      </c>
      <c r="G203" s="8">
        <v>9</v>
      </c>
      <c r="H203" s="8">
        <v>18</v>
      </c>
      <c r="I203" s="10">
        <v>44822.48</v>
      </c>
    </row>
    <row r="204" spans="1:9" ht="32">
      <c r="A204" s="77" t="str">
        <f t="shared" si="3"/>
        <v xml:space="preserve"> Jan 2016</v>
      </c>
      <c r="B204" s="8" t="s">
        <v>8</v>
      </c>
      <c r="C204" s="8" t="s">
        <v>248</v>
      </c>
      <c r="D204" s="8">
        <v>83867</v>
      </c>
      <c r="E204" s="8">
        <v>4</v>
      </c>
      <c r="F204" s="8">
        <v>12</v>
      </c>
      <c r="G204" s="8">
        <v>4</v>
      </c>
      <c r="H204" s="8">
        <v>10</v>
      </c>
      <c r="I204" s="10">
        <v>58708.77</v>
      </c>
    </row>
    <row r="205" spans="1:9" ht="32">
      <c r="A205" s="77" t="str">
        <f t="shared" si="3"/>
        <v xml:space="preserve"> Jan 2016</v>
      </c>
      <c r="B205" s="8" t="s">
        <v>8</v>
      </c>
      <c r="C205" s="8" t="s">
        <v>248</v>
      </c>
      <c r="D205" s="8">
        <v>83873</v>
      </c>
      <c r="E205" s="8">
        <v>5</v>
      </c>
      <c r="F205" s="8">
        <v>8</v>
      </c>
      <c r="G205" s="8">
        <v>5</v>
      </c>
      <c r="H205" s="8">
        <v>8</v>
      </c>
      <c r="I205" s="10">
        <v>37211.67</v>
      </c>
    </row>
    <row r="206" spans="1:9">
      <c r="A206" s="77" t="str">
        <f t="shared" si="3"/>
        <v xml:space="preserve"> Jan 2016</v>
      </c>
      <c r="B206" s="8" t="s">
        <v>8</v>
      </c>
      <c r="C206" s="8" t="s">
        <v>255</v>
      </c>
      <c r="D206" s="8">
        <v>83422</v>
      </c>
      <c r="E206" s="8">
        <v>23</v>
      </c>
      <c r="F206" s="8">
        <v>34</v>
      </c>
      <c r="G206" s="8">
        <v>23</v>
      </c>
      <c r="H206" s="8">
        <v>34</v>
      </c>
      <c r="I206" s="10">
        <v>318828</v>
      </c>
    </row>
    <row r="207" spans="1:9">
      <c r="A207" s="77" t="str">
        <f t="shared" si="3"/>
        <v xml:space="preserve"> Jan 2016</v>
      </c>
      <c r="B207" s="8" t="s">
        <v>8</v>
      </c>
      <c r="C207" s="8" t="s">
        <v>255</v>
      </c>
      <c r="D207" s="8">
        <v>83452</v>
      </c>
      <c r="E207" s="8">
        <v>13</v>
      </c>
      <c r="F207" s="8">
        <v>18</v>
      </c>
      <c r="G207" s="8">
        <v>13</v>
      </c>
      <c r="H207" s="8">
        <v>18</v>
      </c>
      <c r="I207" s="10">
        <v>172318.95</v>
      </c>
    </row>
    <row r="208" spans="1:9">
      <c r="A208" s="77" t="str">
        <f t="shared" si="3"/>
        <v xml:space="preserve"> Jan 2016</v>
      </c>
      <c r="B208" s="8" t="s">
        <v>8</v>
      </c>
      <c r="C208" s="8" t="s">
        <v>255</v>
      </c>
      <c r="D208" s="8">
        <v>83455</v>
      </c>
      <c r="E208" s="8">
        <v>42</v>
      </c>
      <c r="F208" s="8">
        <v>73</v>
      </c>
      <c r="G208" s="8">
        <v>42</v>
      </c>
      <c r="H208" s="8">
        <v>73</v>
      </c>
      <c r="I208" s="10">
        <v>1246244.0900000001</v>
      </c>
    </row>
    <row r="209" spans="1:9" ht="32">
      <c r="A209" s="77" t="str">
        <f t="shared" si="3"/>
        <v xml:space="preserve"> Jan 2016</v>
      </c>
      <c r="B209" s="8" t="s">
        <v>8</v>
      </c>
      <c r="C209" s="8" t="s">
        <v>259</v>
      </c>
      <c r="D209" s="8">
        <v>83301</v>
      </c>
      <c r="E209" s="8">
        <v>234</v>
      </c>
      <c r="F209" s="8">
        <v>488</v>
      </c>
      <c r="G209" s="8">
        <v>227</v>
      </c>
      <c r="H209" s="8">
        <v>475</v>
      </c>
      <c r="I209" s="10">
        <v>5838383.21</v>
      </c>
    </row>
    <row r="210" spans="1:9" ht="32">
      <c r="A210" s="77" t="str">
        <f t="shared" si="3"/>
        <v xml:space="preserve"> Jan 2016</v>
      </c>
      <c r="B210" s="8" t="s">
        <v>8</v>
      </c>
      <c r="C210" s="8" t="s">
        <v>259</v>
      </c>
      <c r="D210" s="8">
        <v>83302</v>
      </c>
      <c r="E210" s="8">
        <v>1</v>
      </c>
      <c r="F210" s="8">
        <v>4</v>
      </c>
      <c r="G210" s="8">
        <v>1</v>
      </c>
      <c r="H210" s="8">
        <v>4</v>
      </c>
      <c r="I210" s="10">
        <v>42868.17</v>
      </c>
    </row>
    <row r="211" spans="1:9" ht="32">
      <c r="A211" s="77" t="str">
        <f t="shared" si="3"/>
        <v xml:space="preserve"> Jan 2016</v>
      </c>
      <c r="B211" s="8" t="s">
        <v>8</v>
      </c>
      <c r="C211" s="8" t="s">
        <v>259</v>
      </c>
      <c r="D211" s="8">
        <v>83303</v>
      </c>
      <c r="E211" s="8">
        <v>1</v>
      </c>
      <c r="F211" s="8">
        <v>3</v>
      </c>
      <c r="G211" s="8">
        <v>1</v>
      </c>
      <c r="H211" s="8">
        <v>3</v>
      </c>
      <c r="I211" s="10">
        <v>231729.12</v>
      </c>
    </row>
    <row r="212" spans="1:9" ht="32">
      <c r="A212" s="77" t="str">
        <f t="shared" si="3"/>
        <v xml:space="preserve"> Jan 2016</v>
      </c>
      <c r="B212" s="8" t="s">
        <v>8</v>
      </c>
      <c r="C212" s="8" t="s">
        <v>259</v>
      </c>
      <c r="D212" s="8">
        <v>83316</v>
      </c>
      <c r="E212" s="8">
        <v>30</v>
      </c>
      <c r="F212" s="8">
        <v>70</v>
      </c>
      <c r="G212" s="8">
        <v>29</v>
      </c>
      <c r="H212" s="8">
        <v>68</v>
      </c>
      <c r="I212" s="10">
        <v>387289.02</v>
      </c>
    </row>
    <row r="213" spans="1:9" ht="32">
      <c r="A213" s="77" t="str">
        <f t="shared" si="3"/>
        <v xml:space="preserve"> Jan 2016</v>
      </c>
      <c r="B213" s="8" t="s">
        <v>8</v>
      </c>
      <c r="C213" s="8" t="s">
        <v>259</v>
      </c>
      <c r="D213" s="8">
        <v>83321</v>
      </c>
      <c r="E213" s="8">
        <v>1</v>
      </c>
      <c r="F213" s="8">
        <v>2</v>
      </c>
      <c r="G213" s="8">
        <v>1</v>
      </c>
      <c r="H213" s="8">
        <v>2</v>
      </c>
      <c r="I213" s="10">
        <v>15974.03</v>
      </c>
    </row>
    <row r="214" spans="1:9" ht="32">
      <c r="A214" s="77" t="str">
        <f t="shared" si="3"/>
        <v xml:space="preserve"> Jan 2016</v>
      </c>
      <c r="B214" s="8" t="s">
        <v>8</v>
      </c>
      <c r="C214" s="8" t="s">
        <v>259</v>
      </c>
      <c r="D214" s="8">
        <v>83328</v>
      </c>
      <c r="E214" s="8">
        <v>19</v>
      </c>
      <c r="F214" s="8">
        <v>47</v>
      </c>
      <c r="G214" s="8">
        <v>19</v>
      </c>
      <c r="H214" s="8">
        <v>47</v>
      </c>
      <c r="I214" s="10">
        <v>498388.53</v>
      </c>
    </row>
    <row r="215" spans="1:9" ht="32">
      <c r="A215" s="77" t="str">
        <f t="shared" si="3"/>
        <v xml:space="preserve"> Jan 2016</v>
      </c>
      <c r="B215" s="8" t="s">
        <v>8</v>
      </c>
      <c r="C215" s="8" t="s">
        <v>259</v>
      </c>
      <c r="D215" s="8">
        <v>83334</v>
      </c>
      <c r="E215" s="8">
        <v>5</v>
      </c>
      <c r="F215" s="8">
        <v>7</v>
      </c>
      <c r="G215" s="8">
        <v>5</v>
      </c>
      <c r="H215" s="8">
        <v>7</v>
      </c>
      <c r="I215" s="10">
        <v>52815.519999999997</v>
      </c>
    </row>
    <row r="216" spans="1:9" ht="32">
      <c r="A216" s="77" t="str">
        <f t="shared" si="3"/>
        <v xml:space="preserve"> Jan 2016</v>
      </c>
      <c r="B216" s="8" t="s">
        <v>8</v>
      </c>
      <c r="C216" s="8" t="s">
        <v>259</v>
      </c>
      <c r="D216" s="8">
        <v>83341</v>
      </c>
      <c r="E216" s="8">
        <v>53</v>
      </c>
      <c r="F216" s="8">
        <v>113</v>
      </c>
      <c r="G216" s="8">
        <v>52</v>
      </c>
      <c r="H216" s="8">
        <v>110</v>
      </c>
      <c r="I216" s="10">
        <v>1174186.76</v>
      </c>
    </row>
    <row r="217" spans="1:9" ht="32">
      <c r="A217" s="77" t="str">
        <f t="shared" si="3"/>
        <v xml:space="preserve"> Jan 2016</v>
      </c>
      <c r="B217" s="8" t="s">
        <v>8</v>
      </c>
      <c r="C217" s="8" t="s">
        <v>259</v>
      </c>
      <c r="D217" s="8">
        <v>83344</v>
      </c>
      <c r="E217" s="8">
        <v>1</v>
      </c>
      <c r="F217" s="8">
        <v>1</v>
      </c>
      <c r="G217" s="8">
        <v>1</v>
      </c>
      <c r="H217" s="8">
        <v>1</v>
      </c>
      <c r="I217" s="10">
        <v>8031.25</v>
      </c>
    </row>
    <row r="218" spans="1:9">
      <c r="A218" s="77" t="str">
        <f t="shared" si="3"/>
        <v xml:space="preserve"> Jan 2016</v>
      </c>
      <c r="B218" s="8" t="s">
        <v>8</v>
      </c>
      <c r="C218" s="8" t="s">
        <v>269</v>
      </c>
      <c r="D218" s="8">
        <v>83611</v>
      </c>
      <c r="E218" s="8">
        <v>13</v>
      </c>
      <c r="F218" s="8">
        <v>24</v>
      </c>
      <c r="G218" s="8">
        <v>13</v>
      </c>
      <c r="H218" s="8">
        <v>24</v>
      </c>
      <c r="I218" s="10">
        <v>273470.09999999998</v>
      </c>
    </row>
    <row r="219" spans="1:9">
      <c r="A219" s="77" t="str">
        <f t="shared" si="3"/>
        <v xml:space="preserve"> Jan 2016</v>
      </c>
      <c r="B219" s="8" t="s">
        <v>8</v>
      </c>
      <c r="C219" s="8" t="s">
        <v>269</v>
      </c>
      <c r="D219" s="8">
        <v>83615</v>
      </c>
      <c r="E219" s="8">
        <v>10</v>
      </c>
      <c r="F219" s="8">
        <v>22</v>
      </c>
      <c r="G219" s="8">
        <v>9</v>
      </c>
      <c r="H219" s="8">
        <v>21</v>
      </c>
      <c r="I219" s="10">
        <v>138991.10999999999</v>
      </c>
    </row>
    <row r="220" spans="1:9">
      <c r="A220" s="77" t="str">
        <f t="shared" si="3"/>
        <v xml:space="preserve"> Jan 2016</v>
      </c>
      <c r="B220" s="8" t="s">
        <v>8</v>
      </c>
      <c r="C220" s="8" t="s">
        <v>269</v>
      </c>
      <c r="D220" s="8">
        <v>83635</v>
      </c>
      <c r="E220" s="8">
        <v>1</v>
      </c>
      <c r="F220" s="8">
        <v>1</v>
      </c>
      <c r="G220" s="8">
        <v>1</v>
      </c>
      <c r="H220" s="8">
        <v>1</v>
      </c>
      <c r="I220" s="10">
        <v>16356.36</v>
      </c>
    </row>
    <row r="221" spans="1:9">
      <c r="A221" s="77" t="str">
        <f t="shared" si="3"/>
        <v xml:space="preserve"> Jan 2016</v>
      </c>
      <c r="B221" s="8" t="s">
        <v>8</v>
      </c>
      <c r="C221" s="8" t="s">
        <v>269</v>
      </c>
      <c r="D221" s="8">
        <v>83638</v>
      </c>
      <c r="E221" s="8">
        <v>108</v>
      </c>
      <c r="F221" s="8">
        <v>202</v>
      </c>
      <c r="G221" s="8">
        <v>108</v>
      </c>
      <c r="H221" s="8">
        <v>201</v>
      </c>
      <c r="I221" s="10">
        <v>2900263.21</v>
      </c>
    </row>
    <row r="222" spans="1:9" ht="32">
      <c r="A222" s="77" t="str">
        <f t="shared" si="3"/>
        <v xml:space="preserve"> Jan 2016</v>
      </c>
      <c r="B222" s="8" t="s">
        <v>8</v>
      </c>
      <c r="C222" s="8" t="s">
        <v>274</v>
      </c>
      <c r="D222" s="8">
        <v>83610</v>
      </c>
      <c r="E222" s="8">
        <v>2</v>
      </c>
      <c r="F222" s="8">
        <v>3</v>
      </c>
      <c r="G222" s="8">
        <v>2</v>
      </c>
      <c r="H222" s="8">
        <v>3</v>
      </c>
      <c r="I222" s="10">
        <v>14117.65</v>
      </c>
    </row>
    <row r="223" spans="1:9" ht="32">
      <c r="A223" s="77" t="str">
        <f t="shared" si="3"/>
        <v xml:space="preserve"> Jan 2016</v>
      </c>
      <c r="B223" s="8" t="s">
        <v>8</v>
      </c>
      <c r="C223" s="8" t="s">
        <v>274</v>
      </c>
      <c r="D223" s="8">
        <v>83645</v>
      </c>
      <c r="E223" s="8">
        <v>2</v>
      </c>
      <c r="F223" s="8">
        <v>3</v>
      </c>
      <c r="G223" s="8">
        <v>2</v>
      </c>
      <c r="H223" s="8">
        <v>3</v>
      </c>
      <c r="I223" s="10">
        <v>17660.79</v>
      </c>
    </row>
    <row r="224" spans="1:9" ht="32">
      <c r="A224" s="77" t="str">
        <f t="shared" si="3"/>
        <v xml:space="preserve"> Jan 2016</v>
      </c>
      <c r="B224" s="8" t="s">
        <v>8</v>
      </c>
      <c r="C224" s="8" t="s">
        <v>274</v>
      </c>
      <c r="D224" s="8">
        <v>83672</v>
      </c>
      <c r="E224" s="8">
        <v>31</v>
      </c>
      <c r="F224" s="8">
        <v>69</v>
      </c>
      <c r="G224" s="8">
        <v>31</v>
      </c>
      <c r="H224" s="8">
        <v>69</v>
      </c>
      <c r="I224" s="10">
        <v>399597.17</v>
      </c>
    </row>
    <row r="225" spans="1:9">
      <c r="A225" s="77" t="str">
        <f t="shared" si="3"/>
        <v xml:space="preserve"> Jan 2016</v>
      </c>
      <c r="B225" s="8" t="s">
        <v>278</v>
      </c>
      <c r="C225" s="8" t="s">
        <v>279</v>
      </c>
      <c r="D225" s="8" t="s">
        <v>280</v>
      </c>
      <c r="E225" s="9">
        <v>1203</v>
      </c>
      <c r="F225" s="9">
        <v>2099</v>
      </c>
      <c r="G225" s="9">
        <v>1149</v>
      </c>
      <c r="H225" s="9">
        <v>2030</v>
      </c>
      <c r="I225" s="10">
        <v>30188126.059999999</v>
      </c>
    </row>
    <row r="226" spans="1:9" ht="17" thickBot="1">
      <c r="A226" s="77" t="str">
        <f t="shared" si="3"/>
        <v xml:space="preserve"> Jan 2016</v>
      </c>
      <c r="B226" s="11"/>
      <c r="C226" s="11"/>
      <c r="D226" s="11"/>
      <c r="E226" s="12"/>
      <c r="F226" s="12"/>
      <c r="G226" s="12"/>
      <c r="H226" s="12"/>
      <c r="I226" s="13"/>
    </row>
    <row r="227" spans="1:9">
      <c r="A227" s="77" t="str">
        <f t="shared" si="3"/>
        <v xml:space="preserve"> Jan 2016</v>
      </c>
    </row>
    <row r="228" spans="1:9">
      <c r="A228" s="77" t="str">
        <f t="shared" si="3"/>
        <v xml:space="preserve"> Jan 2016</v>
      </c>
    </row>
    <row r="229" spans="1:9">
      <c r="A229" s="77" t="str">
        <f t="shared" si="3"/>
        <v xml:space="preserve"> Jan 2016</v>
      </c>
    </row>
    <row r="230" spans="1:9">
      <c r="A230" s="77" t="str">
        <f t="shared" si="3"/>
        <v xml:space="preserve"> Jan 2016</v>
      </c>
    </row>
    <row r="231" spans="1:9">
      <c r="A231" s="77" t="str">
        <f t="shared" si="3"/>
        <v xml:space="preserve"> Jan 2016</v>
      </c>
    </row>
    <row r="232" spans="1:9">
      <c r="A232" s="77" t="str">
        <f t="shared" si="3"/>
        <v xml:space="preserve"> Jan 2016</v>
      </c>
    </row>
    <row r="233" spans="1:9">
      <c r="A233" s="77" t="str">
        <f t="shared" si="3"/>
        <v xml:space="preserve"> Jan 2016</v>
      </c>
    </row>
    <row r="234" spans="1:9">
      <c r="A234" s="77" t="str">
        <f t="shared" si="3"/>
        <v xml:space="preserve"> Jan 2016</v>
      </c>
    </row>
  </sheetData>
  <sheetProtection sheet="1" selectLockedCells="1"/>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90"/>
  <sheetViews>
    <sheetView showGridLines="0" workbookViewId="0">
      <selection activeCell="L5" sqref="L5"/>
    </sheetView>
  </sheetViews>
  <sheetFormatPr baseColWidth="10" defaultColWidth="10.7109375" defaultRowHeight="16"/>
  <cols>
    <col min="1" max="1" width="10.85546875" style="2" bestFit="1" customWidth="1"/>
    <col min="2" max="4" width="10.7109375" style="1"/>
    <col min="5" max="8" width="10.85546875" style="1" bestFit="1" customWidth="1"/>
    <col min="9" max="9" width="13.28515625" style="1" bestFit="1" customWidth="1"/>
    <col min="10" max="16384" width="10.7109375" style="1"/>
  </cols>
  <sheetData>
    <row r="1" spans="1:14" ht="17" thickBot="1">
      <c r="A1" s="3"/>
    </row>
    <row r="2" spans="1:14" ht="32">
      <c r="A2" s="14" t="s">
        <v>287</v>
      </c>
      <c r="B2" s="26" t="s">
        <v>0</v>
      </c>
      <c r="C2" s="27" t="s">
        <v>1</v>
      </c>
      <c r="D2" s="27" t="s">
        <v>2</v>
      </c>
      <c r="E2" s="27" t="s">
        <v>3</v>
      </c>
      <c r="F2" s="27" t="s">
        <v>4</v>
      </c>
      <c r="G2" s="27" t="s">
        <v>5</v>
      </c>
      <c r="H2" s="27" t="s">
        <v>6</v>
      </c>
      <c r="I2" s="28" t="s">
        <v>7</v>
      </c>
      <c r="K2" s="14" t="s">
        <v>335</v>
      </c>
      <c r="L2" s="42" t="s">
        <v>337</v>
      </c>
      <c r="M2" s="29"/>
      <c r="N2" s="30"/>
    </row>
    <row r="3" spans="1:14">
      <c r="A3" s="76" t="str">
        <f>L$5</f>
        <v xml:space="preserve"> Jan 2017</v>
      </c>
      <c r="B3" s="17" t="s">
        <v>8</v>
      </c>
      <c r="C3" s="18" t="s">
        <v>9</v>
      </c>
      <c r="D3" s="19" t="s">
        <v>10</v>
      </c>
      <c r="E3" s="20">
        <v>790</v>
      </c>
      <c r="F3" s="20">
        <v>1582</v>
      </c>
      <c r="G3" s="20">
        <v>777</v>
      </c>
      <c r="H3" s="20">
        <v>1557</v>
      </c>
      <c r="I3" s="21">
        <v>27523257.48659103</v>
      </c>
      <c r="K3" s="31"/>
      <c r="L3" s="32" t="s">
        <v>336</v>
      </c>
      <c r="M3" s="32"/>
      <c r="N3" s="33"/>
    </row>
    <row r="4" spans="1:14" ht="17" thickBot="1">
      <c r="A4" s="76" t="str">
        <f>A$3</f>
        <v xml:space="preserve"> Jan 2017</v>
      </c>
      <c r="B4" s="17" t="s">
        <v>8</v>
      </c>
      <c r="C4" s="22" t="s">
        <v>9</v>
      </c>
      <c r="D4" s="23" t="s">
        <v>11</v>
      </c>
      <c r="E4" s="24">
        <v>166</v>
      </c>
      <c r="F4" s="24">
        <v>325</v>
      </c>
      <c r="G4" s="24">
        <v>158</v>
      </c>
      <c r="H4" s="24">
        <v>312</v>
      </c>
      <c r="I4" s="25">
        <v>1998708.958318999</v>
      </c>
      <c r="K4" s="34"/>
      <c r="L4" s="35"/>
      <c r="M4" s="35"/>
      <c r="N4" s="36"/>
    </row>
    <row r="5" spans="1:14" ht="33" thickBot="1">
      <c r="A5" s="76" t="str">
        <f t="shared" ref="A5:A68" si="0">A$3</f>
        <v xml:space="preserve"> Jan 2017</v>
      </c>
      <c r="B5" s="17" t="s">
        <v>8</v>
      </c>
      <c r="C5" s="22" t="s">
        <v>9</v>
      </c>
      <c r="D5" s="23" t="s">
        <v>12</v>
      </c>
      <c r="E5" s="24">
        <v>697</v>
      </c>
      <c r="F5" s="24">
        <v>1347</v>
      </c>
      <c r="G5" s="24">
        <v>681</v>
      </c>
      <c r="H5" s="24">
        <v>1314</v>
      </c>
      <c r="I5" s="25">
        <v>15738421.285323005</v>
      </c>
      <c r="K5" s="14" t="s">
        <v>338</v>
      </c>
      <c r="L5" s="43" t="s">
        <v>339</v>
      </c>
    </row>
    <row r="6" spans="1:14">
      <c r="A6" s="76" t="str">
        <f t="shared" si="0"/>
        <v xml:space="preserve"> Jan 2017</v>
      </c>
      <c r="B6" s="17" t="s">
        <v>8</v>
      </c>
      <c r="C6" s="22" t="s">
        <v>9</v>
      </c>
      <c r="D6" s="23" t="s">
        <v>13</v>
      </c>
      <c r="E6" s="24">
        <v>900</v>
      </c>
      <c r="F6" s="24">
        <v>1747</v>
      </c>
      <c r="G6" s="24">
        <v>878</v>
      </c>
      <c r="H6" s="24">
        <v>1705</v>
      </c>
      <c r="I6" s="25">
        <v>18920306.048618</v>
      </c>
    </row>
    <row r="7" spans="1:14">
      <c r="A7" s="76" t="str">
        <f t="shared" si="0"/>
        <v xml:space="preserve"> Jan 2017</v>
      </c>
      <c r="B7" s="17" t="s">
        <v>8</v>
      </c>
      <c r="C7" s="22" t="s">
        <v>9</v>
      </c>
      <c r="D7" s="23" t="s">
        <v>14</v>
      </c>
      <c r="E7" s="24">
        <v>127</v>
      </c>
      <c r="F7" s="24">
        <v>250</v>
      </c>
      <c r="G7" s="24">
        <v>121</v>
      </c>
      <c r="H7" s="24">
        <v>242</v>
      </c>
      <c r="I7" s="25">
        <v>2999267.395058997</v>
      </c>
    </row>
    <row r="8" spans="1:14">
      <c r="A8" s="76" t="str">
        <f t="shared" si="0"/>
        <v xml:space="preserve"> Jan 2017</v>
      </c>
      <c r="B8" s="17" t="s">
        <v>8</v>
      </c>
      <c r="C8" s="22" t="s">
        <v>9</v>
      </c>
      <c r="D8" s="23" t="s">
        <v>15</v>
      </c>
      <c r="E8" s="24">
        <v>1</v>
      </c>
      <c r="F8" s="24">
        <v>1</v>
      </c>
      <c r="G8" s="24">
        <v>1</v>
      </c>
      <c r="H8" s="24">
        <v>1</v>
      </c>
      <c r="I8" s="25">
        <v>20707.386829999999</v>
      </c>
    </row>
    <row r="9" spans="1:14">
      <c r="A9" s="76" t="str">
        <f t="shared" si="0"/>
        <v xml:space="preserve"> Jan 2017</v>
      </c>
      <c r="B9" s="17" t="s">
        <v>8</v>
      </c>
      <c r="C9" s="22" t="s">
        <v>9</v>
      </c>
      <c r="D9" s="23" t="s">
        <v>16</v>
      </c>
      <c r="E9" s="24">
        <v>2</v>
      </c>
      <c r="F9" s="24">
        <v>3</v>
      </c>
      <c r="G9" s="24">
        <v>2</v>
      </c>
      <c r="H9" s="24">
        <v>3</v>
      </c>
      <c r="I9" s="25">
        <v>2234.2274309999998</v>
      </c>
      <c r="K9" s="44"/>
    </row>
    <row r="10" spans="1:14">
      <c r="A10" s="76" t="str">
        <f t="shared" si="0"/>
        <v xml:space="preserve"> Jan 2017</v>
      </c>
      <c r="B10" s="17" t="s">
        <v>8</v>
      </c>
      <c r="C10" s="22" t="s">
        <v>9</v>
      </c>
      <c r="D10" s="23" t="s">
        <v>17</v>
      </c>
      <c r="E10" s="24">
        <v>1002</v>
      </c>
      <c r="F10" s="24">
        <v>1911</v>
      </c>
      <c r="G10" s="24">
        <v>981</v>
      </c>
      <c r="H10" s="24">
        <v>1874</v>
      </c>
      <c r="I10" s="25">
        <v>57170946.155935958</v>
      </c>
    </row>
    <row r="11" spans="1:14">
      <c r="A11" s="76" t="str">
        <f t="shared" si="0"/>
        <v xml:space="preserve"> Jan 2017</v>
      </c>
      <c r="B11" s="17" t="s">
        <v>8</v>
      </c>
      <c r="C11" s="22" t="s">
        <v>9</v>
      </c>
      <c r="D11" s="23" t="s">
        <v>18</v>
      </c>
      <c r="E11" s="24">
        <v>388</v>
      </c>
      <c r="F11" s="24">
        <v>717</v>
      </c>
      <c r="G11" s="24">
        <v>380</v>
      </c>
      <c r="H11" s="24">
        <v>698</v>
      </c>
      <c r="I11" s="25">
        <v>12025184.925218998</v>
      </c>
    </row>
    <row r="12" spans="1:14">
      <c r="A12" s="76" t="str">
        <f t="shared" si="0"/>
        <v xml:space="preserve"> Jan 2017</v>
      </c>
      <c r="B12" s="17" t="s">
        <v>8</v>
      </c>
      <c r="C12" s="22" t="s">
        <v>9</v>
      </c>
      <c r="D12" s="23" t="s">
        <v>19</v>
      </c>
      <c r="E12" s="24">
        <v>399</v>
      </c>
      <c r="F12" s="24">
        <v>764</v>
      </c>
      <c r="G12" s="24">
        <v>382</v>
      </c>
      <c r="H12" s="24">
        <v>739</v>
      </c>
      <c r="I12" s="25">
        <v>8068486.2442439999</v>
      </c>
      <c r="K12" s="44"/>
    </row>
    <row r="13" spans="1:14">
      <c r="A13" s="76" t="str">
        <f t="shared" si="0"/>
        <v xml:space="preserve"> Jan 2017</v>
      </c>
      <c r="B13" s="17" t="s">
        <v>8</v>
      </c>
      <c r="C13" s="22" t="s">
        <v>9</v>
      </c>
      <c r="D13" s="23" t="s">
        <v>20</v>
      </c>
      <c r="E13" s="24">
        <v>211</v>
      </c>
      <c r="F13" s="24">
        <v>373</v>
      </c>
      <c r="G13" s="24">
        <v>205</v>
      </c>
      <c r="H13" s="24">
        <v>366</v>
      </c>
      <c r="I13" s="25">
        <v>4250197.3775870027</v>
      </c>
    </row>
    <row r="14" spans="1:14">
      <c r="A14" s="76" t="str">
        <f t="shared" si="0"/>
        <v xml:space="preserve"> Jan 2017</v>
      </c>
      <c r="B14" s="17" t="s">
        <v>8</v>
      </c>
      <c r="C14" s="22" t="s">
        <v>9</v>
      </c>
      <c r="D14" s="23" t="s">
        <v>21</v>
      </c>
      <c r="E14" s="24">
        <v>716</v>
      </c>
      <c r="F14" s="24">
        <v>1347</v>
      </c>
      <c r="G14" s="24">
        <v>703</v>
      </c>
      <c r="H14" s="24">
        <v>1327</v>
      </c>
      <c r="I14" s="25">
        <v>24348148.716523007</v>
      </c>
    </row>
    <row r="15" spans="1:14">
      <c r="A15" s="76" t="str">
        <f t="shared" si="0"/>
        <v xml:space="preserve"> Jan 2017</v>
      </c>
      <c r="B15" s="17" t="s">
        <v>8</v>
      </c>
      <c r="C15" s="22" t="s">
        <v>9</v>
      </c>
      <c r="D15" s="23" t="s">
        <v>22</v>
      </c>
      <c r="E15" s="24">
        <v>1</v>
      </c>
      <c r="F15" s="24">
        <v>1</v>
      </c>
      <c r="G15" s="24">
        <v>1</v>
      </c>
      <c r="H15" s="24">
        <v>1</v>
      </c>
      <c r="I15" s="25">
        <v>62.090604999999996</v>
      </c>
    </row>
    <row r="16" spans="1:14">
      <c r="A16" s="76" t="str">
        <f t="shared" si="0"/>
        <v xml:space="preserve"> Jan 2017</v>
      </c>
      <c r="B16" s="17" t="s">
        <v>8</v>
      </c>
      <c r="C16" s="22" t="s">
        <v>9</v>
      </c>
      <c r="D16" s="23" t="s">
        <v>23</v>
      </c>
      <c r="E16" s="24">
        <v>871</v>
      </c>
      <c r="F16" s="24">
        <v>1631</v>
      </c>
      <c r="G16" s="24">
        <v>844</v>
      </c>
      <c r="H16" s="24">
        <v>1588</v>
      </c>
      <c r="I16" s="25">
        <v>15393949.181128001</v>
      </c>
    </row>
    <row r="17" spans="1:9">
      <c r="A17" s="76" t="str">
        <f t="shared" si="0"/>
        <v xml:space="preserve"> Jan 2017</v>
      </c>
      <c r="B17" s="17" t="s">
        <v>8</v>
      </c>
      <c r="C17" s="22" t="s">
        <v>9</v>
      </c>
      <c r="D17" s="23" t="s">
        <v>24</v>
      </c>
      <c r="E17" s="24">
        <v>452</v>
      </c>
      <c r="F17" s="24">
        <v>853</v>
      </c>
      <c r="G17" s="24">
        <v>445</v>
      </c>
      <c r="H17" s="24">
        <v>841</v>
      </c>
      <c r="I17" s="25">
        <v>18966019.407871984</v>
      </c>
    </row>
    <row r="18" spans="1:9">
      <c r="A18" s="76" t="str">
        <f t="shared" si="0"/>
        <v xml:space="preserve"> Jan 2017</v>
      </c>
      <c r="B18" s="17" t="s">
        <v>8</v>
      </c>
      <c r="C18" s="22" t="s">
        <v>9</v>
      </c>
      <c r="D18" s="23" t="s">
        <v>25</v>
      </c>
      <c r="E18" s="24">
        <v>516</v>
      </c>
      <c r="F18" s="24">
        <v>958</v>
      </c>
      <c r="G18" s="24">
        <v>504</v>
      </c>
      <c r="H18" s="24">
        <v>932</v>
      </c>
      <c r="I18" s="25">
        <v>11059098.532786006</v>
      </c>
    </row>
    <row r="19" spans="1:9">
      <c r="A19" s="76" t="str">
        <f t="shared" si="0"/>
        <v xml:space="preserve"> Jan 2017</v>
      </c>
      <c r="B19" s="17" t="s">
        <v>8</v>
      </c>
      <c r="C19" s="22" t="s">
        <v>9</v>
      </c>
      <c r="D19" s="23" t="s">
        <v>26</v>
      </c>
      <c r="E19" s="24">
        <v>491</v>
      </c>
      <c r="F19" s="24">
        <v>954</v>
      </c>
      <c r="G19" s="24">
        <v>484</v>
      </c>
      <c r="H19" s="24">
        <v>938</v>
      </c>
      <c r="I19" s="25">
        <v>16154399.675976995</v>
      </c>
    </row>
    <row r="20" spans="1:9">
      <c r="A20" s="76" t="str">
        <f t="shared" si="0"/>
        <v xml:space="preserve"> Jan 2017</v>
      </c>
      <c r="B20" s="17" t="s">
        <v>8</v>
      </c>
      <c r="C20" s="22" t="s">
        <v>9</v>
      </c>
      <c r="D20" s="23" t="s">
        <v>27</v>
      </c>
      <c r="E20" s="24">
        <v>693</v>
      </c>
      <c r="F20" s="24">
        <v>1263</v>
      </c>
      <c r="G20" s="24">
        <v>689</v>
      </c>
      <c r="H20" s="24">
        <v>1253</v>
      </c>
      <c r="I20" s="25">
        <v>23796918.740119986</v>
      </c>
    </row>
    <row r="21" spans="1:9">
      <c r="A21" s="76" t="str">
        <f t="shared" si="0"/>
        <v xml:space="preserve"> Jan 2017</v>
      </c>
      <c r="B21" s="17" t="s">
        <v>8</v>
      </c>
      <c r="C21" s="22" t="s">
        <v>9</v>
      </c>
      <c r="D21" s="23" t="s">
        <v>28</v>
      </c>
      <c r="E21" s="24">
        <v>2</v>
      </c>
      <c r="F21" s="24">
        <v>3</v>
      </c>
      <c r="G21" s="24">
        <v>1</v>
      </c>
      <c r="H21" s="24">
        <v>2</v>
      </c>
      <c r="I21" s="25">
        <v>25654.315850999999</v>
      </c>
    </row>
    <row r="22" spans="1:9">
      <c r="A22" s="76" t="str">
        <f t="shared" si="0"/>
        <v xml:space="preserve"> Jan 2017</v>
      </c>
      <c r="B22" s="17" t="s">
        <v>8</v>
      </c>
      <c r="C22" s="22" t="s">
        <v>29</v>
      </c>
      <c r="D22" s="23" t="s">
        <v>30</v>
      </c>
      <c r="E22" s="24">
        <v>12</v>
      </c>
      <c r="F22" s="24">
        <v>23</v>
      </c>
      <c r="G22" s="24">
        <v>12</v>
      </c>
      <c r="H22" s="24">
        <v>23</v>
      </c>
      <c r="I22" s="25">
        <v>419790.09457200015</v>
      </c>
    </row>
    <row r="23" spans="1:9">
      <c r="A23" s="76" t="str">
        <f t="shared" si="0"/>
        <v xml:space="preserve"> Jan 2017</v>
      </c>
      <c r="B23" s="17" t="s">
        <v>8</v>
      </c>
      <c r="C23" s="22" t="s">
        <v>29</v>
      </c>
      <c r="D23" s="23" t="s">
        <v>31</v>
      </c>
      <c r="E23" s="24">
        <v>2</v>
      </c>
      <c r="F23" s="24">
        <v>2</v>
      </c>
      <c r="G23" s="24">
        <v>2</v>
      </c>
      <c r="H23" s="24">
        <v>2</v>
      </c>
      <c r="I23" s="25">
        <v>2732.8312540000002</v>
      </c>
    </row>
    <row r="24" spans="1:9">
      <c r="A24" s="76" t="str">
        <f t="shared" si="0"/>
        <v xml:space="preserve"> Jan 2017</v>
      </c>
      <c r="B24" s="17" t="s">
        <v>8</v>
      </c>
      <c r="C24" s="22" t="s">
        <v>29</v>
      </c>
      <c r="D24" s="23" t="s">
        <v>32</v>
      </c>
      <c r="E24" s="24">
        <v>21</v>
      </c>
      <c r="F24" s="24">
        <v>44</v>
      </c>
      <c r="G24" s="24">
        <v>21</v>
      </c>
      <c r="H24" s="24">
        <v>44</v>
      </c>
      <c r="I24" s="25">
        <v>409337.20896199992</v>
      </c>
    </row>
    <row r="25" spans="1:9">
      <c r="A25" s="76" t="str">
        <f t="shared" si="0"/>
        <v xml:space="preserve"> Jan 2017</v>
      </c>
      <c r="B25" s="17" t="s">
        <v>8</v>
      </c>
      <c r="C25" s="22" t="s">
        <v>33</v>
      </c>
      <c r="D25" s="23" t="s">
        <v>34</v>
      </c>
      <c r="E25" s="24">
        <v>208</v>
      </c>
      <c r="F25" s="24">
        <v>424</v>
      </c>
      <c r="G25" s="24">
        <v>203</v>
      </c>
      <c r="H25" s="24">
        <v>415</v>
      </c>
      <c r="I25" s="25">
        <v>6440145.4038050063</v>
      </c>
    </row>
    <row r="26" spans="1:9">
      <c r="A26" s="76" t="str">
        <f t="shared" si="0"/>
        <v xml:space="preserve"> Jan 2017</v>
      </c>
      <c r="B26" s="17" t="s">
        <v>8</v>
      </c>
      <c r="C26" s="22" t="s">
        <v>33</v>
      </c>
      <c r="D26" s="23" t="s">
        <v>35</v>
      </c>
      <c r="E26" s="24">
        <v>65</v>
      </c>
      <c r="F26" s="24">
        <v>132</v>
      </c>
      <c r="G26" s="24">
        <v>62</v>
      </c>
      <c r="H26" s="24">
        <v>125</v>
      </c>
      <c r="I26" s="25">
        <v>778386.10293500021</v>
      </c>
    </row>
    <row r="27" spans="1:9">
      <c r="A27" s="76" t="str">
        <f t="shared" si="0"/>
        <v xml:space="preserve"> Jan 2017</v>
      </c>
      <c r="B27" s="17" t="s">
        <v>8</v>
      </c>
      <c r="C27" s="22" t="s">
        <v>33</v>
      </c>
      <c r="D27" s="23" t="s">
        <v>36</v>
      </c>
      <c r="E27" s="24">
        <v>98</v>
      </c>
      <c r="F27" s="24">
        <v>210</v>
      </c>
      <c r="G27" s="24">
        <v>95</v>
      </c>
      <c r="H27" s="24">
        <v>204</v>
      </c>
      <c r="I27" s="25">
        <v>2485640.1923209988</v>
      </c>
    </row>
    <row r="28" spans="1:9">
      <c r="A28" s="76" t="str">
        <f t="shared" si="0"/>
        <v xml:space="preserve"> Jan 2017</v>
      </c>
      <c r="B28" s="17" t="s">
        <v>8</v>
      </c>
      <c r="C28" s="22" t="s">
        <v>33</v>
      </c>
      <c r="D28" s="23" t="s">
        <v>37</v>
      </c>
      <c r="E28" s="24">
        <v>1</v>
      </c>
      <c r="F28" s="24">
        <v>1</v>
      </c>
      <c r="G28" s="24">
        <v>1</v>
      </c>
      <c r="H28" s="24">
        <v>1</v>
      </c>
      <c r="I28" s="25">
        <v>9753.4062599999997</v>
      </c>
    </row>
    <row r="29" spans="1:9">
      <c r="A29" s="76" t="str">
        <f t="shared" si="0"/>
        <v xml:space="preserve"> Jan 2017</v>
      </c>
      <c r="B29" s="17" t="s">
        <v>8</v>
      </c>
      <c r="C29" s="22" t="s">
        <v>33</v>
      </c>
      <c r="D29" s="23" t="s">
        <v>38</v>
      </c>
      <c r="E29" s="24">
        <v>1</v>
      </c>
      <c r="F29" s="24">
        <v>2</v>
      </c>
      <c r="G29" s="24">
        <v>1</v>
      </c>
      <c r="H29" s="24">
        <v>2</v>
      </c>
      <c r="I29" s="25">
        <v>7031.6213820000003</v>
      </c>
    </row>
    <row r="30" spans="1:9">
      <c r="A30" s="76" t="str">
        <f t="shared" si="0"/>
        <v xml:space="preserve"> Jan 2017</v>
      </c>
      <c r="B30" s="17" t="s">
        <v>8</v>
      </c>
      <c r="C30" s="22" t="s">
        <v>33</v>
      </c>
      <c r="D30" s="23" t="s">
        <v>39</v>
      </c>
      <c r="E30" s="24">
        <v>13</v>
      </c>
      <c r="F30" s="24">
        <v>19</v>
      </c>
      <c r="G30" s="24">
        <v>13</v>
      </c>
      <c r="H30" s="24">
        <v>19</v>
      </c>
      <c r="I30" s="25">
        <v>399231.3154379999</v>
      </c>
    </row>
    <row r="31" spans="1:9">
      <c r="A31" s="76" t="str">
        <f t="shared" si="0"/>
        <v xml:space="preserve"> Jan 2017</v>
      </c>
      <c r="B31" s="17" t="s">
        <v>8</v>
      </c>
      <c r="C31" s="22" t="s">
        <v>33</v>
      </c>
      <c r="D31" s="23" t="s">
        <v>40</v>
      </c>
      <c r="E31" s="24">
        <v>4</v>
      </c>
      <c r="F31" s="24">
        <v>7</v>
      </c>
      <c r="G31" s="24">
        <v>4</v>
      </c>
      <c r="H31" s="24">
        <v>7</v>
      </c>
      <c r="I31" s="25">
        <v>26127.982819000004</v>
      </c>
    </row>
    <row r="32" spans="1:9">
      <c r="A32" s="76" t="str">
        <f t="shared" si="0"/>
        <v xml:space="preserve"> Jan 2017</v>
      </c>
      <c r="B32" s="17" t="s">
        <v>8</v>
      </c>
      <c r="C32" s="22" t="s">
        <v>33</v>
      </c>
      <c r="D32" s="23" t="s">
        <v>41</v>
      </c>
      <c r="E32" s="24">
        <v>3</v>
      </c>
      <c r="F32" s="24">
        <v>8</v>
      </c>
      <c r="G32" s="24">
        <v>3</v>
      </c>
      <c r="H32" s="24">
        <v>8</v>
      </c>
      <c r="I32" s="25">
        <v>9296.7598709999984</v>
      </c>
    </row>
    <row r="33" spans="1:9">
      <c r="A33" s="76" t="str">
        <f t="shared" si="0"/>
        <v xml:space="preserve"> Jan 2017</v>
      </c>
      <c r="B33" s="17" t="s">
        <v>8</v>
      </c>
      <c r="C33" s="22" t="s">
        <v>42</v>
      </c>
      <c r="D33" s="23" t="s">
        <v>43</v>
      </c>
      <c r="E33" s="24">
        <v>1</v>
      </c>
      <c r="F33" s="24">
        <v>1</v>
      </c>
      <c r="G33" s="24">
        <v>1</v>
      </c>
      <c r="H33" s="24">
        <v>1</v>
      </c>
      <c r="I33" s="25">
        <v>110475.915276</v>
      </c>
    </row>
    <row r="34" spans="1:9">
      <c r="A34" s="76" t="str">
        <f t="shared" si="0"/>
        <v xml:space="preserve"> Jan 2017</v>
      </c>
      <c r="B34" s="17" t="s">
        <v>8</v>
      </c>
      <c r="C34" s="22" t="s">
        <v>42</v>
      </c>
      <c r="D34" s="23" t="s">
        <v>44</v>
      </c>
      <c r="E34" s="24">
        <v>1</v>
      </c>
      <c r="F34" s="24">
        <v>2</v>
      </c>
      <c r="G34" s="24">
        <v>1</v>
      </c>
      <c r="H34" s="24">
        <v>2</v>
      </c>
      <c r="I34" s="25">
        <v>10237.179528000001</v>
      </c>
    </row>
    <row r="35" spans="1:9">
      <c r="A35" s="76" t="str">
        <f t="shared" si="0"/>
        <v xml:space="preserve"> Jan 2017</v>
      </c>
      <c r="B35" s="17" t="s">
        <v>8</v>
      </c>
      <c r="C35" s="22" t="s">
        <v>42</v>
      </c>
      <c r="D35" s="23" t="s">
        <v>45</v>
      </c>
      <c r="E35" s="24">
        <v>2</v>
      </c>
      <c r="F35" s="24">
        <v>4</v>
      </c>
      <c r="G35" s="24">
        <v>2</v>
      </c>
      <c r="H35" s="24">
        <v>4</v>
      </c>
      <c r="I35" s="25">
        <v>9265.0388660000008</v>
      </c>
    </row>
    <row r="36" spans="1:9">
      <c r="A36" s="76" t="str">
        <f t="shared" si="0"/>
        <v xml:space="preserve"> Jan 2017</v>
      </c>
      <c r="B36" s="17" t="s">
        <v>8</v>
      </c>
      <c r="C36" s="22" t="s">
        <v>46</v>
      </c>
      <c r="D36" s="23" t="s">
        <v>47</v>
      </c>
      <c r="E36" s="24">
        <v>2</v>
      </c>
      <c r="F36" s="24">
        <v>3</v>
      </c>
      <c r="G36" s="24">
        <v>2</v>
      </c>
      <c r="H36" s="24">
        <v>3</v>
      </c>
      <c r="I36" s="25">
        <v>2578.6785620000001</v>
      </c>
    </row>
    <row r="37" spans="1:9">
      <c r="A37" s="76" t="str">
        <f t="shared" si="0"/>
        <v xml:space="preserve"> Jan 2017</v>
      </c>
      <c r="B37" s="17" t="s">
        <v>8</v>
      </c>
      <c r="C37" s="22" t="s">
        <v>46</v>
      </c>
      <c r="D37" s="23" t="s">
        <v>48</v>
      </c>
      <c r="E37" s="24">
        <v>3</v>
      </c>
      <c r="F37" s="24">
        <v>6</v>
      </c>
      <c r="G37" s="24">
        <v>3</v>
      </c>
      <c r="H37" s="24">
        <v>6</v>
      </c>
      <c r="I37" s="25">
        <v>13847.145284</v>
      </c>
    </row>
    <row r="38" spans="1:9">
      <c r="A38" s="76" t="str">
        <f t="shared" si="0"/>
        <v xml:space="preserve"> Jan 2017</v>
      </c>
      <c r="B38" s="17" t="s">
        <v>8</v>
      </c>
      <c r="C38" s="22" t="s">
        <v>46</v>
      </c>
      <c r="D38" s="23" t="s">
        <v>49</v>
      </c>
      <c r="E38" s="24">
        <v>17</v>
      </c>
      <c r="F38" s="24">
        <v>24</v>
      </c>
      <c r="G38" s="24">
        <v>17</v>
      </c>
      <c r="H38" s="24">
        <v>24</v>
      </c>
      <c r="I38" s="25">
        <v>402562.76712000009</v>
      </c>
    </row>
    <row r="39" spans="1:9">
      <c r="A39" s="76" t="str">
        <f t="shared" si="0"/>
        <v xml:space="preserve"> Jan 2017</v>
      </c>
      <c r="B39" s="17" t="s">
        <v>8</v>
      </c>
      <c r="C39" s="22" t="s">
        <v>46</v>
      </c>
      <c r="D39" s="23" t="s">
        <v>50</v>
      </c>
      <c r="E39" s="24">
        <v>1</v>
      </c>
      <c r="F39" s="24">
        <v>2</v>
      </c>
      <c r="G39" s="24">
        <v>1</v>
      </c>
      <c r="H39" s="24">
        <v>2</v>
      </c>
      <c r="I39" s="25">
        <v>58964.062396000001</v>
      </c>
    </row>
    <row r="40" spans="1:9">
      <c r="A40" s="76" t="str">
        <f t="shared" si="0"/>
        <v xml:space="preserve"> Jan 2017</v>
      </c>
      <c r="B40" s="17" t="s">
        <v>8</v>
      </c>
      <c r="C40" s="22" t="s">
        <v>51</v>
      </c>
      <c r="D40" s="23" t="s">
        <v>52</v>
      </c>
      <c r="E40" s="24">
        <v>10</v>
      </c>
      <c r="F40" s="24">
        <v>25</v>
      </c>
      <c r="G40" s="24">
        <v>10</v>
      </c>
      <c r="H40" s="24">
        <v>25</v>
      </c>
      <c r="I40" s="25">
        <v>117499.82850799999</v>
      </c>
    </row>
    <row r="41" spans="1:9">
      <c r="A41" s="76" t="str">
        <f t="shared" si="0"/>
        <v xml:space="preserve"> Jan 2017</v>
      </c>
      <c r="B41" s="17" t="s">
        <v>8</v>
      </c>
      <c r="C41" s="22" t="s">
        <v>51</v>
      </c>
      <c r="D41" s="23" t="s">
        <v>53</v>
      </c>
      <c r="E41" s="24">
        <v>1</v>
      </c>
      <c r="F41" s="24">
        <v>1</v>
      </c>
      <c r="G41" s="24">
        <v>1</v>
      </c>
      <c r="H41" s="24">
        <v>1</v>
      </c>
      <c r="I41" s="25">
        <v>236.87174400000001</v>
      </c>
    </row>
    <row r="42" spans="1:9">
      <c r="A42" s="76" t="str">
        <f t="shared" si="0"/>
        <v xml:space="preserve"> Jan 2017</v>
      </c>
      <c r="B42" s="17" t="s">
        <v>8</v>
      </c>
      <c r="C42" s="22" t="s">
        <v>51</v>
      </c>
      <c r="D42" s="23" t="s">
        <v>54</v>
      </c>
      <c r="E42" s="24">
        <v>60</v>
      </c>
      <c r="F42" s="24">
        <v>163</v>
      </c>
      <c r="G42" s="24">
        <v>59</v>
      </c>
      <c r="H42" s="24">
        <v>161</v>
      </c>
      <c r="I42" s="25">
        <v>1043457.2707420005</v>
      </c>
    </row>
    <row r="43" spans="1:9">
      <c r="A43" s="76" t="str">
        <f t="shared" si="0"/>
        <v xml:space="preserve"> Jan 2017</v>
      </c>
      <c r="B43" s="17" t="s">
        <v>8</v>
      </c>
      <c r="C43" s="22" t="s">
        <v>51</v>
      </c>
      <c r="D43" s="23" t="s">
        <v>55</v>
      </c>
      <c r="E43" s="24">
        <v>4</v>
      </c>
      <c r="F43" s="24">
        <v>8</v>
      </c>
      <c r="G43" s="24">
        <v>4</v>
      </c>
      <c r="H43" s="24">
        <v>7</v>
      </c>
      <c r="I43" s="25">
        <v>44526.786649000001</v>
      </c>
    </row>
    <row r="44" spans="1:9">
      <c r="A44" s="76" t="str">
        <f t="shared" si="0"/>
        <v xml:space="preserve"> Jan 2017</v>
      </c>
      <c r="B44" s="17" t="s">
        <v>8</v>
      </c>
      <c r="C44" s="22" t="s">
        <v>51</v>
      </c>
      <c r="D44" s="23" t="s">
        <v>56</v>
      </c>
      <c r="E44" s="24">
        <v>6</v>
      </c>
      <c r="F44" s="24">
        <v>14</v>
      </c>
      <c r="G44" s="24">
        <v>6</v>
      </c>
      <c r="H44" s="24">
        <v>14</v>
      </c>
      <c r="I44" s="25">
        <v>116317.94924099999</v>
      </c>
    </row>
    <row r="45" spans="1:9">
      <c r="A45" s="76" t="str">
        <f t="shared" si="0"/>
        <v xml:space="preserve"> Jan 2017</v>
      </c>
      <c r="B45" s="17" t="s">
        <v>8</v>
      </c>
      <c r="C45" s="22" t="s">
        <v>51</v>
      </c>
      <c r="D45" s="23" t="s">
        <v>57</v>
      </c>
      <c r="E45" s="24">
        <v>30</v>
      </c>
      <c r="F45" s="24">
        <v>61</v>
      </c>
      <c r="G45" s="24">
        <v>30</v>
      </c>
      <c r="H45" s="24">
        <v>59</v>
      </c>
      <c r="I45" s="25">
        <v>287307.43592999998</v>
      </c>
    </row>
    <row r="46" spans="1:9">
      <c r="A46" s="76" t="str">
        <f t="shared" si="0"/>
        <v xml:space="preserve"> Jan 2017</v>
      </c>
      <c r="B46" s="17" t="s">
        <v>8</v>
      </c>
      <c r="C46" s="22" t="s">
        <v>58</v>
      </c>
      <c r="D46" s="23" t="s">
        <v>59</v>
      </c>
      <c r="E46" s="24">
        <v>40</v>
      </c>
      <c r="F46" s="24">
        <v>67</v>
      </c>
      <c r="G46" s="24">
        <v>39</v>
      </c>
      <c r="H46" s="24">
        <v>66</v>
      </c>
      <c r="I46" s="25">
        <v>856444.99304899992</v>
      </c>
    </row>
    <row r="47" spans="1:9">
      <c r="A47" s="76" t="str">
        <f t="shared" si="0"/>
        <v xml:space="preserve"> Jan 2017</v>
      </c>
      <c r="B47" s="17" t="s">
        <v>8</v>
      </c>
      <c r="C47" s="22" t="s">
        <v>58</v>
      </c>
      <c r="D47" s="23" t="s">
        <v>60</v>
      </c>
      <c r="E47" s="24">
        <v>3</v>
      </c>
      <c r="F47" s="24">
        <v>6</v>
      </c>
      <c r="G47" s="24">
        <v>3</v>
      </c>
      <c r="H47" s="24">
        <v>6</v>
      </c>
      <c r="I47" s="25">
        <v>20746.178474</v>
      </c>
    </row>
    <row r="48" spans="1:9">
      <c r="A48" s="76" t="str">
        <f t="shared" si="0"/>
        <v xml:space="preserve"> Jan 2017</v>
      </c>
      <c r="B48" s="17" t="s">
        <v>8</v>
      </c>
      <c r="C48" s="22" t="s">
        <v>58</v>
      </c>
      <c r="D48" s="23" t="s">
        <v>61</v>
      </c>
      <c r="E48" s="24">
        <v>205</v>
      </c>
      <c r="F48" s="24">
        <v>366</v>
      </c>
      <c r="G48" s="24">
        <v>204</v>
      </c>
      <c r="H48" s="24">
        <v>363</v>
      </c>
      <c r="I48" s="25">
        <v>9278784.9700520001</v>
      </c>
    </row>
    <row r="49" spans="1:9">
      <c r="A49" s="76" t="str">
        <f t="shared" si="0"/>
        <v xml:space="preserve"> Jan 2017</v>
      </c>
      <c r="B49" s="17" t="s">
        <v>8</v>
      </c>
      <c r="C49" s="22" t="s">
        <v>58</v>
      </c>
      <c r="D49" s="23" t="s">
        <v>62</v>
      </c>
      <c r="E49" s="24">
        <v>98</v>
      </c>
      <c r="F49" s="24">
        <v>189</v>
      </c>
      <c r="G49" s="24">
        <v>98</v>
      </c>
      <c r="H49" s="24">
        <v>189</v>
      </c>
      <c r="I49" s="25">
        <v>5680664.7901149988</v>
      </c>
    </row>
    <row r="50" spans="1:9">
      <c r="A50" s="76" t="str">
        <f t="shared" si="0"/>
        <v xml:space="preserve"> Jan 2017</v>
      </c>
      <c r="B50" s="17" t="s">
        <v>8</v>
      </c>
      <c r="C50" s="22" t="s">
        <v>58</v>
      </c>
      <c r="D50" s="23" t="s">
        <v>63</v>
      </c>
      <c r="E50" s="24">
        <v>26</v>
      </c>
      <c r="F50" s="24">
        <v>52</v>
      </c>
      <c r="G50" s="24">
        <v>26</v>
      </c>
      <c r="H50" s="24">
        <v>52</v>
      </c>
      <c r="I50" s="25">
        <v>2131468.0512269996</v>
      </c>
    </row>
    <row r="51" spans="1:9">
      <c r="A51" s="76" t="str">
        <f t="shared" si="0"/>
        <v xml:space="preserve"> Jan 2017</v>
      </c>
      <c r="B51" s="17" t="s">
        <v>8</v>
      </c>
      <c r="C51" s="22" t="s">
        <v>58</v>
      </c>
      <c r="D51" s="23" t="s">
        <v>64</v>
      </c>
      <c r="E51" s="24">
        <v>3</v>
      </c>
      <c r="F51" s="24">
        <v>7</v>
      </c>
      <c r="G51" s="24">
        <v>3</v>
      </c>
      <c r="H51" s="24">
        <v>7</v>
      </c>
      <c r="I51" s="25">
        <v>190649.94144900001</v>
      </c>
    </row>
    <row r="52" spans="1:9">
      <c r="A52" s="76" t="str">
        <f t="shared" si="0"/>
        <v xml:space="preserve"> Jan 2017</v>
      </c>
      <c r="B52" s="17" t="s">
        <v>8</v>
      </c>
      <c r="C52" s="22" t="s">
        <v>65</v>
      </c>
      <c r="D52" s="23" t="s">
        <v>66</v>
      </c>
      <c r="E52" s="24">
        <v>22</v>
      </c>
      <c r="F52" s="24">
        <v>48</v>
      </c>
      <c r="G52" s="24">
        <v>22</v>
      </c>
      <c r="H52" s="24">
        <v>48</v>
      </c>
      <c r="I52" s="25">
        <v>369988.30676500004</v>
      </c>
    </row>
    <row r="53" spans="1:9">
      <c r="A53" s="76" t="str">
        <f t="shared" si="0"/>
        <v xml:space="preserve"> Jan 2017</v>
      </c>
      <c r="B53" s="17" t="s">
        <v>8</v>
      </c>
      <c r="C53" s="22" t="s">
        <v>65</v>
      </c>
      <c r="D53" s="23" t="s">
        <v>67</v>
      </c>
      <c r="E53" s="24">
        <v>12</v>
      </c>
      <c r="F53" s="24">
        <v>22</v>
      </c>
      <c r="G53" s="24">
        <v>12</v>
      </c>
      <c r="H53" s="24">
        <v>22</v>
      </c>
      <c r="I53" s="25">
        <v>280544.68108999997</v>
      </c>
    </row>
    <row r="54" spans="1:9">
      <c r="A54" s="76" t="str">
        <f t="shared" si="0"/>
        <v xml:space="preserve"> Jan 2017</v>
      </c>
      <c r="B54" s="17" t="s">
        <v>8</v>
      </c>
      <c r="C54" s="22" t="s">
        <v>65</v>
      </c>
      <c r="D54" s="23" t="s">
        <v>68</v>
      </c>
      <c r="E54" s="24">
        <v>3</v>
      </c>
      <c r="F54" s="24">
        <v>15</v>
      </c>
      <c r="G54" s="24">
        <v>3</v>
      </c>
      <c r="H54" s="24">
        <v>15</v>
      </c>
      <c r="I54" s="25">
        <v>256965.52443399999</v>
      </c>
    </row>
    <row r="55" spans="1:9">
      <c r="A55" s="76" t="str">
        <f t="shared" si="0"/>
        <v xml:space="preserve"> Jan 2017</v>
      </c>
      <c r="B55" s="17" t="s">
        <v>8</v>
      </c>
      <c r="C55" s="22" t="s">
        <v>69</v>
      </c>
      <c r="D55" s="23" t="s">
        <v>70</v>
      </c>
      <c r="E55" s="24">
        <v>4</v>
      </c>
      <c r="F55" s="24">
        <v>8</v>
      </c>
      <c r="G55" s="24">
        <v>4</v>
      </c>
      <c r="H55" s="24">
        <v>8</v>
      </c>
      <c r="I55" s="25">
        <v>15575.781922</v>
      </c>
    </row>
    <row r="56" spans="1:9">
      <c r="A56" s="76" t="str">
        <f t="shared" si="0"/>
        <v xml:space="preserve"> Jan 2017</v>
      </c>
      <c r="B56" s="17" t="s">
        <v>8</v>
      </c>
      <c r="C56" s="22" t="s">
        <v>69</v>
      </c>
      <c r="D56" s="23" t="s">
        <v>71</v>
      </c>
      <c r="E56" s="24">
        <v>2</v>
      </c>
      <c r="F56" s="24">
        <v>4</v>
      </c>
      <c r="G56" s="24">
        <v>2</v>
      </c>
      <c r="H56" s="24">
        <v>4</v>
      </c>
      <c r="I56" s="25">
        <v>18501.316288000002</v>
      </c>
    </row>
    <row r="57" spans="1:9">
      <c r="A57" s="76" t="str">
        <f t="shared" si="0"/>
        <v xml:space="preserve"> Jan 2017</v>
      </c>
      <c r="B57" s="17" t="s">
        <v>8</v>
      </c>
      <c r="C57" s="22" t="s">
        <v>69</v>
      </c>
      <c r="D57" s="23" t="s">
        <v>72</v>
      </c>
      <c r="E57" s="24">
        <v>5</v>
      </c>
      <c r="F57" s="24">
        <v>9</v>
      </c>
      <c r="G57" s="24">
        <v>5</v>
      </c>
      <c r="H57" s="24">
        <v>8</v>
      </c>
      <c r="I57" s="25">
        <v>499005.18062599999</v>
      </c>
    </row>
    <row r="58" spans="1:9">
      <c r="A58" s="76" t="str">
        <f t="shared" si="0"/>
        <v xml:space="preserve"> Jan 2017</v>
      </c>
      <c r="B58" s="17" t="s">
        <v>8</v>
      </c>
      <c r="C58" s="22" t="s">
        <v>69</v>
      </c>
      <c r="D58" s="23" t="s">
        <v>73</v>
      </c>
      <c r="E58" s="24">
        <v>1</v>
      </c>
      <c r="F58" s="24">
        <v>2</v>
      </c>
      <c r="G58" s="24">
        <v>1</v>
      </c>
      <c r="H58" s="24">
        <v>2</v>
      </c>
      <c r="I58" s="25">
        <v>6732.0163360000006</v>
      </c>
    </row>
    <row r="59" spans="1:9">
      <c r="A59" s="76" t="str">
        <f t="shared" si="0"/>
        <v xml:space="preserve"> Jan 2017</v>
      </c>
      <c r="B59" s="17" t="s">
        <v>8</v>
      </c>
      <c r="C59" s="22" t="s">
        <v>69</v>
      </c>
      <c r="D59" s="23" t="s">
        <v>74</v>
      </c>
      <c r="E59" s="24">
        <v>2</v>
      </c>
      <c r="F59" s="24">
        <v>3</v>
      </c>
      <c r="G59" s="24">
        <v>2</v>
      </c>
      <c r="H59" s="24">
        <v>3</v>
      </c>
      <c r="I59" s="25">
        <v>2327.756652</v>
      </c>
    </row>
    <row r="60" spans="1:9">
      <c r="A60" s="76" t="str">
        <f t="shared" si="0"/>
        <v xml:space="preserve"> Jan 2017</v>
      </c>
      <c r="B60" s="17" t="s">
        <v>8</v>
      </c>
      <c r="C60" s="22" t="s">
        <v>69</v>
      </c>
      <c r="D60" s="23" t="s">
        <v>75</v>
      </c>
      <c r="E60" s="24">
        <v>4</v>
      </c>
      <c r="F60" s="24">
        <v>5</v>
      </c>
      <c r="G60" s="24">
        <v>4</v>
      </c>
      <c r="H60" s="24">
        <v>5</v>
      </c>
      <c r="I60" s="25">
        <v>23376.384897000004</v>
      </c>
    </row>
    <row r="61" spans="1:9">
      <c r="A61" s="76" t="str">
        <f t="shared" si="0"/>
        <v xml:space="preserve"> Jan 2017</v>
      </c>
      <c r="B61" s="17" t="s">
        <v>8</v>
      </c>
      <c r="C61" s="22" t="s">
        <v>69</v>
      </c>
      <c r="D61" s="23" t="s">
        <v>76</v>
      </c>
      <c r="E61" s="24">
        <v>7</v>
      </c>
      <c r="F61" s="24">
        <v>15</v>
      </c>
      <c r="G61" s="24">
        <v>7</v>
      </c>
      <c r="H61" s="24">
        <v>14</v>
      </c>
      <c r="I61" s="25">
        <v>122852.42435999999</v>
      </c>
    </row>
    <row r="62" spans="1:9">
      <c r="A62" s="76" t="str">
        <f t="shared" si="0"/>
        <v xml:space="preserve"> Jan 2017</v>
      </c>
      <c r="B62" s="17" t="s">
        <v>8</v>
      </c>
      <c r="C62" s="22" t="s">
        <v>69</v>
      </c>
      <c r="D62" s="23" t="s">
        <v>77</v>
      </c>
      <c r="E62" s="24">
        <v>1</v>
      </c>
      <c r="F62" s="24">
        <v>3</v>
      </c>
      <c r="G62" s="24">
        <v>1</v>
      </c>
      <c r="H62" s="24">
        <v>3</v>
      </c>
      <c r="I62" s="25">
        <v>4621.5499060000002</v>
      </c>
    </row>
    <row r="63" spans="1:9">
      <c r="A63" s="76" t="str">
        <f t="shared" si="0"/>
        <v xml:space="preserve"> Jan 2017</v>
      </c>
      <c r="B63" s="17" t="s">
        <v>8</v>
      </c>
      <c r="C63" s="22" t="s">
        <v>69</v>
      </c>
      <c r="D63" s="23" t="s">
        <v>78</v>
      </c>
      <c r="E63" s="24">
        <v>1</v>
      </c>
      <c r="F63" s="24">
        <v>2</v>
      </c>
      <c r="G63" s="24">
        <v>1</v>
      </c>
      <c r="H63" s="24">
        <v>2</v>
      </c>
      <c r="I63" s="25">
        <v>15892.3228</v>
      </c>
    </row>
    <row r="64" spans="1:9">
      <c r="A64" s="76" t="str">
        <f t="shared" si="0"/>
        <v xml:space="preserve"> Jan 2017</v>
      </c>
      <c r="B64" s="17" t="s">
        <v>8</v>
      </c>
      <c r="C64" s="22" t="s">
        <v>69</v>
      </c>
      <c r="D64" s="23" t="s">
        <v>79</v>
      </c>
      <c r="E64" s="24">
        <v>1</v>
      </c>
      <c r="F64" s="24">
        <v>1</v>
      </c>
      <c r="G64" s="24">
        <v>1</v>
      </c>
      <c r="H64" s="24">
        <v>1</v>
      </c>
      <c r="I64" s="25">
        <v>2601.567524</v>
      </c>
    </row>
    <row r="65" spans="1:9">
      <c r="A65" s="76" t="str">
        <f t="shared" si="0"/>
        <v xml:space="preserve"> Jan 2017</v>
      </c>
      <c r="B65" s="17" t="s">
        <v>8</v>
      </c>
      <c r="C65" s="22" t="s">
        <v>69</v>
      </c>
      <c r="D65" s="23" t="s">
        <v>80</v>
      </c>
      <c r="E65" s="24">
        <v>7</v>
      </c>
      <c r="F65" s="24">
        <v>9</v>
      </c>
      <c r="G65" s="24">
        <v>6</v>
      </c>
      <c r="H65" s="24">
        <v>8</v>
      </c>
      <c r="I65" s="25">
        <v>94010.220146000007</v>
      </c>
    </row>
    <row r="66" spans="1:9">
      <c r="A66" s="76" t="str">
        <f t="shared" si="0"/>
        <v xml:space="preserve"> Jan 2017</v>
      </c>
      <c r="B66" s="17" t="s">
        <v>8</v>
      </c>
      <c r="C66" s="22" t="s">
        <v>69</v>
      </c>
      <c r="D66" s="23" t="s">
        <v>81</v>
      </c>
      <c r="E66" s="24">
        <v>47</v>
      </c>
      <c r="F66" s="24">
        <v>90</v>
      </c>
      <c r="G66" s="24">
        <v>47</v>
      </c>
      <c r="H66" s="24">
        <v>90</v>
      </c>
      <c r="I66" s="25">
        <v>729555.86024199973</v>
      </c>
    </row>
    <row r="67" spans="1:9">
      <c r="A67" s="76" t="str">
        <f t="shared" si="0"/>
        <v xml:space="preserve"> Jan 2017</v>
      </c>
      <c r="B67" s="17" t="s">
        <v>8</v>
      </c>
      <c r="C67" s="22" t="s">
        <v>69</v>
      </c>
      <c r="D67" s="23" t="s">
        <v>82</v>
      </c>
      <c r="E67" s="24">
        <v>129</v>
      </c>
      <c r="F67" s="24">
        <v>251</v>
      </c>
      <c r="G67" s="24">
        <v>128</v>
      </c>
      <c r="H67" s="24">
        <v>249</v>
      </c>
      <c r="I67" s="25">
        <v>2843121.3791669994</v>
      </c>
    </row>
    <row r="68" spans="1:9" ht="32">
      <c r="A68" s="76" t="str">
        <f t="shared" si="0"/>
        <v xml:space="preserve"> Jan 2017</v>
      </c>
      <c r="B68" s="17" t="s">
        <v>8</v>
      </c>
      <c r="C68" s="22" t="s">
        <v>83</v>
      </c>
      <c r="D68" s="23" t="s">
        <v>84</v>
      </c>
      <c r="E68" s="24">
        <v>140</v>
      </c>
      <c r="F68" s="24">
        <v>304</v>
      </c>
      <c r="G68" s="24">
        <v>139</v>
      </c>
      <c r="H68" s="24">
        <v>301</v>
      </c>
      <c r="I68" s="25">
        <v>2405300.125306</v>
      </c>
    </row>
    <row r="69" spans="1:9" ht="32">
      <c r="A69" s="76" t="str">
        <f t="shared" ref="A69:A132" si="1">A$3</f>
        <v xml:space="preserve"> Jan 2017</v>
      </c>
      <c r="B69" s="17" t="s">
        <v>8</v>
      </c>
      <c r="C69" s="22" t="s">
        <v>83</v>
      </c>
      <c r="D69" s="23" t="s">
        <v>85</v>
      </c>
      <c r="E69" s="24">
        <v>148</v>
      </c>
      <c r="F69" s="24">
        <v>333</v>
      </c>
      <c r="G69" s="24">
        <v>144</v>
      </c>
      <c r="H69" s="24">
        <v>323</v>
      </c>
      <c r="I69" s="25">
        <v>3155698.4237700016</v>
      </c>
    </row>
    <row r="70" spans="1:9" ht="32">
      <c r="A70" s="76" t="str">
        <f t="shared" si="1"/>
        <v xml:space="preserve"> Jan 2017</v>
      </c>
      <c r="B70" s="17" t="s">
        <v>8</v>
      </c>
      <c r="C70" s="22" t="s">
        <v>83</v>
      </c>
      <c r="D70" s="23" t="s">
        <v>86</v>
      </c>
      <c r="E70" s="24">
        <v>303</v>
      </c>
      <c r="F70" s="24">
        <v>656</v>
      </c>
      <c r="G70" s="24">
        <v>298</v>
      </c>
      <c r="H70" s="24">
        <v>649</v>
      </c>
      <c r="I70" s="25">
        <v>8267851.8692679945</v>
      </c>
    </row>
    <row r="71" spans="1:9" ht="32">
      <c r="A71" s="76" t="str">
        <f t="shared" si="1"/>
        <v xml:space="preserve"> Jan 2017</v>
      </c>
      <c r="B71" s="17" t="s">
        <v>8</v>
      </c>
      <c r="C71" s="22" t="s">
        <v>83</v>
      </c>
      <c r="D71" s="23" t="s">
        <v>87</v>
      </c>
      <c r="E71" s="24">
        <v>2</v>
      </c>
      <c r="F71" s="24">
        <v>5</v>
      </c>
      <c r="G71" s="24">
        <v>2</v>
      </c>
      <c r="H71" s="24">
        <v>5</v>
      </c>
      <c r="I71" s="25">
        <v>21190.666685</v>
      </c>
    </row>
    <row r="72" spans="1:9" ht="32">
      <c r="A72" s="76" t="str">
        <f t="shared" si="1"/>
        <v xml:space="preserve"> Jan 2017</v>
      </c>
      <c r="B72" s="17" t="s">
        <v>8</v>
      </c>
      <c r="C72" s="22" t="s">
        <v>83</v>
      </c>
      <c r="D72" s="23" t="s">
        <v>88</v>
      </c>
      <c r="E72" s="24">
        <v>94</v>
      </c>
      <c r="F72" s="24">
        <v>212</v>
      </c>
      <c r="G72" s="24">
        <v>92</v>
      </c>
      <c r="H72" s="24">
        <v>210</v>
      </c>
      <c r="I72" s="25">
        <v>2068785.8530089997</v>
      </c>
    </row>
    <row r="73" spans="1:9" ht="32">
      <c r="A73" s="76" t="str">
        <f t="shared" si="1"/>
        <v xml:space="preserve"> Jan 2017</v>
      </c>
      <c r="B73" s="17" t="s">
        <v>8</v>
      </c>
      <c r="C73" s="22" t="s">
        <v>83</v>
      </c>
      <c r="D73" s="23" t="s">
        <v>89</v>
      </c>
      <c r="E73" s="24">
        <v>2</v>
      </c>
      <c r="F73" s="24">
        <v>4</v>
      </c>
      <c r="G73" s="24">
        <v>2</v>
      </c>
      <c r="H73" s="24">
        <v>3</v>
      </c>
      <c r="I73" s="25">
        <v>15156.710567000002</v>
      </c>
    </row>
    <row r="74" spans="1:9" ht="32">
      <c r="A74" s="76" t="str">
        <f t="shared" si="1"/>
        <v xml:space="preserve"> Jan 2017</v>
      </c>
      <c r="B74" s="17" t="s">
        <v>8</v>
      </c>
      <c r="C74" s="22" t="s">
        <v>83</v>
      </c>
      <c r="D74" s="23" t="s">
        <v>90</v>
      </c>
      <c r="E74" s="24">
        <v>2</v>
      </c>
      <c r="F74" s="24">
        <v>3</v>
      </c>
      <c r="G74" s="24">
        <v>2</v>
      </c>
      <c r="H74" s="24">
        <v>3</v>
      </c>
      <c r="I74" s="25">
        <v>26606.764078000004</v>
      </c>
    </row>
    <row r="75" spans="1:9" ht="32">
      <c r="A75" s="76" t="str">
        <f t="shared" si="1"/>
        <v xml:space="preserve"> Jan 2017</v>
      </c>
      <c r="B75" s="17" t="s">
        <v>8</v>
      </c>
      <c r="C75" s="22" t="s">
        <v>83</v>
      </c>
      <c r="D75" s="23" t="s">
        <v>91</v>
      </c>
      <c r="E75" s="24">
        <v>1</v>
      </c>
      <c r="F75" s="24">
        <v>1</v>
      </c>
      <c r="G75" s="24">
        <v>1</v>
      </c>
      <c r="H75" s="24">
        <v>1</v>
      </c>
      <c r="I75" s="25">
        <v>9630.4122970000008</v>
      </c>
    </row>
    <row r="76" spans="1:9" ht="32">
      <c r="A76" s="76" t="str">
        <f t="shared" si="1"/>
        <v xml:space="preserve"> Jan 2017</v>
      </c>
      <c r="B76" s="17" t="s">
        <v>8</v>
      </c>
      <c r="C76" s="22" t="s">
        <v>92</v>
      </c>
      <c r="D76" s="23" t="s">
        <v>93</v>
      </c>
      <c r="E76" s="24">
        <v>18</v>
      </c>
      <c r="F76" s="24">
        <v>48</v>
      </c>
      <c r="G76" s="24">
        <v>18</v>
      </c>
      <c r="H76" s="24">
        <v>48</v>
      </c>
      <c r="I76" s="25">
        <v>852967.76124800032</v>
      </c>
    </row>
    <row r="77" spans="1:9" ht="32">
      <c r="A77" s="76" t="str">
        <f t="shared" si="1"/>
        <v xml:space="preserve"> Jan 2017</v>
      </c>
      <c r="B77" s="17" t="s">
        <v>8</v>
      </c>
      <c r="C77" s="22" t="s">
        <v>92</v>
      </c>
      <c r="D77" s="23" t="s">
        <v>94</v>
      </c>
      <c r="E77" s="24">
        <v>5</v>
      </c>
      <c r="F77" s="24">
        <v>12</v>
      </c>
      <c r="G77" s="24">
        <v>5</v>
      </c>
      <c r="H77" s="24">
        <v>12</v>
      </c>
      <c r="I77" s="25">
        <v>38929.480771000002</v>
      </c>
    </row>
    <row r="78" spans="1:9" ht="32">
      <c r="A78" s="76" t="str">
        <f t="shared" si="1"/>
        <v xml:space="preserve"> Jan 2017</v>
      </c>
      <c r="B78" s="17" t="s">
        <v>8</v>
      </c>
      <c r="C78" s="22" t="s">
        <v>92</v>
      </c>
      <c r="D78" s="23" t="s">
        <v>95</v>
      </c>
      <c r="E78" s="24">
        <v>5</v>
      </c>
      <c r="F78" s="24">
        <v>13</v>
      </c>
      <c r="G78" s="24">
        <v>5</v>
      </c>
      <c r="H78" s="24">
        <v>13</v>
      </c>
      <c r="I78" s="25">
        <v>81912.70822</v>
      </c>
    </row>
    <row r="79" spans="1:9">
      <c r="A79" s="76" t="str">
        <f t="shared" si="1"/>
        <v xml:space="preserve"> Jan 2017</v>
      </c>
      <c r="B79" s="17" t="s">
        <v>8</v>
      </c>
      <c r="C79" s="22" t="s">
        <v>96</v>
      </c>
      <c r="D79" s="23" t="s">
        <v>97</v>
      </c>
      <c r="E79" s="24">
        <v>3</v>
      </c>
      <c r="F79" s="24">
        <v>5</v>
      </c>
      <c r="G79" s="24">
        <v>3</v>
      </c>
      <c r="H79" s="24">
        <v>5</v>
      </c>
      <c r="I79" s="25">
        <v>3866.6226050000005</v>
      </c>
    </row>
    <row r="80" spans="1:9">
      <c r="A80" s="76" t="str">
        <f t="shared" si="1"/>
        <v xml:space="preserve"> Jan 2017</v>
      </c>
      <c r="B80" s="17" t="s">
        <v>8</v>
      </c>
      <c r="C80" s="22" t="s">
        <v>96</v>
      </c>
      <c r="D80" s="23" t="s">
        <v>98</v>
      </c>
      <c r="E80" s="24">
        <v>1</v>
      </c>
      <c r="F80" s="24">
        <v>1</v>
      </c>
      <c r="G80" s="24">
        <v>1</v>
      </c>
      <c r="H80" s="24">
        <v>1</v>
      </c>
      <c r="I80" s="25">
        <v>4552.3466449999996</v>
      </c>
    </row>
    <row r="81" spans="1:9">
      <c r="A81" s="76" t="str">
        <f t="shared" si="1"/>
        <v xml:space="preserve"> Jan 2017</v>
      </c>
      <c r="B81" s="17" t="s">
        <v>8</v>
      </c>
      <c r="C81" s="22" t="s">
        <v>99</v>
      </c>
      <c r="D81" s="23" t="s">
        <v>100</v>
      </c>
      <c r="E81" s="24">
        <v>1</v>
      </c>
      <c r="F81" s="24">
        <v>2</v>
      </c>
      <c r="G81" s="24">
        <v>1</v>
      </c>
      <c r="H81" s="24">
        <v>2</v>
      </c>
      <c r="I81" s="25">
        <v>27653.046472000002</v>
      </c>
    </row>
    <row r="82" spans="1:9">
      <c r="A82" s="76" t="str">
        <f t="shared" si="1"/>
        <v xml:space="preserve"> Jan 2017</v>
      </c>
      <c r="B82" s="17" t="s">
        <v>8</v>
      </c>
      <c r="C82" s="22" t="s">
        <v>99</v>
      </c>
      <c r="D82" s="23" t="s">
        <v>101</v>
      </c>
      <c r="E82" s="24">
        <v>2</v>
      </c>
      <c r="F82" s="24">
        <v>3</v>
      </c>
      <c r="G82" s="24">
        <v>2</v>
      </c>
      <c r="H82" s="24">
        <v>3</v>
      </c>
      <c r="I82" s="25">
        <v>5082.3480970000001</v>
      </c>
    </row>
    <row r="83" spans="1:9">
      <c r="A83" s="76" t="str">
        <f t="shared" si="1"/>
        <v xml:space="preserve"> Jan 2017</v>
      </c>
      <c r="B83" s="17" t="s">
        <v>8</v>
      </c>
      <c r="C83" s="22" t="s">
        <v>102</v>
      </c>
      <c r="D83" s="23" t="s">
        <v>103</v>
      </c>
      <c r="E83" s="24">
        <v>126</v>
      </c>
      <c r="F83" s="24">
        <v>250</v>
      </c>
      <c r="G83" s="24">
        <v>122</v>
      </c>
      <c r="H83" s="24">
        <v>241</v>
      </c>
      <c r="I83" s="25">
        <v>1758026.6241390007</v>
      </c>
    </row>
    <row r="84" spans="1:9">
      <c r="A84" s="76" t="str">
        <f t="shared" si="1"/>
        <v xml:space="preserve"> Jan 2017</v>
      </c>
      <c r="B84" s="17" t="s">
        <v>8</v>
      </c>
      <c r="C84" s="22" t="s">
        <v>102</v>
      </c>
      <c r="D84" s="23" t="s">
        <v>104</v>
      </c>
      <c r="E84" s="24">
        <v>2</v>
      </c>
      <c r="F84" s="24">
        <v>4</v>
      </c>
      <c r="G84" s="24">
        <v>2</v>
      </c>
      <c r="H84" s="24">
        <v>4</v>
      </c>
      <c r="I84" s="25">
        <v>32202.151260999999</v>
      </c>
    </row>
    <row r="85" spans="1:9">
      <c r="A85" s="76" t="str">
        <f t="shared" si="1"/>
        <v xml:space="preserve"> Jan 2017</v>
      </c>
      <c r="B85" s="17" t="s">
        <v>8</v>
      </c>
      <c r="C85" s="22" t="s">
        <v>102</v>
      </c>
      <c r="D85" s="23" t="s">
        <v>105</v>
      </c>
      <c r="E85" s="24">
        <v>165</v>
      </c>
      <c r="F85" s="24">
        <v>328</v>
      </c>
      <c r="G85" s="24">
        <v>160</v>
      </c>
      <c r="H85" s="24">
        <v>321</v>
      </c>
      <c r="I85" s="25">
        <v>3374744.9842280019</v>
      </c>
    </row>
    <row r="86" spans="1:9">
      <c r="A86" s="76" t="str">
        <f t="shared" si="1"/>
        <v xml:space="preserve"> Jan 2017</v>
      </c>
      <c r="B86" s="17" t="s">
        <v>8</v>
      </c>
      <c r="C86" s="22" t="s">
        <v>102</v>
      </c>
      <c r="D86" s="23" t="s">
        <v>106</v>
      </c>
      <c r="E86" s="24">
        <v>9</v>
      </c>
      <c r="F86" s="24">
        <v>17</v>
      </c>
      <c r="G86" s="24">
        <v>8</v>
      </c>
      <c r="H86" s="24">
        <v>15</v>
      </c>
      <c r="I86" s="25">
        <v>216923.847568</v>
      </c>
    </row>
    <row r="87" spans="1:9">
      <c r="A87" s="76" t="str">
        <f t="shared" si="1"/>
        <v xml:space="preserve"> Jan 2017</v>
      </c>
      <c r="B87" s="17" t="s">
        <v>8</v>
      </c>
      <c r="C87" s="22" t="s">
        <v>102</v>
      </c>
      <c r="D87" s="23" t="s">
        <v>107</v>
      </c>
      <c r="E87" s="24">
        <v>10</v>
      </c>
      <c r="F87" s="24">
        <v>25</v>
      </c>
      <c r="G87" s="24">
        <v>10</v>
      </c>
      <c r="H87" s="24">
        <v>25</v>
      </c>
      <c r="I87" s="25">
        <v>66088.57854799999</v>
      </c>
    </row>
    <row r="88" spans="1:9">
      <c r="A88" s="76" t="str">
        <f t="shared" si="1"/>
        <v xml:space="preserve"> Jan 2017</v>
      </c>
      <c r="B88" s="17" t="s">
        <v>8</v>
      </c>
      <c r="C88" s="22" t="s">
        <v>102</v>
      </c>
      <c r="D88" s="23" t="s">
        <v>108</v>
      </c>
      <c r="E88" s="24">
        <v>82</v>
      </c>
      <c r="F88" s="24">
        <v>156</v>
      </c>
      <c r="G88" s="24">
        <v>78</v>
      </c>
      <c r="H88" s="24">
        <v>146</v>
      </c>
      <c r="I88" s="25">
        <v>1099690.6201379998</v>
      </c>
    </row>
    <row r="89" spans="1:9">
      <c r="A89" s="76" t="str">
        <f t="shared" si="1"/>
        <v xml:space="preserve"> Jan 2017</v>
      </c>
      <c r="B89" s="17" t="s">
        <v>8</v>
      </c>
      <c r="C89" s="22" t="s">
        <v>102</v>
      </c>
      <c r="D89" s="23" t="s">
        <v>109</v>
      </c>
      <c r="E89" s="24">
        <v>83</v>
      </c>
      <c r="F89" s="24">
        <v>164</v>
      </c>
      <c r="G89" s="24">
        <v>78</v>
      </c>
      <c r="H89" s="24">
        <v>152</v>
      </c>
      <c r="I89" s="25">
        <v>855678.41231899988</v>
      </c>
    </row>
    <row r="90" spans="1:9">
      <c r="A90" s="76" t="str">
        <f t="shared" si="1"/>
        <v xml:space="preserve"> Jan 2017</v>
      </c>
      <c r="B90" s="17" t="s">
        <v>8</v>
      </c>
      <c r="C90" s="22" t="s">
        <v>102</v>
      </c>
      <c r="D90" s="23" t="s">
        <v>110</v>
      </c>
      <c r="E90" s="24">
        <v>1</v>
      </c>
      <c r="F90" s="24">
        <v>1</v>
      </c>
      <c r="G90" s="24">
        <v>1</v>
      </c>
      <c r="H90" s="24">
        <v>1</v>
      </c>
      <c r="I90" s="25">
        <v>4000.0000810000001</v>
      </c>
    </row>
    <row r="91" spans="1:9">
      <c r="A91" s="76" t="str">
        <f t="shared" si="1"/>
        <v xml:space="preserve"> Jan 2017</v>
      </c>
      <c r="B91" s="17" t="s">
        <v>8</v>
      </c>
      <c r="C91" s="22" t="s">
        <v>102</v>
      </c>
      <c r="D91" s="23" t="s">
        <v>111</v>
      </c>
      <c r="E91" s="24">
        <v>23</v>
      </c>
      <c r="F91" s="24">
        <v>55</v>
      </c>
      <c r="G91" s="24">
        <v>22</v>
      </c>
      <c r="H91" s="24">
        <v>53</v>
      </c>
      <c r="I91" s="25">
        <v>360054.72080899985</v>
      </c>
    </row>
    <row r="92" spans="1:9">
      <c r="A92" s="76" t="str">
        <f t="shared" si="1"/>
        <v xml:space="preserve"> Jan 2017</v>
      </c>
      <c r="B92" s="17" t="s">
        <v>8</v>
      </c>
      <c r="C92" s="22" t="s">
        <v>102</v>
      </c>
      <c r="D92" s="23" t="s">
        <v>112</v>
      </c>
      <c r="E92" s="24">
        <v>18</v>
      </c>
      <c r="F92" s="24">
        <v>32</v>
      </c>
      <c r="G92" s="24">
        <v>18</v>
      </c>
      <c r="H92" s="24">
        <v>30</v>
      </c>
      <c r="I92" s="25">
        <v>233845.85239599994</v>
      </c>
    </row>
    <row r="93" spans="1:9">
      <c r="A93" s="76" t="str">
        <f t="shared" si="1"/>
        <v xml:space="preserve"> Jan 2017</v>
      </c>
      <c r="B93" s="17" t="s">
        <v>8</v>
      </c>
      <c r="C93" s="22" t="s">
        <v>102</v>
      </c>
      <c r="D93" s="23" t="s">
        <v>113</v>
      </c>
      <c r="E93" s="24">
        <v>302</v>
      </c>
      <c r="F93" s="24">
        <v>677</v>
      </c>
      <c r="G93" s="24">
        <v>294</v>
      </c>
      <c r="H93" s="24">
        <v>662</v>
      </c>
      <c r="I93" s="25">
        <v>4676508.7430049963</v>
      </c>
    </row>
    <row r="94" spans="1:9">
      <c r="A94" s="76" t="str">
        <f t="shared" si="1"/>
        <v xml:space="preserve"> Jan 2017</v>
      </c>
      <c r="B94" s="17" t="s">
        <v>8</v>
      </c>
      <c r="C94" s="22" t="s">
        <v>102</v>
      </c>
      <c r="D94" s="23" t="s">
        <v>114</v>
      </c>
      <c r="E94" s="24">
        <v>162</v>
      </c>
      <c r="F94" s="24">
        <v>339</v>
      </c>
      <c r="G94" s="24">
        <v>159</v>
      </c>
      <c r="H94" s="24">
        <v>327</v>
      </c>
      <c r="I94" s="25">
        <v>2780267.3769039987</v>
      </c>
    </row>
    <row r="95" spans="1:9">
      <c r="A95" s="76" t="str">
        <f t="shared" si="1"/>
        <v xml:space="preserve"> Jan 2017</v>
      </c>
      <c r="B95" s="17" t="s">
        <v>8</v>
      </c>
      <c r="C95" s="22" t="s">
        <v>115</v>
      </c>
      <c r="D95" s="23" t="s">
        <v>116</v>
      </c>
      <c r="E95" s="24">
        <v>1</v>
      </c>
      <c r="F95" s="24">
        <v>5</v>
      </c>
      <c r="G95" s="24">
        <v>1</v>
      </c>
      <c r="H95" s="24">
        <v>5</v>
      </c>
      <c r="I95" s="25">
        <v>3797.9008319999998</v>
      </c>
    </row>
    <row r="96" spans="1:9">
      <c r="A96" s="76" t="str">
        <f t="shared" si="1"/>
        <v xml:space="preserve"> Jan 2017</v>
      </c>
      <c r="B96" s="17" t="s">
        <v>8</v>
      </c>
      <c r="C96" s="22" t="s">
        <v>115</v>
      </c>
      <c r="D96" s="23" t="s">
        <v>117</v>
      </c>
      <c r="E96" s="24">
        <v>4</v>
      </c>
      <c r="F96" s="24">
        <v>11</v>
      </c>
      <c r="G96" s="24">
        <v>4</v>
      </c>
      <c r="H96" s="24">
        <v>10</v>
      </c>
      <c r="I96" s="25">
        <v>54303.627956000004</v>
      </c>
    </row>
    <row r="97" spans="1:9">
      <c r="A97" s="76" t="str">
        <f t="shared" si="1"/>
        <v xml:space="preserve"> Jan 2017</v>
      </c>
      <c r="B97" s="17" t="s">
        <v>8</v>
      </c>
      <c r="C97" s="22" t="s">
        <v>115</v>
      </c>
      <c r="D97" s="23" t="s">
        <v>118</v>
      </c>
      <c r="E97" s="24">
        <v>16</v>
      </c>
      <c r="F97" s="24">
        <v>32</v>
      </c>
      <c r="G97" s="24">
        <v>16</v>
      </c>
      <c r="H97" s="24">
        <v>32</v>
      </c>
      <c r="I97" s="25">
        <v>415007.72724300006</v>
      </c>
    </row>
    <row r="98" spans="1:9">
      <c r="A98" s="76" t="str">
        <f t="shared" si="1"/>
        <v xml:space="preserve"> Jan 2017</v>
      </c>
      <c r="B98" s="17" t="s">
        <v>8</v>
      </c>
      <c r="C98" s="22" t="s">
        <v>119</v>
      </c>
      <c r="D98" s="23" t="s">
        <v>120</v>
      </c>
      <c r="E98" s="24">
        <v>3</v>
      </c>
      <c r="F98" s="24">
        <v>7</v>
      </c>
      <c r="G98" s="24">
        <v>3</v>
      </c>
      <c r="H98" s="24">
        <v>7</v>
      </c>
      <c r="I98" s="25">
        <v>87680.840882999997</v>
      </c>
    </row>
    <row r="99" spans="1:9">
      <c r="A99" s="76" t="str">
        <f t="shared" si="1"/>
        <v xml:space="preserve"> Jan 2017</v>
      </c>
      <c r="B99" s="17" t="s">
        <v>8</v>
      </c>
      <c r="C99" s="22" t="s">
        <v>119</v>
      </c>
      <c r="D99" s="23" t="s">
        <v>121</v>
      </c>
      <c r="E99" s="24">
        <v>50</v>
      </c>
      <c r="F99" s="24">
        <v>138</v>
      </c>
      <c r="G99" s="24">
        <v>50</v>
      </c>
      <c r="H99" s="24">
        <v>137</v>
      </c>
      <c r="I99" s="25">
        <v>1394601.2849840003</v>
      </c>
    </row>
    <row r="100" spans="1:9">
      <c r="A100" s="76" t="str">
        <f t="shared" si="1"/>
        <v xml:space="preserve"> Jan 2017</v>
      </c>
      <c r="B100" s="17" t="s">
        <v>8</v>
      </c>
      <c r="C100" s="22" t="s">
        <v>119</v>
      </c>
      <c r="D100" s="23" t="s">
        <v>122</v>
      </c>
      <c r="E100" s="24">
        <v>9</v>
      </c>
      <c r="F100" s="24">
        <v>24</v>
      </c>
      <c r="G100" s="24">
        <v>8</v>
      </c>
      <c r="H100" s="24">
        <v>23</v>
      </c>
      <c r="I100" s="25">
        <v>245398.37169600005</v>
      </c>
    </row>
    <row r="101" spans="1:9">
      <c r="A101" s="76" t="str">
        <f t="shared" si="1"/>
        <v xml:space="preserve"> Jan 2017</v>
      </c>
      <c r="B101" s="17" t="s">
        <v>8</v>
      </c>
      <c r="C101" s="22" t="s">
        <v>119</v>
      </c>
      <c r="D101" s="23" t="s">
        <v>123</v>
      </c>
      <c r="E101" s="24">
        <v>1</v>
      </c>
      <c r="F101" s="24">
        <v>1</v>
      </c>
      <c r="G101" s="24">
        <v>1</v>
      </c>
      <c r="H101" s="24">
        <v>1</v>
      </c>
      <c r="I101" s="25">
        <v>3430.9431</v>
      </c>
    </row>
    <row r="102" spans="1:9">
      <c r="A102" s="76" t="str">
        <f t="shared" si="1"/>
        <v xml:space="preserve"> Jan 2017</v>
      </c>
      <c r="B102" s="17" t="s">
        <v>8</v>
      </c>
      <c r="C102" s="22" t="s">
        <v>119</v>
      </c>
      <c r="D102" s="23" t="s">
        <v>124</v>
      </c>
      <c r="E102" s="24">
        <v>3</v>
      </c>
      <c r="F102" s="24">
        <v>10</v>
      </c>
      <c r="G102" s="24">
        <v>3</v>
      </c>
      <c r="H102" s="24">
        <v>10</v>
      </c>
      <c r="I102" s="25">
        <v>112003.33840400001</v>
      </c>
    </row>
    <row r="103" spans="1:9">
      <c r="A103" s="76" t="str">
        <f t="shared" si="1"/>
        <v xml:space="preserve"> Jan 2017</v>
      </c>
      <c r="B103" s="17" t="s">
        <v>8</v>
      </c>
      <c r="C103" s="22" t="s">
        <v>125</v>
      </c>
      <c r="D103" s="23" t="s">
        <v>126</v>
      </c>
      <c r="E103" s="24">
        <v>1</v>
      </c>
      <c r="F103" s="24">
        <v>2</v>
      </c>
      <c r="G103" s="24">
        <v>1</v>
      </c>
      <c r="H103" s="24">
        <v>2</v>
      </c>
      <c r="I103" s="25">
        <v>10418.846916</v>
      </c>
    </row>
    <row r="104" spans="1:9" ht="32">
      <c r="A104" s="76" t="str">
        <f t="shared" si="1"/>
        <v xml:space="preserve"> Jan 2017</v>
      </c>
      <c r="B104" s="17" t="s">
        <v>8</v>
      </c>
      <c r="C104" s="22" t="s">
        <v>127</v>
      </c>
      <c r="D104" s="23" t="s">
        <v>128</v>
      </c>
      <c r="E104" s="24">
        <v>4</v>
      </c>
      <c r="F104" s="24">
        <v>7</v>
      </c>
      <c r="G104" s="24">
        <v>4</v>
      </c>
      <c r="H104" s="24">
        <v>7</v>
      </c>
      <c r="I104" s="25">
        <v>38060.355963999995</v>
      </c>
    </row>
    <row r="105" spans="1:9" ht="32">
      <c r="A105" s="76" t="str">
        <f t="shared" si="1"/>
        <v xml:space="preserve"> Jan 2017</v>
      </c>
      <c r="B105" s="17" t="s">
        <v>8</v>
      </c>
      <c r="C105" s="22" t="s">
        <v>127</v>
      </c>
      <c r="D105" s="23" t="s">
        <v>129</v>
      </c>
      <c r="E105" s="24">
        <v>26</v>
      </c>
      <c r="F105" s="24">
        <v>42</v>
      </c>
      <c r="G105" s="24">
        <v>25</v>
      </c>
      <c r="H105" s="24">
        <v>40</v>
      </c>
      <c r="I105" s="25">
        <v>524580.89281799993</v>
      </c>
    </row>
    <row r="106" spans="1:9" ht="32">
      <c r="A106" s="76" t="str">
        <f t="shared" si="1"/>
        <v xml:space="preserve"> Jan 2017</v>
      </c>
      <c r="B106" s="17" t="s">
        <v>8</v>
      </c>
      <c r="C106" s="22" t="s">
        <v>127</v>
      </c>
      <c r="D106" s="23" t="s">
        <v>130</v>
      </c>
      <c r="E106" s="24">
        <v>1</v>
      </c>
      <c r="F106" s="24">
        <v>1</v>
      </c>
      <c r="G106" s="24">
        <v>1</v>
      </c>
      <c r="H106" s="24">
        <v>1</v>
      </c>
      <c r="I106" s="25">
        <v>4504.1511559999999</v>
      </c>
    </row>
    <row r="107" spans="1:9" ht="32">
      <c r="A107" s="76" t="str">
        <f t="shared" si="1"/>
        <v xml:space="preserve"> Jan 2017</v>
      </c>
      <c r="B107" s="17" t="s">
        <v>8</v>
      </c>
      <c r="C107" s="22" t="s">
        <v>127</v>
      </c>
      <c r="D107" s="23" t="s">
        <v>131</v>
      </c>
      <c r="E107" s="24">
        <v>2</v>
      </c>
      <c r="F107" s="24">
        <v>5</v>
      </c>
      <c r="G107" s="24">
        <v>2</v>
      </c>
      <c r="H107" s="24">
        <v>5</v>
      </c>
      <c r="I107" s="25">
        <v>55449.499629999991</v>
      </c>
    </row>
    <row r="108" spans="1:9">
      <c r="A108" s="76" t="str">
        <f t="shared" si="1"/>
        <v xml:space="preserve"> Jan 2017</v>
      </c>
      <c r="B108" s="17" t="s">
        <v>8</v>
      </c>
      <c r="C108" s="22" t="s">
        <v>132</v>
      </c>
      <c r="D108" s="23" t="s">
        <v>133</v>
      </c>
      <c r="E108" s="24">
        <v>8</v>
      </c>
      <c r="F108" s="24">
        <v>15</v>
      </c>
      <c r="G108" s="24">
        <v>8</v>
      </c>
      <c r="H108" s="24">
        <v>15</v>
      </c>
      <c r="I108" s="25">
        <v>178644.61211700004</v>
      </c>
    </row>
    <row r="109" spans="1:9">
      <c r="A109" s="76" t="str">
        <f t="shared" si="1"/>
        <v xml:space="preserve"> Jan 2017</v>
      </c>
      <c r="B109" s="17" t="s">
        <v>8</v>
      </c>
      <c r="C109" s="22" t="s">
        <v>132</v>
      </c>
      <c r="D109" s="23" t="s">
        <v>134</v>
      </c>
      <c r="E109" s="24">
        <v>5</v>
      </c>
      <c r="F109" s="24">
        <v>6</v>
      </c>
      <c r="G109" s="24">
        <v>4</v>
      </c>
      <c r="H109" s="24">
        <v>5</v>
      </c>
      <c r="I109" s="25">
        <v>74742.636943000005</v>
      </c>
    </row>
    <row r="110" spans="1:9">
      <c r="A110" s="76" t="str">
        <f t="shared" si="1"/>
        <v xml:space="preserve"> Jan 2017</v>
      </c>
      <c r="B110" s="17" t="s">
        <v>8</v>
      </c>
      <c r="C110" s="22" t="s">
        <v>132</v>
      </c>
      <c r="D110" s="23" t="s">
        <v>135</v>
      </c>
      <c r="E110" s="24">
        <v>4</v>
      </c>
      <c r="F110" s="24">
        <v>11</v>
      </c>
      <c r="G110" s="24">
        <v>4</v>
      </c>
      <c r="H110" s="24">
        <v>11</v>
      </c>
      <c r="I110" s="25">
        <v>167310.01950999998</v>
      </c>
    </row>
    <row r="111" spans="1:9">
      <c r="A111" s="76" t="str">
        <f t="shared" si="1"/>
        <v xml:space="preserve"> Jan 2017</v>
      </c>
      <c r="B111" s="17" t="s">
        <v>8</v>
      </c>
      <c r="C111" s="22" t="s">
        <v>136</v>
      </c>
      <c r="D111" s="23" t="s">
        <v>137</v>
      </c>
      <c r="E111" s="24">
        <v>3</v>
      </c>
      <c r="F111" s="24">
        <v>6</v>
      </c>
      <c r="G111" s="24">
        <v>3</v>
      </c>
      <c r="H111" s="24">
        <v>6</v>
      </c>
      <c r="I111" s="25">
        <v>82479.034065999993</v>
      </c>
    </row>
    <row r="112" spans="1:9">
      <c r="A112" s="76" t="str">
        <f t="shared" si="1"/>
        <v xml:space="preserve"> Jan 2017</v>
      </c>
      <c r="B112" s="17" t="s">
        <v>8</v>
      </c>
      <c r="C112" s="22" t="s">
        <v>136</v>
      </c>
      <c r="D112" s="23" t="s">
        <v>138</v>
      </c>
      <c r="E112" s="24">
        <v>4</v>
      </c>
      <c r="F112" s="24">
        <v>11</v>
      </c>
      <c r="G112" s="24">
        <v>4</v>
      </c>
      <c r="H112" s="24">
        <v>11</v>
      </c>
      <c r="I112" s="25">
        <v>33138.743150000002</v>
      </c>
    </row>
    <row r="113" spans="1:9">
      <c r="A113" s="76" t="str">
        <f t="shared" si="1"/>
        <v xml:space="preserve"> Jan 2017</v>
      </c>
      <c r="B113" s="17" t="s">
        <v>8</v>
      </c>
      <c r="C113" s="22" t="s">
        <v>136</v>
      </c>
      <c r="D113" s="23" t="s">
        <v>139</v>
      </c>
      <c r="E113" s="24">
        <v>3</v>
      </c>
      <c r="F113" s="24">
        <v>7</v>
      </c>
      <c r="G113" s="24">
        <v>2</v>
      </c>
      <c r="H113" s="24">
        <v>6</v>
      </c>
      <c r="I113" s="25">
        <v>60697.465464999994</v>
      </c>
    </row>
    <row r="114" spans="1:9">
      <c r="A114" s="76" t="str">
        <f t="shared" si="1"/>
        <v xml:space="preserve"> Jan 2017</v>
      </c>
      <c r="B114" s="17" t="s">
        <v>8</v>
      </c>
      <c r="C114" s="22" t="s">
        <v>136</v>
      </c>
      <c r="D114" s="23" t="s">
        <v>140</v>
      </c>
      <c r="E114" s="24">
        <v>46</v>
      </c>
      <c r="F114" s="24">
        <v>86</v>
      </c>
      <c r="G114" s="24">
        <v>44</v>
      </c>
      <c r="H114" s="24">
        <v>84</v>
      </c>
      <c r="I114" s="25">
        <v>517537.46284599992</v>
      </c>
    </row>
    <row r="115" spans="1:9">
      <c r="A115" s="76" t="str">
        <f t="shared" si="1"/>
        <v xml:space="preserve"> Jan 2017</v>
      </c>
      <c r="B115" s="17" t="s">
        <v>8</v>
      </c>
      <c r="C115" s="22" t="s">
        <v>141</v>
      </c>
      <c r="D115" s="23" t="s">
        <v>142</v>
      </c>
      <c r="E115" s="24">
        <v>1</v>
      </c>
      <c r="F115" s="24">
        <v>3</v>
      </c>
      <c r="G115" s="24">
        <v>1</v>
      </c>
      <c r="H115" s="24">
        <v>3</v>
      </c>
      <c r="I115" s="25">
        <v>7278.0769819999996</v>
      </c>
    </row>
    <row r="116" spans="1:9">
      <c r="A116" s="76" t="str">
        <f t="shared" si="1"/>
        <v xml:space="preserve"> Jan 2017</v>
      </c>
      <c r="B116" s="17" t="s">
        <v>8</v>
      </c>
      <c r="C116" s="22" t="s">
        <v>141</v>
      </c>
      <c r="D116" s="23" t="s">
        <v>143</v>
      </c>
      <c r="E116" s="24">
        <v>16</v>
      </c>
      <c r="F116" s="24">
        <v>33</v>
      </c>
      <c r="G116" s="24">
        <v>16</v>
      </c>
      <c r="H116" s="24">
        <v>33</v>
      </c>
      <c r="I116" s="25">
        <v>211004.55597699998</v>
      </c>
    </row>
    <row r="117" spans="1:9">
      <c r="A117" s="76" t="str">
        <f t="shared" si="1"/>
        <v xml:space="preserve"> Jan 2017</v>
      </c>
      <c r="B117" s="17" t="s">
        <v>8</v>
      </c>
      <c r="C117" s="22" t="s">
        <v>144</v>
      </c>
      <c r="D117" s="23" t="s">
        <v>145</v>
      </c>
      <c r="E117" s="24">
        <v>3</v>
      </c>
      <c r="F117" s="24">
        <v>12</v>
      </c>
      <c r="G117" s="24">
        <v>3</v>
      </c>
      <c r="H117" s="24">
        <v>12</v>
      </c>
      <c r="I117" s="25">
        <v>85174.538201999996</v>
      </c>
    </row>
    <row r="118" spans="1:9">
      <c r="A118" s="76" t="str">
        <f t="shared" si="1"/>
        <v xml:space="preserve"> Jan 2017</v>
      </c>
      <c r="B118" s="17" t="s">
        <v>8</v>
      </c>
      <c r="C118" s="22" t="s">
        <v>144</v>
      </c>
      <c r="D118" s="23" t="s">
        <v>146</v>
      </c>
      <c r="E118" s="24">
        <v>2</v>
      </c>
      <c r="F118" s="24">
        <v>4</v>
      </c>
      <c r="G118" s="24">
        <v>2</v>
      </c>
      <c r="H118" s="24">
        <v>4</v>
      </c>
      <c r="I118" s="25">
        <v>23617.230490999998</v>
      </c>
    </row>
    <row r="119" spans="1:9">
      <c r="A119" s="76" t="str">
        <f t="shared" si="1"/>
        <v xml:space="preserve"> Jan 2017</v>
      </c>
      <c r="B119" s="17" t="s">
        <v>8</v>
      </c>
      <c r="C119" s="22" t="s">
        <v>144</v>
      </c>
      <c r="D119" s="23" t="s">
        <v>147</v>
      </c>
      <c r="E119" s="24">
        <v>1</v>
      </c>
      <c r="F119" s="24">
        <v>3</v>
      </c>
      <c r="G119" s="24">
        <v>1</v>
      </c>
      <c r="H119" s="24">
        <v>3</v>
      </c>
      <c r="I119" s="25">
        <v>73013.358714000002</v>
      </c>
    </row>
    <row r="120" spans="1:9">
      <c r="A120" s="76" t="str">
        <f t="shared" si="1"/>
        <v xml:space="preserve"> Jan 2017</v>
      </c>
      <c r="B120" s="17" t="s">
        <v>8</v>
      </c>
      <c r="C120" s="22" t="s">
        <v>144</v>
      </c>
      <c r="D120" s="23" t="s">
        <v>148</v>
      </c>
      <c r="E120" s="24">
        <v>8</v>
      </c>
      <c r="F120" s="24">
        <v>13</v>
      </c>
      <c r="G120" s="24">
        <v>8</v>
      </c>
      <c r="H120" s="24">
        <v>13</v>
      </c>
      <c r="I120" s="25">
        <v>121119.665832</v>
      </c>
    </row>
    <row r="121" spans="1:9">
      <c r="A121" s="76" t="str">
        <f t="shared" si="1"/>
        <v xml:space="preserve"> Jan 2017</v>
      </c>
      <c r="B121" s="17" t="s">
        <v>8</v>
      </c>
      <c r="C121" s="22" t="s">
        <v>144</v>
      </c>
      <c r="D121" s="23" t="s">
        <v>149</v>
      </c>
      <c r="E121" s="24">
        <v>1</v>
      </c>
      <c r="F121" s="24">
        <v>1</v>
      </c>
      <c r="G121" s="24">
        <v>1</v>
      </c>
      <c r="H121" s="24">
        <v>1</v>
      </c>
      <c r="I121" s="25">
        <v>996.77879600000006</v>
      </c>
    </row>
    <row r="122" spans="1:9">
      <c r="A122" s="76" t="str">
        <f t="shared" si="1"/>
        <v xml:space="preserve"> Jan 2017</v>
      </c>
      <c r="B122" s="17" t="s">
        <v>8</v>
      </c>
      <c r="C122" s="22" t="s">
        <v>150</v>
      </c>
      <c r="D122" s="23" t="s">
        <v>151</v>
      </c>
      <c r="E122" s="24">
        <v>60</v>
      </c>
      <c r="F122" s="24">
        <v>108</v>
      </c>
      <c r="G122" s="24">
        <v>59</v>
      </c>
      <c r="H122" s="24">
        <v>106</v>
      </c>
      <c r="I122" s="25">
        <v>850527.84013699961</v>
      </c>
    </row>
    <row r="123" spans="1:9">
      <c r="A123" s="76" t="str">
        <f t="shared" si="1"/>
        <v xml:space="preserve"> Jan 2017</v>
      </c>
      <c r="B123" s="17" t="s">
        <v>8</v>
      </c>
      <c r="C123" s="22" t="s">
        <v>150</v>
      </c>
      <c r="D123" s="23" t="s">
        <v>152</v>
      </c>
      <c r="E123" s="24">
        <v>1</v>
      </c>
      <c r="F123" s="24">
        <v>3</v>
      </c>
      <c r="G123" s="24">
        <v>1</v>
      </c>
      <c r="H123" s="24">
        <v>3</v>
      </c>
      <c r="I123" s="25">
        <v>58112.467492000003</v>
      </c>
    </row>
    <row r="124" spans="1:9">
      <c r="A124" s="76" t="str">
        <f t="shared" si="1"/>
        <v xml:space="preserve"> Jan 2017</v>
      </c>
      <c r="B124" s="17" t="s">
        <v>8</v>
      </c>
      <c r="C124" s="22" t="s">
        <v>150</v>
      </c>
      <c r="D124" s="23" t="s">
        <v>153</v>
      </c>
      <c r="E124" s="24">
        <v>3</v>
      </c>
      <c r="F124" s="24">
        <v>32</v>
      </c>
      <c r="G124" s="24">
        <v>3</v>
      </c>
      <c r="H124" s="24">
        <v>32</v>
      </c>
      <c r="I124" s="25">
        <v>155838.95073699995</v>
      </c>
    </row>
    <row r="125" spans="1:9">
      <c r="A125" s="76" t="str">
        <f t="shared" si="1"/>
        <v xml:space="preserve"> Jan 2017</v>
      </c>
      <c r="B125" s="17" t="s">
        <v>8</v>
      </c>
      <c r="C125" s="22" t="s">
        <v>150</v>
      </c>
      <c r="D125" s="23" t="s">
        <v>154</v>
      </c>
      <c r="E125" s="24">
        <v>1</v>
      </c>
      <c r="F125" s="24">
        <v>1</v>
      </c>
      <c r="G125" s="24">
        <v>1</v>
      </c>
      <c r="H125" s="24">
        <v>1</v>
      </c>
      <c r="I125" s="25">
        <v>10256.917074000001</v>
      </c>
    </row>
    <row r="126" spans="1:9">
      <c r="A126" s="76" t="str">
        <f t="shared" si="1"/>
        <v xml:space="preserve"> Jan 2017</v>
      </c>
      <c r="B126" s="17" t="s">
        <v>8</v>
      </c>
      <c r="C126" s="22" t="s">
        <v>155</v>
      </c>
      <c r="D126" s="23" t="s">
        <v>156</v>
      </c>
      <c r="E126" s="24">
        <v>2</v>
      </c>
      <c r="F126" s="24">
        <v>5</v>
      </c>
      <c r="G126" s="24">
        <v>2</v>
      </c>
      <c r="H126" s="24">
        <v>5</v>
      </c>
      <c r="I126" s="25">
        <v>27099.639481000002</v>
      </c>
    </row>
    <row r="127" spans="1:9">
      <c r="A127" s="76" t="str">
        <f t="shared" si="1"/>
        <v xml:space="preserve"> Jan 2017</v>
      </c>
      <c r="B127" s="17" t="s">
        <v>8</v>
      </c>
      <c r="C127" s="22" t="s">
        <v>155</v>
      </c>
      <c r="D127" s="23" t="s">
        <v>157</v>
      </c>
      <c r="E127" s="24">
        <v>17</v>
      </c>
      <c r="F127" s="24">
        <v>45</v>
      </c>
      <c r="G127" s="24">
        <v>16</v>
      </c>
      <c r="H127" s="24">
        <v>42</v>
      </c>
      <c r="I127" s="25">
        <v>502503.37666800007</v>
      </c>
    </row>
    <row r="128" spans="1:9">
      <c r="A128" s="76" t="str">
        <f t="shared" si="1"/>
        <v xml:space="preserve"> Jan 2017</v>
      </c>
      <c r="B128" s="17" t="s">
        <v>8</v>
      </c>
      <c r="C128" s="22" t="s">
        <v>155</v>
      </c>
      <c r="D128" s="23" t="s">
        <v>158</v>
      </c>
      <c r="E128" s="24">
        <v>4</v>
      </c>
      <c r="F128" s="24">
        <v>11</v>
      </c>
      <c r="G128" s="24">
        <v>4</v>
      </c>
      <c r="H128" s="24">
        <v>11</v>
      </c>
      <c r="I128" s="25">
        <v>96140.328540999995</v>
      </c>
    </row>
    <row r="129" spans="1:9">
      <c r="A129" s="76" t="str">
        <f t="shared" si="1"/>
        <v xml:space="preserve"> Jan 2017</v>
      </c>
      <c r="B129" s="17" t="s">
        <v>8</v>
      </c>
      <c r="C129" s="22" t="s">
        <v>155</v>
      </c>
      <c r="D129" s="23" t="s">
        <v>159</v>
      </c>
      <c r="E129" s="24">
        <v>10</v>
      </c>
      <c r="F129" s="24">
        <v>22</v>
      </c>
      <c r="G129" s="24">
        <v>10</v>
      </c>
      <c r="H129" s="24">
        <v>22</v>
      </c>
      <c r="I129" s="25">
        <v>172051.49618399999</v>
      </c>
    </row>
    <row r="130" spans="1:9">
      <c r="A130" s="76" t="str">
        <f t="shared" si="1"/>
        <v xml:space="preserve"> Jan 2017</v>
      </c>
      <c r="B130" s="17" t="s">
        <v>8</v>
      </c>
      <c r="C130" s="22" t="s">
        <v>160</v>
      </c>
      <c r="D130" s="23" t="s">
        <v>161</v>
      </c>
      <c r="E130" s="24">
        <v>6</v>
      </c>
      <c r="F130" s="24">
        <v>10</v>
      </c>
      <c r="G130" s="24">
        <v>6</v>
      </c>
      <c r="H130" s="24">
        <v>10</v>
      </c>
      <c r="I130" s="25">
        <v>60198.198698000007</v>
      </c>
    </row>
    <row r="131" spans="1:9">
      <c r="A131" s="76" t="str">
        <f t="shared" si="1"/>
        <v xml:space="preserve"> Jan 2017</v>
      </c>
      <c r="B131" s="17" t="s">
        <v>8</v>
      </c>
      <c r="C131" s="22" t="s">
        <v>160</v>
      </c>
      <c r="D131" s="23" t="s">
        <v>162</v>
      </c>
      <c r="E131" s="24">
        <v>2</v>
      </c>
      <c r="F131" s="24">
        <v>5</v>
      </c>
      <c r="G131" s="24">
        <v>2</v>
      </c>
      <c r="H131" s="24">
        <v>5</v>
      </c>
      <c r="I131" s="25">
        <v>29998.694709000003</v>
      </c>
    </row>
    <row r="132" spans="1:9">
      <c r="A132" s="76" t="str">
        <f t="shared" si="1"/>
        <v xml:space="preserve"> Jan 2017</v>
      </c>
      <c r="B132" s="17" t="s">
        <v>8</v>
      </c>
      <c r="C132" s="22" t="s">
        <v>160</v>
      </c>
      <c r="D132" s="23" t="s">
        <v>163</v>
      </c>
      <c r="E132" s="24">
        <v>21</v>
      </c>
      <c r="F132" s="24">
        <v>53</v>
      </c>
      <c r="G132" s="24">
        <v>20</v>
      </c>
      <c r="H132" s="24">
        <v>52</v>
      </c>
      <c r="I132" s="25">
        <v>665662.75851999992</v>
      </c>
    </row>
    <row r="133" spans="1:9">
      <c r="A133" s="76" t="str">
        <f t="shared" ref="A133:A196" si="2">A$3</f>
        <v xml:space="preserve"> Jan 2017</v>
      </c>
      <c r="B133" s="17" t="s">
        <v>8</v>
      </c>
      <c r="C133" s="22" t="s">
        <v>160</v>
      </c>
      <c r="D133" s="23" t="s">
        <v>164</v>
      </c>
      <c r="E133" s="24">
        <v>2</v>
      </c>
      <c r="F133" s="24">
        <v>4</v>
      </c>
      <c r="G133" s="24">
        <v>2</v>
      </c>
      <c r="H133" s="24">
        <v>4</v>
      </c>
      <c r="I133" s="25">
        <v>31177.526279999998</v>
      </c>
    </row>
    <row r="134" spans="1:9">
      <c r="A134" s="76" t="str">
        <f t="shared" si="2"/>
        <v xml:space="preserve"> Jan 2017</v>
      </c>
      <c r="B134" s="17" t="s">
        <v>8</v>
      </c>
      <c r="C134" s="22" t="s">
        <v>160</v>
      </c>
      <c r="D134" s="23" t="s">
        <v>165</v>
      </c>
      <c r="E134" s="24">
        <v>5</v>
      </c>
      <c r="F134" s="24">
        <v>6</v>
      </c>
      <c r="G134" s="24">
        <v>5</v>
      </c>
      <c r="H134" s="24">
        <v>6</v>
      </c>
      <c r="I134" s="25">
        <v>57263.567739999999</v>
      </c>
    </row>
    <row r="135" spans="1:9">
      <c r="A135" s="76" t="str">
        <f t="shared" si="2"/>
        <v xml:space="preserve"> Jan 2017</v>
      </c>
      <c r="B135" s="17" t="s">
        <v>8</v>
      </c>
      <c r="C135" s="22" t="s">
        <v>160</v>
      </c>
      <c r="D135" s="23" t="s">
        <v>166</v>
      </c>
      <c r="E135" s="24">
        <v>2</v>
      </c>
      <c r="F135" s="24">
        <v>7</v>
      </c>
      <c r="G135" s="24">
        <v>2</v>
      </c>
      <c r="H135" s="24">
        <v>7</v>
      </c>
      <c r="I135" s="25">
        <v>25537.223173000002</v>
      </c>
    </row>
    <row r="136" spans="1:9">
      <c r="A136" s="76" t="str">
        <f t="shared" si="2"/>
        <v xml:space="preserve"> Jan 2017</v>
      </c>
      <c r="B136" s="17" t="s">
        <v>8</v>
      </c>
      <c r="C136" s="22" t="s">
        <v>160</v>
      </c>
      <c r="D136" s="23" t="s">
        <v>167</v>
      </c>
      <c r="E136" s="24">
        <v>3</v>
      </c>
      <c r="F136" s="24">
        <v>7</v>
      </c>
      <c r="G136" s="24">
        <v>3</v>
      </c>
      <c r="H136" s="24">
        <v>7</v>
      </c>
      <c r="I136" s="25">
        <v>42126.562781000001</v>
      </c>
    </row>
    <row r="137" spans="1:9">
      <c r="A137" s="76" t="str">
        <f t="shared" si="2"/>
        <v xml:space="preserve"> Jan 2017</v>
      </c>
      <c r="B137" s="17" t="s">
        <v>8</v>
      </c>
      <c r="C137" s="22" t="s">
        <v>160</v>
      </c>
      <c r="D137" s="23" t="s">
        <v>168</v>
      </c>
      <c r="E137" s="24">
        <v>2</v>
      </c>
      <c r="F137" s="24">
        <v>4</v>
      </c>
      <c r="G137" s="24">
        <v>1</v>
      </c>
      <c r="H137" s="24">
        <v>3</v>
      </c>
      <c r="I137" s="25">
        <v>2813.551833</v>
      </c>
    </row>
    <row r="138" spans="1:9">
      <c r="A138" s="76" t="str">
        <f t="shared" si="2"/>
        <v xml:space="preserve"> Jan 2017</v>
      </c>
      <c r="B138" s="17" t="s">
        <v>8</v>
      </c>
      <c r="C138" s="22" t="s">
        <v>160</v>
      </c>
      <c r="D138" s="23" t="s">
        <v>169</v>
      </c>
      <c r="E138" s="24">
        <v>2</v>
      </c>
      <c r="F138" s="24">
        <v>5</v>
      </c>
      <c r="G138" s="24">
        <v>2</v>
      </c>
      <c r="H138" s="24">
        <v>5</v>
      </c>
      <c r="I138" s="25">
        <v>26834.845687000001</v>
      </c>
    </row>
    <row r="139" spans="1:9">
      <c r="A139" s="76" t="str">
        <f t="shared" si="2"/>
        <v xml:space="preserve"> Jan 2017</v>
      </c>
      <c r="B139" s="17" t="s">
        <v>8</v>
      </c>
      <c r="C139" s="22" t="s">
        <v>160</v>
      </c>
      <c r="D139" s="23" t="s">
        <v>170</v>
      </c>
      <c r="E139" s="24">
        <v>2</v>
      </c>
      <c r="F139" s="24">
        <v>4</v>
      </c>
      <c r="G139" s="24">
        <v>2</v>
      </c>
      <c r="H139" s="24">
        <v>4</v>
      </c>
      <c r="I139" s="25">
        <v>2698.9968800000001</v>
      </c>
    </row>
    <row r="140" spans="1:9" ht="32">
      <c r="A140" s="76" t="str">
        <f t="shared" si="2"/>
        <v xml:space="preserve"> Jan 2017</v>
      </c>
      <c r="B140" s="17" t="s">
        <v>8</v>
      </c>
      <c r="C140" s="22" t="s">
        <v>171</v>
      </c>
      <c r="D140" s="23" t="s">
        <v>172</v>
      </c>
      <c r="E140" s="24">
        <v>3</v>
      </c>
      <c r="F140" s="24">
        <v>4</v>
      </c>
      <c r="G140" s="24">
        <v>3</v>
      </c>
      <c r="H140" s="24">
        <v>4</v>
      </c>
      <c r="I140" s="25">
        <v>26148.572700000001</v>
      </c>
    </row>
    <row r="141" spans="1:9" ht="32">
      <c r="A141" s="76" t="str">
        <f t="shared" si="2"/>
        <v xml:space="preserve"> Jan 2017</v>
      </c>
      <c r="B141" s="17" t="s">
        <v>8</v>
      </c>
      <c r="C141" s="22" t="s">
        <v>171</v>
      </c>
      <c r="D141" s="23" t="s">
        <v>173</v>
      </c>
      <c r="E141" s="24">
        <v>2</v>
      </c>
      <c r="F141" s="24">
        <v>3</v>
      </c>
      <c r="G141" s="24">
        <v>2</v>
      </c>
      <c r="H141" s="24">
        <v>3</v>
      </c>
      <c r="I141" s="25">
        <v>23230.026253</v>
      </c>
    </row>
    <row r="142" spans="1:9" ht="32">
      <c r="A142" s="76" t="str">
        <f t="shared" si="2"/>
        <v xml:space="preserve"> Jan 2017</v>
      </c>
      <c r="B142" s="17" t="s">
        <v>8</v>
      </c>
      <c r="C142" s="22" t="s">
        <v>171</v>
      </c>
      <c r="D142" s="23" t="s">
        <v>174</v>
      </c>
      <c r="E142" s="24">
        <v>53</v>
      </c>
      <c r="F142" s="24">
        <v>109</v>
      </c>
      <c r="G142" s="24">
        <v>50</v>
      </c>
      <c r="H142" s="24">
        <v>105</v>
      </c>
      <c r="I142" s="25">
        <v>878296.46454499988</v>
      </c>
    </row>
    <row r="143" spans="1:9" ht="32">
      <c r="A143" s="76" t="str">
        <f t="shared" si="2"/>
        <v xml:space="preserve"> Jan 2017</v>
      </c>
      <c r="B143" s="17" t="s">
        <v>8</v>
      </c>
      <c r="C143" s="22" t="s">
        <v>171</v>
      </c>
      <c r="D143" s="23" t="s">
        <v>175</v>
      </c>
      <c r="E143" s="24">
        <v>2</v>
      </c>
      <c r="F143" s="24">
        <v>3</v>
      </c>
      <c r="G143" s="24">
        <v>2</v>
      </c>
      <c r="H143" s="24">
        <v>3</v>
      </c>
      <c r="I143" s="25">
        <v>14405.935814</v>
      </c>
    </row>
    <row r="144" spans="1:9" ht="32">
      <c r="A144" s="76" t="str">
        <f t="shared" si="2"/>
        <v xml:space="preserve"> Jan 2017</v>
      </c>
      <c r="B144" s="17" t="s">
        <v>8</v>
      </c>
      <c r="C144" s="22" t="s">
        <v>171</v>
      </c>
      <c r="D144" s="23" t="s">
        <v>176</v>
      </c>
      <c r="E144" s="24">
        <v>1</v>
      </c>
      <c r="F144" s="24">
        <v>2</v>
      </c>
      <c r="G144" s="24">
        <v>1</v>
      </c>
      <c r="H144" s="24">
        <v>2</v>
      </c>
      <c r="I144" s="25">
        <v>162.64890700000001</v>
      </c>
    </row>
    <row r="145" spans="1:9" ht="32">
      <c r="A145" s="76" t="str">
        <f t="shared" si="2"/>
        <v xml:space="preserve"> Jan 2017</v>
      </c>
      <c r="B145" s="17" t="s">
        <v>8</v>
      </c>
      <c r="C145" s="22" t="s">
        <v>171</v>
      </c>
      <c r="D145" s="23" t="s">
        <v>177</v>
      </c>
      <c r="E145" s="24">
        <v>2</v>
      </c>
      <c r="F145" s="24">
        <v>2</v>
      </c>
      <c r="G145" s="24">
        <v>2</v>
      </c>
      <c r="H145" s="24">
        <v>2</v>
      </c>
      <c r="I145" s="25">
        <v>1801.799786</v>
      </c>
    </row>
    <row r="146" spans="1:9">
      <c r="A146" s="76" t="str">
        <f t="shared" si="2"/>
        <v xml:space="preserve"> Jan 2017</v>
      </c>
      <c r="B146" s="17" t="s">
        <v>8</v>
      </c>
      <c r="C146" s="22" t="s">
        <v>178</v>
      </c>
      <c r="D146" s="23" t="s">
        <v>179</v>
      </c>
      <c r="E146" s="24">
        <v>3</v>
      </c>
      <c r="F146" s="24">
        <v>7</v>
      </c>
      <c r="G146" s="24">
        <v>3</v>
      </c>
      <c r="H146" s="24">
        <v>7</v>
      </c>
      <c r="I146" s="25">
        <v>6584.7455280000004</v>
      </c>
    </row>
    <row r="147" spans="1:9">
      <c r="A147" s="76" t="str">
        <f t="shared" si="2"/>
        <v xml:space="preserve"> Jan 2017</v>
      </c>
      <c r="B147" s="17" t="s">
        <v>8</v>
      </c>
      <c r="C147" s="22" t="s">
        <v>178</v>
      </c>
      <c r="D147" s="23" t="s">
        <v>180</v>
      </c>
      <c r="E147" s="24">
        <v>6</v>
      </c>
      <c r="F147" s="24">
        <v>15</v>
      </c>
      <c r="G147" s="24">
        <v>6</v>
      </c>
      <c r="H147" s="24">
        <v>15</v>
      </c>
      <c r="I147" s="25">
        <v>101830.19848599999</v>
      </c>
    </row>
    <row r="148" spans="1:9">
      <c r="A148" s="76" t="str">
        <f t="shared" si="2"/>
        <v xml:space="preserve"> Jan 2017</v>
      </c>
      <c r="B148" s="17" t="s">
        <v>8</v>
      </c>
      <c r="C148" s="22" t="s">
        <v>178</v>
      </c>
      <c r="D148" s="23" t="s">
        <v>181</v>
      </c>
      <c r="E148" s="24">
        <v>51</v>
      </c>
      <c r="F148" s="24">
        <v>102</v>
      </c>
      <c r="G148" s="24">
        <v>49</v>
      </c>
      <c r="H148" s="24">
        <v>98</v>
      </c>
      <c r="I148" s="25">
        <v>1364426.9202400001</v>
      </c>
    </row>
    <row r="149" spans="1:9">
      <c r="A149" s="76" t="str">
        <f t="shared" si="2"/>
        <v xml:space="preserve"> Jan 2017</v>
      </c>
      <c r="B149" s="17" t="s">
        <v>8</v>
      </c>
      <c r="C149" s="22" t="s">
        <v>182</v>
      </c>
      <c r="D149" s="23" t="s">
        <v>183</v>
      </c>
      <c r="E149" s="24">
        <v>30</v>
      </c>
      <c r="F149" s="24">
        <v>43</v>
      </c>
      <c r="G149" s="24">
        <v>27</v>
      </c>
      <c r="H149" s="24">
        <v>39</v>
      </c>
      <c r="I149" s="25">
        <v>326568.32733499998</v>
      </c>
    </row>
    <row r="150" spans="1:9">
      <c r="A150" s="76" t="str">
        <f t="shared" si="2"/>
        <v xml:space="preserve"> Jan 2017</v>
      </c>
      <c r="B150" s="17" t="s">
        <v>8</v>
      </c>
      <c r="C150" s="22" t="s">
        <v>182</v>
      </c>
      <c r="D150" s="23" t="s">
        <v>184</v>
      </c>
      <c r="E150" s="24">
        <v>1</v>
      </c>
      <c r="F150" s="24">
        <v>1</v>
      </c>
      <c r="G150" s="24">
        <v>1</v>
      </c>
      <c r="H150" s="24">
        <v>1</v>
      </c>
      <c r="I150" s="25">
        <v>2804.6667299999999</v>
      </c>
    </row>
    <row r="151" spans="1:9">
      <c r="A151" s="76" t="str">
        <f t="shared" si="2"/>
        <v xml:space="preserve"> Jan 2017</v>
      </c>
      <c r="B151" s="17" t="s">
        <v>8</v>
      </c>
      <c r="C151" s="22" t="s">
        <v>182</v>
      </c>
      <c r="D151" s="23" t="s">
        <v>185</v>
      </c>
      <c r="E151" s="24">
        <v>6</v>
      </c>
      <c r="F151" s="24">
        <v>8</v>
      </c>
      <c r="G151" s="24">
        <v>6</v>
      </c>
      <c r="H151" s="24">
        <v>8</v>
      </c>
      <c r="I151" s="25">
        <v>17262.216937000001</v>
      </c>
    </row>
    <row r="152" spans="1:9">
      <c r="A152" s="76" t="str">
        <f t="shared" si="2"/>
        <v xml:space="preserve"> Jan 2017</v>
      </c>
      <c r="B152" s="17" t="s">
        <v>8</v>
      </c>
      <c r="C152" s="22" t="s">
        <v>182</v>
      </c>
      <c r="D152" s="23" t="s">
        <v>186</v>
      </c>
      <c r="E152" s="24">
        <v>241</v>
      </c>
      <c r="F152" s="24">
        <v>485</v>
      </c>
      <c r="G152" s="24">
        <v>236</v>
      </c>
      <c r="H152" s="24">
        <v>475</v>
      </c>
      <c r="I152" s="25">
        <v>7840862.5890019983</v>
      </c>
    </row>
    <row r="153" spans="1:9">
      <c r="A153" s="76" t="str">
        <f t="shared" si="2"/>
        <v xml:space="preserve"> Jan 2017</v>
      </c>
      <c r="B153" s="17" t="s">
        <v>8</v>
      </c>
      <c r="C153" s="22" t="s">
        <v>182</v>
      </c>
      <c r="D153" s="23" t="s">
        <v>187</v>
      </c>
      <c r="E153" s="24">
        <v>304</v>
      </c>
      <c r="F153" s="24">
        <v>633</v>
      </c>
      <c r="G153" s="24">
        <v>300</v>
      </c>
      <c r="H153" s="24">
        <v>618</v>
      </c>
      <c r="I153" s="25">
        <v>8504033.2192400042</v>
      </c>
    </row>
    <row r="154" spans="1:9">
      <c r="A154" s="76" t="str">
        <f t="shared" si="2"/>
        <v xml:space="preserve"> Jan 2017</v>
      </c>
      <c r="B154" s="17" t="s">
        <v>8</v>
      </c>
      <c r="C154" s="22" t="s">
        <v>182</v>
      </c>
      <c r="D154" s="23" t="s">
        <v>188</v>
      </c>
      <c r="E154" s="24">
        <v>4</v>
      </c>
      <c r="F154" s="24">
        <v>5</v>
      </c>
      <c r="G154" s="24">
        <v>4</v>
      </c>
      <c r="H154" s="24">
        <v>5</v>
      </c>
      <c r="I154" s="25">
        <v>75729.914229999995</v>
      </c>
    </row>
    <row r="155" spans="1:9">
      <c r="A155" s="76" t="str">
        <f t="shared" si="2"/>
        <v xml:space="preserve"> Jan 2017</v>
      </c>
      <c r="B155" s="17" t="s">
        <v>8</v>
      </c>
      <c r="C155" s="22" t="s">
        <v>182</v>
      </c>
      <c r="D155" s="23" t="s">
        <v>189</v>
      </c>
      <c r="E155" s="24">
        <v>8</v>
      </c>
      <c r="F155" s="24">
        <v>12</v>
      </c>
      <c r="G155" s="24">
        <v>8</v>
      </c>
      <c r="H155" s="24">
        <v>12</v>
      </c>
      <c r="I155" s="25">
        <v>191381.68585099999</v>
      </c>
    </row>
    <row r="156" spans="1:9">
      <c r="A156" s="76" t="str">
        <f t="shared" si="2"/>
        <v xml:space="preserve"> Jan 2017</v>
      </c>
      <c r="B156" s="17" t="s">
        <v>8</v>
      </c>
      <c r="C156" s="22" t="s">
        <v>182</v>
      </c>
      <c r="D156" s="23" t="s">
        <v>190</v>
      </c>
      <c r="E156" s="24">
        <v>195</v>
      </c>
      <c r="F156" s="24">
        <v>401</v>
      </c>
      <c r="G156" s="24">
        <v>191</v>
      </c>
      <c r="H156" s="24">
        <v>394</v>
      </c>
      <c r="I156" s="25">
        <v>5762454.1480129967</v>
      </c>
    </row>
    <row r="157" spans="1:9">
      <c r="A157" s="76" t="str">
        <f t="shared" si="2"/>
        <v xml:space="preserve"> Jan 2017</v>
      </c>
      <c r="B157" s="17" t="s">
        <v>8</v>
      </c>
      <c r="C157" s="22" t="s">
        <v>182</v>
      </c>
      <c r="D157" s="23" t="s">
        <v>191</v>
      </c>
      <c r="E157" s="24">
        <v>2</v>
      </c>
      <c r="F157" s="24">
        <v>7</v>
      </c>
      <c r="G157" s="24">
        <v>2</v>
      </c>
      <c r="H157" s="24">
        <v>7</v>
      </c>
      <c r="I157" s="25">
        <v>103652.593933</v>
      </c>
    </row>
    <row r="158" spans="1:9">
      <c r="A158" s="76" t="str">
        <f t="shared" si="2"/>
        <v xml:space="preserve"> Jan 2017</v>
      </c>
      <c r="B158" s="17" t="s">
        <v>8</v>
      </c>
      <c r="C158" s="22" t="s">
        <v>182</v>
      </c>
      <c r="D158" s="23" t="s">
        <v>192</v>
      </c>
      <c r="E158" s="24">
        <v>190</v>
      </c>
      <c r="F158" s="24">
        <v>356</v>
      </c>
      <c r="G158" s="24">
        <v>185</v>
      </c>
      <c r="H158" s="24">
        <v>348</v>
      </c>
      <c r="I158" s="25">
        <v>3708955.5373200011</v>
      </c>
    </row>
    <row r="159" spans="1:9">
      <c r="A159" s="76" t="str">
        <f t="shared" si="2"/>
        <v xml:space="preserve"> Jan 2017</v>
      </c>
      <c r="B159" s="17" t="s">
        <v>8</v>
      </c>
      <c r="C159" s="22" t="s">
        <v>182</v>
      </c>
      <c r="D159" s="23" t="s">
        <v>193</v>
      </c>
      <c r="E159" s="24">
        <v>73</v>
      </c>
      <c r="F159" s="24">
        <v>135</v>
      </c>
      <c r="G159" s="24">
        <v>72</v>
      </c>
      <c r="H159" s="24">
        <v>133</v>
      </c>
      <c r="I159" s="25">
        <v>1298034.7203300002</v>
      </c>
    </row>
    <row r="160" spans="1:9">
      <c r="A160" s="76" t="str">
        <f t="shared" si="2"/>
        <v xml:space="preserve"> Jan 2017</v>
      </c>
      <c r="B160" s="17" t="s">
        <v>8</v>
      </c>
      <c r="C160" s="22" t="s">
        <v>182</v>
      </c>
      <c r="D160" s="23" t="s">
        <v>194</v>
      </c>
      <c r="E160" s="24">
        <v>11</v>
      </c>
      <c r="F160" s="24">
        <v>18</v>
      </c>
      <c r="G160" s="24">
        <v>11</v>
      </c>
      <c r="H160" s="24">
        <v>18</v>
      </c>
      <c r="I160" s="25">
        <v>107977.420922</v>
      </c>
    </row>
    <row r="161" spans="1:9">
      <c r="A161" s="76" t="str">
        <f t="shared" si="2"/>
        <v xml:space="preserve"> Jan 2017</v>
      </c>
      <c r="B161" s="17" t="s">
        <v>8</v>
      </c>
      <c r="C161" s="22" t="s">
        <v>182</v>
      </c>
      <c r="D161" s="23" t="s">
        <v>195</v>
      </c>
      <c r="E161" s="24">
        <v>3</v>
      </c>
      <c r="F161" s="24">
        <v>5</v>
      </c>
      <c r="G161" s="24">
        <v>3</v>
      </c>
      <c r="H161" s="24">
        <v>5</v>
      </c>
      <c r="I161" s="25">
        <v>106908.09980500001</v>
      </c>
    </row>
    <row r="162" spans="1:9">
      <c r="A162" s="76" t="str">
        <f t="shared" si="2"/>
        <v xml:space="preserve"> Jan 2017</v>
      </c>
      <c r="B162" s="17" t="s">
        <v>8</v>
      </c>
      <c r="C162" s="22" t="s">
        <v>182</v>
      </c>
      <c r="D162" s="23" t="s">
        <v>196</v>
      </c>
      <c r="E162" s="24">
        <v>1</v>
      </c>
      <c r="F162" s="24">
        <v>1</v>
      </c>
      <c r="G162" s="24">
        <v>1</v>
      </c>
      <c r="H162" s="24">
        <v>1</v>
      </c>
      <c r="I162" s="25">
        <v>152.65020000000001</v>
      </c>
    </row>
    <row r="163" spans="1:9">
      <c r="A163" s="76" t="str">
        <f t="shared" si="2"/>
        <v xml:space="preserve"> Jan 2017</v>
      </c>
      <c r="B163" s="17" t="s">
        <v>8</v>
      </c>
      <c r="C163" s="22" t="s">
        <v>197</v>
      </c>
      <c r="D163" s="23" t="s">
        <v>198</v>
      </c>
      <c r="E163" s="24">
        <v>6</v>
      </c>
      <c r="F163" s="24">
        <v>13</v>
      </c>
      <c r="G163" s="24">
        <v>6</v>
      </c>
      <c r="H163" s="24">
        <v>13</v>
      </c>
      <c r="I163" s="25">
        <v>103267.246365</v>
      </c>
    </row>
    <row r="164" spans="1:9">
      <c r="A164" s="76" t="str">
        <f t="shared" si="2"/>
        <v xml:space="preserve"> Jan 2017</v>
      </c>
      <c r="B164" s="17" t="s">
        <v>8</v>
      </c>
      <c r="C164" s="22" t="s">
        <v>197</v>
      </c>
      <c r="D164" s="23" t="s">
        <v>199</v>
      </c>
      <c r="E164" s="24">
        <v>2</v>
      </c>
      <c r="F164" s="24">
        <v>3</v>
      </c>
      <c r="G164" s="24">
        <v>2</v>
      </c>
      <c r="H164" s="24">
        <v>3</v>
      </c>
      <c r="I164" s="25">
        <v>60132.899756999999</v>
      </c>
    </row>
    <row r="165" spans="1:9">
      <c r="A165" s="76" t="str">
        <f t="shared" si="2"/>
        <v xml:space="preserve"> Jan 2017</v>
      </c>
      <c r="B165" s="17" t="s">
        <v>8</v>
      </c>
      <c r="C165" s="22" t="s">
        <v>197</v>
      </c>
      <c r="D165" s="23" t="s">
        <v>200</v>
      </c>
      <c r="E165" s="24">
        <v>6</v>
      </c>
      <c r="F165" s="24">
        <v>9</v>
      </c>
      <c r="G165" s="24">
        <v>6</v>
      </c>
      <c r="H165" s="24">
        <v>9</v>
      </c>
      <c r="I165" s="25">
        <v>23949.616533</v>
      </c>
    </row>
    <row r="166" spans="1:9">
      <c r="A166" s="76" t="str">
        <f t="shared" si="2"/>
        <v xml:space="preserve"> Jan 2017</v>
      </c>
      <c r="B166" s="17" t="s">
        <v>8</v>
      </c>
      <c r="C166" s="22" t="s">
        <v>197</v>
      </c>
      <c r="D166" s="23" t="s">
        <v>201</v>
      </c>
      <c r="E166" s="24">
        <v>11</v>
      </c>
      <c r="F166" s="24">
        <v>27</v>
      </c>
      <c r="G166" s="24">
        <v>11</v>
      </c>
      <c r="H166" s="24">
        <v>27</v>
      </c>
      <c r="I166" s="25">
        <v>474683.11892600002</v>
      </c>
    </row>
    <row r="167" spans="1:9">
      <c r="A167" s="76" t="str">
        <f t="shared" si="2"/>
        <v xml:space="preserve"> Jan 2017</v>
      </c>
      <c r="B167" s="17" t="s">
        <v>8</v>
      </c>
      <c r="C167" s="22" t="s">
        <v>197</v>
      </c>
      <c r="D167" s="23" t="s">
        <v>202</v>
      </c>
      <c r="E167" s="24">
        <v>316</v>
      </c>
      <c r="F167" s="24">
        <v>588</v>
      </c>
      <c r="G167" s="24">
        <v>310</v>
      </c>
      <c r="H167" s="24">
        <v>576</v>
      </c>
      <c r="I167" s="25">
        <v>8238916.8677859977</v>
      </c>
    </row>
    <row r="168" spans="1:9">
      <c r="A168" s="76" t="str">
        <f t="shared" si="2"/>
        <v xml:space="preserve"> Jan 2017</v>
      </c>
      <c r="B168" s="17" t="s">
        <v>8</v>
      </c>
      <c r="C168" s="22" t="s">
        <v>197</v>
      </c>
      <c r="D168" s="23" t="s">
        <v>203</v>
      </c>
      <c r="E168" s="24">
        <v>8</v>
      </c>
      <c r="F168" s="24">
        <v>12</v>
      </c>
      <c r="G168" s="24">
        <v>8</v>
      </c>
      <c r="H168" s="24">
        <v>11</v>
      </c>
      <c r="I168" s="25">
        <v>117208.358731</v>
      </c>
    </row>
    <row r="169" spans="1:9">
      <c r="A169" s="76" t="str">
        <f t="shared" si="2"/>
        <v xml:space="preserve"> Jan 2017</v>
      </c>
      <c r="B169" s="17" t="s">
        <v>8</v>
      </c>
      <c r="C169" s="22" t="s">
        <v>197</v>
      </c>
      <c r="D169" s="23" t="s">
        <v>204</v>
      </c>
      <c r="E169" s="24">
        <v>5</v>
      </c>
      <c r="F169" s="24">
        <v>7</v>
      </c>
      <c r="G169" s="24">
        <v>5</v>
      </c>
      <c r="H169" s="24">
        <v>7</v>
      </c>
      <c r="I169" s="25">
        <v>54528.303124999999</v>
      </c>
    </row>
    <row r="170" spans="1:9">
      <c r="A170" s="76" t="str">
        <f t="shared" si="2"/>
        <v xml:space="preserve"> Jan 2017</v>
      </c>
      <c r="B170" s="17" t="s">
        <v>8</v>
      </c>
      <c r="C170" s="22" t="s">
        <v>197</v>
      </c>
      <c r="D170" s="23" t="s">
        <v>205</v>
      </c>
      <c r="E170" s="24">
        <v>22</v>
      </c>
      <c r="F170" s="24">
        <v>34</v>
      </c>
      <c r="G170" s="24">
        <v>22</v>
      </c>
      <c r="H170" s="24">
        <v>34</v>
      </c>
      <c r="I170" s="25">
        <v>423785.39564700006</v>
      </c>
    </row>
    <row r="171" spans="1:9">
      <c r="A171" s="76" t="str">
        <f t="shared" si="2"/>
        <v xml:space="preserve"> Jan 2017</v>
      </c>
      <c r="B171" s="17" t="s">
        <v>8</v>
      </c>
      <c r="C171" s="22" t="s">
        <v>197</v>
      </c>
      <c r="D171" s="23" t="s">
        <v>206</v>
      </c>
      <c r="E171" s="24">
        <v>9</v>
      </c>
      <c r="F171" s="24">
        <v>24</v>
      </c>
      <c r="G171" s="24">
        <v>9</v>
      </c>
      <c r="H171" s="24">
        <v>24</v>
      </c>
      <c r="I171" s="25">
        <v>298798.59581099998</v>
      </c>
    </row>
    <row r="172" spans="1:9">
      <c r="A172" s="76" t="str">
        <f t="shared" si="2"/>
        <v xml:space="preserve"> Jan 2017</v>
      </c>
      <c r="B172" s="17" t="s">
        <v>8</v>
      </c>
      <c r="C172" s="22" t="s">
        <v>207</v>
      </c>
      <c r="D172" s="23" t="s">
        <v>208</v>
      </c>
      <c r="E172" s="24">
        <v>4</v>
      </c>
      <c r="F172" s="24">
        <v>12</v>
      </c>
      <c r="G172" s="24">
        <v>4</v>
      </c>
      <c r="H172" s="24">
        <v>12</v>
      </c>
      <c r="I172" s="25">
        <v>831467.0535579999</v>
      </c>
    </row>
    <row r="173" spans="1:9">
      <c r="A173" s="76" t="str">
        <f t="shared" si="2"/>
        <v xml:space="preserve"> Jan 2017</v>
      </c>
      <c r="B173" s="17" t="s">
        <v>8</v>
      </c>
      <c r="C173" s="22" t="s">
        <v>207</v>
      </c>
      <c r="D173" s="23" t="s">
        <v>209</v>
      </c>
      <c r="E173" s="24">
        <v>5</v>
      </c>
      <c r="F173" s="24">
        <v>8</v>
      </c>
      <c r="G173" s="24">
        <v>5</v>
      </c>
      <c r="H173" s="24">
        <v>8</v>
      </c>
      <c r="I173" s="25">
        <v>102911.371019</v>
      </c>
    </row>
    <row r="174" spans="1:9">
      <c r="A174" s="76" t="str">
        <f t="shared" si="2"/>
        <v xml:space="preserve"> Jan 2017</v>
      </c>
      <c r="B174" s="17" t="s">
        <v>8</v>
      </c>
      <c r="C174" s="22" t="s">
        <v>207</v>
      </c>
      <c r="D174" s="23" t="s">
        <v>210</v>
      </c>
      <c r="E174" s="24">
        <v>23</v>
      </c>
      <c r="F174" s="24">
        <v>42</v>
      </c>
      <c r="G174" s="24">
        <v>21</v>
      </c>
      <c r="H174" s="24">
        <v>40</v>
      </c>
      <c r="I174" s="25">
        <v>327866.493319</v>
      </c>
    </row>
    <row r="175" spans="1:9">
      <c r="A175" s="76" t="str">
        <f t="shared" si="2"/>
        <v xml:space="preserve"> Jan 2017</v>
      </c>
      <c r="B175" s="17" t="s">
        <v>8</v>
      </c>
      <c r="C175" s="22" t="s">
        <v>207</v>
      </c>
      <c r="D175" s="23" t="s">
        <v>211</v>
      </c>
      <c r="E175" s="24">
        <v>1</v>
      </c>
      <c r="F175" s="24">
        <v>1</v>
      </c>
      <c r="G175" s="24">
        <v>1</v>
      </c>
      <c r="H175" s="24">
        <v>1</v>
      </c>
      <c r="I175" s="25">
        <v>26005.510993</v>
      </c>
    </row>
    <row r="176" spans="1:9">
      <c r="A176" s="76" t="str">
        <f t="shared" si="2"/>
        <v xml:space="preserve"> Jan 2017</v>
      </c>
      <c r="B176" s="17" t="s">
        <v>8</v>
      </c>
      <c r="C176" s="22" t="s">
        <v>212</v>
      </c>
      <c r="D176" s="23" t="s">
        <v>213</v>
      </c>
      <c r="E176" s="24">
        <v>1</v>
      </c>
      <c r="F176" s="24">
        <v>2</v>
      </c>
      <c r="G176" s="24">
        <v>1</v>
      </c>
      <c r="H176" s="24">
        <v>2</v>
      </c>
      <c r="I176" s="25">
        <v>10286.545346000001</v>
      </c>
    </row>
    <row r="177" spans="1:9">
      <c r="A177" s="76" t="str">
        <f t="shared" si="2"/>
        <v xml:space="preserve"> Jan 2017</v>
      </c>
      <c r="B177" s="17" t="s">
        <v>8</v>
      </c>
      <c r="C177" s="22" t="s">
        <v>212</v>
      </c>
      <c r="D177" s="23" t="s">
        <v>214</v>
      </c>
      <c r="E177" s="24">
        <v>8</v>
      </c>
      <c r="F177" s="24">
        <v>15</v>
      </c>
      <c r="G177" s="24">
        <v>7</v>
      </c>
      <c r="H177" s="24">
        <v>14</v>
      </c>
      <c r="I177" s="25">
        <v>142662.93992899999</v>
      </c>
    </row>
    <row r="178" spans="1:9">
      <c r="A178" s="76" t="str">
        <f t="shared" si="2"/>
        <v xml:space="preserve"> Jan 2017</v>
      </c>
      <c r="B178" s="17" t="s">
        <v>8</v>
      </c>
      <c r="C178" s="22" t="s">
        <v>212</v>
      </c>
      <c r="D178" s="23" t="s">
        <v>215</v>
      </c>
      <c r="E178" s="24">
        <v>2</v>
      </c>
      <c r="F178" s="24">
        <v>8</v>
      </c>
      <c r="G178" s="24">
        <v>2</v>
      </c>
      <c r="H178" s="24">
        <v>7</v>
      </c>
      <c r="I178" s="25">
        <v>5487.8114290000003</v>
      </c>
    </row>
    <row r="179" spans="1:9">
      <c r="A179" s="76" t="str">
        <f t="shared" si="2"/>
        <v xml:space="preserve"> Jan 2017</v>
      </c>
      <c r="B179" s="17" t="s">
        <v>8</v>
      </c>
      <c r="C179" s="22" t="s">
        <v>212</v>
      </c>
      <c r="D179" s="23" t="s">
        <v>216</v>
      </c>
      <c r="E179" s="24">
        <v>1</v>
      </c>
      <c r="F179" s="24">
        <v>2</v>
      </c>
      <c r="G179" s="24">
        <v>1</v>
      </c>
      <c r="H179" s="24">
        <v>2</v>
      </c>
      <c r="I179" s="25">
        <v>1362.051242</v>
      </c>
    </row>
    <row r="180" spans="1:9">
      <c r="A180" s="76" t="str">
        <f t="shared" si="2"/>
        <v xml:space="preserve"> Jan 2017</v>
      </c>
      <c r="B180" s="17" t="s">
        <v>8</v>
      </c>
      <c r="C180" s="22" t="s">
        <v>212</v>
      </c>
      <c r="D180" s="23" t="s">
        <v>217</v>
      </c>
      <c r="E180" s="24">
        <v>1</v>
      </c>
      <c r="F180" s="24">
        <v>3</v>
      </c>
      <c r="G180" s="24">
        <v>1</v>
      </c>
      <c r="H180" s="24">
        <v>3</v>
      </c>
      <c r="I180" s="25">
        <v>8034.5026069999994</v>
      </c>
    </row>
    <row r="181" spans="1:9">
      <c r="A181" s="76" t="str">
        <f t="shared" si="2"/>
        <v xml:space="preserve"> Jan 2017</v>
      </c>
      <c r="B181" s="17" t="s">
        <v>8</v>
      </c>
      <c r="C181" s="22" t="s">
        <v>218</v>
      </c>
      <c r="D181" s="23" t="s">
        <v>219</v>
      </c>
      <c r="E181" s="24">
        <v>2</v>
      </c>
      <c r="F181" s="24">
        <v>4</v>
      </c>
      <c r="G181" s="24">
        <v>2</v>
      </c>
      <c r="H181" s="24">
        <v>4</v>
      </c>
      <c r="I181" s="25">
        <v>21704.206371</v>
      </c>
    </row>
    <row r="182" spans="1:9">
      <c r="A182" s="76" t="str">
        <f t="shared" si="2"/>
        <v xml:space="preserve"> Jan 2017</v>
      </c>
      <c r="B182" s="17" t="s">
        <v>8</v>
      </c>
      <c r="C182" s="22" t="s">
        <v>218</v>
      </c>
      <c r="D182" s="23" t="s">
        <v>220</v>
      </c>
      <c r="E182" s="24">
        <v>9</v>
      </c>
      <c r="F182" s="24">
        <v>15</v>
      </c>
      <c r="G182" s="24">
        <v>9</v>
      </c>
      <c r="H182" s="24">
        <v>15</v>
      </c>
      <c r="I182" s="25">
        <v>219526.06123200001</v>
      </c>
    </row>
    <row r="183" spans="1:9">
      <c r="A183" s="76" t="str">
        <f t="shared" si="2"/>
        <v xml:space="preserve"> Jan 2017</v>
      </c>
      <c r="B183" s="17" t="s">
        <v>8</v>
      </c>
      <c r="C183" s="22" t="s">
        <v>221</v>
      </c>
      <c r="D183" s="23" t="s">
        <v>222</v>
      </c>
      <c r="E183" s="24">
        <v>60</v>
      </c>
      <c r="F183" s="24">
        <v>192</v>
      </c>
      <c r="G183" s="24">
        <v>58</v>
      </c>
      <c r="H183" s="24">
        <v>184</v>
      </c>
      <c r="I183" s="25">
        <v>1010265.0582480006</v>
      </c>
    </row>
    <row r="184" spans="1:9">
      <c r="A184" s="76" t="str">
        <f t="shared" si="2"/>
        <v xml:space="preserve"> Jan 2017</v>
      </c>
      <c r="B184" s="17" t="s">
        <v>8</v>
      </c>
      <c r="C184" s="22" t="s">
        <v>221</v>
      </c>
      <c r="D184" s="23" t="s">
        <v>223</v>
      </c>
      <c r="E184" s="24">
        <v>6</v>
      </c>
      <c r="F184" s="24">
        <v>13</v>
      </c>
      <c r="G184" s="24">
        <v>6</v>
      </c>
      <c r="H184" s="24">
        <v>13</v>
      </c>
      <c r="I184" s="25">
        <v>49318.261192999998</v>
      </c>
    </row>
    <row r="185" spans="1:9">
      <c r="A185" s="76" t="str">
        <f t="shared" si="2"/>
        <v xml:space="preserve"> Jan 2017</v>
      </c>
      <c r="B185" s="17" t="s">
        <v>8</v>
      </c>
      <c r="C185" s="22" t="s">
        <v>224</v>
      </c>
      <c r="D185" s="23" t="s">
        <v>225</v>
      </c>
      <c r="E185" s="24">
        <v>7</v>
      </c>
      <c r="F185" s="24">
        <v>13</v>
      </c>
      <c r="G185" s="24">
        <v>7</v>
      </c>
      <c r="H185" s="24">
        <v>13</v>
      </c>
      <c r="I185" s="25">
        <v>109443.7962</v>
      </c>
    </row>
    <row r="186" spans="1:9">
      <c r="A186" s="76" t="str">
        <f t="shared" si="2"/>
        <v xml:space="preserve"> Jan 2017</v>
      </c>
      <c r="B186" s="17" t="s">
        <v>8</v>
      </c>
      <c r="C186" s="22" t="s">
        <v>224</v>
      </c>
      <c r="D186" s="23" t="s">
        <v>226</v>
      </c>
      <c r="E186" s="24">
        <v>5</v>
      </c>
      <c r="F186" s="24">
        <v>15</v>
      </c>
      <c r="G186" s="24">
        <v>5</v>
      </c>
      <c r="H186" s="24">
        <v>15</v>
      </c>
      <c r="I186" s="25">
        <v>86886.369825999995</v>
      </c>
    </row>
    <row r="187" spans="1:9">
      <c r="A187" s="76" t="str">
        <f t="shared" si="2"/>
        <v xml:space="preserve"> Jan 2017</v>
      </c>
      <c r="B187" s="17" t="s">
        <v>8</v>
      </c>
      <c r="C187" s="22" t="s">
        <v>224</v>
      </c>
      <c r="D187" s="23" t="s">
        <v>227</v>
      </c>
      <c r="E187" s="24">
        <v>19</v>
      </c>
      <c r="F187" s="24">
        <v>51</v>
      </c>
      <c r="G187" s="24">
        <v>19</v>
      </c>
      <c r="H187" s="24">
        <v>49</v>
      </c>
      <c r="I187" s="25">
        <v>211760.711935</v>
      </c>
    </row>
    <row r="188" spans="1:9" ht="32">
      <c r="A188" s="76" t="str">
        <f t="shared" si="2"/>
        <v xml:space="preserve"> Jan 2017</v>
      </c>
      <c r="B188" s="17" t="s">
        <v>8</v>
      </c>
      <c r="C188" s="22" t="s">
        <v>228</v>
      </c>
      <c r="D188" s="23" t="s">
        <v>229</v>
      </c>
      <c r="E188" s="24">
        <v>190</v>
      </c>
      <c r="F188" s="24">
        <v>379</v>
      </c>
      <c r="G188" s="24">
        <v>187</v>
      </c>
      <c r="H188" s="24">
        <v>375</v>
      </c>
      <c r="I188" s="25">
        <v>3779617.3769450001</v>
      </c>
    </row>
    <row r="189" spans="1:9" ht="32">
      <c r="A189" s="76" t="str">
        <f t="shared" si="2"/>
        <v xml:space="preserve"> Jan 2017</v>
      </c>
      <c r="B189" s="17" t="s">
        <v>8</v>
      </c>
      <c r="C189" s="22" t="s">
        <v>228</v>
      </c>
      <c r="D189" s="23" t="s">
        <v>230</v>
      </c>
      <c r="E189" s="24">
        <v>3</v>
      </c>
      <c r="F189" s="24">
        <v>6</v>
      </c>
      <c r="G189" s="24">
        <v>3</v>
      </c>
      <c r="H189" s="24">
        <v>6</v>
      </c>
      <c r="I189" s="25">
        <v>14379.880916000002</v>
      </c>
    </row>
    <row r="190" spans="1:9" ht="32">
      <c r="A190" s="76" t="str">
        <f t="shared" si="2"/>
        <v xml:space="preserve"> Jan 2017</v>
      </c>
      <c r="B190" s="17" t="s">
        <v>8</v>
      </c>
      <c r="C190" s="22" t="s">
        <v>228</v>
      </c>
      <c r="D190" s="23" t="s">
        <v>231</v>
      </c>
      <c r="E190" s="24">
        <v>5</v>
      </c>
      <c r="F190" s="24">
        <v>23</v>
      </c>
      <c r="G190" s="24">
        <v>4</v>
      </c>
      <c r="H190" s="24">
        <v>22</v>
      </c>
      <c r="I190" s="25">
        <v>101274.37690500001</v>
      </c>
    </row>
    <row r="191" spans="1:9" ht="32">
      <c r="A191" s="76" t="str">
        <f t="shared" si="2"/>
        <v xml:space="preserve"> Jan 2017</v>
      </c>
      <c r="B191" s="17" t="s">
        <v>8</v>
      </c>
      <c r="C191" s="22" t="s">
        <v>228</v>
      </c>
      <c r="D191" s="23" t="s">
        <v>232</v>
      </c>
      <c r="E191" s="24">
        <v>1</v>
      </c>
      <c r="F191" s="24">
        <v>1</v>
      </c>
      <c r="G191" s="24">
        <v>1</v>
      </c>
      <c r="H191" s="24">
        <v>1</v>
      </c>
      <c r="I191" s="25">
        <v>112.949067</v>
      </c>
    </row>
    <row r="192" spans="1:9">
      <c r="A192" s="76" t="str">
        <f t="shared" si="2"/>
        <v xml:space="preserve"> Jan 2017</v>
      </c>
      <c r="B192" s="17" t="s">
        <v>8</v>
      </c>
      <c r="C192" s="22" t="s">
        <v>233</v>
      </c>
      <c r="D192" s="23" t="s">
        <v>234</v>
      </c>
      <c r="E192" s="24">
        <v>2</v>
      </c>
      <c r="F192" s="24">
        <v>3</v>
      </c>
      <c r="G192" s="24">
        <v>2</v>
      </c>
      <c r="H192" s="24">
        <v>3</v>
      </c>
      <c r="I192" s="25">
        <v>6866.06844</v>
      </c>
    </row>
    <row r="193" spans="1:9">
      <c r="A193" s="76" t="str">
        <f t="shared" si="2"/>
        <v xml:space="preserve"> Jan 2017</v>
      </c>
      <c r="B193" s="17" t="s">
        <v>8</v>
      </c>
      <c r="C193" s="22" t="s">
        <v>235</v>
      </c>
      <c r="D193" s="23" t="s">
        <v>236</v>
      </c>
      <c r="E193" s="24">
        <v>1</v>
      </c>
      <c r="F193" s="24">
        <v>1</v>
      </c>
      <c r="G193" s="24">
        <v>1</v>
      </c>
      <c r="H193" s="24">
        <v>1</v>
      </c>
      <c r="I193" s="25">
        <v>3783.7696110000002</v>
      </c>
    </row>
    <row r="194" spans="1:9">
      <c r="A194" s="76" t="str">
        <f t="shared" si="2"/>
        <v xml:space="preserve"> Jan 2017</v>
      </c>
      <c r="B194" s="17" t="s">
        <v>8</v>
      </c>
      <c r="C194" s="22" t="s">
        <v>235</v>
      </c>
      <c r="D194" s="23" t="s">
        <v>237</v>
      </c>
      <c r="E194" s="24">
        <v>3</v>
      </c>
      <c r="F194" s="24">
        <v>9</v>
      </c>
      <c r="G194" s="24">
        <v>3</v>
      </c>
      <c r="H194" s="24">
        <v>9</v>
      </c>
      <c r="I194" s="25">
        <v>57711.088518000004</v>
      </c>
    </row>
    <row r="195" spans="1:9">
      <c r="A195" s="76" t="str">
        <f t="shared" si="2"/>
        <v xml:space="preserve"> Jan 2017</v>
      </c>
      <c r="B195" s="17" t="s">
        <v>8</v>
      </c>
      <c r="C195" s="22" t="s">
        <v>235</v>
      </c>
      <c r="D195" s="23" t="s">
        <v>238</v>
      </c>
      <c r="E195" s="24">
        <v>6</v>
      </c>
      <c r="F195" s="24">
        <v>8</v>
      </c>
      <c r="G195" s="24">
        <v>6</v>
      </c>
      <c r="H195" s="24">
        <v>8</v>
      </c>
      <c r="I195" s="25">
        <v>14710.557009999999</v>
      </c>
    </row>
    <row r="196" spans="1:9">
      <c r="A196" s="76" t="str">
        <f t="shared" si="2"/>
        <v xml:space="preserve"> Jan 2017</v>
      </c>
      <c r="B196" s="17" t="s">
        <v>8</v>
      </c>
      <c r="C196" s="22" t="s">
        <v>235</v>
      </c>
      <c r="D196" s="23" t="s">
        <v>239</v>
      </c>
      <c r="E196" s="24">
        <v>3</v>
      </c>
      <c r="F196" s="24">
        <v>6</v>
      </c>
      <c r="G196" s="24">
        <v>3</v>
      </c>
      <c r="H196" s="24">
        <v>6</v>
      </c>
      <c r="I196" s="25">
        <v>20656.202265999997</v>
      </c>
    </row>
    <row r="197" spans="1:9">
      <c r="A197" s="76" t="str">
        <f t="shared" ref="A197:A235" si="3">A$3</f>
        <v xml:space="preserve"> Jan 2017</v>
      </c>
      <c r="B197" s="17" t="s">
        <v>8</v>
      </c>
      <c r="C197" s="22" t="s">
        <v>235</v>
      </c>
      <c r="D197" s="23" t="s">
        <v>240</v>
      </c>
      <c r="E197" s="24">
        <v>4</v>
      </c>
      <c r="F197" s="24">
        <v>13</v>
      </c>
      <c r="G197" s="24">
        <v>4</v>
      </c>
      <c r="H197" s="24">
        <v>13</v>
      </c>
      <c r="I197" s="25">
        <v>54273.951041999993</v>
      </c>
    </row>
    <row r="198" spans="1:9">
      <c r="A198" s="76" t="str">
        <f t="shared" si="3"/>
        <v xml:space="preserve"> Jan 2017</v>
      </c>
      <c r="B198" s="17" t="s">
        <v>8</v>
      </c>
      <c r="C198" s="22" t="s">
        <v>241</v>
      </c>
      <c r="D198" s="23" t="s">
        <v>242</v>
      </c>
      <c r="E198" s="24">
        <v>50</v>
      </c>
      <c r="F198" s="24">
        <v>119</v>
      </c>
      <c r="G198" s="24">
        <v>49</v>
      </c>
      <c r="H198" s="24">
        <v>118</v>
      </c>
      <c r="I198" s="25">
        <v>1447847.4251709997</v>
      </c>
    </row>
    <row r="199" spans="1:9">
      <c r="A199" s="76" t="str">
        <f t="shared" si="3"/>
        <v xml:space="preserve"> Jan 2017</v>
      </c>
      <c r="B199" s="17" t="s">
        <v>8</v>
      </c>
      <c r="C199" s="22" t="s">
        <v>241</v>
      </c>
      <c r="D199" s="23" t="s">
        <v>243</v>
      </c>
      <c r="E199" s="24">
        <v>23</v>
      </c>
      <c r="F199" s="24">
        <v>52</v>
      </c>
      <c r="G199" s="24">
        <v>22</v>
      </c>
      <c r="H199" s="24">
        <v>50</v>
      </c>
      <c r="I199" s="25">
        <v>337186.42763499991</v>
      </c>
    </row>
    <row r="200" spans="1:9">
      <c r="A200" s="76" t="str">
        <f t="shared" si="3"/>
        <v xml:space="preserve"> Jan 2017</v>
      </c>
      <c r="B200" s="17" t="s">
        <v>8</v>
      </c>
      <c r="C200" s="22" t="s">
        <v>241</v>
      </c>
      <c r="D200" s="23" t="s">
        <v>244</v>
      </c>
      <c r="E200" s="24">
        <v>21</v>
      </c>
      <c r="F200" s="24">
        <v>40</v>
      </c>
      <c r="G200" s="24">
        <v>21</v>
      </c>
      <c r="H200" s="24">
        <v>39</v>
      </c>
      <c r="I200" s="25">
        <v>379539.82638300018</v>
      </c>
    </row>
    <row r="201" spans="1:9">
      <c r="A201" s="76" t="str">
        <f t="shared" si="3"/>
        <v xml:space="preserve"> Jan 2017</v>
      </c>
      <c r="B201" s="17" t="s">
        <v>8</v>
      </c>
      <c r="C201" s="22" t="s">
        <v>245</v>
      </c>
      <c r="D201" s="23" t="s">
        <v>246</v>
      </c>
      <c r="E201" s="24">
        <v>10</v>
      </c>
      <c r="F201" s="24">
        <v>22</v>
      </c>
      <c r="G201" s="24">
        <v>10</v>
      </c>
      <c r="H201" s="24">
        <v>22</v>
      </c>
      <c r="I201" s="25">
        <v>139522.77398200001</v>
      </c>
    </row>
    <row r="202" spans="1:9">
      <c r="A202" s="76" t="str">
        <f t="shared" si="3"/>
        <v xml:space="preserve"> Jan 2017</v>
      </c>
      <c r="B202" s="17" t="s">
        <v>8</v>
      </c>
      <c r="C202" s="22" t="s">
        <v>245</v>
      </c>
      <c r="D202" s="23" t="s">
        <v>247</v>
      </c>
      <c r="E202" s="24">
        <v>1</v>
      </c>
      <c r="F202" s="24">
        <v>1</v>
      </c>
      <c r="G202" s="24">
        <v>1</v>
      </c>
      <c r="H202" s="24">
        <v>1</v>
      </c>
      <c r="I202" s="25">
        <v>4108.0062959999996</v>
      </c>
    </row>
    <row r="203" spans="1:9" ht="32">
      <c r="A203" s="76" t="str">
        <f t="shared" si="3"/>
        <v xml:space="preserve"> Jan 2017</v>
      </c>
      <c r="B203" s="17" t="s">
        <v>8</v>
      </c>
      <c r="C203" s="22" t="s">
        <v>248</v>
      </c>
      <c r="D203" s="23" t="s">
        <v>249</v>
      </c>
      <c r="E203" s="24">
        <v>5</v>
      </c>
      <c r="F203" s="24">
        <v>9</v>
      </c>
      <c r="G203" s="24">
        <v>5</v>
      </c>
      <c r="H203" s="24">
        <v>7</v>
      </c>
      <c r="I203" s="25">
        <v>198705.79392300002</v>
      </c>
    </row>
    <row r="204" spans="1:9" ht="32">
      <c r="A204" s="76" t="str">
        <f t="shared" si="3"/>
        <v xml:space="preserve"> Jan 2017</v>
      </c>
      <c r="B204" s="17" t="s">
        <v>8</v>
      </c>
      <c r="C204" s="22" t="s">
        <v>248</v>
      </c>
      <c r="D204" s="23" t="s">
        <v>250</v>
      </c>
      <c r="E204" s="24">
        <v>2</v>
      </c>
      <c r="F204" s="24">
        <v>4</v>
      </c>
      <c r="G204" s="24">
        <v>2</v>
      </c>
      <c r="H204" s="24">
        <v>4</v>
      </c>
      <c r="I204" s="25">
        <v>50300.180476000001</v>
      </c>
    </row>
    <row r="205" spans="1:9" ht="32">
      <c r="A205" s="76" t="str">
        <f t="shared" si="3"/>
        <v xml:space="preserve"> Jan 2017</v>
      </c>
      <c r="B205" s="17" t="s">
        <v>8</v>
      </c>
      <c r="C205" s="22" t="s">
        <v>248</v>
      </c>
      <c r="D205" s="23" t="s">
        <v>251</v>
      </c>
      <c r="E205" s="24">
        <v>6</v>
      </c>
      <c r="F205" s="24">
        <v>17</v>
      </c>
      <c r="G205" s="24">
        <v>6</v>
      </c>
      <c r="H205" s="24">
        <v>17</v>
      </c>
      <c r="I205" s="25">
        <v>171114.25412300002</v>
      </c>
    </row>
    <row r="206" spans="1:9" ht="32">
      <c r="A206" s="76" t="str">
        <f t="shared" si="3"/>
        <v xml:space="preserve"> Jan 2017</v>
      </c>
      <c r="B206" s="17" t="s">
        <v>8</v>
      </c>
      <c r="C206" s="22" t="s">
        <v>248</v>
      </c>
      <c r="D206" s="23" t="s">
        <v>252</v>
      </c>
      <c r="E206" s="24">
        <v>11</v>
      </c>
      <c r="F206" s="24">
        <v>22</v>
      </c>
      <c r="G206" s="24">
        <v>11</v>
      </c>
      <c r="H206" s="24">
        <v>22</v>
      </c>
      <c r="I206" s="25">
        <v>59145.968609000003</v>
      </c>
    </row>
    <row r="207" spans="1:9" ht="32">
      <c r="A207" s="76" t="str">
        <f t="shared" si="3"/>
        <v xml:space="preserve"> Jan 2017</v>
      </c>
      <c r="B207" s="17" t="s">
        <v>8</v>
      </c>
      <c r="C207" s="22" t="s">
        <v>248</v>
      </c>
      <c r="D207" s="23" t="s">
        <v>253</v>
      </c>
      <c r="E207" s="24">
        <v>4</v>
      </c>
      <c r="F207" s="24">
        <v>12</v>
      </c>
      <c r="G207" s="24">
        <v>4</v>
      </c>
      <c r="H207" s="24">
        <v>10</v>
      </c>
      <c r="I207" s="25">
        <v>77770.054437999992</v>
      </c>
    </row>
    <row r="208" spans="1:9" ht="32">
      <c r="A208" s="76" t="str">
        <f t="shared" si="3"/>
        <v xml:space="preserve"> Jan 2017</v>
      </c>
      <c r="B208" s="17" t="s">
        <v>8</v>
      </c>
      <c r="C208" s="22" t="s">
        <v>248</v>
      </c>
      <c r="D208" s="23" t="s">
        <v>254</v>
      </c>
      <c r="E208" s="24">
        <v>4</v>
      </c>
      <c r="F208" s="24">
        <v>7</v>
      </c>
      <c r="G208" s="24">
        <v>4</v>
      </c>
      <c r="H208" s="24">
        <v>7</v>
      </c>
      <c r="I208" s="25">
        <v>44716.453159999997</v>
      </c>
    </row>
    <row r="209" spans="1:9">
      <c r="A209" s="76" t="str">
        <f t="shared" si="3"/>
        <v xml:space="preserve"> Jan 2017</v>
      </c>
      <c r="B209" s="17" t="s">
        <v>8</v>
      </c>
      <c r="C209" s="22" t="s">
        <v>255</v>
      </c>
      <c r="D209" s="23" t="s">
        <v>256</v>
      </c>
      <c r="E209" s="24">
        <v>23</v>
      </c>
      <c r="F209" s="24">
        <v>34</v>
      </c>
      <c r="G209" s="24">
        <v>23</v>
      </c>
      <c r="H209" s="24">
        <v>34</v>
      </c>
      <c r="I209" s="25">
        <v>391323.46770700009</v>
      </c>
    </row>
    <row r="210" spans="1:9">
      <c r="A210" s="76" t="str">
        <f t="shared" si="3"/>
        <v xml:space="preserve"> Jan 2017</v>
      </c>
      <c r="B210" s="17" t="s">
        <v>8</v>
      </c>
      <c r="C210" s="22" t="s">
        <v>255</v>
      </c>
      <c r="D210" s="23" t="s">
        <v>257</v>
      </c>
      <c r="E210" s="24">
        <v>12</v>
      </c>
      <c r="F210" s="24">
        <v>18</v>
      </c>
      <c r="G210" s="24">
        <v>12</v>
      </c>
      <c r="H210" s="24">
        <v>18</v>
      </c>
      <c r="I210" s="25">
        <v>216814.66298599998</v>
      </c>
    </row>
    <row r="211" spans="1:9">
      <c r="A211" s="76" t="str">
        <f t="shared" si="3"/>
        <v xml:space="preserve"> Jan 2017</v>
      </c>
      <c r="B211" s="17" t="s">
        <v>8</v>
      </c>
      <c r="C211" s="22" t="s">
        <v>255</v>
      </c>
      <c r="D211" s="23" t="s">
        <v>258</v>
      </c>
      <c r="E211" s="24">
        <v>45</v>
      </c>
      <c r="F211" s="24">
        <v>79</v>
      </c>
      <c r="G211" s="24">
        <v>45</v>
      </c>
      <c r="H211" s="24">
        <v>79</v>
      </c>
      <c r="I211" s="25">
        <v>1530655.034141999</v>
      </c>
    </row>
    <row r="212" spans="1:9" ht="32">
      <c r="A212" s="76" t="str">
        <f t="shared" si="3"/>
        <v xml:space="preserve"> Jan 2017</v>
      </c>
      <c r="B212" s="17" t="s">
        <v>8</v>
      </c>
      <c r="C212" s="22" t="s">
        <v>259</v>
      </c>
      <c r="D212" s="23" t="s">
        <v>260</v>
      </c>
      <c r="E212" s="24">
        <v>237</v>
      </c>
      <c r="F212" s="24">
        <v>506</v>
      </c>
      <c r="G212" s="24">
        <v>230</v>
      </c>
      <c r="H212" s="24">
        <v>494</v>
      </c>
      <c r="I212" s="25">
        <v>7083452.4635319971</v>
      </c>
    </row>
    <row r="213" spans="1:9" ht="32">
      <c r="A213" s="76" t="str">
        <f t="shared" si="3"/>
        <v xml:space="preserve"> Jan 2017</v>
      </c>
      <c r="B213" s="17" t="s">
        <v>8</v>
      </c>
      <c r="C213" s="22" t="s">
        <v>259</v>
      </c>
      <c r="D213" s="23" t="s">
        <v>261</v>
      </c>
      <c r="E213" s="24">
        <v>1</v>
      </c>
      <c r="F213" s="24">
        <v>5</v>
      </c>
      <c r="G213" s="24">
        <v>1</v>
      </c>
      <c r="H213" s="24">
        <v>5</v>
      </c>
      <c r="I213" s="25">
        <v>73619.676241999987</v>
      </c>
    </row>
    <row r="214" spans="1:9" ht="32">
      <c r="A214" s="76" t="str">
        <f t="shared" si="3"/>
        <v xml:space="preserve"> Jan 2017</v>
      </c>
      <c r="B214" s="17" t="s">
        <v>8</v>
      </c>
      <c r="C214" s="22" t="s">
        <v>259</v>
      </c>
      <c r="D214" s="23" t="s">
        <v>262</v>
      </c>
      <c r="E214" s="24">
        <v>1</v>
      </c>
      <c r="F214" s="24">
        <v>3</v>
      </c>
      <c r="G214" s="24">
        <v>1</v>
      </c>
      <c r="H214" s="24">
        <v>3</v>
      </c>
      <c r="I214" s="25">
        <v>247128.594794</v>
      </c>
    </row>
    <row r="215" spans="1:9" ht="32">
      <c r="A215" s="76" t="str">
        <f t="shared" si="3"/>
        <v xml:space="preserve"> Jan 2017</v>
      </c>
      <c r="B215" s="17" t="s">
        <v>8</v>
      </c>
      <c r="C215" s="22" t="s">
        <v>259</v>
      </c>
      <c r="D215" s="23" t="s">
        <v>263</v>
      </c>
      <c r="E215" s="24">
        <v>31</v>
      </c>
      <c r="F215" s="24">
        <v>73</v>
      </c>
      <c r="G215" s="24">
        <v>30</v>
      </c>
      <c r="H215" s="24">
        <v>72</v>
      </c>
      <c r="I215" s="25">
        <v>442796.16338899988</v>
      </c>
    </row>
    <row r="216" spans="1:9" ht="32">
      <c r="A216" s="76" t="str">
        <f t="shared" si="3"/>
        <v xml:space="preserve"> Jan 2017</v>
      </c>
      <c r="B216" s="17" t="s">
        <v>8</v>
      </c>
      <c r="C216" s="22" t="s">
        <v>259</v>
      </c>
      <c r="D216" s="23" t="s">
        <v>264</v>
      </c>
      <c r="E216" s="24">
        <v>1</v>
      </c>
      <c r="F216" s="24">
        <v>2</v>
      </c>
      <c r="G216" s="24">
        <v>1</v>
      </c>
      <c r="H216" s="24">
        <v>2</v>
      </c>
      <c r="I216" s="25">
        <v>21991.587851</v>
      </c>
    </row>
    <row r="217" spans="1:9" ht="32">
      <c r="A217" s="76" t="str">
        <f t="shared" si="3"/>
        <v xml:space="preserve"> Jan 2017</v>
      </c>
      <c r="B217" s="17" t="s">
        <v>8</v>
      </c>
      <c r="C217" s="22" t="s">
        <v>259</v>
      </c>
      <c r="D217" s="23" t="s">
        <v>265</v>
      </c>
      <c r="E217" s="24">
        <v>19</v>
      </c>
      <c r="F217" s="24">
        <v>48</v>
      </c>
      <c r="G217" s="24">
        <v>19</v>
      </c>
      <c r="H217" s="24">
        <v>48</v>
      </c>
      <c r="I217" s="25">
        <v>525908.3581689999</v>
      </c>
    </row>
    <row r="218" spans="1:9" ht="32">
      <c r="A218" s="76" t="str">
        <f t="shared" si="3"/>
        <v xml:space="preserve"> Jan 2017</v>
      </c>
      <c r="B218" s="17" t="s">
        <v>8</v>
      </c>
      <c r="C218" s="22" t="s">
        <v>259</v>
      </c>
      <c r="D218" s="23" t="s">
        <v>266</v>
      </c>
      <c r="E218" s="24">
        <v>5</v>
      </c>
      <c r="F218" s="24">
        <v>7</v>
      </c>
      <c r="G218" s="24">
        <v>5</v>
      </c>
      <c r="H218" s="24">
        <v>7</v>
      </c>
      <c r="I218" s="25">
        <v>67588.837557999999</v>
      </c>
    </row>
    <row r="219" spans="1:9" ht="32">
      <c r="A219" s="76" t="str">
        <f t="shared" si="3"/>
        <v xml:space="preserve"> Jan 2017</v>
      </c>
      <c r="B219" s="17" t="s">
        <v>8</v>
      </c>
      <c r="C219" s="22" t="s">
        <v>259</v>
      </c>
      <c r="D219" s="23" t="s">
        <v>267</v>
      </c>
      <c r="E219" s="24">
        <v>54</v>
      </c>
      <c r="F219" s="24">
        <v>114</v>
      </c>
      <c r="G219" s="24">
        <v>54</v>
      </c>
      <c r="H219" s="24">
        <v>113</v>
      </c>
      <c r="I219" s="25">
        <v>1335245.0510840004</v>
      </c>
    </row>
    <row r="220" spans="1:9" ht="32">
      <c r="A220" s="76" t="str">
        <f t="shared" si="3"/>
        <v xml:space="preserve"> Jan 2017</v>
      </c>
      <c r="B220" s="17" t="s">
        <v>8</v>
      </c>
      <c r="C220" s="22" t="s">
        <v>259</v>
      </c>
      <c r="D220" s="23" t="s">
        <v>268</v>
      </c>
      <c r="E220" s="24">
        <v>1</v>
      </c>
      <c r="F220" s="24">
        <v>1</v>
      </c>
      <c r="G220" s="24">
        <v>1</v>
      </c>
      <c r="H220" s="24">
        <v>1</v>
      </c>
      <c r="I220" s="25">
        <v>16179.345444</v>
      </c>
    </row>
    <row r="221" spans="1:9">
      <c r="A221" s="76" t="str">
        <f t="shared" si="3"/>
        <v xml:space="preserve"> Jan 2017</v>
      </c>
      <c r="B221" s="17" t="s">
        <v>8</v>
      </c>
      <c r="C221" s="22" t="s">
        <v>269</v>
      </c>
      <c r="D221" s="23" t="s">
        <v>270</v>
      </c>
      <c r="E221" s="24">
        <v>14</v>
      </c>
      <c r="F221" s="24">
        <v>24</v>
      </c>
      <c r="G221" s="24">
        <v>14</v>
      </c>
      <c r="H221" s="24">
        <v>24</v>
      </c>
      <c r="I221" s="25">
        <v>285887.466525</v>
      </c>
    </row>
    <row r="222" spans="1:9">
      <c r="A222" s="76" t="str">
        <f t="shared" si="3"/>
        <v xml:space="preserve"> Jan 2017</v>
      </c>
      <c r="B222" s="17" t="s">
        <v>8</v>
      </c>
      <c r="C222" s="22" t="s">
        <v>269</v>
      </c>
      <c r="D222" s="23" t="s">
        <v>271</v>
      </c>
      <c r="E222" s="24">
        <v>11</v>
      </c>
      <c r="F222" s="24">
        <v>23</v>
      </c>
      <c r="G222" s="24">
        <v>10</v>
      </c>
      <c r="H222" s="24">
        <v>22</v>
      </c>
      <c r="I222" s="25">
        <v>236820.44558</v>
      </c>
    </row>
    <row r="223" spans="1:9">
      <c r="A223" s="76" t="str">
        <f t="shared" si="3"/>
        <v xml:space="preserve"> Jan 2017</v>
      </c>
      <c r="B223" s="17" t="s">
        <v>8</v>
      </c>
      <c r="C223" s="22" t="s">
        <v>269</v>
      </c>
      <c r="D223" s="23" t="s">
        <v>272</v>
      </c>
      <c r="E223" s="24">
        <v>1</v>
      </c>
      <c r="F223" s="24">
        <v>1</v>
      </c>
      <c r="G223" s="24">
        <v>1</v>
      </c>
      <c r="H223" s="24">
        <v>1</v>
      </c>
      <c r="I223" s="25">
        <v>16884.738352</v>
      </c>
    </row>
    <row r="224" spans="1:9">
      <c r="A224" s="76" t="str">
        <f t="shared" si="3"/>
        <v xml:space="preserve"> Jan 2017</v>
      </c>
      <c r="B224" s="17" t="s">
        <v>8</v>
      </c>
      <c r="C224" s="22" t="s">
        <v>269</v>
      </c>
      <c r="D224" s="23" t="s">
        <v>273</v>
      </c>
      <c r="E224" s="24">
        <v>104</v>
      </c>
      <c r="F224" s="24">
        <v>213</v>
      </c>
      <c r="G224" s="24">
        <v>104</v>
      </c>
      <c r="H224" s="24">
        <v>212</v>
      </c>
      <c r="I224" s="25">
        <v>3755381.2709829989</v>
      </c>
    </row>
    <row r="225" spans="1:9" ht="32">
      <c r="A225" s="76" t="str">
        <f t="shared" si="3"/>
        <v xml:space="preserve"> Jan 2017</v>
      </c>
      <c r="B225" s="17" t="s">
        <v>8</v>
      </c>
      <c r="C225" s="22" t="s">
        <v>274</v>
      </c>
      <c r="D225" s="23" t="s">
        <v>275</v>
      </c>
      <c r="E225" s="24">
        <v>2</v>
      </c>
      <c r="F225" s="24">
        <v>3</v>
      </c>
      <c r="G225" s="24">
        <v>2</v>
      </c>
      <c r="H225" s="24">
        <v>3</v>
      </c>
      <c r="I225" s="25">
        <v>11657.316541</v>
      </c>
    </row>
    <row r="226" spans="1:9" ht="32">
      <c r="A226" s="76" t="str">
        <f t="shared" si="3"/>
        <v xml:space="preserve"> Jan 2017</v>
      </c>
      <c r="B226" s="17" t="s">
        <v>8</v>
      </c>
      <c r="C226" s="22" t="s">
        <v>274</v>
      </c>
      <c r="D226" s="23" t="s">
        <v>276</v>
      </c>
      <c r="E226" s="24">
        <v>2</v>
      </c>
      <c r="F226" s="24">
        <v>3</v>
      </c>
      <c r="G226" s="24">
        <v>2</v>
      </c>
      <c r="H226" s="24">
        <v>3</v>
      </c>
      <c r="I226" s="25">
        <v>23745.394270000001</v>
      </c>
    </row>
    <row r="227" spans="1:9" ht="32">
      <c r="A227" s="76" t="str">
        <f t="shared" si="3"/>
        <v xml:space="preserve"> Jan 2017</v>
      </c>
      <c r="B227" s="17" t="s">
        <v>8</v>
      </c>
      <c r="C227" s="22" t="s">
        <v>274</v>
      </c>
      <c r="D227" s="23" t="s">
        <v>277</v>
      </c>
      <c r="E227" s="24">
        <v>30</v>
      </c>
      <c r="F227" s="24">
        <v>60</v>
      </c>
      <c r="G227" s="24">
        <v>30</v>
      </c>
      <c r="H227" s="24">
        <v>60</v>
      </c>
      <c r="I227" s="25">
        <v>390513.34282799996</v>
      </c>
    </row>
    <row r="228" spans="1:9">
      <c r="A228" s="76" t="str">
        <f t="shared" si="3"/>
        <v xml:space="preserve"> Jan 2017</v>
      </c>
      <c r="B228" s="17" t="s">
        <v>278</v>
      </c>
      <c r="C228" s="22" t="s">
        <v>279</v>
      </c>
      <c r="D228" s="23" t="s">
        <v>280</v>
      </c>
      <c r="E228" s="24">
        <v>1176</v>
      </c>
      <c r="F228" s="24">
        <v>2075</v>
      </c>
      <c r="G228" s="24">
        <v>2728</v>
      </c>
      <c r="H228" s="24">
        <v>4527</v>
      </c>
      <c r="I228" s="25">
        <v>43314241.956589036</v>
      </c>
    </row>
    <row r="229" spans="1:9" ht="17" thickBot="1">
      <c r="A229" s="76" t="str">
        <f t="shared" si="3"/>
        <v xml:space="preserve"> Jan 2017</v>
      </c>
      <c r="B229" s="7"/>
      <c r="C229" s="4"/>
      <c r="D229" s="4"/>
      <c r="E229" s="5"/>
      <c r="F229" s="5"/>
      <c r="G229" s="5"/>
      <c r="H229" s="5"/>
      <c r="I229" s="6"/>
    </row>
    <row r="230" spans="1:9">
      <c r="A230" s="76" t="str">
        <f t="shared" si="3"/>
        <v xml:space="preserve"> Jan 2017</v>
      </c>
    </row>
    <row r="231" spans="1:9">
      <c r="A231" s="76" t="str">
        <f t="shared" si="3"/>
        <v xml:space="preserve"> Jan 2017</v>
      </c>
    </row>
    <row r="232" spans="1:9">
      <c r="A232" s="76" t="str">
        <f t="shared" si="3"/>
        <v xml:space="preserve"> Jan 2017</v>
      </c>
    </row>
    <row r="233" spans="1:9">
      <c r="A233" s="76" t="str">
        <f t="shared" si="3"/>
        <v xml:space="preserve"> Jan 2017</v>
      </c>
    </row>
    <row r="234" spans="1:9">
      <c r="A234" s="76" t="str">
        <f t="shared" si="3"/>
        <v xml:space="preserve"> Jan 2017</v>
      </c>
    </row>
    <row r="235" spans="1:9">
      <c r="A235" s="76" t="str">
        <f t="shared" si="3"/>
        <v xml:space="preserve"> Jan 2017</v>
      </c>
    </row>
    <row r="236" spans="1:9">
      <c r="A236" s="3"/>
    </row>
    <row r="237" spans="1:9">
      <c r="A237" s="3"/>
    </row>
    <row r="238" spans="1:9">
      <c r="A238" s="3"/>
    </row>
    <row r="239" spans="1:9">
      <c r="A239" s="3"/>
    </row>
    <row r="240" spans="1:9">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sheetData>
  <sheetProtection sheet="1" selectLockedCells="1"/>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M19:M98"/>
  <sheetViews>
    <sheetView tabSelected="1" zoomScale="110" zoomScaleNormal="70" workbookViewId="0">
      <selection activeCell="Q78" sqref="Q78"/>
    </sheetView>
  </sheetViews>
  <sheetFormatPr baseColWidth="10" defaultColWidth="10.7109375" defaultRowHeight="16"/>
  <cols>
    <col min="1" max="12" width="10.7109375" style="48"/>
    <col min="13" max="13" width="11.28515625" style="48" customWidth="1"/>
    <col min="14" max="16384" width="10.7109375" style="48"/>
  </cols>
  <sheetData>
    <row r="19" spans="13:13" ht="64">
      <c r="M19" s="58" t="s">
        <v>355</v>
      </c>
    </row>
    <row r="48" spans="13:13" ht="64">
      <c r="M48" s="58" t="s">
        <v>350</v>
      </c>
    </row>
    <row r="76" spans="13:13" ht="64">
      <c r="M76" s="58" t="s">
        <v>356</v>
      </c>
    </row>
    <row r="98" spans="13:13" ht="64">
      <c r="M98" s="58" t="s">
        <v>364</v>
      </c>
    </row>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P10"/>
  <sheetViews>
    <sheetView showGridLines="0" workbookViewId="0">
      <selection activeCell="N23" sqref="N23"/>
    </sheetView>
  </sheetViews>
  <sheetFormatPr baseColWidth="10" defaultColWidth="11.5703125" defaultRowHeight="16"/>
  <cols>
    <col min="1" max="1" width="16.28515625" bestFit="1" customWidth="1"/>
    <col min="2" max="2" width="14.7109375" bestFit="1" customWidth="1"/>
    <col min="3" max="5" width="18.28515625" bestFit="1" customWidth="1"/>
    <col min="6" max="6" width="25.7109375" hidden="1" customWidth="1"/>
    <col min="7" max="7" width="26.140625" hidden="1" customWidth="1"/>
    <col min="8" max="8" width="21.28515625" hidden="1" customWidth="1"/>
    <col min="9" max="9" width="21.7109375" hidden="1" customWidth="1"/>
    <col min="10" max="16" width="18.28515625" bestFit="1" customWidth="1"/>
    <col min="17" max="17" width="18.42578125" customWidth="1"/>
    <col min="18" max="18" width="18.42578125" bestFit="1" customWidth="1"/>
  </cols>
  <sheetData>
    <row r="3" spans="1:16">
      <c r="C3" s="45" t="s">
        <v>287</v>
      </c>
      <c r="D3" s="45" t="s">
        <v>288</v>
      </c>
    </row>
    <row r="4" spans="1:16">
      <c r="C4" t="s">
        <v>340</v>
      </c>
      <c r="J4" t="s">
        <v>339</v>
      </c>
    </row>
    <row r="5" spans="1:16" ht="32">
      <c r="A5" s="45" t="s">
        <v>281</v>
      </c>
      <c r="B5" s="45" t="s">
        <v>341</v>
      </c>
      <c r="C5" s="63" t="s">
        <v>358</v>
      </c>
      <c r="D5" s="63" t="s">
        <v>357</v>
      </c>
      <c r="E5" s="63" t="s">
        <v>359</v>
      </c>
      <c r="F5" s="63" t="s">
        <v>360</v>
      </c>
      <c r="G5" s="63" t="s">
        <v>344</v>
      </c>
      <c r="H5" s="63" t="s">
        <v>361</v>
      </c>
      <c r="I5" s="63" t="s">
        <v>345</v>
      </c>
      <c r="J5" s="63" t="s">
        <v>358</v>
      </c>
      <c r="K5" s="63" t="s">
        <v>357</v>
      </c>
      <c r="L5" s="63" t="s">
        <v>359</v>
      </c>
      <c r="M5" s="63" t="s">
        <v>360</v>
      </c>
      <c r="N5" s="63" t="s">
        <v>344</v>
      </c>
      <c r="O5" s="63" t="s">
        <v>361</v>
      </c>
      <c r="P5" s="63" t="s">
        <v>345</v>
      </c>
    </row>
    <row r="6" spans="1:16">
      <c r="A6" t="s">
        <v>284</v>
      </c>
      <c r="C6" s="62">
        <v>1873</v>
      </c>
      <c r="D6" s="64">
        <v>28187968.579999998</v>
      </c>
      <c r="E6" s="47">
        <v>9.6572775036479035E-3</v>
      </c>
      <c r="F6" s="47"/>
      <c r="G6" s="46"/>
      <c r="H6" s="47"/>
      <c r="I6" s="56"/>
      <c r="J6" s="62">
        <v>1936</v>
      </c>
      <c r="K6" s="64">
        <v>32768477.026756991</v>
      </c>
      <c r="L6" s="47">
        <v>9.9821085141817093E-3</v>
      </c>
      <c r="M6" s="47">
        <v>3.363587827015483E-2</v>
      </c>
      <c r="N6" s="46">
        <v>63</v>
      </c>
      <c r="O6" s="47">
        <v>0.16249870698404875</v>
      </c>
      <c r="P6" s="56">
        <v>4580508.4467569925</v>
      </c>
    </row>
    <row r="7" spans="1:16">
      <c r="A7" t="s">
        <v>285</v>
      </c>
      <c r="C7" s="62">
        <v>3156</v>
      </c>
      <c r="D7" s="64">
        <v>29274733.389999997</v>
      </c>
      <c r="E7" s="47">
        <v>1.6272486813407788E-2</v>
      </c>
      <c r="F7" s="47"/>
      <c r="G7" s="46"/>
      <c r="H7" s="47"/>
      <c r="I7" s="56"/>
      <c r="J7" s="62">
        <v>3305</v>
      </c>
      <c r="K7" s="64">
        <v>34881175.641944006</v>
      </c>
      <c r="L7" s="47">
        <v>1.7040737933559168E-2</v>
      </c>
      <c r="M7" s="47">
        <v>4.7211660329531051E-2</v>
      </c>
      <c r="N7" s="46">
        <v>149</v>
      </c>
      <c r="O7" s="47">
        <v>0.1915113001117586</v>
      </c>
      <c r="P7" s="56">
        <v>5606442.2519440092</v>
      </c>
    </row>
    <row r="8" spans="1:16">
      <c r="A8" t="s">
        <v>282</v>
      </c>
      <c r="C8" s="62">
        <v>3884</v>
      </c>
      <c r="D8" s="64">
        <v>41394639.099999994</v>
      </c>
      <c r="E8" s="47">
        <v>2.0026089601798427E-2</v>
      </c>
      <c r="F8" s="47"/>
      <c r="G8" s="46"/>
      <c r="H8" s="47"/>
      <c r="I8" s="56"/>
      <c r="J8" s="62">
        <v>4007</v>
      </c>
      <c r="K8" s="64">
        <v>49903862.521979995</v>
      </c>
      <c r="L8" s="47">
        <v>2.066028347950729E-2</v>
      </c>
      <c r="M8" s="47">
        <v>3.1668383110195673E-2</v>
      </c>
      <c r="N8" s="46">
        <v>123</v>
      </c>
      <c r="O8" s="47">
        <v>0.20556341610863332</v>
      </c>
      <c r="P8" s="56">
        <v>8509223.421980001</v>
      </c>
    </row>
    <row r="9" spans="1:16">
      <c r="A9" t="s">
        <v>278</v>
      </c>
      <c r="C9" s="62">
        <v>2099</v>
      </c>
      <c r="D9" s="64">
        <v>30188126.059999999</v>
      </c>
      <c r="E9" s="47"/>
      <c r="F9" s="47"/>
      <c r="G9" s="46"/>
      <c r="H9" s="47"/>
      <c r="I9" s="56"/>
      <c r="J9" s="62">
        <v>2075</v>
      </c>
      <c r="K9" s="64">
        <v>43314241.956589036</v>
      </c>
      <c r="L9" s="47"/>
      <c r="M9" s="47">
        <v>-1.1434016198189614E-2</v>
      </c>
      <c r="N9" s="46">
        <v>-24</v>
      </c>
      <c r="O9" s="47">
        <v>0.43481055665728985</v>
      </c>
      <c r="P9" s="56">
        <v>13126115.896589037</v>
      </c>
    </row>
    <row r="10" spans="1:16">
      <c r="A10" t="s">
        <v>283</v>
      </c>
      <c r="C10" s="62">
        <v>18455</v>
      </c>
      <c r="D10" s="64">
        <v>234061232.44000003</v>
      </c>
      <c r="E10" s="47">
        <v>2.4123079336239518E-2</v>
      </c>
      <c r="F10" s="47"/>
      <c r="G10" s="46"/>
      <c r="H10" s="47"/>
      <c r="I10" s="56"/>
      <c r="J10" s="62">
        <v>19061</v>
      </c>
      <c r="K10" s="64">
        <v>284464546.814174</v>
      </c>
      <c r="L10" s="47">
        <v>2.491519995817185E-2</v>
      </c>
      <c r="M10" s="47">
        <v>3.283662963966405E-2</v>
      </c>
      <c r="N10" s="46">
        <v>606</v>
      </c>
      <c r="O10" s="47">
        <v>0.2153424291957213</v>
      </c>
      <c r="P10" s="56">
        <v>50403314.374173969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H10"/>
  <sheetViews>
    <sheetView showGridLines="0" zoomScale="85" zoomScaleNormal="85" workbookViewId="0">
      <selection activeCell="C6" sqref="C6"/>
    </sheetView>
  </sheetViews>
  <sheetFormatPr baseColWidth="10" defaultColWidth="11.5703125" defaultRowHeight="16"/>
  <cols>
    <col min="1" max="1" width="16.28515625" bestFit="1" customWidth="1"/>
    <col min="2" max="2" width="15.140625" bestFit="1" customWidth="1"/>
    <col min="3" max="6" width="20.28515625" bestFit="1" customWidth="1"/>
    <col min="7" max="7" width="25.140625" bestFit="1" customWidth="1"/>
    <col min="8" max="8" width="24.7109375" bestFit="1" customWidth="1"/>
    <col min="9" max="9" width="23.28515625" bestFit="1" customWidth="1"/>
  </cols>
  <sheetData>
    <row r="3" spans="1:8">
      <c r="C3" s="45" t="s">
        <v>287</v>
      </c>
      <c r="D3" s="45" t="s">
        <v>288</v>
      </c>
    </row>
    <row r="4" spans="1:8">
      <c r="C4" t="s">
        <v>340</v>
      </c>
      <c r="E4" t="s">
        <v>339</v>
      </c>
      <c r="G4" s="59" t="s">
        <v>353</v>
      </c>
      <c r="H4" s="59" t="s">
        <v>351</v>
      </c>
    </row>
    <row r="5" spans="1:8">
      <c r="A5" s="45" t="s">
        <v>281</v>
      </c>
      <c r="B5" s="45" t="s">
        <v>341</v>
      </c>
      <c r="C5" s="59" t="s">
        <v>354</v>
      </c>
      <c r="D5" s="59" t="s">
        <v>352</v>
      </c>
      <c r="E5" s="59" t="s">
        <v>354</v>
      </c>
      <c r="F5" s="59" t="s">
        <v>352</v>
      </c>
      <c r="G5" s="59"/>
      <c r="H5" s="59"/>
    </row>
    <row r="6" spans="1:8">
      <c r="A6" t="s">
        <v>284</v>
      </c>
      <c r="C6" s="46">
        <v>1873</v>
      </c>
      <c r="D6" s="64">
        <v>28187968.579999998</v>
      </c>
      <c r="E6" s="46">
        <v>1936</v>
      </c>
      <c r="F6" s="64">
        <v>32768477.026756991</v>
      </c>
      <c r="G6" s="46">
        <v>3809</v>
      </c>
      <c r="H6" s="64">
        <v>60956445.606756985</v>
      </c>
    </row>
    <row r="7" spans="1:8">
      <c r="A7" t="s">
        <v>285</v>
      </c>
      <c r="C7" s="46">
        <v>3156</v>
      </c>
      <c r="D7" s="64">
        <v>29274733.389999997</v>
      </c>
      <c r="E7" s="46">
        <v>3305</v>
      </c>
      <c r="F7" s="64">
        <v>34881175.641944006</v>
      </c>
      <c r="G7" s="46">
        <v>6461</v>
      </c>
      <c r="H7" s="64">
        <v>64155909.031944007</v>
      </c>
    </row>
    <row r="8" spans="1:8">
      <c r="A8" t="s">
        <v>282</v>
      </c>
      <c r="C8" s="46">
        <v>3884</v>
      </c>
      <c r="D8" s="64">
        <v>41394639.099999994</v>
      </c>
      <c r="E8" s="46">
        <v>4007</v>
      </c>
      <c r="F8" s="64">
        <v>49903862.521979995</v>
      </c>
      <c r="G8" s="46">
        <v>7891</v>
      </c>
      <c r="H8" s="64">
        <v>91298501.621979982</v>
      </c>
    </row>
    <row r="9" spans="1:8">
      <c r="A9" t="s">
        <v>283</v>
      </c>
      <c r="C9" s="46">
        <v>18455</v>
      </c>
      <c r="D9" s="64">
        <v>234061232.44000003</v>
      </c>
      <c r="E9" s="46">
        <v>19061</v>
      </c>
      <c r="F9" s="64">
        <v>284464546.814174</v>
      </c>
      <c r="G9" s="46">
        <v>37516</v>
      </c>
      <c r="H9" s="64">
        <v>518525779.25417399</v>
      </c>
    </row>
    <row r="10" spans="1:8">
      <c r="A10" t="s">
        <v>343</v>
      </c>
      <c r="C10" s="46">
        <v>27368</v>
      </c>
      <c r="D10" s="64">
        <v>332918573.50999999</v>
      </c>
      <c r="E10" s="46">
        <v>28309</v>
      </c>
      <c r="F10" s="64">
        <v>402018062.00485498</v>
      </c>
      <c r="G10" s="46">
        <v>55677</v>
      </c>
      <c r="H10" s="64">
        <v>734936635.51485491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D9"/>
  <sheetViews>
    <sheetView showGridLines="0" workbookViewId="0">
      <selection activeCell="K11" sqref="K11"/>
    </sheetView>
  </sheetViews>
  <sheetFormatPr baseColWidth="10" defaultColWidth="11.5703125" defaultRowHeight="16"/>
  <cols>
    <col min="1" max="1" width="16.5703125" bestFit="1" customWidth="1"/>
    <col min="2" max="2" width="14.7109375" bestFit="1" customWidth="1"/>
    <col min="3" max="4" width="13" bestFit="1" customWidth="1"/>
    <col min="5" max="5" width="12" bestFit="1" customWidth="1"/>
  </cols>
  <sheetData>
    <row r="3" spans="1:4">
      <c r="A3" s="45" t="s">
        <v>357</v>
      </c>
      <c r="C3" s="45" t="s">
        <v>287</v>
      </c>
    </row>
    <row r="4" spans="1:4">
      <c r="A4" s="45" t="s">
        <v>281</v>
      </c>
      <c r="B4" s="45" t="s">
        <v>341</v>
      </c>
      <c r="C4" t="s">
        <v>340</v>
      </c>
      <c r="D4" t="s">
        <v>339</v>
      </c>
    </row>
    <row r="5" spans="1:4">
      <c r="A5" t="s">
        <v>284</v>
      </c>
      <c r="C5" s="61">
        <v>28187968.579999998</v>
      </c>
      <c r="D5" s="61">
        <v>32768477.026756991</v>
      </c>
    </row>
    <row r="6" spans="1:4">
      <c r="A6" t="s">
        <v>285</v>
      </c>
      <c r="C6" s="61">
        <v>29274733.389999997</v>
      </c>
      <c r="D6" s="61">
        <v>34881175.641944006</v>
      </c>
    </row>
    <row r="7" spans="1:4">
      <c r="A7" t="s">
        <v>282</v>
      </c>
      <c r="C7" s="61">
        <v>41394639.099999994</v>
      </c>
      <c r="D7" s="61">
        <v>49903862.521979995</v>
      </c>
    </row>
    <row r="8" spans="1:4">
      <c r="A8" t="s">
        <v>278</v>
      </c>
      <c r="C8" s="61">
        <v>30188126.059999999</v>
      </c>
      <c r="D8" s="61">
        <v>43314241.956589036</v>
      </c>
    </row>
    <row r="9" spans="1:4">
      <c r="A9" t="s">
        <v>283</v>
      </c>
      <c r="C9" s="60">
        <v>234061232.44000003</v>
      </c>
      <c r="D9" s="60">
        <v>284464546.814174</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9"/>
  <sheetViews>
    <sheetView showGridLines="0" workbookViewId="0">
      <selection activeCell="D5" sqref="D5"/>
    </sheetView>
  </sheetViews>
  <sheetFormatPr baseColWidth="10" defaultColWidth="11.5703125" defaultRowHeight="16"/>
  <cols>
    <col min="1" max="1" width="9.42578125" bestFit="1" customWidth="1"/>
    <col min="2" max="2" width="16.7109375" bestFit="1" customWidth="1"/>
    <col min="3" max="3" width="8.85546875" hidden="1" customWidth="1"/>
    <col min="4" max="4" width="9.140625" bestFit="1" customWidth="1"/>
    <col min="5" max="5" width="11.28515625" customWidth="1"/>
    <col min="6" max="6" width="23.5703125" customWidth="1"/>
    <col min="7" max="7" width="18.28515625" bestFit="1" customWidth="1"/>
    <col min="8" max="8" width="44.7109375" customWidth="1"/>
    <col min="9" max="10" width="18.28515625" bestFit="1" customWidth="1"/>
    <col min="11" max="11" width="21.28515625" customWidth="1"/>
    <col min="12" max="12" width="18.42578125" customWidth="1"/>
    <col min="13" max="14" width="26.140625" bestFit="1" customWidth="1"/>
  </cols>
  <sheetData>
    <row r="3" spans="1:4">
      <c r="A3" s="45" t="s">
        <v>349</v>
      </c>
      <c r="C3" s="45" t="s">
        <v>287</v>
      </c>
    </row>
    <row r="4" spans="1:4">
      <c r="A4" s="45" t="s">
        <v>281</v>
      </c>
      <c r="B4" s="57" t="s">
        <v>341</v>
      </c>
      <c r="C4" t="s">
        <v>340</v>
      </c>
      <c r="D4" t="s">
        <v>339</v>
      </c>
    </row>
    <row r="5" spans="1:4" ht="40" customHeight="1">
      <c r="A5" t="s">
        <v>284</v>
      </c>
      <c r="C5" s="47"/>
      <c r="D5" s="47">
        <v>0.16249870698404875</v>
      </c>
    </row>
    <row r="6" spans="1:4">
      <c r="A6" t="s">
        <v>285</v>
      </c>
      <c r="C6" s="47"/>
      <c r="D6" s="47">
        <v>0.1915113001117586</v>
      </c>
    </row>
    <row r="7" spans="1:4">
      <c r="A7" t="s">
        <v>282</v>
      </c>
      <c r="C7" s="47"/>
      <c r="D7" s="47">
        <v>0.20556341610863332</v>
      </c>
    </row>
    <row r="8" spans="1:4">
      <c r="A8" t="s">
        <v>278</v>
      </c>
      <c r="C8" s="47"/>
      <c r="D8" s="47">
        <v>0.43481055665728985</v>
      </c>
    </row>
    <row r="9" spans="1:4">
      <c r="A9" t="s">
        <v>283</v>
      </c>
      <c r="C9" s="47"/>
      <c r="D9" s="47">
        <v>0.2153424291957213</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8"/>
  <sheetViews>
    <sheetView showGridLines="0" workbookViewId="0">
      <selection activeCell="D4" sqref="D4"/>
    </sheetView>
  </sheetViews>
  <sheetFormatPr baseColWidth="10" defaultColWidth="11.5703125" defaultRowHeight="16"/>
  <cols>
    <col min="1" max="1" width="23.28515625" customWidth="1"/>
    <col min="2" max="2" width="14.85546875" bestFit="1" customWidth="1"/>
    <col min="3" max="3" width="8.85546875" hidden="1" customWidth="1"/>
    <col min="4" max="4" width="14" customWidth="1"/>
    <col min="5" max="5" width="4.7109375" customWidth="1"/>
    <col min="6" max="6" width="21.7109375" bestFit="1" customWidth="1"/>
    <col min="7" max="7" width="21.140625" customWidth="1"/>
    <col min="8" max="8" width="14" bestFit="1" customWidth="1"/>
  </cols>
  <sheetData>
    <row r="3" spans="1:4">
      <c r="A3" s="78" t="s">
        <v>345</v>
      </c>
      <c r="B3" s="79"/>
      <c r="C3" s="45" t="s">
        <v>287</v>
      </c>
    </row>
    <row r="4" spans="1:4">
      <c r="A4" s="45" t="s">
        <v>281</v>
      </c>
      <c r="B4" s="45" t="s">
        <v>341</v>
      </c>
      <c r="C4" t="s">
        <v>340</v>
      </c>
      <c r="D4" t="s">
        <v>339</v>
      </c>
    </row>
    <row r="5" spans="1:4">
      <c r="A5" t="s">
        <v>284</v>
      </c>
      <c r="C5" s="56"/>
      <c r="D5" s="56">
        <v>4580508.4467569925</v>
      </c>
    </row>
    <row r="6" spans="1:4">
      <c r="A6" t="s">
        <v>285</v>
      </c>
      <c r="C6" s="56"/>
      <c r="D6" s="56">
        <v>5606442.2519440092</v>
      </c>
    </row>
    <row r="7" spans="1:4">
      <c r="A7" t="s">
        <v>282</v>
      </c>
      <c r="C7" s="56"/>
      <c r="D7" s="56">
        <v>8509223.421980001</v>
      </c>
    </row>
    <row r="8" spans="1:4">
      <c r="A8" t="s">
        <v>283</v>
      </c>
      <c r="C8" s="56"/>
      <c r="D8" s="56">
        <v>50403314.374173969</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K13"/>
  <sheetViews>
    <sheetView showGridLines="0" zoomScale="140" workbookViewId="0">
      <selection activeCell="C6" sqref="C6"/>
    </sheetView>
  </sheetViews>
  <sheetFormatPr baseColWidth="10" defaultColWidth="11.5703125" defaultRowHeight="16"/>
  <cols>
    <col min="1" max="1" width="15.28515625" bestFit="1" customWidth="1"/>
    <col min="2" max="2" width="9" bestFit="1" customWidth="1"/>
    <col min="3" max="6" width="18.28515625" bestFit="1" customWidth="1"/>
    <col min="7" max="7" width="44.42578125" bestFit="1" customWidth="1"/>
    <col min="8" max="8" width="44.140625" bestFit="1" customWidth="1"/>
  </cols>
  <sheetData>
    <row r="3" spans="1:11" ht="109" customHeight="1">
      <c r="C3" s="45" t="s">
        <v>287</v>
      </c>
      <c r="D3" s="45" t="s">
        <v>288</v>
      </c>
      <c r="H3" s="75"/>
      <c r="I3" s="80"/>
      <c r="J3" s="80"/>
      <c r="K3" s="80"/>
    </row>
    <row r="4" spans="1:11" ht="17" customHeight="1">
      <c r="C4" t="s">
        <v>340</v>
      </c>
      <c r="E4" t="s">
        <v>339</v>
      </c>
    </row>
    <row r="5" spans="1:11" ht="32">
      <c r="A5" s="45" t="s">
        <v>341</v>
      </c>
      <c r="B5" s="45" t="s">
        <v>281</v>
      </c>
      <c r="C5" s="73" t="s">
        <v>362</v>
      </c>
      <c r="D5" s="73" t="s">
        <v>359</v>
      </c>
      <c r="E5" s="73" t="s">
        <v>362</v>
      </c>
      <c r="F5" s="73" t="s">
        <v>359</v>
      </c>
    </row>
    <row r="6" spans="1:11">
      <c r="A6" t="s">
        <v>58</v>
      </c>
      <c r="B6" t="s">
        <v>284</v>
      </c>
      <c r="C6" s="47">
        <v>3.0654857509981186E-2</v>
      </c>
      <c r="D6" s="47">
        <v>3.4442399212155899E-3</v>
      </c>
      <c r="E6" s="47">
        <v>3.1526777109815982E-2</v>
      </c>
      <c r="F6" s="47">
        <v>3.5422048291543565E-3</v>
      </c>
    </row>
    <row r="7" spans="1:11">
      <c r="A7" t="s">
        <v>99</v>
      </c>
      <c r="B7" t="s">
        <v>284</v>
      </c>
      <c r="C7" s="47">
        <v>5.597014925373134E-3</v>
      </c>
      <c r="D7" s="47">
        <v>3.0936286717505298E-5</v>
      </c>
      <c r="E7" s="47">
        <v>4.6641791044776115E-3</v>
      </c>
      <c r="F7" s="47">
        <v>2.5780238931254414E-5</v>
      </c>
    </row>
    <row r="8" spans="1:11">
      <c r="A8" t="s">
        <v>119</v>
      </c>
      <c r="B8" t="s">
        <v>284</v>
      </c>
      <c r="C8" s="47">
        <v>7.2753573859768552E-3</v>
      </c>
      <c r="D8" s="47">
        <v>8.8168417144890096E-4</v>
      </c>
      <c r="E8" s="47">
        <v>7.6582709326072154E-3</v>
      </c>
      <c r="F8" s="47">
        <v>9.2808860152515898E-4</v>
      </c>
    </row>
    <row r="9" spans="1:11">
      <c r="A9" t="s">
        <v>155</v>
      </c>
      <c r="B9" t="s">
        <v>284</v>
      </c>
      <c r="C9" s="47">
        <v>5.597629239380968E-3</v>
      </c>
      <c r="D9" s="47">
        <v>4.3826406183132506E-4</v>
      </c>
      <c r="E9" s="47">
        <v>5.4659203161014159E-3</v>
      </c>
      <c r="F9" s="47">
        <v>4.2795196625882326E-4</v>
      </c>
    </row>
    <row r="10" spans="1:11">
      <c r="A10" t="s">
        <v>178</v>
      </c>
      <c r="B10" t="s">
        <v>284</v>
      </c>
      <c r="C10" s="47">
        <v>5.3057319300687132E-3</v>
      </c>
      <c r="D10" s="47">
        <v>6.2903782992260768E-4</v>
      </c>
      <c r="E10" s="47">
        <v>5.3927111420370528E-3</v>
      </c>
      <c r="F10" s="47">
        <v>6.3934992549510947E-4</v>
      </c>
    </row>
    <row r="11" spans="1:11">
      <c r="A11" t="s">
        <v>218</v>
      </c>
      <c r="B11" t="s">
        <v>284</v>
      </c>
      <c r="C11" s="47">
        <v>2.8457598178713715E-3</v>
      </c>
      <c r="D11" s="47">
        <v>7.7340716793763249E-5</v>
      </c>
      <c r="E11" s="47">
        <v>3.604629102637071E-3</v>
      </c>
      <c r="F11" s="47">
        <v>9.7964907938766772E-5</v>
      </c>
    </row>
    <row r="12" spans="1:11">
      <c r="A12" t="s">
        <v>224</v>
      </c>
      <c r="B12" t="s">
        <v>284</v>
      </c>
      <c r="C12" s="47">
        <v>3.4439270469538222E-3</v>
      </c>
      <c r="D12" s="47">
        <v>3.6607939282381271E-4</v>
      </c>
      <c r="E12" s="47">
        <v>3.8319751649204502E-3</v>
      </c>
      <c r="F12" s="47">
        <v>4.0732777511381978E-4</v>
      </c>
    </row>
    <row r="13" spans="1:11">
      <c r="A13" t="s">
        <v>259</v>
      </c>
      <c r="B13" t="s">
        <v>284</v>
      </c>
      <c r="C13" s="47">
        <v>8.8009196062935561E-3</v>
      </c>
      <c r="D13" s="47">
        <v>3.7896951228943991E-3</v>
      </c>
      <c r="E13" s="47">
        <v>9.0882965730296715E-3</v>
      </c>
      <c r="F13" s="47">
        <v>3.9134402697644198E-3</v>
      </c>
    </row>
  </sheetData>
  <mergeCells count="1">
    <mergeCell ref="I3:K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2"/>
  <sheetViews>
    <sheetView workbookViewId="0">
      <selection activeCell="A2" sqref="A2:L2"/>
    </sheetView>
  </sheetViews>
  <sheetFormatPr baseColWidth="10" defaultColWidth="10.7109375" defaultRowHeight="16"/>
  <cols>
    <col min="1" max="2" width="10.7109375" style="65"/>
    <col min="3" max="3" width="14.7109375" style="65" customWidth="1"/>
    <col min="4" max="4" width="13.42578125" style="66" customWidth="1"/>
    <col min="5" max="5" width="10.7109375" style="66"/>
    <col min="6" max="6" width="13.5703125" style="66" customWidth="1"/>
    <col min="7" max="7" width="13.7109375" style="66" customWidth="1"/>
    <col min="8" max="8" width="14.28515625" style="67" bestFit="1" customWidth="1"/>
    <col min="9" max="9" width="10.7109375" style="66"/>
    <col min="10" max="10" width="12.5703125" style="1" customWidth="1"/>
    <col min="11" max="11" width="13.7109375" style="1" bestFit="1" customWidth="1"/>
    <col min="12" max="12" width="14.5703125" style="1" bestFit="1" customWidth="1"/>
    <col min="13" max="16384" width="10.7109375" style="1"/>
  </cols>
  <sheetData>
    <row r="1" spans="1:17" ht="17" thickBot="1"/>
    <row r="2" spans="1:17" ht="48" customHeight="1" thickBot="1">
      <c r="A2" s="69" t="s">
        <v>287</v>
      </c>
      <c r="B2" s="70" t="s">
        <v>281</v>
      </c>
      <c r="C2" s="70" t="s">
        <v>341</v>
      </c>
      <c r="D2" s="70" t="s">
        <v>3</v>
      </c>
      <c r="E2" s="70" t="s">
        <v>4</v>
      </c>
      <c r="F2" s="70" t="s">
        <v>5</v>
      </c>
      <c r="G2" s="70" t="s">
        <v>6</v>
      </c>
      <c r="H2" s="71" t="s">
        <v>7</v>
      </c>
      <c r="I2" s="70" t="s">
        <v>334</v>
      </c>
      <c r="J2" s="70" t="s">
        <v>348</v>
      </c>
      <c r="K2" s="70" t="s">
        <v>346</v>
      </c>
      <c r="L2" s="72" t="s">
        <v>347</v>
      </c>
      <c r="N2" s="68" t="s">
        <v>342</v>
      </c>
      <c r="O2" s="81" t="s">
        <v>363</v>
      </c>
      <c r="P2" s="81"/>
      <c r="Q2" s="82"/>
    </row>
    <row r="3" spans="1:17" ht="16" customHeight="1">
      <c r="A3" s="37" t="str">
        <f>New!$L$5</f>
        <v xml:space="preserve"> Jan 2017</v>
      </c>
      <c r="B3" s="38" t="str">
        <f>IFERROR(INDEX(DefRegion,MATCH(ComCountyName,DefCounty,0)),"Out")</f>
        <v>Southwest</v>
      </c>
      <c r="C3" s="38" t="str">
        <f>ComNew!$B3</f>
        <v>ADA</v>
      </c>
      <c r="D3" s="38">
        <f>IFERROR(INDEX(ComNewActiveAO,MATCH(ComCountyName,ComNewCountyName,0)),"")</f>
        <v>8425</v>
      </c>
      <c r="E3" s="38">
        <f>IFERROR(INDEX(ComNewActiveAccts,MATCH(ComCountyName,ComNewCountyName,0)),"")</f>
        <v>16030</v>
      </c>
      <c r="F3" s="38">
        <f>IFERROR(INDEX(ComNewFundedAO,MATCH(ComCountyName,ComNewCountyName,0)),"")</f>
        <v>8237</v>
      </c>
      <c r="G3" s="38">
        <f>IFERROR(INDEX(ComNewFundedAccts,MATCH(ComCountyName,ComNewCountyName,0)),"")</f>
        <v>15693</v>
      </c>
      <c r="H3" s="39">
        <f>IFERROR(INDEX(ComNewTotalAssets,MATCH(ComCountyName,ComNewCountyName,0)),"")</f>
        <v>258461968.15201896</v>
      </c>
      <c r="I3" s="38">
        <f>IFERROR(INDEX(PopulationEstimate,MATCH(ComCountyName,PopulationCounty,0)),"")</f>
        <v>444028</v>
      </c>
      <c r="J3" s="50">
        <f>IFERROR((E3/I3),"")</f>
        <v>3.6101326943345918E-2</v>
      </c>
      <c r="K3" s="52">
        <f>VLOOKUP(B3,Defintions!$E$2:$F$6,2)</f>
        <v>765035</v>
      </c>
      <c r="L3" s="53">
        <f>E3/K3</f>
        <v>2.0953289718771036E-2</v>
      </c>
      <c r="N3" s="3"/>
      <c r="O3" s="3"/>
      <c r="P3" s="3"/>
      <c r="Q3" s="3"/>
    </row>
    <row r="4" spans="1:17">
      <c r="A4" s="37" t="str">
        <f>New!$L$5</f>
        <v xml:space="preserve"> Jan 2017</v>
      </c>
      <c r="B4" s="38" t="str">
        <f>IFERROR(INDEX(DefRegion,MATCH(ComCountyName,DefCounty,0)),"Out")</f>
        <v>Southwest</v>
      </c>
      <c r="C4" s="38" t="str">
        <f>ComNew!$B4</f>
        <v>ADAMS</v>
      </c>
      <c r="D4" s="38">
        <f>IFERROR(INDEX(ComNewActiveAO,MATCH(ComCountyName,ComNewCountyName,0)),"")</f>
        <v>35</v>
      </c>
      <c r="E4" s="38">
        <f>IFERROR(INDEX(ComNewActiveAccts,MATCH(ComCountyName,ComNewCountyName,0)),"")</f>
        <v>69</v>
      </c>
      <c r="F4" s="38">
        <f>IFERROR(INDEX(ComNewFundedAO,MATCH(ComCountyName,ComNewCountyName,0)),"")</f>
        <v>35</v>
      </c>
      <c r="G4" s="38">
        <f>IFERROR(INDEX(ComNewFundedAccts,MATCH(ComCountyName,ComNewCountyName,0)),"")</f>
        <v>69</v>
      </c>
      <c r="H4" s="39">
        <f>IFERROR(INDEX(ComNewTotalAssets,MATCH(ComCountyName,ComNewCountyName,0)),"")</f>
        <v>831860.13478800002</v>
      </c>
      <c r="I4" s="38">
        <f>IFERROR(INDEX(PopulationEstimate,MATCH(ComCountyName,PopulationCounty,0)),"")</f>
        <v>3900</v>
      </c>
      <c r="J4" s="50">
        <f>IFERROR((E4/I4),"")</f>
        <v>1.7692307692307691E-2</v>
      </c>
      <c r="K4" s="52">
        <f>VLOOKUP(B4,Defintions!$E$2:$F$6,2)</f>
        <v>765035</v>
      </c>
      <c r="L4" s="53">
        <f>E4/K4</f>
        <v>9.0191952002195979E-5</v>
      </c>
      <c r="N4" s="3"/>
      <c r="O4" s="3"/>
      <c r="P4" s="3"/>
      <c r="Q4" s="3"/>
    </row>
    <row r="5" spans="1:17">
      <c r="A5" s="37" t="str">
        <f>New!$L$5</f>
        <v xml:space="preserve"> Jan 2017</v>
      </c>
      <c r="B5" s="38" t="str">
        <f>IFERROR(INDEX(DefRegion,MATCH(ComCountyName,DefCounty,0)),"Out")</f>
        <v>East</v>
      </c>
      <c r="C5" s="38" t="str">
        <f>ComNew!$B5</f>
        <v>BANNOCK</v>
      </c>
      <c r="D5" s="38">
        <f>IFERROR(INDEX(ComNewActiveAO,MATCH(ComCountyName,ComNewCountyName,0)),"")</f>
        <v>393</v>
      </c>
      <c r="E5" s="38">
        <f>IFERROR(INDEX(ComNewActiveAccts,MATCH(ComCountyName,ComNewCountyName,0)),"")</f>
        <v>803</v>
      </c>
      <c r="F5" s="38">
        <f>IFERROR(INDEX(ComNewFundedAO,MATCH(ComCountyName,ComNewCountyName,0)),"")</f>
        <v>382</v>
      </c>
      <c r="G5" s="38">
        <f>IFERROR(INDEX(ComNewFundedAccts,MATCH(ComCountyName,ComNewCountyName,0)),"")</f>
        <v>781</v>
      </c>
      <c r="H5" s="39">
        <f>IFERROR(INDEX(ComNewTotalAssets,MATCH(ComCountyName,ComNewCountyName,0)),"")</f>
        <v>10155612.784831008</v>
      </c>
      <c r="I5" s="38">
        <f>IFERROR(INDEX(PopulationEstimate,MATCH(ComCountyName,PopulationCounty,0)),"")</f>
        <v>84377</v>
      </c>
      <c r="J5" s="50">
        <f>IFERROR((E5/I5),"")</f>
        <v>9.5168114533581427E-3</v>
      </c>
      <c r="K5" s="52">
        <f>VLOOKUP(B5,Defintions!$E$2:$F$6,2)</f>
        <v>193947</v>
      </c>
      <c r="L5" s="53">
        <f>E5/K5</f>
        <v>4.1403063723594591E-3</v>
      </c>
    </row>
    <row r="6" spans="1:17">
      <c r="A6" s="37" t="str">
        <f>New!$L$5</f>
        <v xml:space="preserve"> Jan 2017</v>
      </c>
      <c r="B6" s="38" t="str">
        <f>IFERROR(INDEX(DefRegion,MATCH(ComCountyName,DefCounty,0)),"Out")</f>
        <v>East</v>
      </c>
      <c r="C6" s="38" t="str">
        <f>ComNew!$B6</f>
        <v>BEAR LAKE</v>
      </c>
      <c r="D6" s="38">
        <f>IFERROR(INDEX(ComNewActiveAO,MATCH(ComCountyName,ComNewCountyName,0)),"")</f>
        <v>4</v>
      </c>
      <c r="E6" s="38">
        <f>IFERROR(INDEX(ComNewActiveAccts,MATCH(ComCountyName,ComNewCountyName,0)),"")</f>
        <v>7</v>
      </c>
      <c r="F6" s="38">
        <f>IFERROR(INDEX(ComNewFundedAO,MATCH(ComCountyName,ComNewCountyName,0)),"")</f>
        <v>4</v>
      </c>
      <c r="G6" s="38">
        <f>IFERROR(INDEX(ComNewFundedAccts,MATCH(ComCountyName,ComNewCountyName,0)),"")</f>
        <v>7</v>
      </c>
      <c r="H6" s="39">
        <f>IFERROR(INDEX(ComNewTotalAssets,MATCH(ComCountyName,ComNewCountyName,0)),"")</f>
        <v>129978.13367</v>
      </c>
      <c r="I6" s="38">
        <f>IFERROR(INDEX(PopulationEstimate,MATCH(ComCountyName,PopulationCounty,0)),"")</f>
        <v>5945</v>
      </c>
      <c r="J6" s="50">
        <f>IFERROR((E6/I6),"")</f>
        <v>1.1774600504625735E-3</v>
      </c>
      <c r="K6" s="52">
        <f>VLOOKUP(B6,Defintions!$E$2:$F$6,2)</f>
        <v>193947</v>
      </c>
      <c r="L6" s="53">
        <f>E6/K6</f>
        <v>3.6092334503756182E-5</v>
      </c>
    </row>
    <row r="7" spans="1:17">
      <c r="A7" s="37" t="str">
        <f>New!$L$5</f>
        <v xml:space="preserve"> Jan 2017</v>
      </c>
      <c r="B7" s="38" t="str">
        <f>IFERROR(INDEX(DefRegion,MATCH(ComCountyName,DefCounty,0)),"Out")</f>
        <v>North</v>
      </c>
      <c r="C7" s="38" t="str">
        <f>ComNew!$B7</f>
        <v>BENEWAH</v>
      </c>
      <c r="D7" s="38">
        <f>IFERROR(INDEX(ComNewActiveAO,MATCH(ComCountyName,ComNewCountyName,0)),"")</f>
        <v>23</v>
      </c>
      <c r="E7" s="38">
        <f>IFERROR(INDEX(ComNewActiveAccts,MATCH(ComCountyName,ComNewCountyName,0)),"")</f>
        <v>35</v>
      </c>
      <c r="F7" s="38">
        <f>IFERROR(INDEX(ComNewFundedAO,MATCH(ComCountyName,ComNewCountyName,0)),"")</f>
        <v>23</v>
      </c>
      <c r="G7" s="38">
        <f>IFERROR(INDEX(ComNewFundedAccts,MATCH(ComCountyName,ComNewCountyName,0)),"")</f>
        <v>35</v>
      </c>
      <c r="H7" s="39">
        <f>IFERROR(INDEX(ComNewTotalAssets,MATCH(ComCountyName,ComNewCountyName,0)),"")</f>
        <v>477952.65336200013</v>
      </c>
      <c r="I7" s="38">
        <f>IFERROR(INDEX(PopulationEstimate,MATCH(ComCountyName,PopulationCounty,0)),"")</f>
        <v>9092</v>
      </c>
      <c r="J7" s="50">
        <f>IFERROR((E7/I7),"")</f>
        <v>3.849538055433348E-3</v>
      </c>
      <c r="K7" s="52">
        <f>VLOOKUP(B7,Defintions!$E$2:$F$6,2)</f>
        <v>193947</v>
      </c>
      <c r="L7" s="53">
        <f>E7/K7</f>
        <v>1.804616725187809E-4</v>
      </c>
    </row>
    <row r="8" spans="1:17">
      <c r="A8" s="37" t="str">
        <f>New!$L$5</f>
        <v xml:space="preserve"> Jan 2017</v>
      </c>
      <c r="B8" s="38" t="str">
        <f>IFERROR(INDEX(DefRegion,MATCH(ComCountyName,DefCounty,0)),"Out")</f>
        <v>East</v>
      </c>
      <c r="C8" s="38" t="str">
        <f>ComNew!$B8</f>
        <v>BINGHAM</v>
      </c>
      <c r="D8" s="38">
        <f>IFERROR(INDEX(ComNewActiveAO,MATCH(ComCountyName,ComNewCountyName,0)),"")</f>
        <v>111</v>
      </c>
      <c r="E8" s="38">
        <f>IFERROR(INDEX(ComNewActiveAccts,MATCH(ComCountyName,ComNewCountyName,0)),"")</f>
        <v>272</v>
      </c>
      <c r="F8" s="38">
        <f>IFERROR(INDEX(ComNewFundedAO,MATCH(ComCountyName,ComNewCountyName,0)),"")</f>
        <v>110</v>
      </c>
      <c r="G8" s="38">
        <f>IFERROR(INDEX(ComNewFundedAccts,MATCH(ComCountyName,ComNewCountyName,0)),"")</f>
        <v>267</v>
      </c>
      <c r="H8" s="39">
        <f>IFERROR(INDEX(ComNewTotalAssets,MATCH(ComCountyName,ComNewCountyName,0)),"")</f>
        <v>1609346.1428140004</v>
      </c>
      <c r="I8" s="38">
        <f>IFERROR(INDEX(PopulationEstimate,MATCH(ComCountyName,PopulationCounty,0)),"")</f>
        <v>45201</v>
      </c>
      <c r="J8" s="50">
        <f>IFERROR((E8/I8),"")</f>
        <v>6.0175659830534719E-3</v>
      </c>
      <c r="K8" s="52">
        <f>VLOOKUP(B8,Defintions!$E$2:$F$6,2)</f>
        <v>193947</v>
      </c>
      <c r="L8" s="53">
        <f>E8/K8</f>
        <v>1.4024449978602403E-3</v>
      </c>
    </row>
    <row r="9" spans="1:17">
      <c r="A9" s="37" t="str">
        <f>New!$L$5</f>
        <v xml:space="preserve"> Jan 2017</v>
      </c>
      <c r="B9" s="38" t="str">
        <f>IFERROR(INDEX(DefRegion,MATCH(ComCountyName,DefCounty,0)),"Out")</f>
        <v>Central</v>
      </c>
      <c r="C9" s="38" t="str">
        <f>ComNew!$B9</f>
        <v>BLAINE</v>
      </c>
      <c r="D9" s="38">
        <f>IFERROR(INDEX(ComNewActiveAO,MATCH(ComCountyName,ComNewCountyName,0)),"")</f>
        <v>375</v>
      </c>
      <c r="E9" s="38">
        <f>IFERROR(INDEX(ComNewActiveAccts,MATCH(ComCountyName,ComNewCountyName,0)),"")</f>
        <v>687</v>
      </c>
      <c r="F9" s="38">
        <f>IFERROR(INDEX(ComNewFundedAO,MATCH(ComCountyName,ComNewCountyName,0)),"")</f>
        <v>373</v>
      </c>
      <c r="G9" s="38">
        <f>IFERROR(INDEX(ComNewFundedAccts,MATCH(ComCountyName,ComNewCountyName,0)),"")</f>
        <v>683</v>
      </c>
      <c r="H9" s="39">
        <f>IFERROR(INDEX(ComNewTotalAssets,MATCH(ComCountyName,ComNewCountyName,0)),"")</f>
        <v>18158758.924365997</v>
      </c>
      <c r="I9" s="38">
        <f>IFERROR(INDEX(PopulationEstimate,MATCH(ComCountyName,PopulationCounty,0)),"")</f>
        <v>21791</v>
      </c>
      <c r="J9" s="50">
        <f>IFERROR((E9/I9),"")</f>
        <v>3.1526777109815982E-2</v>
      </c>
      <c r="K9" s="52">
        <f>VLOOKUP(B9,Defintions!$E$2:$F$6,2)</f>
        <v>193947</v>
      </c>
      <c r="L9" s="53">
        <f>E9/K9</f>
        <v>3.5422048291543565E-3</v>
      </c>
    </row>
    <row r="10" spans="1:17">
      <c r="A10" s="37" t="str">
        <f>New!$L$5</f>
        <v xml:space="preserve"> Jan 2017</v>
      </c>
      <c r="B10" s="38" t="str">
        <f>IFERROR(INDEX(DefRegion,MATCH(ComCountyName,DefCounty,0)),"Out")</f>
        <v>Southwest</v>
      </c>
      <c r="C10" s="38" t="str">
        <f>ComNew!$B10</f>
        <v>BOISE</v>
      </c>
      <c r="D10" s="38">
        <f>IFERROR(INDEX(ComNewActiveAO,MATCH(ComCountyName,ComNewCountyName,0)),"")</f>
        <v>37</v>
      </c>
      <c r="E10" s="38">
        <f>IFERROR(INDEX(ComNewActiveAccts,MATCH(ComCountyName,ComNewCountyName,0)),"")</f>
        <v>85</v>
      </c>
      <c r="F10" s="38">
        <f>IFERROR(INDEX(ComNewFundedAO,MATCH(ComCountyName,ComNewCountyName,0)),"")</f>
        <v>37</v>
      </c>
      <c r="G10" s="38">
        <f>IFERROR(INDEX(ComNewFundedAccts,MATCH(ComCountyName,ComNewCountyName,0)),"")</f>
        <v>85</v>
      </c>
      <c r="H10" s="39">
        <f>IFERROR(INDEX(ComNewTotalAssets,MATCH(ComCountyName,ComNewCountyName,0)),"")</f>
        <v>907498.51228899998</v>
      </c>
      <c r="I10" s="38">
        <f>IFERROR(INDEX(PopulationEstimate,MATCH(ComCountyName,PopulationCounty,0)),"")</f>
        <v>7124</v>
      </c>
      <c r="J10" s="50">
        <f>IFERROR((E10/I10),"")</f>
        <v>1.193149915777653E-2</v>
      </c>
      <c r="K10" s="52">
        <f>VLOOKUP(B10,Defintions!$E$2:$F$6,2)</f>
        <v>765035</v>
      </c>
      <c r="L10" s="53">
        <f>E10/K10</f>
        <v>1.1110602782879214E-4</v>
      </c>
    </row>
    <row r="11" spans="1:17">
      <c r="A11" s="37" t="str">
        <f>New!$L$5</f>
        <v xml:space="preserve"> Jan 2017</v>
      </c>
      <c r="B11" s="38" t="str">
        <f>IFERROR(INDEX(DefRegion,MATCH(ComCountyName,DefCounty,0)),"Out")</f>
        <v>North</v>
      </c>
      <c r="C11" s="38" t="str">
        <f>ComNew!$B11</f>
        <v>BONNER</v>
      </c>
      <c r="D11" s="38">
        <f>IFERROR(INDEX(ComNewActiveAO,MATCH(ComCountyName,ComNewCountyName,0)),"")</f>
        <v>211</v>
      </c>
      <c r="E11" s="38">
        <f>IFERROR(INDEX(ComNewActiveAccts,MATCH(ComCountyName,ComNewCountyName,0)),"")</f>
        <v>402</v>
      </c>
      <c r="F11" s="38">
        <f>IFERROR(INDEX(ComNewFundedAO,MATCH(ComCountyName,ComNewCountyName,0)),"")</f>
        <v>209</v>
      </c>
      <c r="G11" s="38">
        <f>IFERROR(INDEX(ComNewFundedAccts,MATCH(ComCountyName,ComNewCountyName,0)),"")</f>
        <v>397</v>
      </c>
      <c r="H11" s="39">
        <f>IFERROR(INDEX(ComNewTotalAssets,MATCH(ComCountyName,ComNewCountyName,0)),"")</f>
        <v>4378173.7608659994</v>
      </c>
      <c r="I11" s="38">
        <f>IFERROR(INDEX(PopulationEstimate,MATCH(ComCountyName,PopulationCounty,0)),"")</f>
        <v>42536</v>
      </c>
      <c r="J11" s="50">
        <f>IFERROR((E11/I11),"")</f>
        <v>9.4508181305247314E-3</v>
      </c>
      <c r="K11" s="52">
        <f>VLOOKUP(B11,Defintions!$E$2:$F$6,2)</f>
        <v>193947</v>
      </c>
      <c r="L11" s="53">
        <f>E11/K11</f>
        <v>2.0727312100728549E-3</v>
      </c>
    </row>
    <row r="12" spans="1:17">
      <c r="A12" s="37" t="str">
        <f>New!$L$5</f>
        <v xml:space="preserve"> Jan 2017</v>
      </c>
      <c r="B12" s="38" t="str">
        <f>IFERROR(INDEX(DefRegion,MATCH(ComCountyName,DefCounty,0)),"Out")</f>
        <v>East</v>
      </c>
      <c r="C12" s="38" t="str">
        <f>ComNew!$B12</f>
        <v>BONNEVILLE</v>
      </c>
      <c r="D12" s="38">
        <f>IFERROR(INDEX(ComNewActiveAO,MATCH(ComCountyName,ComNewCountyName,0)),"")</f>
        <v>692</v>
      </c>
      <c r="E12" s="38">
        <f>IFERROR(INDEX(ComNewActiveAccts,MATCH(ComCountyName,ComNewCountyName,0)),"")</f>
        <v>1518</v>
      </c>
      <c r="F12" s="38">
        <f>IFERROR(INDEX(ComNewFundedAO,MATCH(ComCountyName,ComNewCountyName,0)),"")</f>
        <v>680</v>
      </c>
      <c r="G12" s="38">
        <f>IFERROR(INDEX(ComNewFundedAccts,MATCH(ComCountyName,ComNewCountyName,0)),"")</f>
        <v>1495</v>
      </c>
      <c r="H12" s="39">
        <f>IFERROR(INDEX(ComNewTotalAssets,MATCH(ComCountyName,ComNewCountyName,0)),"")</f>
        <v>15970220.824979996</v>
      </c>
      <c r="I12" s="38">
        <f>IFERROR(INDEX(PopulationEstimate,MATCH(ComCountyName,PopulationCounty,0)),"")</f>
        <v>112232</v>
      </c>
      <c r="J12" s="50">
        <f>IFERROR((E12/I12),"")</f>
        <v>1.3525554209138214E-2</v>
      </c>
      <c r="K12" s="52">
        <f>VLOOKUP(B12,Defintions!$E$2:$F$6,2)</f>
        <v>193947</v>
      </c>
      <c r="L12" s="53">
        <f>E12/K12</f>
        <v>7.8268805395288396E-3</v>
      </c>
    </row>
    <row r="13" spans="1:17">
      <c r="A13" s="37" t="str">
        <f>New!$L$5</f>
        <v xml:space="preserve"> Jan 2017</v>
      </c>
      <c r="B13" s="38" t="str">
        <f>IFERROR(INDEX(DefRegion,MATCH(ComCountyName,DefCounty,0)),"Out")</f>
        <v>North</v>
      </c>
      <c r="C13" s="38" t="str">
        <f>ComNew!$B13</f>
        <v>BOUNDARY</v>
      </c>
      <c r="D13" s="38">
        <f>IFERROR(INDEX(ComNewActiveAO,MATCH(ComCountyName,ComNewCountyName,0)),"")</f>
        <v>28</v>
      </c>
      <c r="E13" s="38">
        <f>IFERROR(INDEX(ComNewActiveAccts,MATCH(ComCountyName,ComNewCountyName,0)),"")</f>
        <v>73</v>
      </c>
      <c r="F13" s="38">
        <f>IFERROR(INDEX(ComNewFundedAO,MATCH(ComCountyName,ComNewCountyName,0)),"")</f>
        <v>28</v>
      </c>
      <c r="G13" s="38">
        <f>IFERROR(INDEX(ComNewFundedAccts,MATCH(ComCountyName,ComNewCountyName,0)),"")</f>
        <v>73</v>
      </c>
      <c r="H13" s="39">
        <f>IFERROR(INDEX(ComNewTotalAssets,MATCH(ComCountyName,ComNewCountyName,0)),"")</f>
        <v>973809.95023900038</v>
      </c>
      <c r="I13" s="38">
        <f>IFERROR(INDEX(PopulationEstimate,MATCH(ComCountyName,PopulationCounty,0)),"")</f>
        <v>11681</v>
      </c>
      <c r="J13" s="50">
        <f>IFERROR((E13/I13),"")</f>
        <v>6.249464943069943E-3</v>
      </c>
      <c r="K13" s="52">
        <f>VLOOKUP(B13,Defintions!$E$2:$F$6,2)</f>
        <v>193947</v>
      </c>
      <c r="L13" s="53">
        <f>E13/K13</f>
        <v>3.7639148839631445E-4</v>
      </c>
    </row>
    <row r="14" spans="1:17">
      <c r="A14" s="37" t="str">
        <f>New!$L$5</f>
        <v xml:space="preserve"> Jan 2017</v>
      </c>
      <c r="B14" s="38" t="str">
        <f>IFERROR(INDEX(DefRegion,MATCH(ComCountyName,DefCounty,0)),"Out")</f>
        <v>East</v>
      </c>
      <c r="C14" s="38" t="str">
        <f>ComNew!$B14</f>
        <v>BUTTE</v>
      </c>
      <c r="D14" s="38">
        <f>IFERROR(INDEX(ComNewActiveAO,MATCH(ComCountyName,ComNewCountyName,0)),"")</f>
        <v>4</v>
      </c>
      <c r="E14" s="38">
        <f>IFERROR(INDEX(ComNewActiveAccts,MATCH(ComCountyName,ComNewCountyName,0)),"")</f>
        <v>6</v>
      </c>
      <c r="F14" s="38">
        <f>IFERROR(INDEX(ComNewFundedAO,MATCH(ComCountyName,ComNewCountyName,0)),"")</f>
        <v>4</v>
      </c>
      <c r="G14" s="38">
        <f>IFERROR(INDEX(ComNewFundedAccts,MATCH(ComCountyName,ComNewCountyName,0)),"")</f>
        <v>6</v>
      </c>
      <c r="H14" s="39">
        <f>IFERROR(INDEX(ComNewTotalAssets,MATCH(ComCountyName,ComNewCountyName,0)),"")</f>
        <v>8418.9692500000001</v>
      </c>
      <c r="I14" s="38">
        <f>IFERROR(INDEX(PopulationEstimate,MATCH(ComCountyName,PopulationCounty,0)),"")</f>
        <v>2501</v>
      </c>
      <c r="J14" s="50">
        <f>IFERROR((E14/I14),"")</f>
        <v>2.3990403838464614E-3</v>
      </c>
      <c r="K14" s="52">
        <f>VLOOKUP(B14,Defintions!$E$2:$F$6,2)</f>
        <v>193947</v>
      </c>
      <c r="L14" s="53">
        <f>E14/K14</f>
        <v>3.0936286717505298E-5</v>
      </c>
    </row>
    <row r="15" spans="1:17">
      <c r="A15" s="37" t="str">
        <f>New!$L$5</f>
        <v xml:space="preserve"> Jan 2017</v>
      </c>
      <c r="B15" s="38" t="str">
        <f>IFERROR(INDEX(DefRegion,MATCH(ComCountyName,DefCounty,0)),"Out")</f>
        <v>Central</v>
      </c>
      <c r="C15" s="38" t="str">
        <f>ComNew!$B15</f>
        <v>CAMAS</v>
      </c>
      <c r="D15" s="38">
        <f>IFERROR(INDEX(ComNewActiveAO,MATCH(ComCountyName,ComNewCountyName,0)),"")</f>
        <v>3</v>
      </c>
      <c r="E15" s="38">
        <f>IFERROR(INDEX(ComNewActiveAccts,MATCH(ComCountyName,ComNewCountyName,0)),"")</f>
        <v>5</v>
      </c>
      <c r="F15" s="38">
        <f>IFERROR(INDEX(ComNewFundedAO,MATCH(ComCountyName,ComNewCountyName,0)),"")</f>
        <v>3</v>
      </c>
      <c r="G15" s="38">
        <f>IFERROR(INDEX(ComNewFundedAccts,MATCH(ComCountyName,ComNewCountyName,0)),"")</f>
        <v>5</v>
      </c>
      <c r="H15" s="39">
        <f>IFERROR(INDEX(ComNewTotalAssets,MATCH(ComCountyName,ComNewCountyName,0)),"")</f>
        <v>32735.394569000004</v>
      </c>
      <c r="I15" s="38">
        <f>IFERROR(INDEX(PopulationEstimate,MATCH(ComCountyName,PopulationCounty,0)),"")</f>
        <v>1072</v>
      </c>
      <c r="J15" s="50">
        <f>IFERROR((E15/I15),"")</f>
        <v>4.6641791044776115E-3</v>
      </c>
      <c r="K15" s="52">
        <f>VLOOKUP(B15,Defintions!$E$2:$F$6,2)</f>
        <v>193947</v>
      </c>
      <c r="L15" s="53">
        <f>E15/K15</f>
        <v>2.5780238931254414E-5</v>
      </c>
    </row>
    <row r="16" spans="1:17">
      <c r="A16" s="37" t="str">
        <f>New!$L$5</f>
        <v xml:space="preserve"> Jan 2017</v>
      </c>
      <c r="B16" s="38" t="str">
        <f>IFERROR(INDEX(DefRegion,MATCH(ComCountyName,DefCounty,0)),"Out")</f>
        <v>Southwest</v>
      </c>
      <c r="C16" s="38" t="str">
        <f>ComNew!$B16</f>
        <v>CANYON</v>
      </c>
      <c r="D16" s="38">
        <f>IFERROR(INDEX(ComNewActiveAO,MATCH(ComCountyName,ComNewCountyName,0)),"")</f>
        <v>983</v>
      </c>
      <c r="E16" s="38">
        <f>IFERROR(INDEX(ComNewActiveAccts,MATCH(ComCountyName,ComNewCountyName,0)),"")</f>
        <v>2048</v>
      </c>
      <c r="F16" s="38">
        <f>IFERROR(INDEX(ComNewFundedAO,MATCH(ComCountyName,ComNewCountyName,0)),"")</f>
        <v>952</v>
      </c>
      <c r="G16" s="38">
        <f>IFERROR(INDEX(ComNewFundedAccts,MATCH(ComCountyName,ComNewCountyName,0)),"")</f>
        <v>1977</v>
      </c>
      <c r="H16" s="39">
        <f>IFERROR(INDEX(ComNewTotalAssets,MATCH(ComCountyName,ComNewCountyName,0)),"")</f>
        <v>15458031.911395997</v>
      </c>
      <c r="I16" s="38">
        <f>IFERROR(INDEX(PopulationEstimate,MATCH(ComCountyName,PopulationCounty,0)),"")</f>
        <v>211698</v>
      </c>
      <c r="J16" s="50">
        <f>IFERROR((E16/I16),"")</f>
        <v>9.6741584710294849E-3</v>
      </c>
      <c r="K16" s="52">
        <f>VLOOKUP(B16,Defintions!$E$2:$F$6,2)</f>
        <v>765035</v>
      </c>
      <c r="L16" s="53">
        <f>E16/K16</f>
        <v>2.6770017058043096E-3</v>
      </c>
    </row>
    <row r="17" spans="1:12">
      <c r="A17" s="37" t="str">
        <f>New!$L$5</f>
        <v xml:space="preserve"> Jan 2017</v>
      </c>
      <c r="B17" s="38" t="str">
        <f>IFERROR(INDEX(DefRegion,MATCH(ComCountyName,DefCounty,0)),"Out")</f>
        <v>East</v>
      </c>
      <c r="C17" s="38" t="str">
        <f>ComNew!$B17</f>
        <v>CARIBOU</v>
      </c>
      <c r="D17" s="38">
        <f>IFERROR(INDEX(ComNewActiveAO,MATCH(ComCountyName,ComNewCountyName,0)),"")</f>
        <v>21</v>
      </c>
      <c r="E17" s="38">
        <f>IFERROR(INDEX(ComNewActiveAccts,MATCH(ComCountyName,ComNewCountyName,0)),"")</f>
        <v>48</v>
      </c>
      <c r="F17" s="38">
        <f>IFERROR(INDEX(ComNewFundedAO,MATCH(ComCountyName,ComNewCountyName,0)),"")</f>
        <v>21</v>
      </c>
      <c r="G17" s="38">
        <f>IFERROR(INDEX(ComNewFundedAccts,MATCH(ComCountyName,ComNewCountyName,0)),"")</f>
        <v>47</v>
      </c>
      <c r="H17" s="39">
        <f>IFERROR(INDEX(ComNewTotalAssets,MATCH(ComCountyName,ComNewCountyName,0)),"")</f>
        <v>473109.25603100006</v>
      </c>
      <c r="I17" s="38">
        <f>IFERROR(INDEX(PopulationEstimate,MATCH(ComCountyName,PopulationCounty,0)),"")</f>
        <v>6887</v>
      </c>
      <c r="J17" s="50">
        <f>IFERROR((E17/I17),"")</f>
        <v>6.9696529693625674E-3</v>
      </c>
      <c r="K17" s="52">
        <f>VLOOKUP(B17,Defintions!$E$2:$F$6,2)</f>
        <v>193947</v>
      </c>
      <c r="L17" s="53">
        <f>E17/K17</f>
        <v>2.4749029374004238E-4</v>
      </c>
    </row>
    <row r="18" spans="1:12">
      <c r="A18" s="37" t="str">
        <f>New!$L$5</f>
        <v xml:space="preserve"> Jan 2017</v>
      </c>
      <c r="B18" s="38" t="str">
        <f>IFERROR(INDEX(DefRegion,MATCH(ComCountyName,DefCounty,0)),"Out")</f>
        <v>Central</v>
      </c>
      <c r="C18" s="38" t="str">
        <f>ComNew!$B18</f>
        <v>CASSIA</v>
      </c>
      <c r="D18" s="38">
        <f>IFERROR(INDEX(ComNewActiveAO,MATCH(ComCountyName,ComNewCountyName,0)),"")</f>
        <v>66</v>
      </c>
      <c r="E18" s="38">
        <f>IFERROR(INDEX(ComNewActiveAccts,MATCH(ComCountyName,ComNewCountyName,0)),"")</f>
        <v>180</v>
      </c>
      <c r="F18" s="38">
        <f>IFERROR(INDEX(ComNewFundedAO,MATCH(ComCountyName,ComNewCountyName,0)),"")</f>
        <v>65</v>
      </c>
      <c r="G18" s="38">
        <f>IFERROR(INDEX(ComNewFundedAccts,MATCH(ComCountyName,ComNewCountyName,0)),"")</f>
        <v>178</v>
      </c>
      <c r="H18" s="39">
        <f>IFERROR(INDEX(ComNewTotalAssets,MATCH(ComCountyName,ComNewCountyName,0)),"")</f>
        <v>1843114.7790670004</v>
      </c>
      <c r="I18" s="38">
        <f>IFERROR(INDEX(PopulationEstimate,MATCH(ComCountyName,PopulationCounty,0)),"")</f>
        <v>23504</v>
      </c>
      <c r="J18" s="50">
        <f>IFERROR((E18/I18),"")</f>
        <v>7.6582709326072154E-3</v>
      </c>
      <c r="K18" s="52">
        <f>VLOOKUP(B18,Defintions!$E$2:$F$6,2)</f>
        <v>193947</v>
      </c>
      <c r="L18" s="53">
        <f>E18/K18</f>
        <v>9.2808860152515898E-4</v>
      </c>
    </row>
    <row r="19" spans="1:12">
      <c r="A19" s="37" t="str">
        <f>New!$L$5</f>
        <v xml:space="preserve"> Jan 2017</v>
      </c>
      <c r="B19" s="38" t="str">
        <f>IFERROR(INDEX(DefRegion,MATCH(ComCountyName,DefCounty,0)),"Out")</f>
        <v>East</v>
      </c>
      <c r="C19" s="38" t="str">
        <f>ComNew!$B19</f>
        <v>CLARK</v>
      </c>
      <c r="D19" s="38">
        <f>IFERROR(INDEX(ComNewActiveAO,MATCH(ComCountyName,ComNewCountyName,0)),"")</f>
        <v>1</v>
      </c>
      <c r="E19" s="38">
        <f>IFERROR(INDEX(ComNewActiveAccts,MATCH(ComCountyName,ComNewCountyName,0)),"")</f>
        <v>2</v>
      </c>
      <c r="F19" s="38">
        <f>IFERROR(INDEX(ComNewFundedAO,MATCH(ComCountyName,ComNewCountyName,0)),"")</f>
        <v>1</v>
      </c>
      <c r="G19" s="38">
        <f>IFERROR(INDEX(ComNewFundedAccts,MATCH(ComCountyName,ComNewCountyName,0)),"")</f>
        <v>2</v>
      </c>
      <c r="H19" s="39">
        <f>IFERROR(INDEX(ComNewTotalAssets,MATCH(ComCountyName,ComNewCountyName,0)),"")</f>
        <v>10418.846916</v>
      </c>
      <c r="I19" s="38">
        <f>IFERROR(INDEX(PopulationEstimate,MATCH(ComCountyName,PopulationCounty,0)),"")</f>
        <v>860</v>
      </c>
      <c r="J19" s="50">
        <f>IFERROR((E19/I19),"")</f>
        <v>2.3255813953488372E-3</v>
      </c>
      <c r="K19" s="52">
        <f>VLOOKUP(B19,Defintions!$E$2:$F$6,2)</f>
        <v>193947</v>
      </c>
      <c r="L19" s="53">
        <f>E19/K19</f>
        <v>1.0312095572501767E-5</v>
      </c>
    </row>
    <row r="20" spans="1:12">
      <c r="A20" s="37" t="str">
        <f>New!$L$5</f>
        <v xml:space="preserve"> Jan 2017</v>
      </c>
      <c r="B20" s="38" t="str">
        <f>IFERROR(INDEX(DefRegion,MATCH(ComCountyName,DefCounty,0)),"Out")</f>
        <v>North</v>
      </c>
      <c r="C20" s="38" t="str">
        <f>ComNew!$B20</f>
        <v>CLEARWATER</v>
      </c>
      <c r="D20" s="38">
        <f>IFERROR(INDEX(ComNewActiveAO,MATCH(ComCountyName,ComNewCountyName,0)),"")</f>
        <v>33</v>
      </c>
      <c r="E20" s="38">
        <f>IFERROR(INDEX(ComNewActiveAccts,MATCH(ComCountyName,ComNewCountyName,0)),"")</f>
        <v>55</v>
      </c>
      <c r="F20" s="38">
        <f>IFERROR(INDEX(ComNewFundedAO,MATCH(ComCountyName,ComNewCountyName,0)),"")</f>
        <v>32</v>
      </c>
      <c r="G20" s="38">
        <f>IFERROR(INDEX(ComNewFundedAccts,MATCH(ComCountyName,ComNewCountyName,0)),"")</f>
        <v>53</v>
      </c>
      <c r="H20" s="39">
        <f>IFERROR(INDEX(ComNewTotalAssets,MATCH(ComCountyName,ComNewCountyName,0)),"")</f>
        <v>622594.89956799988</v>
      </c>
      <c r="I20" s="38">
        <f>IFERROR(INDEX(PopulationEstimate,MATCH(ComCountyName,PopulationCounty,0)),"")</f>
        <v>8497</v>
      </c>
      <c r="J20" s="50">
        <f>IFERROR((E20/I20),"")</f>
        <v>6.472872778627751E-3</v>
      </c>
      <c r="K20" s="52">
        <f>VLOOKUP(B20,Defintions!$E$2:$F$6,2)</f>
        <v>193947</v>
      </c>
      <c r="L20" s="53">
        <f>E20/K20</f>
        <v>2.8358262824379856E-4</v>
      </c>
    </row>
    <row r="21" spans="1:12">
      <c r="A21" s="37" t="str">
        <f>New!$L$5</f>
        <v xml:space="preserve"> Jan 2017</v>
      </c>
      <c r="B21" s="38" t="str">
        <f>IFERROR(INDEX(DefRegion,MATCH(ComCountyName,DefCounty,0)),"Out")</f>
        <v>East</v>
      </c>
      <c r="C21" s="38" t="str">
        <f>ComNew!$B21</f>
        <v>CUSTER</v>
      </c>
      <c r="D21" s="38">
        <f>IFERROR(INDEX(ComNewActiveAO,MATCH(ComCountyName,ComNewCountyName,0)),"")</f>
        <v>17</v>
      </c>
      <c r="E21" s="38">
        <f>IFERROR(INDEX(ComNewActiveAccts,MATCH(ComCountyName,ComNewCountyName,0)),"")</f>
        <v>32</v>
      </c>
      <c r="F21" s="38">
        <f>IFERROR(INDEX(ComNewFundedAO,MATCH(ComCountyName,ComNewCountyName,0)),"")</f>
        <v>16</v>
      </c>
      <c r="G21" s="38">
        <f>IFERROR(INDEX(ComNewFundedAccts,MATCH(ComCountyName,ComNewCountyName,0)),"")</f>
        <v>31</v>
      </c>
      <c r="H21" s="39">
        <f>IFERROR(INDEX(ComNewTotalAssets,MATCH(ComCountyName,ComNewCountyName,0)),"")</f>
        <v>420697.26857000007</v>
      </c>
      <c r="I21" s="38">
        <f>IFERROR(INDEX(PopulationEstimate,MATCH(ComCountyName,PopulationCounty,0)),"")</f>
        <v>4096</v>
      </c>
      <c r="J21" s="50">
        <f>IFERROR((E21/I21),"")</f>
        <v>7.8125E-3</v>
      </c>
      <c r="K21" s="52">
        <f>VLOOKUP(B21,Defintions!$E$2:$F$6,2)</f>
        <v>193947</v>
      </c>
      <c r="L21" s="53">
        <f>E21/K21</f>
        <v>1.6499352916002827E-4</v>
      </c>
    </row>
    <row r="22" spans="1:12">
      <c r="A22" s="37" t="str">
        <f>New!$L$5</f>
        <v xml:space="preserve"> Jan 2017</v>
      </c>
      <c r="B22" s="38" t="str">
        <f>IFERROR(INDEX(DefRegion,MATCH(ComCountyName,DefCounty,0)),"Out")</f>
        <v>Southwest</v>
      </c>
      <c r="C22" s="38" t="str">
        <f>ComNew!$B22</f>
        <v>ELMORE</v>
      </c>
      <c r="D22" s="38">
        <f>IFERROR(INDEX(ComNewActiveAO,MATCH(ComCountyName,ComNewCountyName,0)),"")</f>
        <v>56</v>
      </c>
      <c r="E22" s="38">
        <f>IFERROR(INDEX(ComNewActiveAccts,MATCH(ComCountyName,ComNewCountyName,0)),"")</f>
        <v>110</v>
      </c>
      <c r="F22" s="38">
        <f>IFERROR(INDEX(ComNewFundedAO,MATCH(ComCountyName,ComNewCountyName,0)),"")</f>
        <v>53</v>
      </c>
      <c r="G22" s="38">
        <f>IFERROR(INDEX(ComNewFundedAccts,MATCH(ComCountyName,ComNewCountyName,0)),"")</f>
        <v>107</v>
      </c>
      <c r="H22" s="39">
        <f>IFERROR(INDEX(ComNewTotalAssets,MATCH(ComCountyName,ComNewCountyName,0)),"")</f>
        <v>693852.7055269999</v>
      </c>
      <c r="I22" s="38">
        <f>IFERROR(INDEX(PopulationEstimate,MATCH(ComCountyName,PopulationCounty,0)),"")</f>
        <v>26018</v>
      </c>
      <c r="J22" s="50">
        <f>IFERROR((E22/I22),"")</f>
        <v>4.2278422630486583E-3</v>
      </c>
      <c r="K22" s="52">
        <f>VLOOKUP(B22,Defintions!$E$2:$F$6,2)</f>
        <v>765035</v>
      </c>
      <c r="L22" s="53">
        <f>E22/K22</f>
        <v>1.4378427130784866E-4</v>
      </c>
    </row>
    <row r="23" spans="1:12">
      <c r="A23" s="37" t="str">
        <f>New!$L$5</f>
        <v xml:space="preserve"> Jan 2017</v>
      </c>
      <c r="B23" s="38" t="str">
        <f>IFERROR(INDEX(DefRegion,MATCH(ComCountyName,DefCounty,0)),"Out")</f>
        <v>East</v>
      </c>
      <c r="C23" s="38" t="str">
        <f>ComNew!$B23</f>
        <v>FRANKLIN</v>
      </c>
      <c r="D23" s="38">
        <f>IFERROR(INDEX(ComNewActiveAO,MATCH(ComCountyName,ComNewCountyName,0)),"")</f>
        <v>17</v>
      </c>
      <c r="E23" s="38">
        <f>IFERROR(INDEX(ComNewActiveAccts,MATCH(ComCountyName,ComNewCountyName,0)),"")</f>
        <v>36</v>
      </c>
      <c r="F23" s="38">
        <f>IFERROR(INDEX(ComNewFundedAO,MATCH(ComCountyName,ComNewCountyName,0)),"")</f>
        <v>17</v>
      </c>
      <c r="G23" s="38">
        <f>IFERROR(INDEX(ComNewFundedAccts,MATCH(ComCountyName,ComNewCountyName,0)),"")</f>
        <v>36</v>
      </c>
      <c r="H23" s="39">
        <f>IFERROR(INDEX(ComNewTotalAssets,MATCH(ComCountyName,ComNewCountyName,0)),"")</f>
        <v>218282.63295899998</v>
      </c>
      <c r="I23" s="38">
        <f>IFERROR(INDEX(PopulationEstimate,MATCH(ComCountyName,PopulationCounty,0)),"")</f>
        <v>13406</v>
      </c>
      <c r="J23" s="50">
        <f>IFERROR((E23/I23),"")</f>
        <v>2.6853647620468449E-3</v>
      </c>
      <c r="K23" s="52">
        <f>VLOOKUP(B23,Defintions!$E$2:$F$6,2)</f>
        <v>193947</v>
      </c>
      <c r="L23" s="53">
        <f>E23/K23</f>
        <v>1.8561772030503177E-4</v>
      </c>
    </row>
    <row r="24" spans="1:12">
      <c r="A24" s="37" t="str">
        <f>New!$L$5</f>
        <v xml:space="preserve"> Jan 2017</v>
      </c>
      <c r="B24" s="38" t="str">
        <f>IFERROR(INDEX(DefRegion,MATCH(ComCountyName,DefCounty,0)),"Out")</f>
        <v>East</v>
      </c>
      <c r="C24" s="38" t="str">
        <f>ComNew!$B24</f>
        <v>FREMONT</v>
      </c>
      <c r="D24" s="38">
        <f>IFERROR(INDEX(ComNewActiveAO,MATCH(ComCountyName,ComNewCountyName,0)),"")</f>
        <v>15</v>
      </c>
      <c r="E24" s="38">
        <f>IFERROR(INDEX(ComNewActiveAccts,MATCH(ComCountyName,ComNewCountyName,0)),"")</f>
        <v>33</v>
      </c>
      <c r="F24" s="38">
        <f>IFERROR(INDEX(ComNewFundedAO,MATCH(ComCountyName,ComNewCountyName,0)),"")</f>
        <v>15</v>
      </c>
      <c r="G24" s="38">
        <f>IFERROR(INDEX(ComNewFundedAccts,MATCH(ComCountyName,ComNewCountyName,0)),"")</f>
        <v>33</v>
      </c>
      <c r="H24" s="39">
        <f>IFERROR(INDEX(ComNewTotalAssets,MATCH(ComCountyName,ComNewCountyName,0)),"")</f>
        <v>303921.57203500002</v>
      </c>
      <c r="I24" s="38">
        <f>IFERROR(INDEX(PopulationEstimate,MATCH(ComCountyName,PopulationCounty,0)),"")</f>
        <v>12943</v>
      </c>
      <c r="J24" s="50">
        <f>IFERROR((E24/I24),"")</f>
        <v>2.5496407324422468E-3</v>
      </c>
      <c r="K24" s="52">
        <f>VLOOKUP(B24,Defintions!$E$2:$F$6,2)</f>
        <v>193947</v>
      </c>
      <c r="L24" s="53">
        <f>E24/K24</f>
        <v>1.7014957694627914E-4</v>
      </c>
    </row>
    <row r="25" spans="1:12">
      <c r="A25" s="37" t="str">
        <f>New!$L$5</f>
        <v xml:space="preserve"> Jan 2017</v>
      </c>
      <c r="B25" s="38" t="str">
        <f>IFERROR(INDEX(DefRegion,MATCH(ComCountyName,DefCounty,0)),"Out")</f>
        <v>Southwest</v>
      </c>
      <c r="C25" s="38" t="str">
        <f>ComNew!$B25</f>
        <v>GEM</v>
      </c>
      <c r="D25" s="38">
        <f>IFERROR(INDEX(ComNewActiveAO,MATCH(ComCountyName,ComNewCountyName,0)),"")</f>
        <v>65</v>
      </c>
      <c r="E25" s="38">
        <f>IFERROR(INDEX(ComNewActiveAccts,MATCH(ComCountyName,ComNewCountyName,0)),"")</f>
        <v>144</v>
      </c>
      <c r="F25" s="38">
        <f>IFERROR(INDEX(ComNewFundedAO,MATCH(ComCountyName,ComNewCountyName,0)),"")</f>
        <v>64</v>
      </c>
      <c r="G25" s="38">
        <f>IFERROR(INDEX(ComNewFundedAccts,MATCH(ComCountyName,ComNewCountyName,0)),"")</f>
        <v>142</v>
      </c>
      <c r="H25" s="39">
        <f>IFERROR(INDEX(ComNewTotalAssets,MATCH(ComCountyName,ComNewCountyName,0)),"")</f>
        <v>1074736.1754399994</v>
      </c>
      <c r="I25" s="38">
        <f>IFERROR(INDEX(PopulationEstimate,MATCH(ComCountyName,PopulationCounty,0)),"")</f>
        <v>17184</v>
      </c>
      <c r="J25" s="50">
        <f>IFERROR((E25/I25),"")</f>
        <v>8.3798882681564244E-3</v>
      </c>
      <c r="K25" s="52">
        <f>VLOOKUP(B25,Defintions!$E$2:$F$6,2)</f>
        <v>765035</v>
      </c>
      <c r="L25" s="53">
        <f>E25/K25</f>
        <v>1.8822668243936551E-4</v>
      </c>
    </row>
    <row r="26" spans="1:12">
      <c r="A26" s="37" t="str">
        <f>New!$L$5</f>
        <v xml:space="preserve"> Jan 2017</v>
      </c>
      <c r="B26" s="38" t="str">
        <f>IFERROR(INDEX(DefRegion,MATCH(ComCountyName,DefCounty,0)),"Out")</f>
        <v>Central</v>
      </c>
      <c r="C26" s="38" t="str">
        <f>ComNew!$B26</f>
        <v>GOODING</v>
      </c>
      <c r="D26" s="38">
        <f>IFERROR(INDEX(ComNewActiveAO,MATCH(ComCountyName,ComNewCountyName,0)),"")</f>
        <v>33</v>
      </c>
      <c r="E26" s="38">
        <f>IFERROR(INDEX(ComNewActiveAccts,MATCH(ComCountyName,ComNewCountyName,0)),"")</f>
        <v>83</v>
      </c>
      <c r="F26" s="38">
        <f>IFERROR(INDEX(ComNewFundedAO,MATCH(ComCountyName,ComNewCountyName,0)),"")</f>
        <v>32</v>
      </c>
      <c r="G26" s="38">
        <f>IFERROR(INDEX(ComNewFundedAccts,MATCH(ComCountyName,ComNewCountyName,0)),"")</f>
        <v>80</v>
      </c>
      <c r="H26" s="39">
        <f>IFERROR(INDEX(ComNewTotalAssets,MATCH(ComCountyName,ComNewCountyName,0)),"")</f>
        <v>797794.84087399999</v>
      </c>
      <c r="I26" s="38">
        <f>IFERROR(INDEX(PopulationEstimate,MATCH(ComCountyName,PopulationCounty,0)),"")</f>
        <v>15185</v>
      </c>
      <c r="J26" s="50">
        <f>IFERROR((E26/I26),"")</f>
        <v>5.4659203161014159E-3</v>
      </c>
      <c r="K26" s="52">
        <f>VLOOKUP(B26,Defintions!$E$2:$F$6,2)</f>
        <v>193947</v>
      </c>
      <c r="L26" s="53">
        <f>E26/K26</f>
        <v>4.2795196625882326E-4</v>
      </c>
    </row>
    <row r="27" spans="1:12">
      <c r="A27" s="37" t="str">
        <f>New!$L$5</f>
        <v xml:space="preserve"> Jan 2017</v>
      </c>
      <c r="B27" s="38" t="str">
        <f>IFERROR(INDEX(DefRegion,MATCH(ComCountyName,DefCounty,0)),"Out")</f>
        <v>North</v>
      </c>
      <c r="C27" s="38" t="str">
        <f>ComNew!$B27</f>
        <v>IDAHO</v>
      </c>
      <c r="D27" s="38">
        <f>IFERROR(INDEX(ComNewActiveAO,MATCH(ComCountyName,ComNewCountyName,0)),"")</f>
        <v>47</v>
      </c>
      <c r="E27" s="38">
        <f>IFERROR(INDEX(ComNewActiveAccts,MATCH(ComCountyName,ComNewCountyName,0)),"")</f>
        <v>105</v>
      </c>
      <c r="F27" s="38">
        <f>IFERROR(INDEX(ComNewFundedAO,MATCH(ComCountyName,ComNewCountyName,0)),"")</f>
        <v>45</v>
      </c>
      <c r="G27" s="38">
        <f>IFERROR(INDEX(ComNewFundedAccts,MATCH(ComCountyName,ComNewCountyName,0)),"")</f>
        <v>103</v>
      </c>
      <c r="H27" s="39">
        <f>IFERROR(INDEX(ComNewTotalAssets,MATCH(ComCountyName,ComNewCountyName,0)),"")</f>
        <v>944311.92630099994</v>
      </c>
      <c r="I27" s="38">
        <f>IFERROR(INDEX(PopulationEstimate,MATCH(ComCountyName,PopulationCounty,0)),"")</f>
        <v>16156</v>
      </c>
      <c r="J27" s="50">
        <f>IFERROR((E27/I27),"")</f>
        <v>6.4991334488734833E-3</v>
      </c>
      <c r="K27" s="52">
        <f>VLOOKUP(B27,Defintions!$E$2:$F$6,2)</f>
        <v>193947</v>
      </c>
      <c r="L27" s="53">
        <f>E27/K27</f>
        <v>5.4138501755634269E-4</v>
      </c>
    </row>
    <row r="28" spans="1:12">
      <c r="A28" s="37" t="str">
        <f>New!$L$5</f>
        <v xml:space="preserve"> Jan 2017</v>
      </c>
      <c r="B28" s="38" t="str">
        <f>IFERROR(INDEX(DefRegion,MATCH(ComCountyName,DefCounty,0)),"Out")</f>
        <v>East</v>
      </c>
      <c r="C28" s="38" t="str">
        <f>ComNew!$B28</f>
        <v>JEFFERSON</v>
      </c>
      <c r="D28" s="38">
        <f>IFERROR(INDEX(ComNewActiveAO,MATCH(ComCountyName,ComNewCountyName,0)),"")</f>
        <v>63</v>
      </c>
      <c r="E28" s="38">
        <f>IFERROR(INDEX(ComNewActiveAccts,MATCH(ComCountyName,ComNewCountyName,0)),"")</f>
        <v>123</v>
      </c>
      <c r="F28" s="38">
        <f>IFERROR(INDEX(ComNewFundedAO,MATCH(ComCountyName,ComNewCountyName,0)),"")</f>
        <v>60</v>
      </c>
      <c r="G28" s="38">
        <f>IFERROR(INDEX(ComNewFundedAccts,MATCH(ComCountyName,ComNewCountyName,0)),"")</f>
        <v>119</v>
      </c>
      <c r="H28" s="39">
        <f>IFERROR(INDEX(ComNewTotalAssets,MATCH(ComCountyName,ComNewCountyName,0)),"")</f>
        <v>944045.4480049999</v>
      </c>
      <c r="I28" s="38">
        <f>IFERROR(INDEX(PopulationEstimate,MATCH(ComCountyName,PopulationCounty,0)),"")</f>
        <v>27839</v>
      </c>
      <c r="J28" s="50">
        <f>IFERROR((E28/I28),"")</f>
        <v>4.418262150220913E-3</v>
      </c>
      <c r="K28" s="52">
        <f>VLOOKUP(B28,Defintions!$E$2:$F$6,2)</f>
        <v>193947</v>
      </c>
      <c r="L28" s="53">
        <f>E28/K28</f>
        <v>6.3419387770885863E-4</v>
      </c>
    </row>
    <row r="29" spans="1:12">
      <c r="A29" s="37" t="str">
        <f>New!$L$5</f>
        <v xml:space="preserve"> Jan 2017</v>
      </c>
      <c r="B29" s="38" t="str">
        <f>IFERROR(INDEX(DefRegion,MATCH(ComCountyName,DefCounty,0)),"Out")</f>
        <v>Central</v>
      </c>
      <c r="C29" s="38" t="str">
        <f>ComNew!$B29</f>
        <v>JEROME</v>
      </c>
      <c r="D29" s="38">
        <f>IFERROR(INDEX(ComNewActiveAO,MATCH(ComCountyName,ComNewCountyName,0)),"")</f>
        <v>60</v>
      </c>
      <c r="E29" s="38">
        <f>IFERROR(INDEX(ComNewActiveAccts,MATCH(ComCountyName,ComNewCountyName,0)),"")</f>
        <v>124</v>
      </c>
      <c r="F29" s="38">
        <f>IFERROR(INDEX(ComNewFundedAO,MATCH(ComCountyName,ComNewCountyName,0)),"")</f>
        <v>58</v>
      </c>
      <c r="G29" s="38">
        <f>IFERROR(INDEX(ComNewFundedAccts,MATCH(ComCountyName,ComNewCountyName,0)),"")</f>
        <v>120</v>
      </c>
      <c r="H29" s="39">
        <f>IFERROR(INDEX(ComNewTotalAssets,MATCH(ComCountyName,ComNewCountyName,0)),"")</f>
        <v>1472841.8642540001</v>
      </c>
      <c r="I29" s="38">
        <f>IFERROR(INDEX(PopulationEstimate,MATCH(ComCountyName,PopulationCounty,0)),"")</f>
        <v>22994</v>
      </c>
      <c r="J29" s="50">
        <f>IFERROR((E29/I29),"")</f>
        <v>5.3927111420370528E-3</v>
      </c>
      <c r="K29" s="52">
        <f>VLOOKUP(B29,Defintions!$E$2:$F$6,2)</f>
        <v>193947</v>
      </c>
      <c r="L29" s="53">
        <f>E29/K29</f>
        <v>6.3934992549510947E-4</v>
      </c>
    </row>
    <row r="30" spans="1:12">
      <c r="A30" s="37" t="str">
        <f>New!$L$5</f>
        <v xml:space="preserve"> Jan 2017</v>
      </c>
      <c r="B30" s="38" t="str">
        <f>IFERROR(INDEX(DefRegion,MATCH(ComCountyName,DefCounty,0)),"Out")</f>
        <v>North</v>
      </c>
      <c r="C30" s="38" t="str">
        <f>ComNew!$B30</f>
        <v>KOOTENAI</v>
      </c>
      <c r="D30" s="38">
        <f>IFERROR(INDEX(ComNewActiveAO,MATCH(ComCountyName,ComNewCountyName,0)),"")</f>
        <v>1069</v>
      </c>
      <c r="E30" s="38">
        <f>IFERROR(INDEX(ComNewActiveAccts,MATCH(ComCountyName,ComNewCountyName,0)),"")</f>
        <v>2110</v>
      </c>
      <c r="F30" s="38">
        <f>IFERROR(INDEX(ComNewFundedAO,MATCH(ComCountyName,ComNewCountyName,0)),"")</f>
        <v>1047</v>
      </c>
      <c r="G30" s="38">
        <f>IFERROR(INDEX(ComNewFundedAccts,MATCH(ComCountyName,ComNewCountyName,0)),"")</f>
        <v>2064</v>
      </c>
      <c r="H30" s="39">
        <f>IFERROR(INDEX(ComNewTotalAssets,MATCH(ComCountyName,ComNewCountyName,0)),"")</f>
        <v>28046777.789847996</v>
      </c>
      <c r="I30" s="38">
        <f>IFERROR(INDEX(PopulationEstimate,MATCH(ComCountyName,PopulationCounty,0)),"")</f>
        <v>154311</v>
      </c>
      <c r="J30" s="50">
        <f>IFERROR((E30/I30),"")</f>
        <v>1.3673684960890669E-2</v>
      </c>
      <c r="K30" s="52">
        <f>VLOOKUP(B30,Defintions!$E$2:$F$6,2)</f>
        <v>193947</v>
      </c>
      <c r="L30" s="53">
        <f>E30/K30</f>
        <v>1.0879260828989363E-2</v>
      </c>
    </row>
    <row r="31" spans="1:12">
      <c r="A31" s="37" t="str">
        <f>New!$L$5</f>
        <v xml:space="preserve"> Jan 2017</v>
      </c>
      <c r="B31" s="38" t="str">
        <f>IFERROR(INDEX(DefRegion,MATCH(ComCountyName,DefCounty,0)),"Out")</f>
        <v>North</v>
      </c>
      <c r="C31" s="38" t="str">
        <f>ComNew!$B31</f>
        <v>LATAH</v>
      </c>
      <c r="D31" s="38">
        <f>IFERROR(INDEX(ComNewActiveAO,MATCH(ComCountyName,ComNewCountyName,0)),"")</f>
        <v>385</v>
      </c>
      <c r="E31" s="38">
        <f>IFERROR(INDEX(ComNewActiveAccts,MATCH(ComCountyName,ComNewCountyName,0)),"")</f>
        <v>717</v>
      </c>
      <c r="F31" s="38">
        <f>IFERROR(INDEX(ComNewFundedAO,MATCH(ComCountyName,ComNewCountyName,0)),"")</f>
        <v>379</v>
      </c>
      <c r="G31" s="38">
        <f>IFERROR(INDEX(ComNewFundedAccts,MATCH(ComCountyName,ComNewCountyName,0)),"")</f>
        <v>704</v>
      </c>
      <c r="H31" s="39">
        <f>IFERROR(INDEX(ComNewTotalAssets,MATCH(ComCountyName,ComNewCountyName,0)),"")</f>
        <v>9795270.4026809987</v>
      </c>
      <c r="I31" s="38">
        <f>IFERROR(INDEX(PopulationEstimate,MATCH(ComCountyName,PopulationCounty,0)),"")</f>
        <v>39196</v>
      </c>
      <c r="J31" s="50">
        <f>IFERROR((E31/I31),"")</f>
        <v>1.8292682926829267E-2</v>
      </c>
      <c r="K31" s="52">
        <f>VLOOKUP(B31,Defintions!$E$2:$F$6,2)</f>
        <v>193947</v>
      </c>
      <c r="L31" s="53">
        <f>E31/K31</f>
        <v>3.6968862627418833E-3</v>
      </c>
    </row>
    <row r="32" spans="1:12">
      <c r="A32" s="37" t="str">
        <f>New!$L$5</f>
        <v xml:space="preserve"> Jan 2017</v>
      </c>
      <c r="B32" s="38" t="str">
        <f>IFERROR(INDEX(DefRegion,MATCH(ComCountyName,DefCounty,0)),"Out")</f>
        <v>East</v>
      </c>
      <c r="C32" s="38" t="str">
        <f>ComNew!$B32</f>
        <v>LEMHI</v>
      </c>
      <c r="D32" s="38">
        <f>IFERROR(INDEX(ComNewActiveAO,MATCH(ComCountyName,ComNewCountyName,0)),"")</f>
        <v>33</v>
      </c>
      <c r="E32" s="38">
        <f>IFERROR(INDEX(ComNewActiveAccts,MATCH(ComCountyName,ComNewCountyName,0)),"")</f>
        <v>63</v>
      </c>
      <c r="F32" s="38">
        <f>IFERROR(INDEX(ComNewFundedAO,MATCH(ComCountyName,ComNewCountyName,0)),"")</f>
        <v>31</v>
      </c>
      <c r="G32" s="38">
        <f>IFERROR(INDEX(ComNewFundedAccts,MATCH(ComCountyName,ComNewCountyName,0)),"")</f>
        <v>61</v>
      </c>
      <c r="H32" s="39">
        <f>IFERROR(INDEX(ComNewTotalAssets,MATCH(ComCountyName,ComNewCountyName,0)),"")</f>
        <v>1288250.4288889996</v>
      </c>
      <c r="I32" s="38">
        <f>IFERROR(INDEX(PopulationEstimate,MATCH(ComCountyName,PopulationCounty,0)),"")</f>
        <v>7723</v>
      </c>
      <c r="J32" s="50">
        <f>IFERROR((E32/I32),"")</f>
        <v>8.1574517674478826E-3</v>
      </c>
      <c r="K32" s="52">
        <f>VLOOKUP(B32,Defintions!$E$2:$F$6,2)</f>
        <v>193947</v>
      </c>
      <c r="L32" s="53">
        <f>E32/K32</f>
        <v>3.2483101053380563E-4</v>
      </c>
    </row>
    <row r="33" spans="1:12">
      <c r="A33" s="37" t="str">
        <f>New!$L$5</f>
        <v xml:space="preserve"> Jan 2017</v>
      </c>
      <c r="B33" s="38" t="str">
        <f>IFERROR(INDEX(DefRegion,MATCH(ComCountyName,DefCounty,0)),"Out")</f>
        <v>North</v>
      </c>
      <c r="C33" s="38" t="str">
        <f>ComNew!$B33</f>
        <v>LEWIS</v>
      </c>
      <c r="D33" s="38">
        <f>IFERROR(INDEX(ComNewActiveAO,MATCH(ComCountyName,ComNewCountyName,0)),"")</f>
        <v>13</v>
      </c>
      <c r="E33" s="38">
        <f>IFERROR(INDEX(ComNewActiveAccts,MATCH(ComCountyName,ComNewCountyName,0)),"")</f>
        <v>30</v>
      </c>
      <c r="F33" s="38">
        <f>IFERROR(INDEX(ComNewFundedAO,MATCH(ComCountyName,ComNewCountyName,0)),"")</f>
        <v>12</v>
      </c>
      <c r="G33" s="38">
        <f>IFERROR(INDEX(ComNewFundedAccts,MATCH(ComCountyName,ComNewCountyName,0)),"")</f>
        <v>28</v>
      </c>
      <c r="H33" s="39">
        <f>IFERROR(INDEX(ComNewTotalAssets,MATCH(ComCountyName,ComNewCountyName,0)),"")</f>
        <v>167833.85055299997</v>
      </c>
      <c r="I33" s="38">
        <f>IFERROR(INDEX(PopulationEstimate,MATCH(ComCountyName,PopulationCounty,0)),"")</f>
        <v>3853</v>
      </c>
      <c r="J33" s="50">
        <f>IFERROR((E33/I33),"")</f>
        <v>7.7861406696080977E-3</v>
      </c>
      <c r="K33" s="52">
        <f>VLOOKUP(B33,Defintions!$E$2:$F$6,2)</f>
        <v>193947</v>
      </c>
      <c r="L33" s="53">
        <f>E33/K33</f>
        <v>1.546814335875265E-4</v>
      </c>
    </row>
    <row r="34" spans="1:12">
      <c r="A34" s="37" t="str">
        <f>New!$L$5</f>
        <v xml:space="preserve"> Jan 2017</v>
      </c>
      <c r="B34" s="38" t="str">
        <f>IFERROR(INDEX(DefRegion,MATCH(ComCountyName,DefCounty,0)),"Out")</f>
        <v>Central</v>
      </c>
      <c r="C34" s="38" t="str">
        <f>ComNew!$B34</f>
        <v>LINCOLN</v>
      </c>
      <c r="D34" s="38">
        <f>IFERROR(INDEX(ComNewActiveAO,MATCH(ComCountyName,ComNewCountyName,0)),"")</f>
        <v>11</v>
      </c>
      <c r="E34" s="38">
        <f>IFERROR(INDEX(ComNewActiveAccts,MATCH(ComCountyName,ComNewCountyName,0)),"")</f>
        <v>19</v>
      </c>
      <c r="F34" s="38">
        <f>IFERROR(INDEX(ComNewFundedAO,MATCH(ComCountyName,ComNewCountyName,0)),"")</f>
        <v>11</v>
      </c>
      <c r="G34" s="38">
        <f>IFERROR(INDEX(ComNewFundedAccts,MATCH(ComCountyName,ComNewCountyName,0)),"")</f>
        <v>19</v>
      </c>
      <c r="H34" s="39">
        <f>IFERROR(INDEX(ComNewTotalAssets,MATCH(ComCountyName,ComNewCountyName,0)),"")</f>
        <v>241230.26760300001</v>
      </c>
      <c r="I34" s="38">
        <f>IFERROR(INDEX(PopulationEstimate,MATCH(ComCountyName,PopulationCounty,0)),"")</f>
        <v>5271</v>
      </c>
      <c r="J34" s="50">
        <f>IFERROR((E34/I34),"")</f>
        <v>3.604629102637071E-3</v>
      </c>
      <c r="K34" s="52">
        <f>VLOOKUP(B34,Defintions!$E$2:$F$6,2)</f>
        <v>193947</v>
      </c>
      <c r="L34" s="53">
        <f>E34/K34</f>
        <v>9.7964907938766772E-5</v>
      </c>
    </row>
    <row r="35" spans="1:12">
      <c r="A35" s="37" t="str">
        <f>New!$L$5</f>
        <v xml:space="preserve"> Jan 2017</v>
      </c>
      <c r="B35" s="38" t="str">
        <f>IFERROR(INDEX(DefRegion,MATCH(ComCountyName,DefCounty,0)),"Out")</f>
        <v>East</v>
      </c>
      <c r="C35" s="38" t="str">
        <f>ComNew!$B35</f>
        <v>MADISON</v>
      </c>
      <c r="D35" s="38">
        <f>IFERROR(INDEX(ComNewActiveAO,MATCH(ComCountyName,ComNewCountyName,0)),"")</f>
        <v>66</v>
      </c>
      <c r="E35" s="38">
        <f>IFERROR(INDEX(ComNewActiveAccts,MATCH(ComCountyName,ComNewCountyName,0)),"")</f>
        <v>205</v>
      </c>
      <c r="F35" s="38">
        <f>IFERROR(INDEX(ComNewFundedAO,MATCH(ComCountyName,ComNewCountyName,0)),"")</f>
        <v>64</v>
      </c>
      <c r="G35" s="38">
        <f>IFERROR(INDEX(ComNewFundedAccts,MATCH(ComCountyName,ComNewCountyName,0)),"")</f>
        <v>197</v>
      </c>
      <c r="H35" s="39">
        <f>IFERROR(INDEX(ComNewTotalAssets,MATCH(ComCountyName,ComNewCountyName,0)),"")</f>
        <v>1059583.3194410005</v>
      </c>
      <c r="I35" s="38">
        <f>IFERROR(INDEX(PopulationEstimate,MATCH(ComCountyName,PopulationCounty,0)),"")</f>
        <v>39048</v>
      </c>
      <c r="J35" s="50">
        <f>IFERROR((E35/I35),"")</f>
        <v>5.2499487809875029E-3</v>
      </c>
      <c r="K35" s="52">
        <f>VLOOKUP(B35,Defintions!$E$2:$F$6,2)</f>
        <v>193947</v>
      </c>
      <c r="L35" s="53">
        <f>E35/K35</f>
        <v>1.056989796181431E-3</v>
      </c>
    </row>
    <row r="36" spans="1:12">
      <c r="A36" s="37" t="str">
        <f>New!$L$5</f>
        <v xml:space="preserve"> Jan 2017</v>
      </c>
      <c r="B36" s="38" t="str">
        <f>IFERROR(INDEX(DefRegion,MATCH(ComCountyName,DefCounty,0)),"Out")</f>
        <v>Central</v>
      </c>
      <c r="C36" s="38" t="str">
        <f>ComNew!$B36</f>
        <v>MINIDOKA</v>
      </c>
      <c r="D36" s="38">
        <f>IFERROR(INDEX(ComNewActiveAO,MATCH(ComCountyName,ComNewCountyName,0)),"")</f>
        <v>31</v>
      </c>
      <c r="E36" s="38">
        <f>IFERROR(INDEX(ComNewActiveAccts,MATCH(ComCountyName,ComNewCountyName,0)),"")</f>
        <v>79</v>
      </c>
      <c r="F36" s="38">
        <f>IFERROR(INDEX(ComNewFundedAO,MATCH(ComCountyName,ComNewCountyName,0)),"")</f>
        <v>31</v>
      </c>
      <c r="G36" s="38">
        <f>IFERROR(INDEX(ComNewFundedAccts,MATCH(ComCountyName,ComNewCountyName,0)),"")</f>
        <v>77</v>
      </c>
      <c r="H36" s="39">
        <f>IFERROR(INDEX(ComNewTotalAssets,MATCH(ComCountyName,ComNewCountyName,0)),"")</f>
        <v>408090.87796099996</v>
      </c>
      <c r="I36" s="38">
        <f>IFERROR(INDEX(PopulationEstimate,MATCH(ComCountyName,PopulationCounty,0)),"")</f>
        <v>20616</v>
      </c>
      <c r="J36" s="50">
        <f>IFERROR((E36/I36),"")</f>
        <v>3.8319751649204502E-3</v>
      </c>
      <c r="K36" s="52">
        <f>VLOOKUP(B36,Defintions!$E$2:$F$6,2)</f>
        <v>193947</v>
      </c>
      <c r="L36" s="53">
        <f>E36/K36</f>
        <v>4.0732777511381978E-4</v>
      </c>
    </row>
    <row r="37" spans="1:12">
      <c r="A37" s="37" t="str">
        <f>New!$L$5</f>
        <v xml:space="preserve"> Jan 2017</v>
      </c>
      <c r="B37" s="38" t="str">
        <f>IFERROR(INDEX(DefRegion,MATCH(ComCountyName,DefCounty,0)),"Out")</f>
        <v>North</v>
      </c>
      <c r="C37" s="38" t="str">
        <f>ComNew!$B37</f>
        <v>NEZ PERCE</v>
      </c>
      <c r="D37" s="38">
        <f>IFERROR(INDEX(ComNewActiveAO,MATCH(ComCountyName,ComNewCountyName,0)),"")</f>
        <v>199</v>
      </c>
      <c r="E37" s="38">
        <f>IFERROR(INDEX(ComNewActiveAccts,MATCH(ComCountyName,ComNewCountyName,0)),"")</f>
        <v>409</v>
      </c>
      <c r="F37" s="38">
        <f>IFERROR(INDEX(ComNewFundedAO,MATCH(ComCountyName,ComNewCountyName,0)),"")</f>
        <v>195</v>
      </c>
      <c r="G37" s="38">
        <f>IFERROR(INDEX(ComNewFundedAccts,MATCH(ComCountyName,ComNewCountyName,0)),"")</f>
        <v>404</v>
      </c>
      <c r="H37" s="39">
        <f>IFERROR(INDEX(ComNewTotalAssets,MATCH(ComCountyName,ComNewCountyName,0)),"")</f>
        <v>3895384.5838329997</v>
      </c>
      <c r="I37" s="38">
        <f>IFERROR(INDEX(PopulationEstimate,MATCH(ComCountyName,PopulationCounty,0)),"")</f>
        <v>40369</v>
      </c>
      <c r="J37" s="50">
        <f>IFERROR((E37/I37),"")</f>
        <v>1.0131536575094751E-2</v>
      </c>
      <c r="K37" s="52">
        <f>VLOOKUP(B37,Defintions!$E$2:$F$6,2)</f>
        <v>193947</v>
      </c>
      <c r="L37" s="53">
        <f>E37/K37</f>
        <v>2.1088235445766109E-3</v>
      </c>
    </row>
    <row r="38" spans="1:12">
      <c r="A38" s="37" t="str">
        <f>New!$L$5</f>
        <v xml:space="preserve"> Jan 2017</v>
      </c>
      <c r="B38" s="38" t="str">
        <f>IFERROR(INDEX(DefRegion,MATCH(ComCountyName,DefCounty,0)),"Out")</f>
        <v>East</v>
      </c>
      <c r="C38" s="38" t="str">
        <f>ComNew!$B38</f>
        <v>ONEIDA</v>
      </c>
      <c r="D38" s="38">
        <f>IFERROR(INDEX(ComNewActiveAO,MATCH(ComCountyName,ComNewCountyName,0)),"")</f>
        <v>2</v>
      </c>
      <c r="E38" s="38">
        <f>IFERROR(INDEX(ComNewActiveAccts,MATCH(ComCountyName,ComNewCountyName,0)),"")</f>
        <v>3</v>
      </c>
      <c r="F38" s="38">
        <f>IFERROR(INDEX(ComNewFundedAO,MATCH(ComCountyName,ComNewCountyName,0)),"")</f>
        <v>2</v>
      </c>
      <c r="G38" s="38">
        <f>IFERROR(INDEX(ComNewFundedAccts,MATCH(ComCountyName,ComNewCountyName,0)),"")</f>
        <v>3</v>
      </c>
      <c r="H38" s="39">
        <f>IFERROR(INDEX(ComNewTotalAssets,MATCH(ComCountyName,ComNewCountyName,0)),"")</f>
        <v>6866.06844</v>
      </c>
      <c r="I38" s="38">
        <f>IFERROR(INDEX(PopulationEstimate,MATCH(ComCountyName,PopulationCounty,0)),"")</f>
        <v>4343</v>
      </c>
      <c r="J38" s="50">
        <f>IFERROR((E38/I38),"")</f>
        <v>6.9076675109371402E-4</v>
      </c>
      <c r="K38" s="52">
        <f>VLOOKUP(B38,Defintions!$E$2:$F$6,2)</f>
        <v>193947</v>
      </c>
      <c r="L38" s="53">
        <f>E38/K38</f>
        <v>1.5468143358752649E-5</v>
      </c>
    </row>
    <row r="39" spans="1:12">
      <c r="A39" s="37" t="str">
        <f>New!$L$5</f>
        <v xml:space="preserve"> Jan 2017</v>
      </c>
      <c r="B39" s="38" t="str">
        <f>IFERROR(INDEX(DefRegion,MATCH(ComCountyName,DefCounty,0)),"Out")</f>
        <v>Southwest</v>
      </c>
      <c r="C39" s="38" t="str">
        <f>ComNew!$B39</f>
        <v>OWYHEE</v>
      </c>
      <c r="D39" s="38">
        <f>IFERROR(INDEX(ComNewActiveAO,MATCH(ComCountyName,ComNewCountyName,0)),"")</f>
        <v>17</v>
      </c>
      <c r="E39" s="38">
        <f>IFERROR(INDEX(ComNewActiveAccts,MATCH(ComCountyName,ComNewCountyName,0)),"")</f>
        <v>37</v>
      </c>
      <c r="F39" s="38">
        <f>IFERROR(INDEX(ComNewFundedAO,MATCH(ComCountyName,ComNewCountyName,0)),"")</f>
        <v>17</v>
      </c>
      <c r="G39" s="38">
        <f>IFERROR(INDEX(ComNewFundedAccts,MATCH(ComCountyName,ComNewCountyName,0)),"")</f>
        <v>37</v>
      </c>
      <c r="H39" s="39">
        <f>IFERROR(INDEX(ComNewTotalAssets,MATCH(ComCountyName,ComNewCountyName,0)),"")</f>
        <v>151135.568447</v>
      </c>
      <c r="I39" s="38">
        <f>IFERROR(INDEX(PopulationEstimate,MATCH(ComCountyName,PopulationCounty,0)),"")</f>
        <v>11389</v>
      </c>
      <c r="J39" s="50">
        <f>IFERROR((E39/I39),"")</f>
        <v>3.2487487926947055E-3</v>
      </c>
      <c r="K39" s="52">
        <f>VLOOKUP(B39,Defintions!$E$2:$F$6,2)</f>
        <v>765035</v>
      </c>
      <c r="L39" s="53">
        <f>E39/K39</f>
        <v>4.8363800349003642E-5</v>
      </c>
    </row>
    <row r="40" spans="1:12">
      <c r="A40" s="37" t="str">
        <f>New!$L$5</f>
        <v xml:space="preserve"> Jan 2017</v>
      </c>
      <c r="B40" s="38" t="str">
        <f>IFERROR(INDEX(DefRegion,MATCH(ComCountyName,DefCounty,0)),"Out")</f>
        <v>Southwest</v>
      </c>
      <c r="C40" s="38" t="str">
        <f>ComNew!$B40</f>
        <v>PAYETTE</v>
      </c>
      <c r="D40" s="38">
        <f>IFERROR(INDEX(ComNewActiveAO,MATCH(ComCountyName,ComNewCountyName,0)),"")</f>
        <v>94</v>
      </c>
      <c r="E40" s="38">
        <f>IFERROR(INDEX(ComNewActiveAccts,MATCH(ComCountyName,ComNewCountyName,0)),"")</f>
        <v>211</v>
      </c>
      <c r="F40" s="38">
        <f>IFERROR(INDEX(ComNewFundedAO,MATCH(ComCountyName,ComNewCountyName,0)),"")</f>
        <v>92</v>
      </c>
      <c r="G40" s="38">
        <f>IFERROR(INDEX(ComNewFundedAccts,MATCH(ComCountyName,ComNewCountyName,0)),"")</f>
        <v>207</v>
      </c>
      <c r="H40" s="39">
        <f>IFERROR(INDEX(ComNewTotalAssets,MATCH(ComCountyName,ComNewCountyName,0)),"")</f>
        <v>2164573.6791889998</v>
      </c>
      <c r="I40" s="38">
        <f>IFERROR(INDEX(PopulationEstimate,MATCH(ComCountyName,PopulationCounty,0)),"")</f>
        <v>23026</v>
      </c>
      <c r="J40" s="50">
        <f>IFERROR((E40/I40),"")</f>
        <v>9.1635542430296181E-3</v>
      </c>
      <c r="K40" s="52">
        <f>VLOOKUP(B40,Defintions!$E$2:$F$6,2)</f>
        <v>765035</v>
      </c>
      <c r="L40" s="53">
        <f>E40/K40</f>
        <v>2.7580437496323699E-4</v>
      </c>
    </row>
    <row r="41" spans="1:12">
      <c r="A41" s="37" t="str">
        <f>New!$L$5</f>
        <v xml:space="preserve"> Jan 2017</v>
      </c>
      <c r="B41" s="38" t="str">
        <f>IFERROR(INDEX(DefRegion,MATCH(ComCountyName,DefCounty,0)),"Out")</f>
        <v>East</v>
      </c>
      <c r="C41" s="38" t="str">
        <f>ComNew!$B41</f>
        <v>POWER</v>
      </c>
      <c r="D41" s="38">
        <f>IFERROR(INDEX(ComNewActiveAO,MATCH(ComCountyName,ComNewCountyName,0)),"")</f>
        <v>11</v>
      </c>
      <c r="E41" s="38">
        <f>IFERROR(INDEX(ComNewActiveAccts,MATCH(ComCountyName,ComNewCountyName,0)),"")</f>
        <v>23</v>
      </c>
      <c r="F41" s="38">
        <f>IFERROR(INDEX(ComNewFundedAO,MATCH(ComCountyName,ComNewCountyName,0)),"")</f>
        <v>11</v>
      </c>
      <c r="G41" s="38">
        <f>IFERROR(INDEX(ComNewFundedAccts,MATCH(ComCountyName,ComNewCountyName,0)),"")</f>
        <v>23</v>
      </c>
      <c r="H41" s="39">
        <f>IFERROR(INDEX(ComNewTotalAssets,MATCH(ComCountyName,ComNewCountyName,0)),"")</f>
        <v>143630.78027800002</v>
      </c>
      <c r="I41" s="38">
        <f>IFERROR(INDEX(PopulationEstimate,MATCH(ComCountyName,PopulationCounty,0)),"")</f>
        <v>7654</v>
      </c>
      <c r="J41" s="50">
        <f>IFERROR((E41/I41),"")</f>
        <v>3.0049647243271492E-3</v>
      </c>
      <c r="K41" s="52">
        <f>VLOOKUP(B41,Defintions!$E$2:$F$6,2)</f>
        <v>193947</v>
      </c>
      <c r="L41" s="53">
        <f>E41/K41</f>
        <v>1.1858909908377031E-4</v>
      </c>
    </row>
    <row r="42" spans="1:12">
      <c r="A42" s="37" t="str">
        <f>New!$L$5</f>
        <v xml:space="preserve"> Jan 2017</v>
      </c>
      <c r="B42" s="38" t="str">
        <f>IFERROR(INDEX(DefRegion,MATCH(ComCountyName,DefCounty,0)),"Out")</f>
        <v>North</v>
      </c>
      <c r="C42" s="38" t="str">
        <f>ComNew!$B42</f>
        <v>SHOSHONE</v>
      </c>
      <c r="D42" s="38">
        <f>IFERROR(INDEX(ComNewActiveAO,MATCH(ComCountyName,ComNewCountyName,0)),"")</f>
        <v>32</v>
      </c>
      <c r="E42" s="38">
        <f>IFERROR(INDEX(ComNewActiveAccts,MATCH(ComCountyName,ComNewCountyName,0)),"")</f>
        <v>71</v>
      </c>
      <c r="F42" s="38">
        <f>IFERROR(INDEX(ComNewFundedAO,MATCH(ComCountyName,ComNewCountyName,0)),"")</f>
        <v>32</v>
      </c>
      <c r="G42" s="38">
        <f>IFERROR(INDEX(ComNewFundedAccts,MATCH(ComCountyName,ComNewCountyName,0)),"")</f>
        <v>67</v>
      </c>
      <c r="H42" s="39">
        <f>IFERROR(INDEX(ComNewTotalAssets,MATCH(ComCountyName,ComNewCountyName,0)),"")</f>
        <v>601752.70472899999</v>
      </c>
      <c r="I42" s="38">
        <f>IFERROR(INDEX(PopulationEstimate,MATCH(ComCountyName,PopulationCounty,0)),"")</f>
        <v>12452</v>
      </c>
      <c r="J42" s="50">
        <f>IFERROR((E42/I42),"")</f>
        <v>5.7018952778670091E-3</v>
      </c>
      <c r="K42" s="52">
        <f>VLOOKUP(B42,Defintions!$E$2:$F$6,2)</f>
        <v>193947</v>
      </c>
      <c r="L42" s="53">
        <f>E42/K42</f>
        <v>3.6607939282381271E-4</v>
      </c>
    </row>
    <row r="43" spans="1:12">
      <c r="A43" s="37" t="str">
        <f>New!$L$5</f>
        <v xml:space="preserve"> Jan 2017</v>
      </c>
      <c r="B43" s="38" t="str">
        <f>IFERROR(INDEX(DefRegion,MATCH(ComCountyName,DefCounty,0)),"Out")</f>
        <v>East</v>
      </c>
      <c r="C43" s="38" t="str">
        <f>ComNew!$B43</f>
        <v>TETON</v>
      </c>
      <c r="D43" s="38">
        <f>IFERROR(INDEX(ComNewActiveAO,MATCH(ComCountyName,ComNewCountyName,0)),"")</f>
        <v>80</v>
      </c>
      <c r="E43" s="38">
        <f>IFERROR(INDEX(ComNewActiveAccts,MATCH(ComCountyName,ComNewCountyName,0)),"")</f>
        <v>131</v>
      </c>
      <c r="F43" s="38">
        <f>IFERROR(INDEX(ComNewFundedAO,MATCH(ComCountyName,ComNewCountyName,0)),"")</f>
        <v>80</v>
      </c>
      <c r="G43" s="38">
        <f>IFERROR(INDEX(ComNewFundedAccts,MATCH(ComCountyName,ComNewCountyName,0)),"")</f>
        <v>131</v>
      </c>
      <c r="H43" s="39">
        <f>IFERROR(INDEX(ComNewTotalAssets,MATCH(ComCountyName,ComNewCountyName,0)),"")</f>
        <v>2138793.164834999</v>
      </c>
      <c r="I43" s="38">
        <f>IFERROR(INDEX(PopulationEstimate,MATCH(ComCountyName,PopulationCounty,0)),"")</f>
        <v>10960</v>
      </c>
      <c r="J43" s="50">
        <f>IFERROR((E43/I43),"")</f>
        <v>1.1952554744525548E-2</v>
      </c>
      <c r="K43" s="52">
        <f>VLOOKUP(B43,Defintions!$E$2:$F$6,2)</f>
        <v>193947</v>
      </c>
      <c r="L43" s="53">
        <f>E43/K43</f>
        <v>6.754422599988657E-4</v>
      </c>
    </row>
    <row r="44" spans="1:12">
      <c r="A44" s="37" t="str">
        <f>New!$L$5</f>
        <v xml:space="preserve"> Jan 2017</v>
      </c>
      <c r="B44" s="38" t="str">
        <f>IFERROR(INDEX(DefRegion,MATCH(ComCountyName,DefCounty,0)),"Out")</f>
        <v>Central</v>
      </c>
      <c r="C44" s="38" t="str">
        <f>ComNew!$B44</f>
        <v>TWIN FALLS</v>
      </c>
      <c r="D44" s="38">
        <f>IFERROR(INDEX(ComNewActiveAO,MATCH(ComCountyName,ComNewCountyName,0)),"")</f>
        <v>350</v>
      </c>
      <c r="E44" s="38">
        <f>IFERROR(INDEX(ComNewActiveAccts,MATCH(ComCountyName,ComNewCountyName,0)),"")</f>
        <v>759</v>
      </c>
      <c r="F44" s="38">
        <f>IFERROR(INDEX(ComNewFundedAO,MATCH(ComCountyName,ComNewCountyName,0)),"")</f>
        <v>342</v>
      </c>
      <c r="G44" s="38">
        <f>IFERROR(INDEX(ComNewFundedAccts,MATCH(ComCountyName,ComNewCountyName,0)),"")</f>
        <v>745</v>
      </c>
      <c r="H44" s="39">
        <f>IFERROR(INDEX(ComNewTotalAssets,MATCH(ComCountyName,ComNewCountyName,0)),"")</f>
        <v>9813910.0780629963</v>
      </c>
      <c r="I44" s="38">
        <f>IFERROR(INDEX(PopulationEstimate,MATCH(ComCountyName,PopulationCounty,0)),"")</f>
        <v>83514</v>
      </c>
      <c r="J44" s="50">
        <f>IFERROR((E44/I44),"")</f>
        <v>9.0882965730296715E-3</v>
      </c>
      <c r="K44" s="52">
        <f>VLOOKUP(B44,Defintions!$E$2:$F$6,2)</f>
        <v>193947</v>
      </c>
      <c r="L44" s="53">
        <f>E44/K44</f>
        <v>3.9134402697644198E-3</v>
      </c>
    </row>
    <row r="45" spans="1:12">
      <c r="A45" s="37" t="str">
        <f>New!$L$5</f>
        <v xml:space="preserve"> Jan 2017</v>
      </c>
      <c r="B45" s="38" t="str">
        <f>IFERROR(INDEX(DefRegion,MATCH(ComCountyName,DefCounty,0)),"Out")</f>
        <v>Southwest</v>
      </c>
      <c r="C45" s="38" t="str">
        <f>ComNew!$B45</f>
        <v>VALLEY</v>
      </c>
      <c r="D45" s="38">
        <f>IFERROR(INDEX(ComNewActiveAO,MATCH(ComCountyName,ComNewCountyName,0)),"")</f>
        <v>130</v>
      </c>
      <c r="E45" s="38">
        <f>IFERROR(INDEX(ComNewActiveAccts,MATCH(ComCountyName,ComNewCountyName,0)),"")</f>
        <v>261</v>
      </c>
      <c r="F45" s="38">
        <f>IFERROR(INDEX(ComNewFundedAO,MATCH(ComCountyName,ComNewCountyName,0)),"")</f>
        <v>129</v>
      </c>
      <c r="G45" s="38">
        <f>IFERROR(INDEX(ComNewFundedAccts,MATCH(ComCountyName,ComNewCountyName,0)),"")</f>
        <v>259</v>
      </c>
      <c r="H45" s="39">
        <f>IFERROR(INDEX(ComNewTotalAssets,MATCH(ComCountyName,ComNewCountyName,0)),"")</f>
        <v>4294973.9214399988</v>
      </c>
      <c r="I45" s="38">
        <f>IFERROR(INDEX(PopulationEstimate,MATCH(ComCountyName,PopulationCounty,0)),"")</f>
        <v>10496</v>
      </c>
      <c r="J45" s="50">
        <f>IFERROR((E45/I45),"")</f>
        <v>2.4866615853658538E-2</v>
      </c>
      <c r="K45" s="52">
        <f>VLOOKUP(B45,Defintions!$E$2:$F$6,2)</f>
        <v>765035</v>
      </c>
      <c r="L45" s="53">
        <f>E45/K45</f>
        <v>3.4116086192135001E-4</v>
      </c>
    </row>
    <row r="46" spans="1:12">
      <c r="A46" s="37" t="str">
        <f>New!$L$5</f>
        <v xml:space="preserve"> Jan 2017</v>
      </c>
      <c r="B46" s="38" t="str">
        <f>IFERROR(INDEX(DefRegion,MATCH(ComCountyName,DefCounty,0)),"Out")</f>
        <v>Southwest</v>
      </c>
      <c r="C46" s="38" t="str">
        <f>ComNew!$B46</f>
        <v>WASHINGTON</v>
      </c>
      <c r="D46" s="38">
        <f>IFERROR(INDEX(ComNewActiveAO,MATCH(ComCountyName,ComNewCountyName,0)),"")</f>
        <v>34</v>
      </c>
      <c r="E46" s="38">
        <f>IFERROR(INDEX(ComNewActiveAccts,MATCH(ComCountyName,ComNewCountyName,0)),"")</f>
        <v>66</v>
      </c>
      <c r="F46" s="38">
        <f>IFERROR(INDEX(ComNewFundedAO,MATCH(ComCountyName,ComNewCountyName,0)),"")</f>
        <v>34</v>
      </c>
      <c r="G46" s="38">
        <f>IFERROR(INDEX(ComNewFundedAccts,MATCH(ComCountyName,ComNewCountyName,0)),"")</f>
        <v>66</v>
      </c>
      <c r="H46" s="39">
        <f>IFERROR(INDEX(ComNewTotalAssets,MATCH(ComCountyName,ComNewCountyName,0)),"")</f>
        <v>425916.05363899993</v>
      </c>
      <c r="I46" s="38">
        <f>IFERROR(INDEX(PopulationEstimate,MATCH(ComCountyName,PopulationCounty,0)),"")</f>
        <v>10172</v>
      </c>
      <c r="J46" s="50">
        <f>IFERROR((E46/I46),"")</f>
        <v>6.4883995281163976E-3</v>
      </c>
      <c r="K46" s="52">
        <f>VLOOKUP(B46,Defintions!$E$2:$F$6,2)</f>
        <v>765035</v>
      </c>
      <c r="L46" s="53">
        <f>E46/K46</f>
        <v>8.6270562784709201E-5</v>
      </c>
    </row>
    <row r="47" spans="1:12">
      <c r="A47" s="37" t="str">
        <f>New!$L$5</f>
        <v xml:space="preserve"> Jan 2017</v>
      </c>
      <c r="B47" s="38" t="str">
        <f>IFERROR(INDEX(DefRegion,MATCH(ComCountyName,DefCounty,0)),"Out")</f>
        <v>Out</v>
      </c>
      <c r="C47" s="38" t="str">
        <f>ComNew!$B47</f>
        <v>Other</v>
      </c>
      <c r="D47" s="38">
        <f>IFERROR(INDEX(ComNewActiveAO,MATCH(ComCountyName,ComNewCountyName,0)),"")</f>
        <v>1176</v>
      </c>
      <c r="E47" s="38">
        <f>IFERROR(INDEX(ComNewActiveAccts,MATCH(ComCountyName,ComNewCountyName,0)),"")</f>
        <v>2075</v>
      </c>
      <c r="F47" s="38">
        <f>IFERROR(INDEX(ComNewFundedAO,MATCH(ComCountyName,ComNewCountyName,0)),"")</f>
        <v>2728</v>
      </c>
      <c r="G47" s="38">
        <f>IFERROR(INDEX(ComNewFundedAccts,MATCH(ComCountyName,ComNewCountyName,0)),"")</f>
        <v>4527</v>
      </c>
      <c r="H47" s="39">
        <f>IFERROR(INDEX(ComNewTotalAssets,MATCH(ComCountyName,ComNewCountyName,0)),"")</f>
        <v>43314241.956589036</v>
      </c>
      <c r="I47" s="38" t="str">
        <f>IFERROR(INDEX(PopulationEstimate,MATCH(ComCountyName,PopulationCounty,0)),"")</f>
        <v/>
      </c>
      <c r="J47" s="50" t="str">
        <f>IFERROR((E47/I47),"")</f>
        <v/>
      </c>
      <c r="K47" s="52"/>
      <c r="L47" s="53"/>
    </row>
    <row r="48" spans="1:12">
      <c r="A48" s="37" t="str">
        <f>Old!$L$5</f>
        <v xml:space="preserve"> Jan 2016</v>
      </c>
      <c r="B48" s="38" t="str">
        <f>IFERROR(INDEX(DefRegion,MATCH(ComCountyName,DefCounty,0)),"Out")</f>
        <v>Southwest</v>
      </c>
      <c r="C48" s="38" t="str">
        <f>ComOld!$B3</f>
        <v>ADA</v>
      </c>
      <c r="D48" s="38">
        <f>IFERROR(INDEX(ComOldActiveAO,MATCH(ComCountyName,ComOldCountyName,0)),"")</f>
        <v>8343</v>
      </c>
      <c r="E48" s="38">
        <f>IFERROR(INDEX(ComOldActiveAccts,MATCH(ComCountyName,ComOldCountyName,0)),"")</f>
        <v>15523</v>
      </c>
      <c r="F48" s="38">
        <f>IFERROR(INDEX(ComOldFundedAO,MATCH(ComCountyName,ComOldCountyName,0)),"")</f>
        <v>8136</v>
      </c>
      <c r="G48" s="38">
        <f>IFERROR(INDEX(ComOldFundedAccts,MATCH(ComCountyName,ComOldCountyName,0)),"")</f>
        <v>15180</v>
      </c>
      <c r="H48" s="39">
        <f>IFERROR(INDEX(ComOldTotalAssets,MATCH(ComCountyName,ComOldCountyName,0)),"")</f>
        <v>212807432.83000001</v>
      </c>
      <c r="I48" s="38">
        <f>IFERROR(INDEX(PopulationEstimate,MATCH(ComCountyName,PopulationCounty,0)),"")</f>
        <v>444028</v>
      </c>
      <c r="J48" s="50">
        <f>IFERROR((E48/I48),"")</f>
        <v>3.4959507058113452E-2</v>
      </c>
      <c r="K48" s="52">
        <f>VLOOKUP(B48,Defintions!$E$2:$F$6,2)</f>
        <v>765035</v>
      </c>
      <c r="L48" s="53">
        <f>E48/K48</f>
        <v>2.0290574941015771E-2</v>
      </c>
    </row>
    <row r="49" spans="1:12">
      <c r="A49" s="37" t="str">
        <f>Old!$L$5</f>
        <v xml:space="preserve"> Jan 2016</v>
      </c>
      <c r="B49" s="38" t="str">
        <f>IFERROR(INDEX(DefRegion,MATCH(ComCountyName,DefCounty,0)),"Out")</f>
        <v>Southwest</v>
      </c>
      <c r="C49" s="38" t="str">
        <f>ComOld!$B4</f>
        <v>ADAMS</v>
      </c>
      <c r="D49" s="38">
        <f>IFERROR(INDEX(ComOldActiveAO,MATCH(ComCountyName,ComOldCountyName,0)),"")</f>
        <v>34</v>
      </c>
      <c r="E49" s="38">
        <f>IFERROR(INDEX(ComOldActiveAccts,MATCH(ComCountyName,ComOldCountyName,0)),"")</f>
        <v>61</v>
      </c>
      <c r="F49" s="38">
        <f>IFERROR(INDEX(ComOldFundedAO,MATCH(ComCountyName,ComOldCountyName,0)),"")</f>
        <v>34</v>
      </c>
      <c r="G49" s="38">
        <f>IFERROR(INDEX(ComOldFundedAccts,MATCH(ComCountyName,ComOldCountyName,0)),"")</f>
        <v>61</v>
      </c>
      <c r="H49" s="39">
        <f>IFERROR(INDEX(ComOldTotalAssets,MATCH(ComCountyName,ComOldCountyName,0)),"")</f>
        <v>689797.03</v>
      </c>
      <c r="I49" s="38">
        <f>IFERROR(INDEX(PopulationEstimate,MATCH(ComCountyName,PopulationCounty,0)),"")</f>
        <v>3900</v>
      </c>
      <c r="J49" s="50">
        <f>IFERROR((E49/I49),"")</f>
        <v>1.5641025641025642E-2</v>
      </c>
      <c r="K49" s="52">
        <f>VLOOKUP(B49,Defintions!$E$2:$F$6,2)</f>
        <v>765035</v>
      </c>
      <c r="L49" s="53">
        <f>E49/K49</f>
        <v>7.9734914088897896E-5</v>
      </c>
    </row>
    <row r="50" spans="1:12">
      <c r="A50" s="37" t="str">
        <f>Old!$L$5</f>
        <v xml:space="preserve"> Jan 2016</v>
      </c>
      <c r="B50" s="38" t="str">
        <f>IFERROR(INDEX(DefRegion,MATCH(ComCountyName,DefCounty,0)),"Out")</f>
        <v>East</v>
      </c>
      <c r="C50" s="38" t="str">
        <f>ComOld!$B5</f>
        <v>BANNOCK</v>
      </c>
      <c r="D50" s="38">
        <f>IFERROR(INDEX(ComOldActiveAO,MATCH(ComCountyName,ComOldCountyName,0)),"")</f>
        <v>389</v>
      </c>
      <c r="E50" s="38">
        <f>IFERROR(INDEX(ComOldActiveAccts,MATCH(ComCountyName,ComOldCountyName,0)),"")</f>
        <v>758</v>
      </c>
      <c r="F50" s="38">
        <f>IFERROR(INDEX(ComOldFundedAO,MATCH(ComCountyName,ComOldCountyName,0)),"")</f>
        <v>379</v>
      </c>
      <c r="G50" s="38">
        <f>IFERROR(INDEX(ComOldFundedAccts,MATCH(ComCountyName,ComOldCountyName,0)),"")</f>
        <v>739</v>
      </c>
      <c r="H50" s="39">
        <f>IFERROR(INDEX(ComOldTotalAssets,MATCH(ComCountyName,ComOldCountyName,0)),"")</f>
        <v>8499200.9099999983</v>
      </c>
      <c r="I50" s="38">
        <f>IFERROR(INDEX(PopulationEstimate,MATCH(ComCountyName,PopulationCounty,0)),"")</f>
        <v>84377</v>
      </c>
      <c r="J50" s="50">
        <f>IFERROR((E50/I50),"")</f>
        <v>8.9834907617004633E-3</v>
      </c>
      <c r="K50" s="52">
        <f>VLOOKUP(B50,Defintions!$E$2:$F$6,2)</f>
        <v>193947</v>
      </c>
      <c r="L50" s="53">
        <f>E50/K50</f>
        <v>3.9082842219781691E-3</v>
      </c>
    </row>
    <row r="51" spans="1:12">
      <c r="A51" s="37" t="str">
        <f>Old!$L$5</f>
        <v xml:space="preserve"> Jan 2016</v>
      </c>
      <c r="B51" s="38" t="str">
        <f>IFERROR(INDEX(DefRegion,MATCH(ComCountyName,DefCounty,0)),"Out")</f>
        <v>East</v>
      </c>
      <c r="C51" s="38" t="str">
        <f>ComOld!$B6</f>
        <v>BEAR LAKE</v>
      </c>
      <c r="D51" s="38">
        <f>IFERROR(INDEX(ComOldActiveAO,MATCH(ComCountyName,ComOldCountyName,0)),"")</f>
        <v>4</v>
      </c>
      <c r="E51" s="38">
        <f>IFERROR(INDEX(ComOldActiveAccts,MATCH(ComCountyName,ComOldCountyName,0)),"")</f>
        <v>6</v>
      </c>
      <c r="F51" s="38">
        <f>IFERROR(INDEX(ComOldFundedAO,MATCH(ComCountyName,ComOldCountyName,0)),"")</f>
        <v>4</v>
      </c>
      <c r="G51" s="38">
        <f>IFERROR(INDEX(ComOldFundedAccts,MATCH(ComCountyName,ComOldCountyName,0)),"")</f>
        <v>6</v>
      </c>
      <c r="H51" s="39">
        <f>IFERROR(INDEX(ComOldTotalAssets,MATCH(ComCountyName,ComOldCountyName,0)),"")</f>
        <v>121767.73</v>
      </c>
      <c r="I51" s="38">
        <f>IFERROR(INDEX(PopulationEstimate,MATCH(ComCountyName,PopulationCounty,0)),"")</f>
        <v>5945</v>
      </c>
      <c r="J51" s="50">
        <f>IFERROR((E51/I51),"")</f>
        <v>1.009251471825063E-3</v>
      </c>
      <c r="K51" s="52">
        <f>VLOOKUP(B51,Defintions!$E$2:$F$6,2)</f>
        <v>193947</v>
      </c>
      <c r="L51" s="53">
        <f>E51/K51</f>
        <v>3.0936286717505298E-5</v>
      </c>
    </row>
    <row r="52" spans="1:12">
      <c r="A52" s="37" t="str">
        <f>Old!$L$5</f>
        <v xml:space="preserve"> Jan 2016</v>
      </c>
      <c r="B52" s="38" t="str">
        <f>IFERROR(INDEX(DefRegion,MATCH(ComCountyName,DefCounty,0)),"Out")</f>
        <v>North</v>
      </c>
      <c r="C52" s="38" t="str">
        <f>ComOld!$B7</f>
        <v>BENEWAH</v>
      </c>
      <c r="D52" s="38">
        <f>IFERROR(INDEX(ComOldActiveAO,MATCH(ComCountyName,ComOldCountyName,0)),"")</f>
        <v>23</v>
      </c>
      <c r="E52" s="38">
        <f>IFERROR(INDEX(ComOldActiveAccts,MATCH(ComCountyName,ComOldCountyName,0)),"")</f>
        <v>35</v>
      </c>
      <c r="F52" s="38">
        <f>IFERROR(INDEX(ComOldFundedAO,MATCH(ComCountyName,ComOldCountyName,0)),"")</f>
        <v>23</v>
      </c>
      <c r="G52" s="38">
        <f>IFERROR(INDEX(ComOldFundedAccts,MATCH(ComCountyName,ComOldCountyName,0)),"")</f>
        <v>35</v>
      </c>
      <c r="H52" s="39">
        <f>IFERROR(INDEX(ComOldTotalAssets,MATCH(ComCountyName,ComOldCountyName,0)),"")</f>
        <v>444318.37000000005</v>
      </c>
      <c r="I52" s="38">
        <f>IFERROR(INDEX(PopulationEstimate,MATCH(ComCountyName,PopulationCounty,0)),"")</f>
        <v>9092</v>
      </c>
      <c r="J52" s="50">
        <f>IFERROR((E52/I52),"")</f>
        <v>3.849538055433348E-3</v>
      </c>
      <c r="K52" s="52">
        <f>VLOOKUP(B52,Defintions!$E$2:$F$6,2)</f>
        <v>193947</v>
      </c>
      <c r="L52" s="53">
        <f>E52/K52</f>
        <v>1.804616725187809E-4</v>
      </c>
    </row>
    <row r="53" spans="1:12">
      <c r="A53" s="37" t="str">
        <f>Old!$L$5</f>
        <v xml:space="preserve"> Jan 2016</v>
      </c>
      <c r="B53" s="38" t="str">
        <f>IFERROR(INDEX(DefRegion,MATCH(ComCountyName,DefCounty,0)),"Out")</f>
        <v>East</v>
      </c>
      <c r="C53" s="38" t="str">
        <f>ComOld!$B8</f>
        <v>BINGHAM</v>
      </c>
      <c r="D53" s="38">
        <f>IFERROR(INDEX(ComOldActiveAO,MATCH(ComCountyName,ComOldCountyName,0)),"")</f>
        <v>110</v>
      </c>
      <c r="E53" s="38">
        <f>IFERROR(INDEX(ComOldActiveAccts,MATCH(ComCountyName,ComOldCountyName,0)),"")</f>
        <v>256</v>
      </c>
      <c r="F53" s="38">
        <f>IFERROR(INDEX(ComOldFundedAO,MATCH(ComCountyName,ComOldCountyName,0)),"")</f>
        <v>109</v>
      </c>
      <c r="G53" s="38">
        <f>IFERROR(INDEX(ComOldFundedAccts,MATCH(ComCountyName,ComOldCountyName,0)),"")</f>
        <v>252</v>
      </c>
      <c r="H53" s="39">
        <f>IFERROR(INDEX(ComOldTotalAssets,MATCH(ComCountyName,ComOldCountyName,0)),"")</f>
        <v>1311457.28</v>
      </c>
      <c r="I53" s="38">
        <f>IFERROR(INDEX(PopulationEstimate,MATCH(ComCountyName,PopulationCounty,0)),"")</f>
        <v>45201</v>
      </c>
      <c r="J53" s="50">
        <f>IFERROR((E53/I53),"")</f>
        <v>5.6635915134620914E-3</v>
      </c>
      <c r="K53" s="52">
        <f>VLOOKUP(B53,Defintions!$E$2:$F$6,2)</f>
        <v>193947</v>
      </c>
      <c r="L53" s="53">
        <f>E53/K53</f>
        <v>1.3199482332802261E-3</v>
      </c>
    </row>
    <row r="54" spans="1:12">
      <c r="A54" s="37" t="str">
        <f>Old!$L$5</f>
        <v xml:space="preserve"> Jan 2016</v>
      </c>
      <c r="B54" s="38" t="str">
        <f>IFERROR(INDEX(DefRegion,MATCH(ComCountyName,DefCounty,0)),"Out")</f>
        <v>Central</v>
      </c>
      <c r="C54" s="38" t="str">
        <f>ComOld!$B9</f>
        <v>BLAINE</v>
      </c>
      <c r="D54" s="38">
        <f>IFERROR(INDEX(ComOldActiveAO,MATCH(ComCountyName,ComOldCountyName,0)),"")</f>
        <v>373</v>
      </c>
      <c r="E54" s="38">
        <f>IFERROR(INDEX(ComOldActiveAccts,MATCH(ComCountyName,ComOldCountyName,0)),"")</f>
        <v>668</v>
      </c>
      <c r="F54" s="38">
        <f>IFERROR(INDEX(ComOldFundedAO,MATCH(ComCountyName,ComOldCountyName,0)),"")</f>
        <v>370</v>
      </c>
      <c r="G54" s="38">
        <f>IFERROR(INDEX(ComOldFundedAccts,MATCH(ComCountyName,ComOldCountyName,0)),"")</f>
        <v>664</v>
      </c>
      <c r="H54" s="39">
        <f>IFERROR(INDEX(ComOldTotalAssets,MATCH(ComCountyName,ComOldCountyName,0)),"")</f>
        <v>16114276</v>
      </c>
      <c r="I54" s="38">
        <f>IFERROR(INDEX(PopulationEstimate,MATCH(ComCountyName,PopulationCounty,0)),"")</f>
        <v>21791</v>
      </c>
      <c r="J54" s="50">
        <f>IFERROR((E54/I54),"")</f>
        <v>3.0654857509981186E-2</v>
      </c>
      <c r="K54" s="52">
        <f>VLOOKUP(B54,Defintions!$E$2:$F$6,2)</f>
        <v>193947</v>
      </c>
      <c r="L54" s="53">
        <f>E54/K54</f>
        <v>3.4442399212155899E-3</v>
      </c>
    </row>
    <row r="55" spans="1:12">
      <c r="A55" s="37" t="str">
        <f>Old!$L$5</f>
        <v xml:space="preserve"> Jan 2016</v>
      </c>
      <c r="B55" s="38" t="str">
        <f>IFERROR(INDEX(DefRegion,MATCH(ComCountyName,DefCounty,0)),"Out")</f>
        <v>Southwest</v>
      </c>
      <c r="C55" s="38" t="str">
        <f>ComOld!$B10</f>
        <v>BOISE</v>
      </c>
      <c r="D55" s="38">
        <f>IFERROR(INDEX(ComOldActiveAO,MATCH(ComCountyName,ComOldCountyName,0)),"")</f>
        <v>35</v>
      </c>
      <c r="E55" s="38">
        <f>IFERROR(INDEX(ComOldActiveAccts,MATCH(ComCountyName,ComOldCountyName,0)),"")</f>
        <v>80</v>
      </c>
      <c r="F55" s="38">
        <f>IFERROR(INDEX(ComOldFundedAO,MATCH(ComCountyName,ComOldCountyName,0)),"")</f>
        <v>35</v>
      </c>
      <c r="G55" s="38">
        <f>IFERROR(INDEX(ComOldFundedAccts,MATCH(ComCountyName,ComOldCountyName,0)),"")</f>
        <v>79</v>
      </c>
      <c r="H55" s="39">
        <f>IFERROR(INDEX(ComOldTotalAssets,MATCH(ComCountyName,ComOldCountyName,0)),"")</f>
        <v>798009.08000000007</v>
      </c>
      <c r="I55" s="38">
        <f>IFERROR(INDEX(PopulationEstimate,MATCH(ComCountyName,PopulationCounty,0)),"")</f>
        <v>7124</v>
      </c>
      <c r="J55" s="50">
        <f>IFERROR((E55/I55),"")</f>
        <v>1.1229646266142616E-2</v>
      </c>
      <c r="K55" s="52">
        <f>VLOOKUP(B55,Defintions!$E$2:$F$6,2)</f>
        <v>765035</v>
      </c>
      <c r="L55" s="53">
        <f>E55/K55</f>
        <v>1.0457037913298084E-4</v>
      </c>
    </row>
    <row r="56" spans="1:12">
      <c r="A56" s="37" t="str">
        <f>Old!$L$5</f>
        <v xml:space="preserve"> Jan 2016</v>
      </c>
      <c r="B56" s="38" t="str">
        <f>IFERROR(INDEX(DefRegion,MATCH(ComCountyName,DefCounty,0)),"Out")</f>
        <v>North</v>
      </c>
      <c r="C56" s="38" t="str">
        <f>ComOld!$B11</f>
        <v>BONNER</v>
      </c>
      <c r="D56" s="38">
        <f>IFERROR(INDEX(ComOldActiveAO,MATCH(ComCountyName,ComOldCountyName,0)),"")</f>
        <v>204</v>
      </c>
      <c r="E56" s="38">
        <f>IFERROR(INDEX(ComOldActiveAccts,MATCH(ComCountyName,ComOldCountyName,0)),"")</f>
        <v>382</v>
      </c>
      <c r="F56" s="38">
        <f>IFERROR(INDEX(ComOldFundedAO,MATCH(ComCountyName,ComOldCountyName,0)),"")</f>
        <v>200</v>
      </c>
      <c r="G56" s="38">
        <f>IFERROR(INDEX(ComOldFundedAccts,MATCH(ComCountyName,ComOldCountyName,0)),"")</f>
        <v>375</v>
      </c>
      <c r="H56" s="39">
        <f>IFERROR(INDEX(ComOldTotalAssets,MATCH(ComCountyName,ComOldCountyName,0)),"")</f>
        <v>3620233.83</v>
      </c>
      <c r="I56" s="38">
        <f>IFERROR(INDEX(PopulationEstimate,MATCH(ComCountyName,PopulationCounty,0)),"")</f>
        <v>42536</v>
      </c>
      <c r="J56" s="50">
        <f>IFERROR((E56/I56),"")</f>
        <v>8.9806281737822083E-3</v>
      </c>
      <c r="K56" s="52">
        <f>VLOOKUP(B56,Defintions!$E$2:$F$6,2)</f>
        <v>193947</v>
      </c>
      <c r="L56" s="53">
        <f>E56/K56</f>
        <v>1.9696102543478372E-3</v>
      </c>
    </row>
    <row r="57" spans="1:12">
      <c r="A57" s="37" t="str">
        <f>Old!$L$5</f>
        <v xml:space="preserve"> Jan 2016</v>
      </c>
      <c r="B57" s="38" t="str">
        <f>IFERROR(INDEX(DefRegion,MATCH(ComCountyName,DefCounty,0)),"Out")</f>
        <v>East</v>
      </c>
      <c r="C57" s="38" t="str">
        <f>ComOld!$B12</f>
        <v>BONNEVILLE</v>
      </c>
      <c r="D57" s="38">
        <f>IFERROR(INDEX(ComOldActiveAO,MATCH(ComCountyName,ComOldCountyName,0)),"")</f>
        <v>695</v>
      </c>
      <c r="E57" s="38">
        <f>IFERROR(INDEX(ComOldActiveAccts,MATCH(ComCountyName,ComOldCountyName,0)),"")</f>
        <v>1462</v>
      </c>
      <c r="F57" s="38">
        <f>IFERROR(INDEX(ComOldFundedAO,MATCH(ComCountyName,ComOldCountyName,0)),"")</f>
        <v>678</v>
      </c>
      <c r="G57" s="38">
        <f>IFERROR(INDEX(ComOldFundedAccts,MATCH(ComCountyName,ComOldCountyName,0)),"")</f>
        <v>1434</v>
      </c>
      <c r="H57" s="39">
        <f>IFERROR(INDEX(ComOldTotalAssets,MATCH(ComCountyName,ComOldCountyName,0)),"")</f>
        <v>13660208.18</v>
      </c>
      <c r="I57" s="38">
        <f>IFERROR(INDEX(PopulationEstimate,MATCH(ComCountyName,PopulationCounty,0)),"")</f>
        <v>112232</v>
      </c>
      <c r="J57" s="50">
        <f>IFERROR((E57/I57),"")</f>
        <v>1.3026587782450638E-2</v>
      </c>
      <c r="K57" s="52">
        <f>VLOOKUP(B57,Defintions!$E$2:$F$6,2)</f>
        <v>193947</v>
      </c>
      <c r="L57" s="53">
        <f>E57/K57</f>
        <v>7.5381418634987906E-3</v>
      </c>
    </row>
    <row r="58" spans="1:12">
      <c r="A58" s="37" t="str">
        <f>Old!$L$5</f>
        <v xml:space="preserve"> Jan 2016</v>
      </c>
      <c r="B58" s="38" t="str">
        <f>IFERROR(INDEX(DefRegion,MATCH(ComCountyName,DefCounty,0)),"Out")</f>
        <v>North</v>
      </c>
      <c r="C58" s="38" t="str">
        <f>ComOld!$B13</f>
        <v>BOUNDARY</v>
      </c>
      <c r="D58" s="38">
        <f>IFERROR(INDEX(ComOldActiveAO,MATCH(ComCountyName,ComOldCountyName,0)),"")</f>
        <v>29</v>
      </c>
      <c r="E58" s="38">
        <f>IFERROR(INDEX(ComOldActiveAccts,MATCH(ComCountyName,ComOldCountyName,0)),"")</f>
        <v>67</v>
      </c>
      <c r="F58" s="38">
        <f>IFERROR(INDEX(ComOldFundedAO,MATCH(ComCountyName,ComOldCountyName,0)),"")</f>
        <v>29</v>
      </c>
      <c r="G58" s="38">
        <f>IFERROR(INDEX(ComOldFundedAccts,MATCH(ComCountyName,ComOldCountyName,0)),"")</f>
        <v>67</v>
      </c>
      <c r="H58" s="39">
        <f>IFERROR(INDEX(ComOldTotalAssets,MATCH(ComCountyName,ComOldCountyName,0)),"")</f>
        <v>779460.79</v>
      </c>
      <c r="I58" s="38">
        <f>IFERROR(INDEX(PopulationEstimate,MATCH(ComCountyName,PopulationCounty,0)),"")</f>
        <v>11681</v>
      </c>
      <c r="J58" s="50">
        <f>IFERROR((E58/I58),"")</f>
        <v>5.7358102902148791E-3</v>
      </c>
      <c r="K58" s="52">
        <f>VLOOKUP(B58,Defintions!$E$2:$F$6,2)</f>
        <v>193947</v>
      </c>
      <c r="L58" s="53">
        <f>E58/K58</f>
        <v>3.4545520167880917E-4</v>
      </c>
    </row>
    <row r="59" spans="1:12">
      <c r="A59" s="37" t="str">
        <f>Old!$L$5</f>
        <v xml:space="preserve"> Jan 2016</v>
      </c>
      <c r="B59" s="38" t="str">
        <f>IFERROR(INDEX(DefRegion,MATCH(ComCountyName,DefCounty,0)),"Out")</f>
        <v>East</v>
      </c>
      <c r="C59" s="38" t="str">
        <f>ComOld!$B14</f>
        <v>BUTTE</v>
      </c>
      <c r="D59" s="38">
        <f>IFERROR(INDEX(ComOldActiveAO,MATCH(ComCountyName,ComOldCountyName,0)),"")</f>
        <v>6</v>
      </c>
      <c r="E59" s="38">
        <f>IFERROR(INDEX(ComOldActiveAccts,MATCH(ComCountyName,ComOldCountyName,0)),"")</f>
        <v>10</v>
      </c>
      <c r="F59" s="38">
        <f>IFERROR(INDEX(ComOldFundedAO,MATCH(ComCountyName,ComOldCountyName,0)),"")</f>
        <v>6</v>
      </c>
      <c r="G59" s="38">
        <f>IFERROR(INDEX(ComOldFundedAccts,MATCH(ComCountyName,ComOldCountyName,0)),"")</f>
        <v>10</v>
      </c>
      <c r="H59" s="39">
        <f>IFERROR(INDEX(ComOldTotalAssets,MATCH(ComCountyName,ComOldCountyName,0)),"")</f>
        <v>11727.279999999999</v>
      </c>
      <c r="I59" s="38">
        <f>IFERROR(INDEX(PopulationEstimate,MATCH(ComCountyName,PopulationCounty,0)),"")</f>
        <v>2501</v>
      </c>
      <c r="J59" s="50">
        <f>IFERROR((E59/I59),"")</f>
        <v>3.9984006397441024E-3</v>
      </c>
      <c r="K59" s="52">
        <f>VLOOKUP(B59,Defintions!$E$2:$F$6,2)</f>
        <v>193947</v>
      </c>
      <c r="L59" s="53">
        <f>E59/K59</f>
        <v>5.1560477862508828E-5</v>
      </c>
    </row>
    <row r="60" spans="1:12">
      <c r="A60" s="37" t="str">
        <f>Old!$L$5</f>
        <v xml:space="preserve"> Jan 2016</v>
      </c>
      <c r="B60" s="38" t="str">
        <f>IFERROR(INDEX(DefRegion,MATCH(ComCountyName,DefCounty,0)),"Out")</f>
        <v>Central</v>
      </c>
      <c r="C60" s="38" t="str">
        <f>ComOld!$B15</f>
        <v>CAMAS</v>
      </c>
      <c r="D60" s="38">
        <f>IFERROR(INDEX(ComOldActiveAO,MATCH(ComCountyName,ComOldCountyName,0)),"")</f>
        <v>4</v>
      </c>
      <c r="E60" s="38">
        <f>IFERROR(INDEX(ComOldActiveAccts,MATCH(ComCountyName,ComOldCountyName,0)),"")</f>
        <v>6</v>
      </c>
      <c r="F60" s="38">
        <f>IFERROR(INDEX(ComOldFundedAO,MATCH(ComCountyName,ComOldCountyName,0)),"")</f>
        <v>4</v>
      </c>
      <c r="G60" s="38">
        <f>IFERROR(INDEX(ComOldFundedAccts,MATCH(ComCountyName,ComOldCountyName,0)),"")</f>
        <v>6</v>
      </c>
      <c r="H60" s="39">
        <f>IFERROR(INDEX(ComOldTotalAssets,MATCH(ComCountyName,ComOldCountyName,0)),"")</f>
        <v>38151.5</v>
      </c>
      <c r="I60" s="38">
        <f>IFERROR(INDEX(PopulationEstimate,MATCH(ComCountyName,PopulationCounty,0)),"")</f>
        <v>1072</v>
      </c>
      <c r="J60" s="50">
        <f>IFERROR((E60/I60),"")</f>
        <v>5.597014925373134E-3</v>
      </c>
      <c r="K60" s="52">
        <f>VLOOKUP(B60,Defintions!$E$2:$F$6,2)</f>
        <v>193947</v>
      </c>
      <c r="L60" s="53">
        <f>E60/K60</f>
        <v>3.0936286717505298E-5</v>
      </c>
    </row>
    <row r="61" spans="1:12">
      <c r="A61" s="37" t="str">
        <f>Old!$L$5</f>
        <v xml:space="preserve"> Jan 2016</v>
      </c>
      <c r="B61" s="38" t="str">
        <f>IFERROR(INDEX(DefRegion,MATCH(ComCountyName,DefCounty,0)),"Out")</f>
        <v>Southwest</v>
      </c>
      <c r="C61" s="38" t="str">
        <f>ComOld!$B16</f>
        <v>CANYON</v>
      </c>
      <c r="D61" s="38">
        <f>IFERROR(INDEX(ComOldActiveAO,MATCH(ComCountyName,ComOldCountyName,0)),"")</f>
        <v>963</v>
      </c>
      <c r="E61" s="38">
        <f>IFERROR(INDEX(ComOldActiveAccts,MATCH(ComCountyName,ComOldCountyName,0)),"")</f>
        <v>1974</v>
      </c>
      <c r="F61" s="38">
        <f>IFERROR(INDEX(ComOldFundedAO,MATCH(ComCountyName,ComOldCountyName,0)),"")</f>
        <v>930</v>
      </c>
      <c r="G61" s="38">
        <f>IFERROR(INDEX(ComOldFundedAccts,MATCH(ComCountyName,ComOldCountyName,0)),"")</f>
        <v>1900</v>
      </c>
      <c r="H61" s="39">
        <f>IFERROR(INDEX(ComOldTotalAssets,MATCH(ComCountyName,ComOldCountyName,0)),"")</f>
        <v>12877629.310000001</v>
      </c>
      <c r="I61" s="38">
        <f>IFERROR(INDEX(PopulationEstimate,MATCH(ComCountyName,PopulationCounty,0)),"")</f>
        <v>211698</v>
      </c>
      <c r="J61" s="50">
        <f>IFERROR((E61/I61),"")</f>
        <v>9.3246039169004903E-3</v>
      </c>
      <c r="K61" s="52">
        <f>VLOOKUP(B61,Defintions!$E$2:$F$6,2)</f>
        <v>765035</v>
      </c>
      <c r="L61" s="53">
        <f>E61/K61</f>
        <v>2.5802741051063022E-3</v>
      </c>
    </row>
    <row r="62" spans="1:12">
      <c r="A62" s="37" t="str">
        <f>Old!$L$5</f>
        <v xml:space="preserve"> Jan 2016</v>
      </c>
      <c r="B62" s="38" t="str">
        <f>IFERROR(INDEX(DefRegion,MATCH(ComCountyName,DefCounty,0)),"Out")</f>
        <v>East</v>
      </c>
      <c r="C62" s="38" t="str">
        <f>ComOld!$B17</f>
        <v>CARIBOU</v>
      </c>
      <c r="D62" s="38">
        <f>IFERROR(INDEX(ComOldActiveAO,MATCH(ComCountyName,ComOldCountyName,0)),"")</f>
        <v>23</v>
      </c>
      <c r="E62" s="38">
        <f>IFERROR(INDEX(ComOldActiveAccts,MATCH(ComCountyName,ComOldCountyName,0)),"")</f>
        <v>48</v>
      </c>
      <c r="F62" s="38">
        <f>IFERROR(INDEX(ComOldFundedAO,MATCH(ComCountyName,ComOldCountyName,0)),"")</f>
        <v>23</v>
      </c>
      <c r="G62" s="38">
        <f>IFERROR(INDEX(ComOldFundedAccts,MATCH(ComCountyName,ComOldCountyName,0)),"")</f>
        <v>47</v>
      </c>
      <c r="H62" s="39">
        <f>IFERROR(INDEX(ComOldTotalAssets,MATCH(ComCountyName,ComOldCountyName,0)),"")</f>
        <v>400935.14</v>
      </c>
      <c r="I62" s="38">
        <f>IFERROR(INDEX(PopulationEstimate,MATCH(ComCountyName,PopulationCounty,0)),"")</f>
        <v>6887</v>
      </c>
      <c r="J62" s="50">
        <f>IFERROR((E62/I62),"")</f>
        <v>6.9696529693625674E-3</v>
      </c>
      <c r="K62" s="52">
        <f>VLOOKUP(B62,Defintions!$E$2:$F$6,2)</f>
        <v>193947</v>
      </c>
      <c r="L62" s="53">
        <f>E62/K62</f>
        <v>2.4749029374004238E-4</v>
      </c>
    </row>
    <row r="63" spans="1:12">
      <c r="A63" s="37" t="str">
        <f>Old!$L$5</f>
        <v xml:space="preserve"> Jan 2016</v>
      </c>
      <c r="B63" s="38" t="str">
        <f>IFERROR(INDEX(DefRegion,MATCH(ComCountyName,DefCounty,0)),"Out")</f>
        <v>Central</v>
      </c>
      <c r="C63" s="38" t="str">
        <f>ComOld!$B18</f>
        <v>CASSIA</v>
      </c>
      <c r="D63" s="38">
        <f>IFERROR(INDEX(ComOldActiveAO,MATCH(ComCountyName,ComOldCountyName,0)),"")</f>
        <v>66</v>
      </c>
      <c r="E63" s="38">
        <f>IFERROR(INDEX(ComOldActiveAccts,MATCH(ComCountyName,ComOldCountyName,0)),"")</f>
        <v>171</v>
      </c>
      <c r="F63" s="38">
        <f>IFERROR(INDEX(ComOldFundedAO,MATCH(ComCountyName,ComOldCountyName,0)),"")</f>
        <v>65</v>
      </c>
      <c r="G63" s="38">
        <f>IFERROR(INDEX(ComOldFundedAccts,MATCH(ComCountyName,ComOldCountyName,0)),"")</f>
        <v>168</v>
      </c>
      <c r="H63" s="39">
        <f>IFERROR(INDEX(ComOldTotalAssets,MATCH(ComCountyName,ComOldCountyName,0)),"")</f>
        <v>1459115.04</v>
      </c>
      <c r="I63" s="38">
        <f>IFERROR(INDEX(PopulationEstimate,MATCH(ComCountyName,PopulationCounty,0)),"")</f>
        <v>23504</v>
      </c>
      <c r="J63" s="50">
        <f>IFERROR((E63/I63),"")</f>
        <v>7.2753573859768552E-3</v>
      </c>
      <c r="K63" s="52">
        <f>VLOOKUP(B63,Defintions!$E$2:$F$6,2)</f>
        <v>193947</v>
      </c>
      <c r="L63" s="53">
        <f>E63/K63</f>
        <v>8.8168417144890096E-4</v>
      </c>
    </row>
    <row r="64" spans="1:12">
      <c r="A64" s="37" t="str">
        <f>Old!$L$5</f>
        <v xml:space="preserve"> Jan 2016</v>
      </c>
      <c r="B64" s="38" t="str">
        <f>IFERROR(INDEX(DefRegion,MATCH(ComCountyName,DefCounty,0)),"Out")</f>
        <v>East</v>
      </c>
      <c r="C64" s="38" t="str">
        <f>ComOld!$B19</f>
        <v>CLARK</v>
      </c>
      <c r="D64" s="38">
        <f>IFERROR(INDEX(ComOldActiveAO,MATCH(ComCountyName,ComOldCountyName,0)),"")</f>
        <v>1</v>
      </c>
      <c r="E64" s="38">
        <f>IFERROR(INDEX(ComOldActiveAccts,MATCH(ComCountyName,ComOldCountyName,0)),"")</f>
        <v>2</v>
      </c>
      <c r="F64" s="38">
        <f>IFERROR(INDEX(ComOldFundedAO,MATCH(ComCountyName,ComOldCountyName,0)),"")</f>
        <v>1</v>
      </c>
      <c r="G64" s="38">
        <f>IFERROR(INDEX(ComOldFundedAccts,MATCH(ComCountyName,ComOldCountyName,0)),"")</f>
        <v>2</v>
      </c>
      <c r="H64" s="39">
        <f>IFERROR(INDEX(ComOldTotalAssets,MATCH(ComCountyName,ComOldCountyName,0)),"")</f>
        <v>8648.6</v>
      </c>
      <c r="I64" s="38">
        <f>IFERROR(INDEX(PopulationEstimate,MATCH(ComCountyName,PopulationCounty,0)),"")</f>
        <v>860</v>
      </c>
      <c r="J64" s="50">
        <f>IFERROR((E64/I64),"")</f>
        <v>2.3255813953488372E-3</v>
      </c>
      <c r="K64" s="52">
        <f>VLOOKUP(B64,Defintions!$E$2:$F$6,2)</f>
        <v>193947</v>
      </c>
      <c r="L64" s="53">
        <f>E64/K64</f>
        <v>1.0312095572501767E-5</v>
      </c>
    </row>
    <row r="65" spans="1:12">
      <c r="A65" s="37" t="str">
        <f>Old!$L$5</f>
        <v xml:space="preserve"> Jan 2016</v>
      </c>
      <c r="B65" s="38" t="str">
        <f>IFERROR(INDEX(DefRegion,MATCH(ComCountyName,DefCounty,0)),"Out")</f>
        <v>North</v>
      </c>
      <c r="C65" s="38" t="str">
        <f>ComOld!$B20</f>
        <v>CLEARWATER</v>
      </c>
      <c r="D65" s="38">
        <f>IFERROR(INDEX(ComOldActiveAO,MATCH(ComCountyName,ComOldCountyName,0)),"")</f>
        <v>34</v>
      </c>
      <c r="E65" s="38">
        <f>IFERROR(INDEX(ComOldActiveAccts,MATCH(ComCountyName,ComOldCountyName,0)),"")</f>
        <v>55</v>
      </c>
      <c r="F65" s="38">
        <f>IFERROR(INDEX(ComOldFundedAO,MATCH(ComCountyName,ComOldCountyName,0)),"")</f>
        <v>33</v>
      </c>
      <c r="G65" s="38">
        <f>IFERROR(INDEX(ComOldFundedAccts,MATCH(ComCountyName,ComOldCountyName,0)),"")</f>
        <v>53</v>
      </c>
      <c r="H65" s="39">
        <f>IFERROR(INDEX(ComOldTotalAssets,MATCH(ComCountyName,ComOldCountyName,0)),"")</f>
        <v>455433.63</v>
      </c>
      <c r="I65" s="38">
        <f>IFERROR(INDEX(PopulationEstimate,MATCH(ComCountyName,PopulationCounty,0)),"")</f>
        <v>8497</v>
      </c>
      <c r="J65" s="50">
        <f>IFERROR((E65/I65),"")</f>
        <v>6.472872778627751E-3</v>
      </c>
      <c r="K65" s="52">
        <f>VLOOKUP(B65,Defintions!$E$2:$F$6,2)</f>
        <v>193947</v>
      </c>
      <c r="L65" s="53">
        <f>E65/K65</f>
        <v>2.8358262824379856E-4</v>
      </c>
    </row>
    <row r="66" spans="1:12">
      <c r="A66" s="37" t="str">
        <f>Old!$L$5</f>
        <v xml:space="preserve"> Jan 2016</v>
      </c>
      <c r="B66" s="38" t="str">
        <f>IFERROR(INDEX(DefRegion,MATCH(ComCountyName,DefCounty,0)),"Out")</f>
        <v>East</v>
      </c>
      <c r="C66" s="38" t="str">
        <f>ComOld!$B21</f>
        <v>CUSTER</v>
      </c>
      <c r="D66" s="38">
        <f>IFERROR(INDEX(ComOldActiveAO,MATCH(ComCountyName,ComOldCountyName,0)),"")</f>
        <v>14</v>
      </c>
      <c r="E66" s="38">
        <f>IFERROR(INDEX(ComOldActiveAccts,MATCH(ComCountyName,ComOldCountyName,0)),"")</f>
        <v>26</v>
      </c>
      <c r="F66" s="38">
        <f>IFERROR(INDEX(ComOldFundedAO,MATCH(ComCountyName,ComOldCountyName,0)),"")</f>
        <v>13</v>
      </c>
      <c r="G66" s="38">
        <f>IFERROR(INDEX(ComOldFundedAccts,MATCH(ComCountyName,ComOldCountyName,0)),"")</f>
        <v>25</v>
      </c>
      <c r="H66" s="39">
        <f>IFERROR(INDEX(ComOldTotalAssets,MATCH(ComCountyName,ComOldCountyName,0)),"")</f>
        <v>286332.32</v>
      </c>
      <c r="I66" s="38">
        <f>IFERROR(INDEX(PopulationEstimate,MATCH(ComCountyName,PopulationCounty,0)),"")</f>
        <v>4096</v>
      </c>
      <c r="J66" s="50">
        <f>IFERROR((E66/I66),"")</f>
        <v>6.34765625E-3</v>
      </c>
      <c r="K66" s="52">
        <f>VLOOKUP(B66,Defintions!$E$2:$F$6,2)</f>
        <v>193947</v>
      </c>
      <c r="L66" s="53">
        <f>E66/K66</f>
        <v>1.3405724244252296E-4</v>
      </c>
    </row>
    <row r="67" spans="1:12">
      <c r="A67" s="37" t="str">
        <f>Old!$L$5</f>
        <v xml:space="preserve"> Jan 2016</v>
      </c>
      <c r="B67" s="38" t="str">
        <f>IFERROR(INDEX(DefRegion,MATCH(ComCountyName,DefCounty,0)),"Out")</f>
        <v>Southwest</v>
      </c>
      <c r="C67" s="38" t="str">
        <f>ComOld!$B22</f>
        <v>ELMORE</v>
      </c>
      <c r="D67" s="38">
        <f>IFERROR(INDEX(ComOldActiveAO,MATCH(ComCountyName,ComOldCountyName,0)),"")</f>
        <v>60</v>
      </c>
      <c r="E67" s="38">
        <f>IFERROR(INDEX(ComOldActiveAccts,MATCH(ComCountyName,ComOldCountyName,0)),"")</f>
        <v>115</v>
      </c>
      <c r="F67" s="38">
        <f>IFERROR(INDEX(ComOldFundedAO,MATCH(ComCountyName,ComOldCountyName,0)),"")</f>
        <v>57</v>
      </c>
      <c r="G67" s="38">
        <f>IFERROR(INDEX(ComOldFundedAccts,MATCH(ComCountyName,ComOldCountyName,0)),"")</f>
        <v>112</v>
      </c>
      <c r="H67" s="39">
        <f>IFERROR(INDEX(ComOldTotalAssets,MATCH(ComCountyName,ComOldCountyName,0)),"")</f>
        <v>627702.32000000007</v>
      </c>
      <c r="I67" s="38">
        <f>IFERROR(INDEX(PopulationEstimate,MATCH(ComCountyName,PopulationCounty,0)),"")</f>
        <v>26018</v>
      </c>
      <c r="J67" s="50">
        <f>IFERROR((E67/I67),"")</f>
        <v>4.420016911369052E-3</v>
      </c>
      <c r="K67" s="52">
        <f>VLOOKUP(B67,Defintions!$E$2:$F$6,2)</f>
        <v>765035</v>
      </c>
      <c r="L67" s="53">
        <f>E67/K67</f>
        <v>1.5031992000365997E-4</v>
      </c>
    </row>
    <row r="68" spans="1:12">
      <c r="A68" s="37" t="str">
        <f>Old!$L$5</f>
        <v xml:space="preserve"> Jan 2016</v>
      </c>
      <c r="B68" s="38" t="str">
        <f>IFERROR(INDEX(DefRegion,MATCH(ComCountyName,DefCounty,0)),"Out")</f>
        <v>East</v>
      </c>
      <c r="C68" s="38" t="str">
        <f>ComOld!$B23</f>
        <v>FRANKLIN</v>
      </c>
      <c r="D68" s="38">
        <f>IFERROR(INDEX(ComOldActiveAO,MATCH(ComCountyName,ComOldCountyName,0)),"")</f>
        <v>18</v>
      </c>
      <c r="E68" s="38">
        <f>IFERROR(INDEX(ComOldActiveAccts,MATCH(ComCountyName,ComOldCountyName,0)),"")</f>
        <v>36</v>
      </c>
      <c r="F68" s="38">
        <f>IFERROR(INDEX(ComOldFundedAO,MATCH(ComCountyName,ComOldCountyName,0)),"")</f>
        <v>18</v>
      </c>
      <c r="G68" s="38">
        <f>IFERROR(INDEX(ComOldFundedAccts,MATCH(ComCountyName,ComOldCountyName,0)),"")</f>
        <v>36</v>
      </c>
      <c r="H68" s="39">
        <f>IFERROR(INDEX(ComOldTotalAssets,MATCH(ComCountyName,ComOldCountyName,0)),"")</f>
        <v>197431.75</v>
      </c>
      <c r="I68" s="38">
        <f>IFERROR(INDEX(PopulationEstimate,MATCH(ComCountyName,PopulationCounty,0)),"")</f>
        <v>13406</v>
      </c>
      <c r="J68" s="50">
        <f>IFERROR((E68/I68),"")</f>
        <v>2.6853647620468449E-3</v>
      </c>
      <c r="K68" s="52">
        <f>VLOOKUP(B68,Defintions!$E$2:$F$6,2)</f>
        <v>193947</v>
      </c>
      <c r="L68" s="53">
        <f>E68/K68</f>
        <v>1.8561772030503177E-4</v>
      </c>
    </row>
    <row r="69" spans="1:12">
      <c r="A69" s="37" t="str">
        <f>Old!$L$5</f>
        <v xml:space="preserve"> Jan 2016</v>
      </c>
      <c r="B69" s="38" t="str">
        <f>IFERROR(INDEX(DefRegion,MATCH(ComCountyName,DefCounty,0)),"Out")</f>
        <v>East</v>
      </c>
      <c r="C69" s="38" t="str">
        <f>ComOld!$B24</f>
        <v>FREMONT</v>
      </c>
      <c r="D69" s="38">
        <f>IFERROR(INDEX(ComOldActiveAO,MATCH(ComCountyName,ComOldCountyName,0)),"")</f>
        <v>14</v>
      </c>
      <c r="E69" s="38">
        <f>IFERROR(INDEX(ComOldActiveAccts,MATCH(ComCountyName,ComOldCountyName,0)),"")</f>
        <v>26</v>
      </c>
      <c r="F69" s="38">
        <f>IFERROR(INDEX(ComOldFundedAO,MATCH(ComCountyName,ComOldCountyName,0)),"")</f>
        <v>14</v>
      </c>
      <c r="G69" s="38">
        <f>IFERROR(INDEX(ComOldFundedAccts,MATCH(ComCountyName,ComOldCountyName,0)),"")</f>
        <v>26</v>
      </c>
      <c r="H69" s="39">
        <f>IFERROR(INDEX(ComOldTotalAssets,MATCH(ComCountyName,ComOldCountyName,0)),"")</f>
        <v>187864.46000000002</v>
      </c>
      <c r="I69" s="38">
        <f>IFERROR(INDEX(PopulationEstimate,MATCH(ComCountyName,PopulationCounty,0)),"")</f>
        <v>12943</v>
      </c>
      <c r="J69" s="50">
        <f>IFERROR((E69/I69),"")</f>
        <v>2.0088078498029824E-3</v>
      </c>
      <c r="K69" s="52">
        <f>VLOOKUP(B69,Defintions!$E$2:$F$6,2)</f>
        <v>193947</v>
      </c>
      <c r="L69" s="53">
        <f>E69/K69</f>
        <v>1.3405724244252296E-4</v>
      </c>
    </row>
    <row r="70" spans="1:12">
      <c r="A70" s="37" t="str">
        <f>Old!$L$5</f>
        <v xml:space="preserve"> Jan 2016</v>
      </c>
      <c r="B70" s="38" t="str">
        <f>IFERROR(INDEX(DefRegion,MATCH(ComCountyName,DefCounty,0)),"Out")</f>
        <v>Southwest</v>
      </c>
      <c r="C70" s="38" t="str">
        <f>ComOld!$B25</f>
        <v>GEM</v>
      </c>
      <c r="D70" s="38">
        <f>IFERROR(INDEX(ComOldActiveAO,MATCH(ComCountyName,ComOldCountyName,0)),"")</f>
        <v>66</v>
      </c>
      <c r="E70" s="38">
        <f>IFERROR(INDEX(ComOldActiveAccts,MATCH(ComCountyName,ComOldCountyName,0)),"")</f>
        <v>140</v>
      </c>
      <c r="F70" s="38">
        <f>IFERROR(INDEX(ComOldFundedAO,MATCH(ComCountyName,ComOldCountyName,0)),"")</f>
        <v>65</v>
      </c>
      <c r="G70" s="38">
        <f>IFERROR(INDEX(ComOldFundedAccts,MATCH(ComCountyName,ComOldCountyName,0)),"")</f>
        <v>138</v>
      </c>
      <c r="H70" s="39">
        <f>IFERROR(INDEX(ComOldTotalAssets,MATCH(ComCountyName,ComOldCountyName,0)),"")</f>
        <v>853566.77</v>
      </c>
      <c r="I70" s="38">
        <f>IFERROR(INDEX(PopulationEstimate,MATCH(ComCountyName,PopulationCounty,0)),"")</f>
        <v>17184</v>
      </c>
      <c r="J70" s="50">
        <f>IFERROR((E70/I70),"")</f>
        <v>8.1471135940409684E-3</v>
      </c>
      <c r="K70" s="52">
        <f>VLOOKUP(B70,Defintions!$E$2:$F$6,2)</f>
        <v>765035</v>
      </c>
      <c r="L70" s="53">
        <f>E70/K70</f>
        <v>1.8299816348271648E-4</v>
      </c>
    </row>
    <row r="71" spans="1:12">
      <c r="A71" s="37" t="str">
        <f>Old!$L$5</f>
        <v xml:space="preserve"> Jan 2016</v>
      </c>
      <c r="B71" s="38" t="str">
        <f>IFERROR(INDEX(DefRegion,MATCH(ComCountyName,DefCounty,0)),"Out")</f>
        <v>Central</v>
      </c>
      <c r="C71" s="38" t="str">
        <f>ComOld!$B26</f>
        <v>GOODING</v>
      </c>
      <c r="D71" s="38">
        <f>IFERROR(INDEX(ComOldActiveAO,MATCH(ComCountyName,ComOldCountyName,0)),"")</f>
        <v>35</v>
      </c>
      <c r="E71" s="38">
        <f>IFERROR(INDEX(ComOldActiveAccts,MATCH(ComCountyName,ComOldCountyName,0)),"")</f>
        <v>85</v>
      </c>
      <c r="F71" s="38">
        <f>IFERROR(INDEX(ComOldFundedAO,MATCH(ComCountyName,ComOldCountyName,0)),"")</f>
        <v>33</v>
      </c>
      <c r="G71" s="38">
        <f>IFERROR(INDEX(ComOldFundedAccts,MATCH(ComCountyName,ComOldCountyName,0)),"")</f>
        <v>81</v>
      </c>
      <c r="H71" s="39">
        <f>IFERROR(INDEX(ComOldTotalAssets,MATCH(ComCountyName,ComOldCountyName,0)),"")</f>
        <v>584152.9</v>
      </c>
      <c r="I71" s="38">
        <f>IFERROR(INDEX(PopulationEstimate,MATCH(ComCountyName,PopulationCounty,0)),"")</f>
        <v>15185</v>
      </c>
      <c r="J71" s="50">
        <f>IFERROR((E71/I71),"")</f>
        <v>5.597629239380968E-3</v>
      </c>
      <c r="K71" s="52">
        <f>VLOOKUP(B71,Defintions!$E$2:$F$6,2)</f>
        <v>193947</v>
      </c>
      <c r="L71" s="53">
        <f>E71/K71</f>
        <v>4.3826406183132506E-4</v>
      </c>
    </row>
    <row r="72" spans="1:12">
      <c r="A72" s="37" t="str">
        <f>Old!$L$5</f>
        <v xml:space="preserve"> Jan 2016</v>
      </c>
      <c r="B72" s="38" t="str">
        <f>IFERROR(INDEX(DefRegion,MATCH(ComCountyName,DefCounty,0)),"Out")</f>
        <v>North</v>
      </c>
      <c r="C72" s="38" t="str">
        <f>ComOld!$B27</f>
        <v>IDAHO</v>
      </c>
      <c r="D72" s="38">
        <f>IFERROR(INDEX(ComOldActiveAO,MATCH(ComCountyName,ComOldCountyName,0)),"")</f>
        <v>44</v>
      </c>
      <c r="E72" s="38">
        <f>IFERROR(INDEX(ComOldActiveAccts,MATCH(ComCountyName,ComOldCountyName,0)),"")</f>
        <v>103</v>
      </c>
      <c r="F72" s="38">
        <f>IFERROR(INDEX(ComOldFundedAO,MATCH(ComCountyName,ComOldCountyName,0)),"")</f>
        <v>43</v>
      </c>
      <c r="G72" s="38">
        <f>IFERROR(INDEX(ComOldFundedAccts,MATCH(ComCountyName,ComOldCountyName,0)),"")</f>
        <v>101</v>
      </c>
      <c r="H72" s="39">
        <f>IFERROR(INDEX(ComOldTotalAssets,MATCH(ComCountyName,ComOldCountyName,0)),"")</f>
        <v>703360.68</v>
      </c>
      <c r="I72" s="38">
        <f>IFERROR(INDEX(PopulationEstimate,MATCH(ComCountyName,PopulationCounty,0)),"")</f>
        <v>16156</v>
      </c>
      <c r="J72" s="50">
        <f>IFERROR((E72/I72),"")</f>
        <v>6.3753404307997025E-3</v>
      </c>
      <c r="K72" s="52">
        <f>VLOOKUP(B72,Defintions!$E$2:$F$6,2)</f>
        <v>193947</v>
      </c>
      <c r="L72" s="53">
        <f>E72/K72</f>
        <v>5.31072921983841E-4</v>
      </c>
    </row>
    <row r="73" spans="1:12">
      <c r="A73" s="37" t="str">
        <f>Old!$L$5</f>
        <v xml:space="preserve"> Jan 2016</v>
      </c>
      <c r="B73" s="38" t="str">
        <f>IFERROR(INDEX(DefRegion,MATCH(ComCountyName,DefCounty,0)),"Out")</f>
        <v>East</v>
      </c>
      <c r="C73" s="38" t="str">
        <f>ComOld!$B28</f>
        <v>JEFFERSON</v>
      </c>
      <c r="D73" s="38">
        <f>IFERROR(INDEX(ComOldActiveAO,MATCH(ComCountyName,ComOldCountyName,0)),"")</f>
        <v>63</v>
      </c>
      <c r="E73" s="38">
        <f>IFERROR(INDEX(ComOldActiveAccts,MATCH(ComCountyName,ComOldCountyName,0)),"")</f>
        <v>121</v>
      </c>
      <c r="F73" s="38">
        <f>IFERROR(INDEX(ComOldFundedAO,MATCH(ComCountyName,ComOldCountyName,0)),"")</f>
        <v>60</v>
      </c>
      <c r="G73" s="38">
        <f>IFERROR(INDEX(ComOldFundedAccts,MATCH(ComCountyName,ComOldCountyName,0)),"")</f>
        <v>117</v>
      </c>
      <c r="H73" s="39">
        <f>IFERROR(INDEX(ComOldTotalAssets,MATCH(ComCountyName,ComOldCountyName,0)),"")</f>
        <v>781467.83</v>
      </c>
      <c r="I73" s="38">
        <f>IFERROR(INDEX(PopulationEstimate,MATCH(ComCountyName,PopulationCounty,0)),"")</f>
        <v>27839</v>
      </c>
      <c r="J73" s="50">
        <f>IFERROR((E73/I73),"")</f>
        <v>4.3464204892417115E-3</v>
      </c>
      <c r="K73" s="52">
        <f>VLOOKUP(B73,Defintions!$E$2:$F$6,2)</f>
        <v>193947</v>
      </c>
      <c r="L73" s="53">
        <f>E73/K73</f>
        <v>6.2388178213635683E-4</v>
      </c>
    </row>
    <row r="74" spans="1:12">
      <c r="A74" s="37" t="str">
        <f>Old!$L$5</f>
        <v xml:space="preserve"> Jan 2016</v>
      </c>
      <c r="B74" s="38" t="str">
        <f>IFERROR(INDEX(DefRegion,MATCH(ComCountyName,DefCounty,0)),"Out")</f>
        <v>Central</v>
      </c>
      <c r="C74" s="38" t="str">
        <f>ComOld!$B29</f>
        <v>JEROME</v>
      </c>
      <c r="D74" s="38">
        <f>IFERROR(INDEX(ComOldActiveAO,MATCH(ComCountyName,ComOldCountyName,0)),"")</f>
        <v>60</v>
      </c>
      <c r="E74" s="38">
        <f>IFERROR(INDEX(ComOldActiveAccts,MATCH(ComCountyName,ComOldCountyName,0)),"")</f>
        <v>122</v>
      </c>
      <c r="F74" s="38">
        <f>IFERROR(INDEX(ComOldFundedAO,MATCH(ComCountyName,ComOldCountyName,0)),"")</f>
        <v>58</v>
      </c>
      <c r="G74" s="38">
        <f>IFERROR(INDEX(ComOldFundedAccts,MATCH(ComCountyName,ComOldCountyName,0)),"")</f>
        <v>118</v>
      </c>
      <c r="H74" s="39">
        <f>IFERROR(INDEX(ComOldTotalAssets,MATCH(ComCountyName,ComOldCountyName,0)),"")</f>
        <v>1216903.82</v>
      </c>
      <c r="I74" s="38">
        <f>IFERROR(INDEX(PopulationEstimate,MATCH(ComCountyName,PopulationCounty,0)),"")</f>
        <v>22994</v>
      </c>
      <c r="J74" s="50">
        <f>IFERROR((E74/I74),"")</f>
        <v>5.3057319300687132E-3</v>
      </c>
      <c r="K74" s="52">
        <f>VLOOKUP(B74,Defintions!$E$2:$F$6,2)</f>
        <v>193947</v>
      </c>
      <c r="L74" s="53">
        <f>E74/K74</f>
        <v>6.2903782992260768E-4</v>
      </c>
    </row>
    <row r="75" spans="1:12">
      <c r="A75" s="37" t="str">
        <f>Old!$L$5</f>
        <v xml:space="preserve"> Jan 2016</v>
      </c>
      <c r="B75" s="38" t="str">
        <f>IFERROR(INDEX(DefRegion,MATCH(ComCountyName,DefCounty,0)),"Out")</f>
        <v>North</v>
      </c>
      <c r="C75" s="38" t="str">
        <f>ComOld!$B30</f>
        <v>KOOTENAI</v>
      </c>
      <c r="D75" s="38">
        <f>IFERROR(INDEX(ComOldActiveAO,MATCH(ComCountyName,ComOldCountyName,0)),"")</f>
        <v>1060</v>
      </c>
      <c r="E75" s="38">
        <f>IFERROR(INDEX(ComOldActiveAccts,MATCH(ComCountyName,ComOldCountyName,0)),"")</f>
        <v>2045</v>
      </c>
      <c r="F75" s="38">
        <f>IFERROR(INDEX(ComOldFundedAO,MATCH(ComCountyName,ComOldCountyName,0)),"")</f>
        <v>1041</v>
      </c>
      <c r="G75" s="38">
        <f>IFERROR(INDEX(ComOldFundedAccts,MATCH(ComCountyName,ComOldCountyName,0)),"")</f>
        <v>2004</v>
      </c>
      <c r="H75" s="39">
        <f>IFERROR(INDEX(ComOldTotalAssets,MATCH(ComCountyName,ComOldCountyName,0)),"")</f>
        <v>23201748.309999999</v>
      </c>
      <c r="I75" s="38">
        <f>IFERROR(INDEX(PopulationEstimate,MATCH(ComCountyName,PopulationCounty,0)),"")</f>
        <v>154311</v>
      </c>
      <c r="J75" s="50">
        <f>IFERROR((E75/I75),"")</f>
        <v>1.3252457699062282E-2</v>
      </c>
      <c r="K75" s="52">
        <f>VLOOKUP(B75,Defintions!$E$2:$F$6,2)</f>
        <v>193947</v>
      </c>
      <c r="L75" s="53">
        <f>E75/K75</f>
        <v>1.0544117722883056E-2</v>
      </c>
    </row>
    <row r="76" spans="1:12">
      <c r="A76" s="37" t="str">
        <f>Old!$L$5</f>
        <v xml:space="preserve"> Jan 2016</v>
      </c>
      <c r="B76" s="38" t="str">
        <f>IFERROR(INDEX(DefRegion,MATCH(ComCountyName,DefCounty,0)),"Out")</f>
        <v>North</v>
      </c>
      <c r="C76" s="38" t="str">
        <f>ComOld!$B31</f>
        <v>LATAH</v>
      </c>
      <c r="D76" s="38">
        <f>IFERROR(INDEX(ComOldActiveAO,MATCH(ComCountyName,ComOldCountyName,0)),"")</f>
        <v>380</v>
      </c>
      <c r="E76" s="38">
        <f>IFERROR(INDEX(ComOldActiveAccts,MATCH(ComCountyName,ComOldCountyName,0)),"")</f>
        <v>696</v>
      </c>
      <c r="F76" s="38">
        <f>IFERROR(INDEX(ComOldFundedAO,MATCH(ComCountyName,ComOldCountyName,0)),"")</f>
        <v>375</v>
      </c>
      <c r="G76" s="38">
        <f>IFERROR(INDEX(ComOldFundedAccts,MATCH(ComCountyName,ComOldCountyName,0)),"")</f>
        <v>686</v>
      </c>
      <c r="H76" s="39">
        <f>IFERROR(INDEX(ComOldTotalAssets,MATCH(ComCountyName,ComOldCountyName,0)),"")</f>
        <v>8079557.8399999989</v>
      </c>
      <c r="I76" s="38">
        <f>IFERROR(INDEX(PopulationEstimate,MATCH(ComCountyName,PopulationCounty,0)),"")</f>
        <v>39196</v>
      </c>
      <c r="J76" s="50">
        <f>IFERROR((E76/I76),"")</f>
        <v>1.7756913970813349E-2</v>
      </c>
      <c r="K76" s="52">
        <f>VLOOKUP(B76,Defintions!$E$2:$F$6,2)</f>
        <v>193947</v>
      </c>
      <c r="L76" s="53">
        <f>E76/K76</f>
        <v>3.5886092592306144E-3</v>
      </c>
    </row>
    <row r="77" spans="1:12">
      <c r="A77" s="37" t="str">
        <f>Old!$L$5</f>
        <v xml:space="preserve"> Jan 2016</v>
      </c>
      <c r="B77" s="38" t="str">
        <f>IFERROR(INDEX(DefRegion,MATCH(ComCountyName,DefCounty,0)),"Out")</f>
        <v>East</v>
      </c>
      <c r="C77" s="38" t="str">
        <f>ComOld!$B32</f>
        <v>LEMHI</v>
      </c>
      <c r="D77" s="38">
        <f>IFERROR(INDEX(ComOldActiveAO,MATCH(ComCountyName,ComOldCountyName,0)),"")</f>
        <v>33</v>
      </c>
      <c r="E77" s="38">
        <f>IFERROR(INDEX(ComOldActiveAccts,MATCH(ComCountyName,ComOldCountyName,0)),"")</f>
        <v>60</v>
      </c>
      <c r="F77" s="38">
        <f>IFERROR(INDEX(ComOldFundedAO,MATCH(ComCountyName,ComOldCountyName,0)),"")</f>
        <v>31</v>
      </c>
      <c r="G77" s="38">
        <f>IFERROR(INDEX(ComOldFundedAccts,MATCH(ComCountyName,ComOldCountyName,0)),"")</f>
        <v>58</v>
      </c>
      <c r="H77" s="39">
        <f>IFERROR(INDEX(ComOldTotalAssets,MATCH(ComCountyName,ComOldCountyName,0)),"")</f>
        <v>1097882.52</v>
      </c>
      <c r="I77" s="38">
        <f>IFERROR(INDEX(PopulationEstimate,MATCH(ComCountyName,PopulationCounty,0)),"")</f>
        <v>7723</v>
      </c>
      <c r="J77" s="50">
        <f>IFERROR((E77/I77),"")</f>
        <v>7.7690016832836981E-3</v>
      </c>
      <c r="K77" s="52">
        <f>VLOOKUP(B77,Defintions!$E$2:$F$6,2)</f>
        <v>193947</v>
      </c>
      <c r="L77" s="53">
        <f>E77/K77</f>
        <v>3.0936286717505299E-4</v>
      </c>
    </row>
    <row r="78" spans="1:12">
      <c r="A78" s="37" t="str">
        <f>Old!$L$5</f>
        <v xml:space="preserve"> Jan 2016</v>
      </c>
      <c r="B78" s="38" t="str">
        <f>IFERROR(INDEX(DefRegion,MATCH(ComCountyName,DefCounty,0)),"Out")</f>
        <v>North</v>
      </c>
      <c r="C78" s="38" t="str">
        <f>ComOld!$B33</f>
        <v>LEWIS</v>
      </c>
      <c r="D78" s="38">
        <f>IFERROR(INDEX(ComOldActiveAO,MATCH(ComCountyName,ComOldCountyName,0)),"")</f>
        <v>13</v>
      </c>
      <c r="E78" s="38">
        <f>IFERROR(INDEX(ComOldActiveAccts,MATCH(ComCountyName,ComOldCountyName,0)),"")</f>
        <v>25</v>
      </c>
      <c r="F78" s="38">
        <f>IFERROR(INDEX(ComOldFundedAO,MATCH(ComCountyName,ComOldCountyName,0)),"")</f>
        <v>12</v>
      </c>
      <c r="G78" s="38">
        <f>IFERROR(INDEX(ComOldFundedAccts,MATCH(ComCountyName,ComOldCountyName,0)),"")</f>
        <v>24</v>
      </c>
      <c r="H78" s="39">
        <f>IFERROR(INDEX(ComOldTotalAssets,MATCH(ComCountyName,ComOldCountyName,0)),"")</f>
        <v>168105.36000000002</v>
      </c>
      <c r="I78" s="38">
        <f>IFERROR(INDEX(PopulationEstimate,MATCH(ComCountyName,PopulationCounty,0)),"")</f>
        <v>3853</v>
      </c>
      <c r="J78" s="50">
        <f>IFERROR((E78/I78),"")</f>
        <v>6.4884505580067482E-3</v>
      </c>
      <c r="K78" s="52">
        <f>VLOOKUP(B78,Defintions!$E$2:$F$6,2)</f>
        <v>193947</v>
      </c>
      <c r="L78" s="53">
        <f>E78/K78</f>
        <v>1.2890119465627206E-4</v>
      </c>
    </row>
    <row r="79" spans="1:12">
      <c r="A79" s="37" t="str">
        <f>Old!$L$5</f>
        <v xml:space="preserve"> Jan 2016</v>
      </c>
      <c r="B79" s="38" t="str">
        <f>IFERROR(INDEX(DefRegion,MATCH(ComCountyName,DefCounty,0)),"Out")</f>
        <v>Central</v>
      </c>
      <c r="C79" s="38" t="str">
        <f>ComOld!$B34</f>
        <v>LINCOLN</v>
      </c>
      <c r="D79" s="38">
        <f>IFERROR(INDEX(ComOldActiveAO,MATCH(ComCountyName,ComOldCountyName,0)),"")</f>
        <v>10</v>
      </c>
      <c r="E79" s="38">
        <f>IFERROR(INDEX(ComOldActiveAccts,MATCH(ComCountyName,ComOldCountyName,0)),"")</f>
        <v>15</v>
      </c>
      <c r="F79" s="38">
        <f>IFERROR(INDEX(ComOldFundedAO,MATCH(ComCountyName,ComOldCountyName,0)),"")</f>
        <v>10</v>
      </c>
      <c r="G79" s="38">
        <f>IFERROR(INDEX(ComOldFundedAccts,MATCH(ComCountyName,ComOldCountyName,0)),"")</f>
        <v>15</v>
      </c>
      <c r="H79" s="39">
        <f>IFERROR(INDEX(ComOldTotalAssets,MATCH(ComCountyName,ComOldCountyName,0)),"")</f>
        <v>204425.84</v>
      </c>
      <c r="I79" s="38">
        <f>IFERROR(INDEX(PopulationEstimate,MATCH(ComCountyName,PopulationCounty,0)),"")</f>
        <v>5271</v>
      </c>
      <c r="J79" s="50">
        <f>IFERROR((E79/I79),"")</f>
        <v>2.8457598178713715E-3</v>
      </c>
      <c r="K79" s="52">
        <f>VLOOKUP(B79,Defintions!$E$2:$F$6,2)</f>
        <v>193947</v>
      </c>
      <c r="L79" s="53">
        <f>E79/K79</f>
        <v>7.7340716793763249E-5</v>
      </c>
    </row>
    <row r="80" spans="1:12">
      <c r="A80" s="37" t="str">
        <f>Old!$L$5</f>
        <v xml:space="preserve"> Jan 2016</v>
      </c>
      <c r="B80" s="38" t="str">
        <f>IFERROR(INDEX(DefRegion,MATCH(ComCountyName,DefCounty,0)),"Out")</f>
        <v>East</v>
      </c>
      <c r="C80" s="38" t="str">
        <f>ComOld!$B35</f>
        <v>MADISON</v>
      </c>
      <c r="D80" s="38">
        <f>IFERROR(INDEX(ComOldActiveAO,MATCH(ComCountyName,ComOldCountyName,0)),"")</f>
        <v>67</v>
      </c>
      <c r="E80" s="38">
        <f>IFERROR(INDEX(ComOldActiveAccts,MATCH(ComCountyName,ComOldCountyName,0)),"")</f>
        <v>196</v>
      </c>
      <c r="F80" s="38">
        <f>IFERROR(INDEX(ComOldFundedAO,MATCH(ComCountyName,ComOldCountyName,0)),"")</f>
        <v>66</v>
      </c>
      <c r="G80" s="38">
        <f>IFERROR(INDEX(ComOldFundedAccts,MATCH(ComCountyName,ComOldCountyName,0)),"")</f>
        <v>195</v>
      </c>
      <c r="H80" s="39">
        <f>IFERROR(INDEX(ComOldTotalAssets,MATCH(ComCountyName,ComOldCountyName,0)),"")</f>
        <v>827712.11</v>
      </c>
      <c r="I80" s="38">
        <f>IFERROR(INDEX(PopulationEstimate,MATCH(ComCountyName,PopulationCounty,0)),"")</f>
        <v>39048</v>
      </c>
      <c r="J80" s="50">
        <f>IFERROR((E80/I80),"")</f>
        <v>5.0194632247490267E-3</v>
      </c>
      <c r="K80" s="52">
        <f>VLOOKUP(B80,Defintions!$E$2:$F$6,2)</f>
        <v>193947</v>
      </c>
      <c r="L80" s="53">
        <f>E80/K80</f>
        <v>1.0105853661051731E-3</v>
      </c>
    </row>
    <row r="81" spans="1:12">
      <c r="A81" s="37" t="str">
        <f>Old!$L$5</f>
        <v xml:space="preserve"> Jan 2016</v>
      </c>
      <c r="B81" s="38" t="str">
        <f>IFERROR(INDEX(DefRegion,MATCH(ComCountyName,DefCounty,0)),"Out")</f>
        <v>Central</v>
      </c>
      <c r="C81" s="38" t="str">
        <f>ComOld!$B36</f>
        <v>MINIDOKA</v>
      </c>
      <c r="D81" s="38">
        <f>IFERROR(INDEX(ComOldActiveAO,MATCH(ComCountyName,ComOldCountyName,0)),"")</f>
        <v>30</v>
      </c>
      <c r="E81" s="38">
        <f>IFERROR(INDEX(ComOldActiveAccts,MATCH(ComCountyName,ComOldCountyName,0)),"")</f>
        <v>71</v>
      </c>
      <c r="F81" s="38">
        <f>IFERROR(INDEX(ComOldFundedAO,MATCH(ComCountyName,ComOldCountyName,0)),"")</f>
        <v>30</v>
      </c>
      <c r="G81" s="38">
        <f>IFERROR(INDEX(ComOldFundedAccts,MATCH(ComCountyName,ComOldCountyName,0)),"")</f>
        <v>69</v>
      </c>
      <c r="H81" s="39">
        <f>IFERROR(INDEX(ComOldTotalAssets,MATCH(ComCountyName,ComOldCountyName,0)),"")</f>
        <v>321277.87</v>
      </c>
      <c r="I81" s="38">
        <f>IFERROR(INDEX(PopulationEstimate,MATCH(ComCountyName,PopulationCounty,0)),"")</f>
        <v>20616</v>
      </c>
      <c r="J81" s="50">
        <f>IFERROR((E81/I81),"")</f>
        <v>3.4439270469538222E-3</v>
      </c>
      <c r="K81" s="52">
        <f>VLOOKUP(B81,Defintions!$E$2:$F$6,2)</f>
        <v>193947</v>
      </c>
      <c r="L81" s="53">
        <f>E81/K81</f>
        <v>3.6607939282381271E-4</v>
      </c>
    </row>
    <row r="82" spans="1:12">
      <c r="A82" s="37" t="str">
        <f>Old!$L$5</f>
        <v xml:space="preserve"> Jan 2016</v>
      </c>
      <c r="B82" s="38" t="str">
        <f>IFERROR(INDEX(DefRegion,MATCH(ComCountyName,DefCounty,0)),"Out")</f>
        <v>North</v>
      </c>
      <c r="C82" s="38" t="str">
        <f>ComOld!$B37</f>
        <v>NEZ PERCE</v>
      </c>
      <c r="D82" s="38">
        <f>IFERROR(INDEX(ComOldActiveAO,MATCH(ComCountyName,ComOldCountyName,0)),"")</f>
        <v>196</v>
      </c>
      <c r="E82" s="38">
        <f>IFERROR(INDEX(ComOldActiveAccts,MATCH(ComCountyName,ComOldCountyName,0)),"")</f>
        <v>408</v>
      </c>
      <c r="F82" s="38">
        <f>IFERROR(INDEX(ComOldFundedAO,MATCH(ComCountyName,ComOldCountyName,0)),"")</f>
        <v>191</v>
      </c>
      <c r="G82" s="38">
        <f>IFERROR(INDEX(ComOldFundedAccts,MATCH(ComCountyName,ComOldCountyName,0)),"")</f>
        <v>402</v>
      </c>
      <c r="H82" s="39">
        <f>IFERROR(INDEX(ComOldTotalAssets,MATCH(ComCountyName,ComOldCountyName,0)),"")</f>
        <v>3388332.9099999997</v>
      </c>
      <c r="I82" s="38">
        <f>IFERROR(INDEX(PopulationEstimate,MATCH(ComCountyName,PopulationCounty,0)),"")</f>
        <v>40369</v>
      </c>
      <c r="J82" s="50">
        <f>IFERROR((E82/I82),"")</f>
        <v>1.0106765092026059E-2</v>
      </c>
      <c r="K82" s="52">
        <f>VLOOKUP(B82,Defintions!$E$2:$F$6,2)</f>
        <v>193947</v>
      </c>
      <c r="L82" s="53">
        <f>E82/K82</f>
        <v>2.1036674967903602E-3</v>
      </c>
    </row>
    <row r="83" spans="1:12">
      <c r="A83" s="37" t="str">
        <f>Old!$L$5</f>
        <v xml:space="preserve"> Jan 2016</v>
      </c>
      <c r="B83" s="38" t="str">
        <f>IFERROR(INDEX(DefRegion,MATCH(ComCountyName,DefCounty,0)),"Out")</f>
        <v>East</v>
      </c>
      <c r="C83" s="38" t="str">
        <f>ComOld!$B38</f>
        <v>ONEIDA</v>
      </c>
      <c r="D83" s="38">
        <f>IFERROR(INDEX(ComOldActiveAO,MATCH(ComCountyName,ComOldCountyName,0)),"")</f>
        <v>2</v>
      </c>
      <c r="E83" s="38">
        <f>IFERROR(INDEX(ComOldActiveAccts,MATCH(ComCountyName,ComOldCountyName,0)),"")</f>
        <v>3</v>
      </c>
      <c r="F83" s="38">
        <f>IFERROR(INDEX(ComOldFundedAO,MATCH(ComCountyName,ComOldCountyName,0)),"")</f>
        <v>2</v>
      </c>
      <c r="G83" s="38">
        <f>IFERROR(INDEX(ComOldFundedAccts,MATCH(ComCountyName,ComOldCountyName,0)),"")</f>
        <v>3</v>
      </c>
      <c r="H83" s="39">
        <f>IFERROR(INDEX(ComOldTotalAssets,MATCH(ComCountyName,ComOldCountyName,0)),"")</f>
        <v>6811.27</v>
      </c>
      <c r="I83" s="38">
        <f>IFERROR(INDEX(PopulationEstimate,MATCH(ComCountyName,PopulationCounty,0)),"")</f>
        <v>4343</v>
      </c>
      <c r="J83" s="50">
        <f>IFERROR((E83/I83),"")</f>
        <v>6.9076675109371402E-4</v>
      </c>
      <c r="K83" s="52">
        <f>VLOOKUP(B83,Defintions!$E$2:$F$6,2)</f>
        <v>193947</v>
      </c>
      <c r="L83" s="53">
        <f>E83/K83</f>
        <v>1.5468143358752649E-5</v>
      </c>
    </row>
    <row r="84" spans="1:12">
      <c r="A84" s="37" t="str">
        <f>Old!$L$5</f>
        <v xml:space="preserve"> Jan 2016</v>
      </c>
      <c r="B84" s="38" t="str">
        <f>IFERROR(INDEX(DefRegion,MATCH(ComCountyName,DefCounty,0)),"Out")</f>
        <v>Southwest</v>
      </c>
      <c r="C84" s="38" t="str">
        <f>ComOld!$B39</f>
        <v>OWYHEE</v>
      </c>
      <c r="D84" s="38">
        <f>IFERROR(INDEX(ComOldActiveAO,MATCH(ComCountyName,ComOldCountyName,0)),"")</f>
        <v>17</v>
      </c>
      <c r="E84" s="38">
        <f>IFERROR(INDEX(ComOldActiveAccts,MATCH(ComCountyName,ComOldCountyName,0)),"")</f>
        <v>37</v>
      </c>
      <c r="F84" s="38">
        <f>IFERROR(INDEX(ComOldFundedAO,MATCH(ComCountyName,ComOldCountyName,0)),"")</f>
        <v>17</v>
      </c>
      <c r="G84" s="38">
        <f>IFERROR(INDEX(ComOldFundedAccts,MATCH(ComCountyName,ComOldCountyName,0)),"")</f>
        <v>37</v>
      </c>
      <c r="H84" s="39">
        <f>IFERROR(INDEX(ComOldTotalAssets,MATCH(ComCountyName,ComOldCountyName,0)),"")</f>
        <v>108271.92</v>
      </c>
      <c r="I84" s="38">
        <f>IFERROR(INDEX(PopulationEstimate,MATCH(ComCountyName,PopulationCounty,0)),"")</f>
        <v>11389</v>
      </c>
      <c r="J84" s="50">
        <f>IFERROR((E84/I84),"")</f>
        <v>3.2487487926947055E-3</v>
      </c>
      <c r="K84" s="52">
        <f>VLOOKUP(B84,Defintions!$E$2:$F$6,2)</f>
        <v>765035</v>
      </c>
      <c r="L84" s="53">
        <f>E84/K84</f>
        <v>4.8363800349003642E-5</v>
      </c>
    </row>
    <row r="85" spans="1:12">
      <c r="A85" s="37" t="str">
        <f>Old!$L$5</f>
        <v xml:space="preserve"> Jan 2016</v>
      </c>
      <c r="B85" s="38" t="str">
        <f>IFERROR(INDEX(DefRegion,MATCH(ComCountyName,DefCounty,0)),"Out")</f>
        <v>Southwest</v>
      </c>
      <c r="C85" s="38" t="str">
        <f>ComOld!$B40</f>
        <v>PAYETTE</v>
      </c>
      <c r="D85" s="38">
        <f>IFERROR(INDEX(ComOldActiveAO,MATCH(ComCountyName,ComOldCountyName,0)),"")</f>
        <v>92</v>
      </c>
      <c r="E85" s="38">
        <f>IFERROR(INDEX(ComOldActiveAccts,MATCH(ComCountyName,ComOldCountyName,0)),"")</f>
        <v>201</v>
      </c>
      <c r="F85" s="38">
        <f>IFERROR(INDEX(ComOldFundedAO,MATCH(ComCountyName,ComOldCountyName,0)),"")</f>
        <v>90</v>
      </c>
      <c r="G85" s="38">
        <f>IFERROR(INDEX(ComOldFundedAccts,MATCH(ComCountyName,ComOldCountyName,0)),"")</f>
        <v>197</v>
      </c>
      <c r="H85" s="39">
        <f>IFERROR(INDEX(ComOldTotalAssets,MATCH(ComCountyName,ComOldCountyName,0)),"")</f>
        <v>1538366.79</v>
      </c>
      <c r="I85" s="38">
        <f>IFERROR(INDEX(PopulationEstimate,MATCH(ComCountyName,PopulationCounty,0)),"")</f>
        <v>23026</v>
      </c>
      <c r="J85" s="50">
        <f>IFERROR((E85/I85),"")</f>
        <v>8.7292625727438556E-3</v>
      </c>
      <c r="K85" s="52">
        <f>VLOOKUP(B85,Defintions!$E$2:$F$6,2)</f>
        <v>765035</v>
      </c>
      <c r="L85" s="53">
        <f>E85/K85</f>
        <v>2.6273307757161435E-4</v>
      </c>
    </row>
    <row r="86" spans="1:12">
      <c r="A86" s="37" t="str">
        <f>Old!$L$5</f>
        <v xml:space="preserve"> Jan 2016</v>
      </c>
      <c r="B86" s="38" t="str">
        <f>IFERROR(INDEX(DefRegion,MATCH(ComCountyName,DefCounty,0)),"Out")</f>
        <v>East</v>
      </c>
      <c r="C86" s="38" t="str">
        <f>ComOld!$B41</f>
        <v>POWER</v>
      </c>
      <c r="D86" s="38">
        <f>IFERROR(INDEX(ComOldActiveAO,MATCH(ComCountyName,ComOldCountyName,0)),"")</f>
        <v>11</v>
      </c>
      <c r="E86" s="38">
        <f>IFERROR(INDEX(ComOldActiveAccts,MATCH(ComCountyName,ComOldCountyName,0)),"")</f>
        <v>21</v>
      </c>
      <c r="F86" s="38">
        <f>IFERROR(INDEX(ComOldFundedAO,MATCH(ComCountyName,ComOldCountyName,0)),"")</f>
        <v>11</v>
      </c>
      <c r="G86" s="38">
        <f>IFERROR(INDEX(ComOldFundedAccts,MATCH(ComCountyName,ComOldCountyName,0)),"")</f>
        <v>21</v>
      </c>
      <c r="H86" s="39">
        <f>IFERROR(INDEX(ComOldTotalAssets,MATCH(ComCountyName,ComOldCountyName,0)),"")</f>
        <v>137894.97</v>
      </c>
      <c r="I86" s="38">
        <f>IFERROR(INDEX(PopulationEstimate,MATCH(ComCountyName,PopulationCounty,0)),"")</f>
        <v>7654</v>
      </c>
      <c r="J86" s="50">
        <f>IFERROR((E86/I86),"")</f>
        <v>2.7436634439508755E-3</v>
      </c>
      <c r="K86" s="52">
        <f>VLOOKUP(B86,Defintions!$E$2:$F$6,2)</f>
        <v>193947</v>
      </c>
      <c r="L86" s="53">
        <f>E86/K86</f>
        <v>1.0827700351126854E-4</v>
      </c>
    </row>
    <row r="87" spans="1:12">
      <c r="A87" s="37" t="str">
        <f>Old!$L$5</f>
        <v xml:space="preserve"> Jan 2016</v>
      </c>
      <c r="B87" s="38" t="str">
        <f>IFERROR(INDEX(DefRegion,MATCH(ComCountyName,DefCounty,0)),"Out")</f>
        <v>North</v>
      </c>
      <c r="C87" s="38" t="str">
        <f>ComOld!$B42</f>
        <v>SHOSHONE</v>
      </c>
      <c r="D87" s="38">
        <f>IFERROR(INDEX(ComOldActiveAO,MATCH(ComCountyName,ComOldCountyName,0)),"")</f>
        <v>32</v>
      </c>
      <c r="E87" s="38">
        <f>IFERROR(INDEX(ComOldActiveAccts,MATCH(ComCountyName,ComOldCountyName,0)),"")</f>
        <v>68</v>
      </c>
      <c r="F87" s="38">
        <f>IFERROR(INDEX(ComOldFundedAO,MATCH(ComCountyName,ComOldCountyName,0)),"")</f>
        <v>32</v>
      </c>
      <c r="G87" s="38">
        <f>IFERROR(INDEX(ComOldFundedAccts,MATCH(ComCountyName,ComOldCountyName,0)),"")</f>
        <v>66</v>
      </c>
      <c r="H87" s="39">
        <f>IFERROR(INDEX(ComOldTotalAssets,MATCH(ComCountyName,ComOldCountyName,0)),"")</f>
        <v>554087.38</v>
      </c>
      <c r="I87" s="38">
        <f>IFERROR(INDEX(PopulationEstimate,MATCH(ComCountyName,PopulationCounty,0)),"")</f>
        <v>12452</v>
      </c>
      <c r="J87" s="50">
        <f>IFERROR((E87/I87),"")</f>
        <v>5.4609701252810797E-3</v>
      </c>
      <c r="K87" s="52">
        <f>VLOOKUP(B87,Defintions!$E$2:$F$6,2)</f>
        <v>193947</v>
      </c>
      <c r="L87" s="53">
        <f>E87/K87</f>
        <v>3.5061124946506007E-4</v>
      </c>
    </row>
    <row r="88" spans="1:12">
      <c r="A88" s="37" t="str">
        <f>Old!$L$5</f>
        <v xml:space="preserve"> Jan 2016</v>
      </c>
      <c r="B88" s="38" t="str">
        <f>IFERROR(INDEX(DefRegion,MATCH(ComCountyName,DefCounty,0)),"Out")</f>
        <v>East</v>
      </c>
      <c r="C88" s="38" t="str">
        <f>ComOld!$B43</f>
        <v>TETON</v>
      </c>
      <c r="D88" s="38">
        <f>IFERROR(INDEX(ComOldActiveAO,MATCH(ComCountyName,ComOldCountyName,0)),"")</f>
        <v>78</v>
      </c>
      <c r="E88" s="38">
        <f>IFERROR(INDEX(ComOldActiveAccts,MATCH(ComCountyName,ComOldCountyName,0)),"")</f>
        <v>125</v>
      </c>
      <c r="F88" s="38">
        <f>IFERROR(INDEX(ComOldFundedAO,MATCH(ComCountyName,ComOldCountyName,0)),"")</f>
        <v>78</v>
      </c>
      <c r="G88" s="38">
        <f>IFERROR(INDEX(ComOldFundedAccts,MATCH(ComCountyName,ComOldCountyName,0)),"")</f>
        <v>125</v>
      </c>
      <c r="H88" s="39">
        <f>IFERROR(INDEX(ComOldTotalAssets,MATCH(ComCountyName,ComOldCountyName,0)),"")</f>
        <v>1737391.04</v>
      </c>
      <c r="I88" s="38">
        <f>IFERROR(INDEX(PopulationEstimate,MATCH(ComCountyName,PopulationCounty,0)),"")</f>
        <v>10960</v>
      </c>
      <c r="J88" s="50">
        <f>IFERROR((E88/I88),"")</f>
        <v>1.1405109489051095E-2</v>
      </c>
      <c r="K88" s="52">
        <f>VLOOKUP(B88,Defintions!$E$2:$F$6,2)</f>
        <v>193947</v>
      </c>
      <c r="L88" s="53">
        <f>E88/K88</f>
        <v>6.4450597328136042E-4</v>
      </c>
    </row>
    <row r="89" spans="1:12">
      <c r="A89" s="37" t="str">
        <f>Old!$L$5</f>
        <v xml:space="preserve"> Jan 2016</v>
      </c>
      <c r="B89" s="38" t="str">
        <f>IFERROR(INDEX(DefRegion,MATCH(ComCountyName,DefCounty,0)),"Out")</f>
        <v>Central</v>
      </c>
      <c r="C89" s="38" t="str">
        <f>ComOld!$B44</f>
        <v>TWIN FALLS</v>
      </c>
      <c r="D89" s="38">
        <f>IFERROR(INDEX(ComOldActiveAO,MATCH(ComCountyName,ComOldCountyName,0)),"")</f>
        <v>345</v>
      </c>
      <c r="E89" s="38">
        <f>IFERROR(INDEX(ComOldActiveAccts,MATCH(ComCountyName,ComOldCountyName,0)),"")</f>
        <v>735</v>
      </c>
      <c r="F89" s="38">
        <f>IFERROR(INDEX(ComOldFundedAO,MATCH(ComCountyName,ComOldCountyName,0)),"")</f>
        <v>336</v>
      </c>
      <c r="G89" s="38">
        <f>IFERROR(INDEX(ComOldFundedAccts,MATCH(ComCountyName,ComOldCountyName,0)),"")</f>
        <v>717</v>
      </c>
      <c r="H89" s="39">
        <f>IFERROR(INDEX(ComOldTotalAssets,MATCH(ComCountyName,ComOldCountyName,0)),"")</f>
        <v>8249665.6099999994</v>
      </c>
      <c r="I89" s="38">
        <f>IFERROR(INDEX(PopulationEstimate,MATCH(ComCountyName,PopulationCounty,0)),"")</f>
        <v>83514</v>
      </c>
      <c r="J89" s="50">
        <f>IFERROR((E89/I89),"")</f>
        <v>8.8009196062935561E-3</v>
      </c>
      <c r="K89" s="52">
        <f>VLOOKUP(B89,Defintions!$E$2:$F$6,2)</f>
        <v>193947</v>
      </c>
      <c r="L89" s="53">
        <f>E89/K89</f>
        <v>3.7896951228943991E-3</v>
      </c>
    </row>
    <row r="90" spans="1:12">
      <c r="A90" s="37" t="str">
        <f>Old!$L$5</f>
        <v xml:space="preserve"> Jan 2016</v>
      </c>
      <c r="B90" s="38" t="str">
        <f>IFERROR(INDEX(DefRegion,MATCH(ComCountyName,DefCounty,0)),"Out")</f>
        <v>Southwest</v>
      </c>
      <c r="C90" s="38" t="str">
        <f>ComOld!$B45</f>
        <v>VALLEY</v>
      </c>
      <c r="D90" s="38">
        <f>IFERROR(INDEX(ComOldActiveAO,MATCH(ComCountyName,ComOldCountyName,0)),"")</f>
        <v>132</v>
      </c>
      <c r="E90" s="38">
        <f>IFERROR(INDEX(ComOldActiveAccts,MATCH(ComCountyName,ComOldCountyName,0)),"")</f>
        <v>249</v>
      </c>
      <c r="F90" s="38">
        <f>IFERROR(INDEX(ComOldFundedAO,MATCH(ComCountyName,ComOldCountyName,0)),"")</f>
        <v>131</v>
      </c>
      <c r="G90" s="38">
        <f>IFERROR(INDEX(ComOldFundedAccts,MATCH(ComCountyName,ComOldCountyName,0)),"")</f>
        <v>247</v>
      </c>
      <c r="H90" s="39">
        <f>IFERROR(INDEX(ComOldTotalAssets,MATCH(ComCountyName,ComOldCountyName,0)),"")</f>
        <v>3329080.78</v>
      </c>
      <c r="I90" s="38">
        <f>IFERROR(INDEX(PopulationEstimate,MATCH(ComCountyName,PopulationCounty,0)),"")</f>
        <v>10496</v>
      </c>
      <c r="J90" s="50">
        <f>IFERROR((E90/I90),"")</f>
        <v>2.3723323170731708E-2</v>
      </c>
      <c r="K90" s="52">
        <f>VLOOKUP(B90,Defintions!$E$2:$F$6,2)</f>
        <v>765035</v>
      </c>
      <c r="L90" s="53">
        <f>E90/K90</f>
        <v>3.254753050514029E-4</v>
      </c>
    </row>
    <row r="91" spans="1:12">
      <c r="A91" s="37" t="str">
        <f>Old!$L$5</f>
        <v xml:space="preserve"> Jan 2016</v>
      </c>
      <c r="B91" s="38" t="str">
        <f>IFERROR(INDEX(DefRegion,MATCH(ComCountyName,DefCounty,0)),"Out")</f>
        <v>Southwest</v>
      </c>
      <c r="C91" s="38" t="str">
        <f>ComOld!$B46</f>
        <v>WASHINGTON</v>
      </c>
      <c r="D91" s="38">
        <f>IFERROR(INDEX(ComOldActiveAO,MATCH(ComCountyName,ComOldCountyName,0)),"")</f>
        <v>35</v>
      </c>
      <c r="E91" s="38">
        <f>IFERROR(INDEX(ComOldActiveAccts,MATCH(ComCountyName,ComOldCountyName,0)),"")</f>
        <v>75</v>
      </c>
      <c r="F91" s="38">
        <f>IFERROR(INDEX(ComOldFundedAO,MATCH(ComCountyName,ComOldCountyName,0)),"")</f>
        <v>35</v>
      </c>
      <c r="G91" s="38">
        <f>IFERROR(INDEX(ComOldFundedAccts,MATCH(ComCountyName,ComOldCountyName,0)),"")</f>
        <v>75</v>
      </c>
      <c r="H91" s="39">
        <f>IFERROR(INDEX(ComOldTotalAssets,MATCH(ComCountyName,ComOldCountyName,0)),"")</f>
        <v>431375.61</v>
      </c>
      <c r="I91" s="38">
        <f>IFERROR(INDEX(PopulationEstimate,MATCH(ComCountyName,PopulationCounty,0)),"")</f>
        <v>10172</v>
      </c>
      <c r="J91" s="50">
        <f>IFERROR((E91/I91),"")</f>
        <v>7.3731812819504521E-3</v>
      </c>
      <c r="K91" s="52">
        <f>VLOOKUP(B91,Defintions!$E$2:$F$6,2)</f>
        <v>765035</v>
      </c>
      <c r="L91" s="53">
        <f>E91/K91</f>
        <v>9.8034730437169547E-5</v>
      </c>
    </row>
    <row r="92" spans="1:12" ht="17" thickBot="1">
      <c r="A92" s="49" t="str">
        <f>Old!$L$5</f>
        <v xml:space="preserve"> Jan 2016</v>
      </c>
      <c r="B92" s="40" t="str">
        <f>IFERROR(INDEX(DefRegion,MATCH(ComCountyName,DefCounty,0)),"Out")</f>
        <v>Out</v>
      </c>
      <c r="C92" s="38" t="str">
        <f>ComOld!$B47</f>
        <v>Other</v>
      </c>
      <c r="D92" s="40">
        <f>IFERROR(INDEX(ComOldActiveAO,MATCH(ComCountyName,ComOldCountyName,0)),"")</f>
        <v>1203</v>
      </c>
      <c r="E92" s="40">
        <f>IFERROR(INDEX(ComOldActiveAccts,MATCH(ComCountyName,ComOldCountyName,0)),"")</f>
        <v>2099</v>
      </c>
      <c r="F92" s="40">
        <f>IFERROR(INDEX(ComOldFundedAO,MATCH(ComCountyName,ComOldCountyName,0)),"")</f>
        <v>1149</v>
      </c>
      <c r="G92" s="40">
        <f>IFERROR(INDEX(ComOldFundedAccts,MATCH(ComCountyName,ComOldCountyName,0)),"")</f>
        <v>2030</v>
      </c>
      <c r="H92" s="41">
        <f>IFERROR(INDEX(ComOldTotalAssets,MATCH(ComCountyName,ComOldCountyName,0)),"")</f>
        <v>30188126.059999999</v>
      </c>
      <c r="I92" s="40" t="str">
        <f>IFERROR(INDEX(PopulationEstimate,MATCH(ComCountyName,PopulationCounty,0)),"")</f>
        <v/>
      </c>
      <c r="J92" s="51" t="str">
        <f>IFERROR((E92/I92),"")</f>
        <v/>
      </c>
      <c r="K92" s="54"/>
      <c r="L92" s="55"/>
    </row>
  </sheetData>
  <sheetProtection sheet="1" objects="1" scenarios="1" selectLockedCells="1" selectUnlockedCells="1"/>
  <autoFilter ref="A2:L92" xr:uid="{4B672644-3CC0-AA4C-A3A7-91D900A735FA}"/>
  <mergeCells count="1">
    <mergeCell ref="O2:Q2"/>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48"/>
  <sheetViews>
    <sheetView workbookViewId="0">
      <selection activeCell="I2" sqref="A1:XFD1048576"/>
    </sheetView>
  </sheetViews>
  <sheetFormatPr baseColWidth="10" defaultColWidth="11.5703125" defaultRowHeight="16"/>
  <cols>
    <col min="1" max="16384" width="11.5703125" style="83"/>
  </cols>
  <sheetData>
    <row r="1" spans="1:12" ht="17" thickBot="1"/>
    <row r="2" spans="1:12" ht="17" customHeight="1" thickBot="1">
      <c r="A2" s="14" t="s">
        <v>287</v>
      </c>
      <c r="B2" s="27" t="s">
        <v>1</v>
      </c>
      <c r="C2" s="27" t="s">
        <v>3</v>
      </c>
      <c r="D2" s="27" t="s">
        <v>4</v>
      </c>
      <c r="E2" s="27" t="s">
        <v>5</v>
      </c>
      <c r="F2" s="27" t="s">
        <v>6</v>
      </c>
      <c r="G2" s="28" t="s">
        <v>7</v>
      </c>
      <c r="I2" s="84" t="s">
        <v>342</v>
      </c>
      <c r="J2" s="85"/>
      <c r="K2" s="85"/>
      <c r="L2" s="86"/>
    </row>
    <row r="3" spans="1:12">
      <c r="A3" s="91" t="str">
        <f>New!L5</f>
        <v xml:space="preserve"> Jan 2017</v>
      </c>
      <c r="B3" s="92" t="str">
        <f t="array" ref="B3">INDEX(NewCountyName, MATCH(0, COUNTIF($B$2:B2, NewCountyName), 0))</f>
        <v>ADA</v>
      </c>
      <c r="C3" s="92">
        <f>IF($B3=New!$C2,"",SUMIF(New!$C:$C, $B3, New!E:E))</f>
        <v>8425</v>
      </c>
      <c r="D3" s="92">
        <f>IF($B3=New!$C2,"",SUMIF(New!$C:$C, $B3, New!F:F))</f>
        <v>16030</v>
      </c>
      <c r="E3" s="92">
        <f>IF($B3=New!$C2,"",SUMIF(New!$C:$C, $B3, New!G:G))</f>
        <v>8237</v>
      </c>
      <c r="F3" s="92">
        <f>IF($B3=New!$C2,"",SUMIF(New!$C:$C, $B3, New!H:H))</f>
        <v>15693</v>
      </c>
      <c r="G3" s="93">
        <f>IF($B3=New!$C2,"",SUMIF(New!$C:$C, $B3, New!I:I))</f>
        <v>258461968.15201896</v>
      </c>
      <c r="I3" s="90" t="s">
        <v>363</v>
      </c>
      <c r="J3" s="90"/>
      <c r="K3" s="90"/>
      <c r="L3" s="90"/>
    </row>
    <row r="4" spans="1:12">
      <c r="A4" s="91" t="str">
        <f>A3</f>
        <v xml:space="preserve"> Jan 2017</v>
      </c>
      <c r="B4" s="92" t="str">
        <f t="array" ref="B4">INDEX(NewCountyName, MATCH(0, COUNTIF($B$2:B3, NewCountyName), 0))</f>
        <v>ADAMS</v>
      </c>
      <c r="C4" s="92">
        <f>IF($B4=New!$C3,"",SUMIF(New!$C:$C, $B4, New!E:E))</f>
        <v>35</v>
      </c>
      <c r="D4" s="92">
        <f>IF($B4=New!$C3,"",SUMIF(New!$C:$C, $B4, New!F:F))</f>
        <v>69</v>
      </c>
      <c r="E4" s="92">
        <f>IF($B4=New!$C3,"",SUMIF(New!$C:$C, $B4, New!G:G))</f>
        <v>35</v>
      </c>
      <c r="F4" s="92">
        <f>IF($B4=New!$C3,"",SUMIF(New!$C:$C, $B4, New!H:H))</f>
        <v>69</v>
      </c>
      <c r="G4" s="93">
        <f>IF($B4=New!$C3,"",SUMIF(New!$C:$C, $B4, New!I:I))</f>
        <v>831860.13478800002</v>
      </c>
      <c r="I4" s="94"/>
      <c r="J4" s="94"/>
      <c r="K4" s="94"/>
      <c r="L4" s="94"/>
    </row>
    <row r="5" spans="1:12">
      <c r="A5" s="91" t="str">
        <f t="shared" ref="A5:A48" si="0">A4</f>
        <v xml:space="preserve"> Jan 2017</v>
      </c>
      <c r="B5" s="92" t="str">
        <f t="array" ref="B5">INDEX(NewCountyName, MATCH(0, COUNTIF($B$2:B4, NewCountyName), 0))</f>
        <v>BANNOCK</v>
      </c>
      <c r="C5" s="92">
        <f>IF($B5=New!$C4,"",SUMIF(New!$C:$C, $B5, New!E:E))</f>
        <v>393</v>
      </c>
      <c r="D5" s="92">
        <f>IF($B5=New!$C4,"",SUMIF(New!$C:$C, $B5, New!F:F))</f>
        <v>803</v>
      </c>
      <c r="E5" s="92">
        <f>IF($B5=New!$C4,"",SUMIF(New!$C:$C, $B5, New!G:G))</f>
        <v>382</v>
      </c>
      <c r="F5" s="92">
        <f>IF($B5=New!$C4,"",SUMIF(New!$C:$C, $B5, New!H:H))</f>
        <v>781</v>
      </c>
      <c r="G5" s="93">
        <f>IF($B5=New!$C4,"",SUMIF(New!$C:$C, $B5, New!I:I))</f>
        <v>10155612.784831008</v>
      </c>
    </row>
    <row r="6" spans="1:12">
      <c r="A6" s="91" t="str">
        <f t="shared" si="0"/>
        <v xml:space="preserve"> Jan 2017</v>
      </c>
      <c r="B6" s="92" t="str">
        <f t="array" ref="B6">INDEX(NewCountyName, MATCH(0, COUNTIF($B$2:B5, NewCountyName), 0))</f>
        <v>BEAR LAKE</v>
      </c>
      <c r="C6" s="92">
        <f>IF($B6=New!$C5,"",SUMIF(New!$C:$C, $B6, New!E:E))</f>
        <v>4</v>
      </c>
      <c r="D6" s="92">
        <f>IF($B6=New!$C5,"",SUMIF(New!$C:$C, $B6, New!F:F))</f>
        <v>7</v>
      </c>
      <c r="E6" s="92">
        <f>IF($B6=New!$C5,"",SUMIF(New!$C:$C, $B6, New!G:G))</f>
        <v>4</v>
      </c>
      <c r="F6" s="92">
        <f>IF($B6=New!$C5,"",SUMIF(New!$C:$C, $B6, New!H:H))</f>
        <v>7</v>
      </c>
      <c r="G6" s="93">
        <f>IF($B6=New!$C5,"",SUMIF(New!$C:$C, $B6, New!I:I))</f>
        <v>129978.13367</v>
      </c>
    </row>
    <row r="7" spans="1:12">
      <c r="A7" s="91" t="str">
        <f t="shared" si="0"/>
        <v xml:space="preserve"> Jan 2017</v>
      </c>
      <c r="B7" s="92" t="str">
        <f t="array" ref="B7">INDEX(NewCountyName, MATCH(0, COUNTIF($B$2:B6, NewCountyName), 0))</f>
        <v>BENEWAH</v>
      </c>
      <c r="C7" s="92">
        <f>IF($B7=New!$C6,"",SUMIF(New!$C:$C, $B7, New!E:E))</f>
        <v>23</v>
      </c>
      <c r="D7" s="92">
        <f>IF($B7=New!$C6,"",SUMIF(New!$C:$C, $B7, New!F:F))</f>
        <v>35</v>
      </c>
      <c r="E7" s="92">
        <f>IF($B7=New!$C6,"",SUMIF(New!$C:$C, $B7, New!G:G))</f>
        <v>23</v>
      </c>
      <c r="F7" s="92">
        <f>IF($B7=New!$C6,"",SUMIF(New!$C:$C, $B7, New!H:H))</f>
        <v>35</v>
      </c>
      <c r="G7" s="93">
        <f>IF($B7=New!$C6,"",SUMIF(New!$C:$C, $B7, New!I:I))</f>
        <v>477952.65336200013</v>
      </c>
    </row>
    <row r="8" spans="1:12">
      <c r="A8" s="91" t="str">
        <f t="shared" si="0"/>
        <v xml:space="preserve"> Jan 2017</v>
      </c>
      <c r="B8" s="92" t="str">
        <f t="array" ref="B8">INDEX(NewCountyName, MATCH(0, COUNTIF($B$2:B7, NewCountyName), 0))</f>
        <v>BINGHAM</v>
      </c>
      <c r="C8" s="92">
        <f>IF($B8=New!$C7,"",SUMIF(New!$C:$C, $B8, New!E:E))</f>
        <v>111</v>
      </c>
      <c r="D8" s="92">
        <f>IF($B8=New!$C7,"",SUMIF(New!$C:$C, $B8, New!F:F))</f>
        <v>272</v>
      </c>
      <c r="E8" s="92">
        <f>IF($B8=New!$C7,"",SUMIF(New!$C:$C, $B8, New!G:G))</f>
        <v>110</v>
      </c>
      <c r="F8" s="92">
        <f>IF($B8=New!$C7,"",SUMIF(New!$C:$C, $B8, New!H:H))</f>
        <v>267</v>
      </c>
      <c r="G8" s="93">
        <f>IF($B8=New!$C7,"",SUMIF(New!$C:$C, $B8, New!I:I))</f>
        <v>1609346.1428140004</v>
      </c>
    </row>
    <row r="9" spans="1:12">
      <c r="A9" s="91" t="str">
        <f t="shared" si="0"/>
        <v xml:space="preserve"> Jan 2017</v>
      </c>
      <c r="B9" s="92" t="str">
        <f t="array" ref="B9">INDEX(NewCountyName, MATCH(0, COUNTIF($B$2:B8, NewCountyName), 0))</f>
        <v>BLAINE</v>
      </c>
      <c r="C9" s="92">
        <f>IF($B9=New!$C8,"",SUMIF(New!$C:$C, $B9, New!E:E))</f>
        <v>375</v>
      </c>
      <c r="D9" s="92">
        <f>IF($B9=New!$C8,"",SUMIF(New!$C:$C, $B9, New!F:F))</f>
        <v>687</v>
      </c>
      <c r="E9" s="92">
        <f>IF($B9=New!$C8,"",SUMIF(New!$C:$C, $B9, New!G:G))</f>
        <v>373</v>
      </c>
      <c r="F9" s="92">
        <f>IF($B9=New!$C8,"",SUMIF(New!$C:$C, $B9, New!H:H))</f>
        <v>683</v>
      </c>
      <c r="G9" s="93">
        <f>IF($B9=New!$C8,"",SUMIF(New!$C:$C, $B9, New!I:I))</f>
        <v>18158758.924365997</v>
      </c>
    </row>
    <row r="10" spans="1:12">
      <c r="A10" s="91" t="str">
        <f t="shared" si="0"/>
        <v xml:space="preserve"> Jan 2017</v>
      </c>
      <c r="B10" s="92" t="str">
        <f t="array" ref="B10">INDEX(NewCountyName, MATCH(0, COUNTIF($B$2:B9, NewCountyName), 0))</f>
        <v>BOISE</v>
      </c>
      <c r="C10" s="92">
        <f>IF($B10=New!$C9,"",SUMIF(New!$C:$C, $B10, New!E:E))</f>
        <v>37</v>
      </c>
      <c r="D10" s="92">
        <f>IF($B10=New!$C9,"",SUMIF(New!$C:$C, $B10, New!F:F))</f>
        <v>85</v>
      </c>
      <c r="E10" s="92">
        <f>IF($B10=New!$C9,"",SUMIF(New!$C:$C, $B10, New!G:G))</f>
        <v>37</v>
      </c>
      <c r="F10" s="92">
        <f>IF($B10=New!$C9,"",SUMIF(New!$C:$C, $B10, New!H:H))</f>
        <v>85</v>
      </c>
      <c r="G10" s="93">
        <f>IF($B10=New!$C9,"",SUMIF(New!$C:$C, $B10, New!I:I))</f>
        <v>907498.51228899998</v>
      </c>
    </row>
    <row r="11" spans="1:12">
      <c r="A11" s="91" t="str">
        <f t="shared" si="0"/>
        <v xml:space="preserve"> Jan 2017</v>
      </c>
      <c r="B11" s="92" t="str">
        <f t="array" ref="B11">INDEX(NewCountyName, MATCH(0, COUNTIF($B$2:B10, NewCountyName), 0))</f>
        <v>BONNER</v>
      </c>
      <c r="C11" s="92">
        <f>IF($B11=New!$C10,"",SUMIF(New!$C:$C, $B11, New!E:E))</f>
        <v>211</v>
      </c>
      <c r="D11" s="92">
        <f>IF($B11=New!$C10,"",SUMIF(New!$C:$C, $B11, New!F:F))</f>
        <v>402</v>
      </c>
      <c r="E11" s="92">
        <f>IF($B11=New!$C10,"",SUMIF(New!$C:$C, $B11, New!G:G))</f>
        <v>209</v>
      </c>
      <c r="F11" s="92">
        <f>IF($B11=New!$C10,"",SUMIF(New!$C:$C, $B11, New!H:H))</f>
        <v>397</v>
      </c>
      <c r="G11" s="93">
        <f>IF($B11=New!$C10,"",SUMIF(New!$C:$C, $B11, New!I:I))</f>
        <v>4378173.7608659994</v>
      </c>
    </row>
    <row r="12" spans="1:12">
      <c r="A12" s="91" t="str">
        <f t="shared" si="0"/>
        <v xml:space="preserve"> Jan 2017</v>
      </c>
      <c r="B12" s="92" t="str">
        <f t="array" ref="B12">INDEX(NewCountyName, MATCH(0, COUNTIF($B$2:B11, NewCountyName), 0))</f>
        <v>BONNEVILLE</v>
      </c>
      <c r="C12" s="92">
        <f>IF($B12=New!$C11,"",SUMIF(New!$C:$C, $B12, New!E:E))</f>
        <v>692</v>
      </c>
      <c r="D12" s="92">
        <f>IF($B12=New!$C11,"",SUMIF(New!$C:$C, $B12, New!F:F))</f>
        <v>1518</v>
      </c>
      <c r="E12" s="92">
        <f>IF($B12=New!$C11,"",SUMIF(New!$C:$C, $B12, New!G:G))</f>
        <v>680</v>
      </c>
      <c r="F12" s="92">
        <f>IF($B12=New!$C11,"",SUMIF(New!$C:$C, $B12, New!H:H))</f>
        <v>1495</v>
      </c>
      <c r="G12" s="93">
        <f>IF($B12=New!$C11,"",SUMIF(New!$C:$C, $B12, New!I:I))</f>
        <v>15970220.824979996</v>
      </c>
    </row>
    <row r="13" spans="1:12">
      <c r="A13" s="91" t="str">
        <f t="shared" si="0"/>
        <v xml:space="preserve"> Jan 2017</v>
      </c>
      <c r="B13" s="92" t="str">
        <f t="array" ref="B13">INDEX(NewCountyName, MATCH(0, COUNTIF($B$2:B12, NewCountyName), 0))</f>
        <v>BOUNDARY</v>
      </c>
      <c r="C13" s="92">
        <f>IF($B13=New!$C12,"",SUMIF(New!$C:$C, $B13, New!E:E))</f>
        <v>28</v>
      </c>
      <c r="D13" s="92">
        <f>IF($B13=New!$C12,"",SUMIF(New!$C:$C, $B13, New!F:F))</f>
        <v>73</v>
      </c>
      <c r="E13" s="92">
        <f>IF($B13=New!$C12,"",SUMIF(New!$C:$C, $B13, New!G:G))</f>
        <v>28</v>
      </c>
      <c r="F13" s="92">
        <f>IF($B13=New!$C12,"",SUMIF(New!$C:$C, $B13, New!H:H))</f>
        <v>73</v>
      </c>
      <c r="G13" s="93">
        <f>IF($B13=New!$C12,"",SUMIF(New!$C:$C, $B13, New!I:I))</f>
        <v>973809.95023900038</v>
      </c>
    </row>
    <row r="14" spans="1:12">
      <c r="A14" s="91" t="str">
        <f t="shared" si="0"/>
        <v xml:space="preserve"> Jan 2017</v>
      </c>
      <c r="B14" s="92" t="str">
        <f t="array" ref="B14">INDEX(NewCountyName, MATCH(0, COUNTIF($B$2:B13, NewCountyName), 0))</f>
        <v>BUTTE</v>
      </c>
      <c r="C14" s="92">
        <f>IF($B14=New!$C13,"",SUMIF(New!$C:$C, $B14, New!E:E))</f>
        <v>4</v>
      </c>
      <c r="D14" s="92">
        <f>IF($B14=New!$C13,"",SUMIF(New!$C:$C, $B14, New!F:F))</f>
        <v>6</v>
      </c>
      <c r="E14" s="92">
        <f>IF($B14=New!$C13,"",SUMIF(New!$C:$C, $B14, New!G:G))</f>
        <v>4</v>
      </c>
      <c r="F14" s="92">
        <f>IF($B14=New!$C13,"",SUMIF(New!$C:$C, $B14, New!H:H))</f>
        <v>6</v>
      </c>
      <c r="G14" s="93">
        <f>IF($B14=New!$C13,"",SUMIF(New!$C:$C, $B14, New!I:I))</f>
        <v>8418.9692500000001</v>
      </c>
    </row>
    <row r="15" spans="1:12">
      <c r="A15" s="91" t="str">
        <f t="shared" si="0"/>
        <v xml:space="preserve"> Jan 2017</v>
      </c>
      <c r="B15" s="92" t="str">
        <f t="array" ref="B15">INDEX(NewCountyName, MATCH(0, COUNTIF($B$2:B14, NewCountyName), 0))</f>
        <v>CAMAS</v>
      </c>
      <c r="C15" s="92">
        <f>IF($B15=New!$C14,"",SUMIF(New!$C:$C, $B15, New!E:E))</f>
        <v>3</v>
      </c>
      <c r="D15" s="92">
        <f>IF($B15=New!$C14,"",SUMIF(New!$C:$C, $B15, New!F:F))</f>
        <v>5</v>
      </c>
      <c r="E15" s="92">
        <f>IF($B15=New!$C14,"",SUMIF(New!$C:$C, $B15, New!G:G))</f>
        <v>3</v>
      </c>
      <c r="F15" s="92">
        <f>IF($B15=New!$C14,"",SUMIF(New!$C:$C, $B15, New!H:H))</f>
        <v>5</v>
      </c>
      <c r="G15" s="93">
        <f>IF($B15=New!$C14,"",SUMIF(New!$C:$C, $B15, New!I:I))</f>
        <v>32735.394569000004</v>
      </c>
    </row>
    <row r="16" spans="1:12">
      <c r="A16" s="91" t="str">
        <f t="shared" si="0"/>
        <v xml:space="preserve"> Jan 2017</v>
      </c>
      <c r="B16" s="92" t="str">
        <f t="array" ref="B16">INDEX(NewCountyName, MATCH(0, COUNTIF($B$2:B15, NewCountyName), 0))</f>
        <v>CANYON</v>
      </c>
      <c r="C16" s="92">
        <f>IF($B16=New!$C15,"",SUMIF(New!$C:$C, $B16, New!E:E))</f>
        <v>983</v>
      </c>
      <c r="D16" s="92">
        <f>IF($B16=New!$C15,"",SUMIF(New!$C:$C, $B16, New!F:F))</f>
        <v>2048</v>
      </c>
      <c r="E16" s="92">
        <f>IF($B16=New!$C15,"",SUMIF(New!$C:$C, $B16, New!G:G))</f>
        <v>952</v>
      </c>
      <c r="F16" s="92">
        <f>IF($B16=New!$C15,"",SUMIF(New!$C:$C, $B16, New!H:H))</f>
        <v>1977</v>
      </c>
      <c r="G16" s="93">
        <f>IF($B16=New!$C15,"",SUMIF(New!$C:$C, $B16, New!I:I))</f>
        <v>15458031.911395997</v>
      </c>
    </row>
    <row r="17" spans="1:7">
      <c r="A17" s="91" t="str">
        <f t="shared" si="0"/>
        <v xml:space="preserve"> Jan 2017</v>
      </c>
      <c r="B17" s="92" t="str">
        <f t="array" ref="B17">INDEX(NewCountyName, MATCH(0, COUNTIF($B$2:B16, NewCountyName), 0))</f>
        <v>CARIBOU</v>
      </c>
      <c r="C17" s="92">
        <f>IF($B17=New!$C16,"",SUMIF(New!$C:$C, $B17, New!E:E))</f>
        <v>21</v>
      </c>
      <c r="D17" s="92">
        <f>IF($B17=New!$C16,"",SUMIF(New!$C:$C, $B17, New!F:F))</f>
        <v>48</v>
      </c>
      <c r="E17" s="92">
        <f>IF($B17=New!$C16,"",SUMIF(New!$C:$C, $B17, New!G:G))</f>
        <v>21</v>
      </c>
      <c r="F17" s="92">
        <f>IF($B17=New!$C16,"",SUMIF(New!$C:$C, $B17, New!H:H))</f>
        <v>47</v>
      </c>
      <c r="G17" s="93">
        <f>IF($B17=New!$C16,"",SUMIF(New!$C:$C, $B17, New!I:I))</f>
        <v>473109.25603100006</v>
      </c>
    </row>
    <row r="18" spans="1:7">
      <c r="A18" s="91" t="str">
        <f t="shared" si="0"/>
        <v xml:space="preserve"> Jan 2017</v>
      </c>
      <c r="B18" s="92" t="str">
        <f t="array" ref="B18">INDEX(NewCountyName, MATCH(0, COUNTIF($B$2:B17, NewCountyName), 0))</f>
        <v>CASSIA</v>
      </c>
      <c r="C18" s="92">
        <f>IF($B18=New!$C17,"",SUMIF(New!$C:$C, $B18, New!E:E))</f>
        <v>66</v>
      </c>
      <c r="D18" s="92">
        <f>IF($B18=New!$C17,"",SUMIF(New!$C:$C, $B18, New!F:F))</f>
        <v>180</v>
      </c>
      <c r="E18" s="92">
        <f>IF($B18=New!$C17,"",SUMIF(New!$C:$C, $B18, New!G:G))</f>
        <v>65</v>
      </c>
      <c r="F18" s="92">
        <f>IF($B18=New!$C17,"",SUMIF(New!$C:$C, $B18, New!H:H))</f>
        <v>178</v>
      </c>
      <c r="G18" s="93">
        <f>IF($B18=New!$C17,"",SUMIF(New!$C:$C, $B18, New!I:I))</f>
        <v>1843114.7790670004</v>
      </c>
    </row>
    <row r="19" spans="1:7">
      <c r="A19" s="91" t="str">
        <f t="shared" si="0"/>
        <v xml:space="preserve"> Jan 2017</v>
      </c>
      <c r="B19" s="92" t="str">
        <f t="array" ref="B19">INDEX(NewCountyName, MATCH(0, COUNTIF($B$2:B18, NewCountyName), 0))</f>
        <v>CLARK</v>
      </c>
      <c r="C19" s="92">
        <f>IF($B19=New!$C18,"",SUMIF(New!$C:$C, $B19, New!E:E))</f>
        <v>1</v>
      </c>
      <c r="D19" s="92">
        <f>IF($B19=New!$C18,"",SUMIF(New!$C:$C, $B19, New!F:F))</f>
        <v>2</v>
      </c>
      <c r="E19" s="92">
        <f>IF($B19=New!$C18,"",SUMIF(New!$C:$C, $B19, New!G:G))</f>
        <v>1</v>
      </c>
      <c r="F19" s="92">
        <f>IF($B19=New!$C18,"",SUMIF(New!$C:$C, $B19, New!H:H))</f>
        <v>2</v>
      </c>
      <c r="G19" s="93">
        <f>IF($B19=New!$C18,"",SUMIF(New!$C:$C, $B19, New!I:I))</f>
        <v>10418.846916</v>
      </c>
    </row>
    <row r="20" spans="1:7">
      <c r="A20" s="91" t="str">
        <f t="shared" si="0"/>
        <v xml:space="preserve"> Jan 2017</v>
      </c>
      <c r="B20" s="92" t="str">
        <f t="array" ref="B20">INDEX(NewCountyName, MATCH(0, COUNTIF($B$2:B19, NewCountyName), 0))</f>
        <v>CLEARWATER</v>
      </c>
      <c r="C20" s="92">
        <f>IF($B20=New!$C19,"",SUMIF(New!$C:$C, $B20, New!E:E))</f>
        <v>33</v>
      </c>
      <c r="D20" s="92">
        <f>IF($B20=New!$C19,"",SUMIF(New!$C:$C, $B20, New!F:F))</f>
        <v>55</v>
      </c>
      <c r="E20" s="92">
        <f>IF($B20=New!$C19,"",SUMIF(New!$C:$C, $B20, New!G:G))</f>
        <v>32</v>
      </c>
      <c r="F20" s="92">
        <f>IF($B20=New!$C19,"",SUMIF(New!$C:$C, $B20, New!H:H))</f>
        <v>53</v>
      </c>
      <c r="G20" s="93">
        <f>IF($B20=New!$C19,"",SUMIF(New!$C:$C, $B20, New!I:I))</f>
        <v>622594.89956799988</v>
      </c>
    </row>
    <row r="21" spans="1:7">
      <c r="A21" s="91" t="str">
        <f t="shared" si="0"/>
        <v xml:space="preserve"> Jan 2017</v>
      </c>
      <c r="B21" s="92" t="str">
        <f t="array" ref="B21">INDEX(NewCountyName, MATCH(0, COUNTIF($B$2:B20, NewCountyName), 0))</f>
        <v>CUSTER</v>
      </c>
      <c r="C21" s="92">
        <f>IF($B21=New!$C20,"",SUMIF(New!$C:$C, $B21, New!E:E))</f>
        <v>17</v>
      </c>
      <c r="D21" s="92">
        <f>IF($B21=New!$C20,"",SUMIF(New!$C:$C, $B21, New!F:F))</f>
        <v>32</v>
      </c>
      <c r="E21" s="92">
        <f>IF($B21=New!$C20,"",SUMIF(New!$C:$C, $B21, New!G:G))</f>
        <v>16</v>
      </c>
      <c r="F21" s="92">
        <f>IF($B21=New!$C20,"",SUMIF(New!$C:$C, $B21, New!H:H))</f>
        <v>31</v>
      </c>
      <c r="G21" s="93">
        <f>IF($B21=New!$C20,"",SUMIF(New!$C:$C, $B21, New!I:I))</f>
        <v>420697.26857000007</v>
      </c>
    </row>
    <row r="22" spans="1:7">
      <c r="A22" s="91" t="str">
        <f t="shared" si="0"/>
        <v xml:space="preserve"> Jan 2017</v>
      </c>
      <c r="B22" s="92" t="str">
        <f t="array" ref="B22">INDEX(NewCountyName, MATCH(0, COUNTIF($B$2:B21, NewCountyName), 0))</f>
        <v>ELMORE</v>
      </c>
      <c r="C22" s="92">
        <f>IF($B22=New!$C21,"",SUMIF(New!$C:$C, $B22, New!E:E))</f>
        <v>56</v>
      </c>
      <c r="D22" s="92">
        <f>IF($B22=New!$C21,"",SUMIF(New!$C:$C, $B22, New!F:F))</f>
        <v>110</v>
      </c>
      <c r="E22" s="92">
        <f>IF($B22=New!$C21,"",SUMIF(New!$C:$C, $B22, New!G:G))</f>
        <v>53</v>
      </c>
      <c r="F22" s="92">
        <f>IF($B22=New!$C21,"",SUMIF(New!$C:$C, $B22, New!H:H))</f>
        <v>107</v>
      </c>
      <c r="G22" s="93">
        <f>IF($B22=New!$C21,"",SUMIF(New!$C:$C, $B22, New!I:I))</f>
        <v>693852.7055269999</v>
      </c>
    </row>
    <row r="23" spans="1:7">
      <c r="A23" s="91" t="str">
        <f t="shared" si="0"/>
        <v xml:space="preserve"> Jan 2017</v>
      </c>
      <c r="B23" s="92" t="str">
        <f t="array" ref="B23">INDEX(NewCountyName, MATCH(0, COUNTIF($B$2:B22, NewCountyName), 0))</f>
        <v>FRANKLIN</v>
      </c>
      <c r="C23" s="92">
        <f>IF($B23=New!$C22,"",SUMIF(New!$C:$C, $B23, New!E:E))</f>
        <v>17</v>
      </c>
      <c r="D23" s="92">
        <f>IF($B23=New!$C22,"",SUMIF(New!$C:$C, $B23, New!F:F))</f>
        <v>36</v>
      </c>
      <c r="E23" s="92">
        <f>IF($B23=New!$C22,"",SUMIF(New!$C:$C, $B23, New!G:G))</f>
        <v>17</v>
      </c>
      <c r="F23" s="92">
        <f>IF($B23=New!$C22,"",SUMIF(New!$C:$C, $B23, New!H:H))</f>
        <v>36</v>
      </c>
      <c r="G23" s="93">
        <f>IF($B23=New!$C22,"",SUMIF(New!$C:$C, $B23, New!I:I))</f>
        <v>218282.63295899998</v>
      </c>
    </row>
    <row r="24" spans="1:7">
      <c r="A24" s="91" t="str">
        <f t="shared" si="0"/>
        <v xml:space="preserve"> Jan 2017</v>
      </c>
      <c r="B24" s="92" t="str">
        <f t="array" ref="B24">INDEX(NewCountyName, MATCH(0, COUNTIF($B$2:B23, NewCountyName), 0))</f>
        <v>FREMONT</v>
      </c>
      <c r="C24" s="92">
        <f>IF($B24=New!$C23,"",SUMIF(New!$C:$C, $B24, New!E:E))</f>
        <v>15</v>
      </c>
      <c r="D24" s="92">
        <f>IF($B24=New!$C23,"",SUMIF(New!$C:$C, $B24, New!F:F))</f>
        <v>33</v>
      </c>
      <c r="E24" s="92">
        <f>IF($B24=New!$C23,"",SUMIF(New!$C:$C, $B24, New!G:G))</f>
        <v>15</v>
      </c>
      <c r="F24" s="92">
        <f>IF($B24=New!$C23,"",SUMIF(New!$C:$C, $B24, New!H:H))</f>
        <v>33</v>
      </c>
      <c r="G24" s="93">
        <f>IF($B24=New!$C23,"",SUMIF(New!$C:$C, $B24, New!I:I))</f>
        <v>303921.57203500002</v>
      </c>
    </row>
    <row r="25" spans="1:7">
      <c r="A25" s="91" t="str">
        <f t="shared" si="0"/>
        <v xml:space="preserve"> Jan 2017</v>
      </c>
      <c r="B25" s="92" t="str">
        <f t="array" ref="B25">INDEX(NewCountyName, MATCH(0, COUNTIF($B$2:B24, NewCountyName), 0))</f>
        <v>GEM</v>
      </c>
      <c r="C25" s="92">
        <f>IF($B25=New!$C24,"",SUMIF(New!$C:$C, $B25, New!E:E))</f>
        <v>65</v>
      </c>
      <c r="D25" s="92">
        <f>IF($B25=New!$C24,"",SUMIF(New!$C:$C, $B25, New!F:F))</f>
        <v>144</v>
      </c>
      <c r="E25" s="92">
        <f>IF($B25=New!$C24,"",SUMIF(New!$C:$C, $B25, New!G:G))</f>
        <v>64</v>
      </c>
      <c r="F25" s="92">
        <f>IF($B25=New!$C24,"",SUMIF(New!$C:$C, $B25, New!H:H))</f>
        <v>142</v>
      </c>
      <c r="G25" s="93">
        <f>IF($B25=New!$C24,"",SUMIF(New!$C:$C, $B25, New!I:I))</f>
        <v>1074736.1754399994</v>
      </c>
    </row>
    <row r="26" spans="1:7">
      <c r="A26" s="91" t="str">
        <f t="shared" si="0"/>
        <v xml:space="preserve"> Jan 2017</v>
      </c>
      <c r="B26" s="92" t="str">
        <f t="array" ref="B26">INDEX(NewCountyName, MATCH(0, COUNTIF($B$2:B25, NewCountyName), 0))</f>
        <v>GOODING</v>
      </c>
      <c r="C26" s="92">
        <f>IF($B26=New!$C25,"",SUMIF(New!$C:$C, $B26, New!E:E))</f>
        <v>33</v>
      </c>
      <c r="D26" s="92">
        <f>IF($B26=New!$C25,"",SUMIF(New!$C:$C, $B26, New!F:F))</f>
        <v>83</v>
      </c>
      <c r="E26" s="92">
        <f>IF($B26=New!$C25,"",SUMIF(New!$C:$C, $B26, New!G:G))</f>
        <v>32</v>
      </c>
      <c r="F26" s="92">
        <f>IF($B26=New!$C25,"",SUMIF(New!$C:$C, $B26, New!H:H))</f>
        <v>80</v>
      </c>
      <c r="G26" s="93">
        <f>IF($B26=New!$C25,"",SUMIF(New!$C:$C, $B26, New!I:I))</f>
        <v>797794.84087399999</v>
      </c>
    </row>
    <row r="27" spans="1:7">
      <c r="A27" s="91" t="str">
        <f t="shared" si="0"/>
        <v xml:space="preserve"> Jan 2017</v>
      </c>
      <c r="B27" s="92" t="str">
        <f t="array" ref="B27">INDEX(NewCountyName, MATCH(0, COUNTIF($B$2:B26, NewCountyName), 0))</f>
        <v>IDAHO</v>
      </c>
      <c r="C27" s="92">
        <f>IF($B27=New!$C26,"",SUMIF(New!$C:$C, $B27, New!E:E))</f>
        <v>47</v>
      </c>
      <c r="D27" s="92">
        <f>IF($B27=New!$C26,"",SUMIF(New!$C:$C, $B27, New!F:F))</f>
        <v>105</v>
      </c>
      <c r="E27" s="92">
        <f>IF($B27=New!$C26,"",SUMIF(New!$C:$C, $B27, New!G:G))</f>
        <v>45</v>
      </c>
      <c r="F27" s="92">
        <f>IF($B27=New!$C26,"",SUMIF(New!$C:$C, $B27, New!H:H))</f>
        <v>103</v>
      </c>
      <c r="G27" s="93">
        <f>IF($B27=New!$C26,"",SUMIF(New!$C:$C, $B27, New!I:I))</f>
        <v>944311.92630099994</v>
      </c>
    </row>
    <row r="28" spans="1:7">
      <c r="A28" s="91" t="str">
        <f t="shared" si="0"/>
        <v xml:space="preserve"> Jan 2017</v>
      </c>
      <c r="B28" s="92" t="str">
        <f t="array" ref="B28">INDEX(NewCountyName, MATCH(0, COUNTIF($B$2:B27, NewCountyName), 0))</f>
        <v>JEFFERSON</v>
      </c>
      <c r="C28" s="92">
        <f>IF($B28=New!$C27,"",SUMIF(New!$C:$C, $B28, New!E:E))</f>
        <v>63</v>
      </c>
      <c r="D28" s="92">
        <f>IF($B28=New!$C27,"",SUMIF(New!$C:$C, $B28, New!F:F))</f>
        <v>123</v>
      </c>
      <c r="E28" s="92">
        <f>IF($B28=New!$C27,"",SUMIF(New!$C:$C, $B28, New!G:G))</f>
        <v>60</v>
      </c>
      <c r="F28" s="92">
        <f>IF($B28=New!$C27,"",SUMIF(New!$C:$C, $B28, New!H:H))</f>
        <v>119</v>
      </c>
      <c r="G28" s="93">
        <f>IF($B28=New!$C27,"",SUMIF(New!$C:$C, $B28, New!I:I))</f>
        <v>944045.4480049999</v>
      </c>
    </row>
    <row r="29" spans="1:7">
      <c r="A29" s="91" t="str">
        <f t="shared" si="0"/>
        <v xml:space="preserve"> Jan 2017</v>
      </c>
      <c r="B29" s="92" t="str">
        <f t="array" ref="B29">INDEX(NewCountyName, MATCH(0, COUNTIF($B$2:B28, NewCountyName), 0))</f>
        <v>JEROME</v>
      </c>
      <c r="C29" s="92">
        <f>IF($B29=New!$C28,"",SUMIF(New!$C:$C, $B29, New!E:E))</f>
        <v>60</v>
      </c>
      <c r="D29" s="92">
        <f>IF($B29=New!$C28,"",SUMIF(New!$C:$C, $B29, New!F:F))</f>
        <v>124</v>
      </c>
      <c r="E29" s="92">
        <f>IF($B29=New!$C28,"",SUMIF(New!$C:$C, $B29, New!G:G))</f>
        <v>58</v>
      </c>
      <c r="F29" s="92">
        <f>IF($B29=New!$C28,"",SUMIF(New!$C:$C, $B29, New!H:H))</f>
        <v>120</v>
      </c>
      <c r="G29" s="93">
        <f>IF($B29=New!$C28,"",SUMIF(New!$C:$C, $B29, New!I:I))</f>
        <v>1472841.8642540001</v>
      </c>
    </row>
    <row r="30" spans="1:7">
      <c r="A30" s="91" t="str">
        <f t="shared" si="0"/>
        <v xml:space="preserve"> Jan 2017</v>
      </c>
      <c r="B30" s="92" t="str">
        <f t="array" ref="B30">INDEX(NewCountyName, MATCH(0, COUNTIF($B$2:B29, NewCountyName), 0))</f>
        <v>KOOTENAI</v>
      </c>
      <c r="C30" s="92">
        <f>IF($B30=New!$C29,"",SUMIF(New!$C:$C, $B30, New!E:E))</f>
        <v>1069</v>
      </c>
      <c r="D30" s="92">
        <f>IF($B30=New!$C29,"",SUMIF(New!$C:$C, $B30, New!F:F))</f>
        <v>2110</v>
      </c>
      <c r="E30" s="92">
        <f>IF($B30=New!$C29,"",SUMIF(New!$C:$C, $B30, New!G:G))</f>
        <v>1047</v>
      </c>
      <c r="F30" s="92">
        <f>IF($B30=New!$C29,"",SUMIF(New!$C:$C, $B30, New!H:H))</f>
        <v>2064</v>
      </c>
      <c r="G30" s="93">
        <f>IF($B30=New!$C29,"",SUMIF(New!$C:$C, $B30, New!I:I))</f>
        <v>28046777.789847996</v>
      </c>
    </row>
    <row r="31" spans="1:7">
      <c r="A31" s="91" t="str">
        <f t="shared" si="0"/>
        <v xml:space="preserve"> Jan 2017</v>
      </c>
      <c r="B31" s="92" t="str">
        <f t="array" ref="B31">INDEX(NewCountyName, MATCH(0, COUNTIF($B$2:B30, NewCountyName), 0))</f>
        <v>LATAH</v>
      </c>
      <c r="C31" s="92">
        <f>IF($B31=New!$C30,"",SUMIF(New!$C:$C, $B31, New!E:E))</f>
        <v>385</v>
      </c>
      <c r="D31" s="92">
        <f>IF($B31=New!$C30,"",SUMIF(New!$C:$C, $B31, New!F:F))</f>
        <v>717</v>
      </c>
      <c r="E31" s="92">
        <f>IF($B31=New!$C30,"",SUMIF(New!$C:$C, $B31, New!G:G))</f>
        <v>379</v>
      </c>
      <c r="F31" s="92">
        <f>IF($B31=New!$C30,"",SUMIF(New!$C:$C, $B31, New!H:H))</f>
        <v>704</v>
      </c>
      <c r="G31" s="93">
        <f>IF($B31=New!$C30,"",SUMIF(New!$C:$C, $B31, New!I:I))</f>
        <v>9795270.4026809987</v>
      </c>
    </row>
    <row r="32" spans="1:7">
      <c r="A32" s="91" t="str">
        <f t="shared" si="0"/>
        <v xml:space="preserve"> Jan 2017</v>
      </c>
      <c r="B32" s="92" t="str">
        <f t="array" ref="B32">INDEX(NewCountyName, MATCH(0, COUNTIF($B$2:B31, NewCountyName), 0))</f>
        <v>LEMHI</v>
      </c>
      <c r="C32" s="92">
        <f>IF($B32=New!$C31,"",SUMIF(New!$C:$C, $B32, New!E:E))</f>
        <v>33</v>
      </c>
      <c r="D32" s="92">
        <f>IF($B32=New!$C31,"",SUMIF(New!$C:$C, $B32, New!F:F))</f>
        <v>63</v>
      </c>
      <c r="E32" s="92">
        <f>IF($B32=New!$C31,"",SUMIF(New!$C:$C, $B32, New!G:G))</f>
        <v>31</v>
      </c>
      <c r="F32" s="92">
        <f>IF($B32=New!$C31,"",SUMIF(New!$C:$C, $B32, New!H:H))</f>
        <v>61</v>
      </c>
      <c r="G32" s="93">
        <f>IF($B32=New!$C31,"",SUMIF(New!$C:$C, $B32, New!I:I))</f>
        <v>1288250.4288889996</v>
      </c>
    </row>
    <row r="33" spans="1:7">
      <c r="A33" s="91" t="str">
        <f t="shared" si="0"/>
        <v xml:space="preserve"> Jan 2017</v>
      </c>
      <c r="B33" s="92" t="str">
        <f t="array" ref="B33">INDEX(NewCountyName, MATCH(0, COUNTIF($B$2:B32, NewCountyName), 0))</f>
        <v>LEWIS</v>
      </c>
      <c r="C33" s="92">
        <f>IF($B33=New!$C32,"",SUMIF(New!$C:$C, $B33, New!E:E))</f>
        <v>13</v>
      </c>
      <c r="D33" s="92">
        <f>IF($B33=New!$C32,"",SUMIF(New!$C:$C, $B33, New!F:F))</f>
        <v>30</v>
      </c>
      <c r="E33" s="92">
        <f>IF($B33=New!$C32,"",SUMIF(New!$C:$C, $B33, New!G:G))</f>
        <v>12</v>
      </c>
      <c r="F33" s="92">
        <f>IF($B33=New!$C32,"",SUMIF(New!$C:$C, $B33, New!H:H))</f>
        <v>28</v>
      </c>
      <c r="G33" s="93">
        <f>IF($B33=New!$C32,"",SUMIF(New!$C:$C, $B33, New!I:I))</f>
        <v>167833.85055299997</v>
      </c>
    </row>
    <row r="34" spans="1:7">
      <c r="A34" s="91" t="str">
        <f t="shared" si="0"/>
        <v xml:space="preserve"> Jan 2017</v>
      </c>
      <c r="B34" s="92" t="str">
        <f t="array" ref="B34">INDEX(NewCountyName, MATCH(0, COUNTIF($B$2:B33, NewCountyName), 0))</f>
        <v>LINCOLN</v>
      </c>
      <c r="C34" s="92">
        <f>IF($B34=New!$C33,"",SUMIF(New!$C:$C, $B34, New!E:E))</f>
        <v>11</v>
      </c>
      <c r="D34" s="92">
        <f>IF($B34=New!$C33,"",SUMIF(New!$C:$C, $B34, New!F:F))</f>
        <v>19</v>
      </c>
      <c r="E34" s="92">
        <f>IF($B34=New!$C33,"",SUMIF(New!$C:$C, $B34, New!G:G))</f>
        <v>11</v>
      </c>
      <c r="F34" s="92">
        <f>IF($B34=New!$C33,"",SUMIF(New!$C:$C, $B34, New!H:H))</f>
        <v>19</v>
      </c>
      <c r="G34" s="93">
        <f>IF($B34=New!$C33,"",SUMIF(New!$C:$C, $B34, New!I:I))</f>
        <v>241230.26760300001</v>
      </c>
    </row>
    <row r="35" spans="1:7">
      <c r="A35" s="91" t="str">
        <f t="shared" si="0"/>
        <v xml:space="preserve"> Jan 2017</v>
      </c>
      <c r="B35" s="92" t="str">
        <f t="array" ref="B35">INDEX(NewCountyName, MATCH(0, COUNTIF($B$2:B34, NewCountyName), 0))</f>
        <v>MADISON</v>
      </c>
      <c r="C35" s="92">
        <f>IF($B35=New!$C34,"",SUMIF(New!$C:$C, $B35, New!E:E))</f>
        <v>66</v>
      </c>
      <c r="D35" s="92">
        <f>IF($B35=New!$C34,"",SUMIF(New!$C:$C, $B35, New!F:F))</f>
        <v>205</v>
      </c>
      <c r="E35" s="92">
        <f>IF($B35=New!$C34,"",SUMIF(New!$C:$C, $B35, New!G:G))</f>
        <v>64</v>
      </c>
      <c r="F35" s="92">
        <f>IF($B35=New!$C34,"",SUMIF(New!$C:$C, $B35, New!H:H))</f>
        <v>197</v>
      </c>
      <c r="G35" s="93">
        <f>IF($B35=New!$C34,"",SUMIF(New!$C:$C, $B35, New!I:I))</f>
        <v>1059583.3194410005</v>
      </c>
    </row>
    <row r="36" spans="1:7">
      <c r="A36" s="91" t="str">
        <f t="shared" si="0"/>
        <v xml:space="preserve"> Jan 2017</v>
      </c>
      <c r="B36" s="92" t="str">
        <f t="array" ref="B36">INDEX(NewCountyName, MATCH(0, COUNTIF($B$2:B35, NewCountyName), 0))</f>
        <v>MINIDOKA</v>
      </c>
      <c r="C36" s="92">
        <f>IF($B36=New!$C35,"",SUMIF(New!$C:$C, $B36, New!E:E))</f>
        <v>31</v>
      </c>
      <c r="D36" s="92">
        <f>IF($B36=New!$C35,"",SUMIF(New!$C:$C, $B36, New!F:F))</f>
        <v>79</v>
      </c>
      <c r="E36" s="92">
        <f>IF($B36=New!$C35,"",SUMIF(New!$C:$C, $B36, New!G:G))</f>
        <v>31</v>
      </c>
      <c r="F36" s="92">
        <f>IF($B36=New!$C35,"",SUMIF(New!$C:$C, $B36, New!H:H))</f>
        <v>77</v>
      </c>
      <c r="G36" s="93">
        <f>IF($B36=New!$C35,"",SUMIF(New!$C:$C, $B36, New!I:I))</f>
        <v>408090.87796099996</v>
      </c>
    </row>
    <row r="37" spans="1:7">
      <c r="A37" s="91" t="str">
        <f t="shared" si="0"/>
        <v xml:space="preserve"> Jan 2017</v>
      </c>
      <c r="B37" s="92" t="str">
        <f t="array" ref="B37">INDEX(NewCountyName, MATCH(0, COUNTIF($B$2:B36, NewCountyName), 0))</f>
        <v>NEZ PERCE</v>
      </c>
      <c r="C37" s="92">
        <f>IF($B37=New!$C36,"",SUMIF(New!$C:$C, $B37, New!E:E))</f>
        <v>199</v>
      </c>
      <c r="D37" s="92">
        <f>IF($B37=New!$C36,"",SUMIF(New!$C:$C, $B37, New!F:F))</f>
        <v>409</v>
      </c>
      <c r="E37" s="92">
        <f>IF($B37=New!$C36,"",SUMIF(New!$C:$C, $B37, New!G:G))</f>
        <v>195</v>
      </c>
      <c r="F37" s="92">
        <f>IF($B37=New!$C36,"",SUMIF(New!$C:$C, $B37, New!H:H))</f>
        <v>404</v>
      </c>
      <c r="G37" s="93">
        <f>IF($B37=New!$C36,"",SUMIF(New!$C:$C, $B37, New!I:I))</f>
        <v>3895384.5838329997</v>
      </c>
    </row>
    <row r="38" spans="1:7">
      <c r="A38" s="91" t="str">
        <f t="shared" si="0"/>
        <v xml:space="preserve"> Jan 2017</v>
      </c>
      <c r="B38" s="92" t="str">
        <f t="array" ref="B38">INDEX(NewCountyName, MATCH(0, COUNTIF($B$2:B37, NewCountyName), 0))</f>
        <v>ONEIDA</v>
      </c>
      <c r="C38" s="92">
        <f>IF($B38=New!$C37,"",SUMIF(New!$C:$C, $B38, New!E:E))</f>
        <v>2</v>
      </c>
      <c r="D38" s="92">
        <f>IF($B38=New!$C37,"",SUMIF(New!$C:$C, $B38, New!F:F))</f>
        <v>3</v>
      </c>
      <c r="E38" s="92">
        <f>IF($B38=New!$C37,"",SUMIF(New!$C:$C, $B38, New!G:G))</f>
        <v>2</v>
      </c>
      <c r="F38" s="92">
        <f>IF($B38=New!$C37,"",SUMIF(New!$C:$C, $B38, New!H:H))</f>
        <v>3</v>
      </c>
      <c r="G38" s="93">
        <f>IF($B38=New!$C37,"",SUMIF(New!$C:$C, $B38, New!I:I))</f>
        <v>6866.06844</v>
      </c>
    </row>
    <row r="39" spans="1:7">
      <c r="A39" s="91" t="str">
        <f t="shared" si="0"/>
        <v xml:space="preserve"> Jan 2017</v>
      </c>
      <c r="B39" s="92" t="str">
        <f t="array" ref="B39">INDEX(NewCountyName, MATCH(0, COUNTIF($B$2:B38, NewCountyName), 0))</f>
        <v>OWYHEE</v>
      </c>
      <c r="C39" s="92">
        <f>IF($B39=New!$C38,"",SUMIF(New!$C:$C, $B39, New!E:E))</f>
        <v>17</v>
      </c>
      <c r="D39" s="92">
        <f>IF($B39=New!$C38,"",SUMIF(New!$C:$C, $B39, New!F:F))</f>
        <v>37</v>
      </c>
      <c r="E39" s="92">
        <f>IF($B39=New!$C38,"",SUMIF(New!$C:$C, $B39, New!G:G))</f>
        <v>17</v>
      </c>
      <c r="F39" s="92">
        <f>IF($B39=New!$C38,"",SUMIF(New!$C:$C, $B39, New!H:H))</f>
        <v>37</v>
      </c>
      <c r="G39" s="93">
        <f>IF($B39=New!$C38,"",SUMIF(New!$C:$C, $B39, New!I:I))</f>
        <v>151135.568447</v>
      </c>
    </row>
    <row r="40" spans="1:7">
      <c r="A40" s="91" t="str">
        <f t="shared" si="0"/>
        <v xml:space="preserve"> Jan 2017</v>
      </c>
      <c r="B40" s="92" t="str">
        <f t="array" ref="B40">INDEX(NewCountyName, MATCH(0, COUNTIF($B$2:B39, NewCountyName), 0))</f>
        <v>PAYETTE</v>
      </c>
      <c r="C40" s="92">
        <f>IF($B40=New!$C39,"",SUMIF(New!$C:$C, $B40, New!E:E))</f>
        <v>94</v>
      </c>
      <c r="D40" s="92">
        <f>IF($B40=New!$C39,"",SUMIF(New!$C:$C, $B40, New!F:F))</f>
        <v>211</v>
      </c>
      <c r="E40" s="92">
        <f>IF($B40=New!$C39,"",SUMIF(New!$C:$C, $B40, New!G:G))</f>
        <v>92</v>
      </c>
      <c r="F40" s="92">
        <f>IF($B40=New!$C39,"",SUMIF(New!$C:$C, $B40, New!H:H))</f>
        <v>207</v>
      </c>
      <c r="G40" s="93">
        <f>IF($B40=New!$C39,"",SUMIF(New!$C:$C, $B40, New!I:I))</f>
        <v>2164573.6791889998</v>
      </c>
    </row>
    <row r="41" spans="1:7">
      <c r="A41" s="91" t="str">
        <f t="shared" si="0"/>
        <v xml:space="preserve"> Jan 2017</v>
      </c>
      <c r="B41" s="92" t="str">
        <f t="array" ref="B41">INDEX(NewCountyName, MATCH(0, COUNTIF($B$2:B40, NewCountyName), 0))</f>
        <v>POWER</v>
      </c>
      <c r="C41" s="92">
        <f>IF($B41=New!$C40,"",SUMIF(New!$C:$C, $B41, New!E:E))</f>
        <v>11</v>
      </c>
      <c r="D41" s="92">
        <f>IF($B41=New!$C40,"",SUMIF(New!$C:$C, $B41, New!F:F))</f>
        <v>23</v>
      </c>
      <c r="E41" s="92">
        <f>IF($B41=New!$C40,"",SUMIF(New!$C:$C, $B41, New!G:G))</f>
        <v>11</v>
      </c>
      <c r="F41" s="92">
        <f>IF($B41=New!$C40,"",SUMIF(New!$C:$C, $B41, New!H:H))</f>
        <v>23</v>
      </c>
      <c r="G41" s="93">
        <f>IF($B41=New!$C40,"",SUMIF(New!$C:$C, $B41, New!I:I))</f>
        <v>143630.78027800002</v>
      </c>
    </row>
    <row r="42" spans="1:7">
      <c r="A42" s="91" t="str">
        <f t="shared" si="0"/>
        <v xml:space="preserve"> Jan 2017</v>
      </c>
      <c r="B42" s="92" t="str">
        <f t="array" ref="B42">INDEX(NewCountyName, MATCH(0, COUNTIF($B$2:B41, NewCountyName), 0))</f>
        <v>SHOSHONE</v>
      </c>
      <c r="C42" s="92">
        <f>IF($B42=New!$C41,"",SUMIF(New!$C:$C, $B42, New!E:E))</f>
        <v>32</v>
      </c>
      <c r="D42" s="92">
        <f>IF($B42=New!$C41,"",SUMIF(New!$C:$C, $B42, New!F:F))</f>
        <v>71</v>
      </c>
      <c r="E42" s="92">
        <f>IF($B42=New!$C41,"",SUMIF(New!$C:$C, $B42, New!G:G))</f>
        <v>32</v>
      </c>
      <c r="F42" s="92">
        <f>IF($B42=New!$C41,"",SUMIF(New!$C:$C, $B42, New!H:H))</f>
        <v>67</v>
      </c>
      <c r="G42" s="93">
        <f>IF($B42=New!$C41,"",SUMIF(New!$C:$C, $B42, New!I:I))</f>
        <v>601752.70472899999</v>
      </c>
    </row>
    <row r="43" spans="1:7">
      <c r="A43" s="91" t="str">
        <f t="shared" si="0"/>
        <v xml:space="preserve"> Jan 2017</v>
      </c>
      <c r="B43" s="92" t="str">
        <f t="array" ref="B43">INDEX(NewCountyName, MATCH(0, COUNTIF($B$2:B42, NewCountyName), 0))</f>
        <v>TETON</v>
      </c>
      <c r="C43" s="92">
        <f>IF($B43=New!$C42,"",SUMIF(New!$C:$C, $B43, New!E:E))</f>
        <v>80</v>
      </c>
      <c r="D43" s="92">
        <f>IF($B43=New!$C42,"",SUMIF(New!$C:$C, $B43, New!F:F))</f>
        <v>131</v>
      </c>
      <c r="E43" s="92">
        <f>IF($B43=New!$C42,"",SUMIF(New!$C:$C, $B43, New!G:G))</f>
        <v>80</v>
      </c>
      <c r="F43" s="92">
        <f>IF($B43=New!$C42,"",SUMIF(New!$C:$C, $B43, New!H:H))</f>
        <v>131</v>
      </c>
      <c r="G43" s="93">
        <f>IF($B43=New!$C42,"",SUMIF(New!$C:$C, $B43, New!I:I))</f>
        <v>2138793.164834999</v>
      </c>
    </row>
    <row r="44" spans="1:7">
      <c r="A44" s="91" t="str">
        <f t="shared" si="0"/>
        <v xml:space="preserve"> Jan 2017</v>
      </c>
      <c r="B44" s="92" t="str">
        <f t="array" ref="B44">INDEX(NewCountyName, MATCH(0, COUNTIF($B$2:B43, NewCountyName), 0))</f>
        <v>TWIN FALLS</v>
      </c>
      <c r="C44" s="92">
        <f>IF($B44=New!$C43,"",SUMIF(New!$C:$C, $B44, New!E:E))</f>
        <v>350</v>
      </c>
      <c r="D44" s="92">
        <f>IF($B44=New!$C43,"",SUMIF(New!$C:$C, $B44, New!F:F))</f>
        <v>759</v>
      </c>
      <c r="E44" s="92">
        <f>IF($B44=New!$C43,"",SUMIF(New!$C:$C, $B44, New!G:G))</f>
        <v>342</v>
      </c>
      <c r="F44" s="92">
        <f>IF($B44=New!$C43,"",SUMIF(New!$C:$C, $B44, New!H:H))</f>
        <v>745</v>
      </c>
      <c r="G44" s="93">
        <f>IF($B44=New!$C43,"",SUMIF(New!$C:$C, $B44, New!I:I))</f>
        <v>9813910.0780629963</v>
      </c>
    </row>
    <row r="45" spans="1:7">
      <c r="A45" s="91" t="str">
        <f t="shared" si="0"/>
        <v xml:space="preserve"> Jan 2017</v>
      </c>
      <c r="B45" s="92" t="str">
        <f t="array" ref="B45">INDEX(NewCountyName, MATCH(0, COUNTIF($B$2:B44, NewCountyName), 0))</f>
        <v>VALLEY</v>
      </c>
      <c r="C45" s="92">
        <f>IF($B45=New!$C44,"",SUMIF(New!$C:$C, $B45, New!E:E))</f>
        <v>130</v>
      </c>
      <c r="D45" s="92">
        <f>IF($B45=New!$C44,"",SUMIF(New!$C:$C, $B45, New!F:F))</f>
        <v>261</v>
      </c>
      <c r="E45" s="92">
        <f>IF($B45=New!$C44,"",SUMIF(New!$C:$C, $B45, New!G:G))</f>
        <v>129</v>
      </c>
      <c r="F45" s="92">
        <f>IF($B45=New!$C44,"",SUMIF(New!$C:$C, $B45, New!H:H))</f>
        <v>259</v>
      </c>
      <c r="G45" s="93">
        <f>IF($B45=New!$C44,"",SUMIF(New!$C:$C, $B45, New!I:I))</f>
        <v>4294973.9214399988</v>
      </c>
    </row>
    <row r="46" spans="1:7">
      <c r="A46" s="91" t="str">
        <f t="shared" si="0"/>
        <v xml:space="preserve"> Jan 2017</v>
      </c>
      <c r="B46" s="92" t="str">
        <f t="array" ref="B46">INDEX(NewCountyName, MATCH(0, COUNTIF($B$2:B45, NewCountyName), 0))</f>
        <v>WASHINGTON</v>
      </c>
      <c r="C46" s="92">
        <f>IF($B46=New!$C45,"",SUMIF(New!$C:$C, $B46, New!E:E))</f>
        <v>34</v>
      </c>
      <c r="D46" s="92">
        <f>IF($B46=New!$C45,"",SUMIF(New!$C:$C, $B46, New!F:F))</f>
        <v>66</v>
      </c>
      <c r="E46" s="92">
        <f>IF($B46=New!$C45,"",SUMIF(New!$C:$C, $B46, New!G:G))</f>
        <v>34</v>
      </c>
      <c r="F46" s="92">
        <f>IF($B46=New!$C45,"",SUMIF(New!$C:$C, $B46, New!H:H))</f>
        <v>66</v>
      </c>
      <c r="G46" s="93">
        <f>IF($B46=New!$C45,"",SUMIF(New!$C:$C, $B46, New!I:I))</f>
        <v>425916.05363899993</v>
      </c>
    </row>
    <row r="47" spans="1:7">
      <c r="A47" s="91" t="str">
        <f t="shared" si="0"/>
        <v xml:space="preserve"> Jan 2017</v>
      </c>
      <c r="B47" s="92" t="str">
        <f t="array" ref="B47">INDEX(NewCountyName, MATCH(0, COUNTIF($B$2:B46, NewCountyName), 0))</f>
        <v>Other</v>
      </c>
      <c r="C47" s="92">
        <f>IF($B47=New!$C46,"",SUMIF(New!$C:$C, $B47, New!E:E))</f>
        <v>1176</v>
      </c>
      <c r="D47" s="92">
        <f>IF($B47=New!$C46,"",SUMIF(New!$C:$C, $B47, New!F:F))</f>
        <v>2075</v>
      </c>
      <c r="E47" s="92">
        <f>IF($B47=New!$C46,"",SUMIF(New!$C:$C, $B47, New!G:G))</f>
        <v>2728</v>
      </c>
      <c r="F47" s="92">
        <f>IF($B47=New!$C46,"",SUMIF(New!$C:$C, $B47, New!H:H))</f>
        <v>4527</v>
      </c>
      <c r="G47" s="93">
        <f>IF($B47=New!$C46,"",SUMIF(New!$C:$C, $B47, New!I:I))</f>
        <v>43314241.956589036</v>
      </c>
    </row>
    <row r="48" spans="1:7" ht="17" thickBot="1">
      <c r="A48" s="95" t="str">
        <f t="shared" si="0"/>
        <v xml:space="preserve"> Jan 2017</v>
      </c>
      <c r="B48" s="96">
        <f t="array" ref="B48">INDEX(NewCountyName, MATCH(0, COUNTIF($B$2:B47, NewCountyName), 0))</f>
        <v>0</v>
      </c>
      <c r="C48" s="96">
        <f>IF($B48=New!$C47,"",SUMIF(New!$C:$C, $B48, New!E:E))</f>
        <v>0</v>
      </c>
      <c r="D48" s="96">
        <f>IF($B48=New!$C47,"",SUMIF(New!$C:$C, $B48, New!F:F))</f>
        <v>0</v>
      </c>
      <c r="E48" s="96">
        <f>IF($B48=New!$C47,"",SUMIF(New!$C:$C, $B48, New!G:G))</f>
        <v>0</v>
      </c>
      <c r="F48" s="96">
        <f>IF($B48=New!$C47,"",SUMIF(New!$C:$C, $B48, New!H:H))</f>
        <v>0</v>
      </c>
      <c r="G48" s="97">
        <f>IF($B48=New!$C47,"",SUMIF(New!$C:$C, $B48, New!I:I))</f>
        <v>0</v>
      </c>
    </row>
  </sheetData>
  <sheetProtection sheet="1" objects="1" scenarios="1" selectLockedCells="1" selectUnlockedCells="1"/>
  <mergeCells count="2">
    <mergeCell ref="I2:L2"/>
    <mergeCell ref="I3:L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28"/>
  <sheetViews>
    <sheetView workbookViewId="0">
      <selection activeCell="I2" sqref="A1:XFD1048576"/>
    </sheetView>
  </sheetViews>
  <sheetFormatPr baseColWidth="10" defaultColWidth="11.5703125" defaultRowHeight="16"/>
  <cols>
    <col min="1" max="16384" width="11.5703125" style="83"/>
  </cols>
  <sheetData>
    <row r="1" spans="1:12" ht="17" thickBot="1"/>
    <row r="2" spans="1:12" ht="17" customHeight="1" thickBot="1">
      <c r="A2" s="14" t="s">
        <v>287</v>
      </c>
      <c r="B2" s="27" t="s">
        <v>1</v>
      </c>
      <c r="C2" s="27" t="s">
        <v>3</v>
      </c>
      <c r="D2" s="27" t="s">
        <v>4</v>
      </c>
      <c r="E2" s="27" t="s">
        <v>5</v>
      </c>
      <c r="F2" s="27" t="s">
        <v>6</v>
      </c>
      <c r="G2" s="28" t="s">
        <v>7</v>
      </c>
      <c r="I2" s="84" t="s">
        <v>342</v>
      </c>
      <c r="J2" s="85"/>
      <c r="K2" s="85"/>
      <c r="L2" s="86"/>
    </row>
    <row r="3" spans="1:12">
      <c r="A3" s="87" t="str">
        <f>Old!L5</f>
        <v xml:space="preserve"> Jan 2016</v>
      </c>
      <c r="B3" s="88" t="str">
        <f t="array" ref="B3">INDEX(OldCountyName, MATCH(0, COUNTIF($B$2:B2, OldCountyName), 0))</f>
        <v>ADA</v>
      </c>
      <c r="C3" s="88">
        <f>IF($B3=Old!$C2,"",SUMIF(Old!$C:$C, $B3, Old!E:E))</f>
        <v>8343</v>
      </c>
      <c r="D3" s="88">
        <f>IF($B3=Old!$C2,"",SUMIF(Old!$C:$C, $B3, Old!F:F))</f>
        <v>15523</v>
      </c>
      <c r="E3" s="88">
        <f>IF($B3=Old!$C2,"",SUMIF(Old!$C:$C, $B3, Old!G:G))</f>
        <v>8136</v>
      </c>
      <c r="F3" s="88">
        <f>IF($B3=Old!$C2,"",SUMIF(Old!$C:$C, $B3, Old!H:H))</f>
        <v>15180</v>
      </c>
      <c r="G3" s="89">
        <f>IF($B3=Old!$C2,"",SUMIF(Old!$C:$C, $B3, Old!I:I))</f>
        <v>212807432.83000001</v>
      </c>
      <c r="I3" s="90" t="s">
        <v>363</v>
      </c>
      <c r="J3" s="90"/>
      <c r="K3" s="90"/>
      <c r="L3" s="90"/>
    </row>
    <row r="4" spans="1:12">
      <c r="A4" s="91" t="str">
        <f>A3</f>
        <v xml:space="preserve"> Jan 2016</v>
      </c>
      <c r="B4" s="92" t="str">
        <f t="array" ref="B4">INDEX(OldCountyName, MATCH(0, COUNTIF($B$2:B3, OldCountyName), 0))</f>
        <v>ADAMS</v>
      </c>
      <c r="C4" s="92">
        <f>IF($B4=Old!$C3,"",SUMIF(Old!$C:$C, $B4, Old!E:E))</f>
        <v>34</v>
      </c>
      <c r="D4" s="92">
        <f>IF($B4=Old!$C3,"",SUMIF(Old!$C:$C, $B4, Old!F:F))</f>
        <v>61</v>
      </c>
      <c r="E4" s="92">
        <f>IF($B4=Old!$C3,"",SUMIF(Old!$C:$C, $B4, Old!G:G))</f>
        <v>34</v>
      </c>
      <c r="F4" s="92">
        <f>IF($B4=Old!$C3,"",SUMIF(Old!$C:$C, $B4, Old!H:H))</f>
        <v>61</v>
      </c>
      <c r="G4" s="93">
        <f>IF($B4=Old!$C3,"",SUMIF(Old!$C:$C, $B4, Old!I:I))</f>
        <v>689797.03</v>
      </c>
      <c r="I4" s="94"/>
      <c r="J4" s="94"/>
      <c r="K4" s="94"/>
      <c r="L4" s="94"/>
    </row>
    <row r="5" spans="1:12">
      <c r="A5" s="91" t="str">
        <f t="shared" ref="A5:A48" si="0">A4</f>
        <v xml:space="preserve"> Jan 2016</v>
      </c>
      <c r="B5" s="92" t="str">
        <f t="array" ref="B5">INDEX(OldCountyName, MATCH(0, COUNTIF($B$2:B4, OldCountyName), 0))</f>
        <v>BANNOCK</v>
      </c>
      <c r="C5" s="92">
        <f>IF($B5=Old!$C4,"",SUMIF(Old!$C:$C, $B5, Old!E:E))</f>
        <v>389</v>
      </c>
      <c r="D5" s="92">
        <f>IF($B5=Old!$C4,"",SUMIF(Old!$C:$C, $B5, Old!F:F))</f>
        <v>758</v>
      </c>
      <c r="E5" s="92">
        <f>IF($B5=Old!$C4,"",SUMIF(Old!$C:$C, $B5, Old!G:G))</f>
        <v>379</v>
      </c>
      <c r="F5" s="92">
        <f>IF($B5=Old!$C4,"",SUMIF(Old!$C:$C, $B5, Old!H:H))</f>
        <v>739</v>
      </c>
      <c r="G5" s="93">
        <f>IF($B5=Old!$C4,"",SUMIF(Old!$C:$C, $B5, Old!I:I))</f>
        <v>8499200.9099999983</v>
      </c>
    </row>
    <row r="6" spans="1:12">
      <c r="A6" s="91" t="str">
        <f t="shared" si="0"/>
        <v xml:space="preserve"> Jan 2016</v>
      </c>
      <c r="B6" s="92" t="str">
        <f t="array" ref="B6">INDEX(OldCountyName, MATCH(0, COUNTIF($B$2:B5, OldCountyName), 0))</f>
        <v>BEAR LAKE</v>
      </c>
      <c r="C6" s="92">
        <f>IF($B6=Old!$C5,"",SUMIF(Old!$C:$C, $B6, Old!E:E))</f>
        <v>4</v>
      </c>
      <c r="D6" s="92">
        <f>IF($B6=Old!$C5,"",SUMIF(Old!$C:$C, $B6, Old!F:F))</f>
        <v>6</v>
      </c>
      <c r="E6" s="92">
        <f>IF($B6=Old!$C5,"",SUMIF(Old!$C:$C, $B6, Old!G:G))</f>
        <v>4</v>
      </c>
      <c r="F6" s="92">
        <f>IF($B6=Old!$C5,"",SUMIF(Old!$C:$C, $B6, Old!H:H))</f>
        <v>6</v>
      </c>
      <c r="G6" s="93">
        <f>IF($B6=Old!$C5,"",SUMIF(Old!$C:$C, $B6, Old!I:I))</f>
        <v>121767.73</v>
      </c>
    </row>
    <row r="7" spans="1:12">
      <c r="A7" s="91" t="str">
        <f t="shared" si="0"/>
        <v xml:space="preserve"> Jan 2016</v>
      </c>
      <c r="B7" s="92" t="str">
        <f t="array" ref="B7">INDEX(OldCountyName, MATCH(0, COUNTIF($B$2:B6, OldCountyName), 0))</f>
        <v>BENEWAH</v>
      </c>
      <c r="C7" s="92">
        <f>IF($B7=Old!$C6,"",SUMIF(Old!$C:$C, $B7, Old!E:E))</f>
        <v>23</v>
      </c>
      <c r="D7" s="92">
        <f>IF($B7=Old!$C6,"",SUMIF(Old!$C:$C, $B7, Old!F:F))</f>
        <v>35</v>
      </c>
      <c r="E7" s="92">
        <f>IF($B7=Old!$C6,"",SUMIF(Old!$C:$C, $B7, Old!G:G))</f>
        <v>23</v>
      </c>
      <c r="F7" s="92">
        <f>IF($B7=Old!$C6,"",SUMIF(Old!$C:$C, $B7, Old!H:H))</f>
        <v>35</v>
      </c>
      <c r="G7" s="93">
        <f>IF($B7=Old!$C6,"",SUMIF(Old!$C:$C, $B7, Old!I:I))</f>
        <v>444318.37000000005</v>
      </c>
    </row>
    <row r="8" spans="1:12">
      <c r="A8" s="91" t="str">
        <f t="shared" si="0"/>
        <v xml:space="preserve"> Jan 2016</v>
      </c>
      <c r="B8" s="92" t="str">
        <f t="array" ref="B8">INDEX(OldCountyName, MATCH(0, COUNTIF($B$2:B7, OldCountyName), 0))</f>
        <v>BINGHAM</v>
      </c>
      <c r="C8" s="92">
        <f>IF($B8=Old!$C7,"",SUMIF(Old!$C:$C, $B8, Old!E:E))</f>
        <v>110</v>
      </c>
      <c r="D8" s="92">
        <f>IF($B8=Old!$C7,"",SUMIF(Old!$C:$C, $B8, Old!F:F))</f>
        <v>256</v>
      </c>
      <c r="E8" s="92">
        <f>IF($B8=Old!$C7,"",SUMIF(Old!$C:$C, $B8, Old!G:G))</f>
        <v>109</v>
      </c>
      <c r="F8" s="92">
        <f>IF($B8=Old!$C7,"",SUMIF(Old!$C:$C, $B8, Old!H:H))</f>
        <v>252</v>
      </c>
      <c r="G8" s="93">
        <f>IF($B8=Old!$C7,"",SUMIF(Old!$C:$C, $B8, Old!I:I))</f>
        <v>1311457.28</v>
      </c>
    </row>
    <row r="9" spans="1:12">
      <c r="A9" s="91" t="str">
        <f t="shared" si="0"/>
        <v xml:space="preserve"> Jan 2016</v>
      </c>
      <c r="B9" s="92" t="str">
        <f t="array" ref="B9">INDEX(OldCountyName, MATCH(0, COUNTIF($B$2:B8, OldCountyName), 0))</f>
        <v>BLAINE</v>
      </c>
      <c r="C9" s="92">
        <f>IF($B9=Old!$C8,"",SUMIF(Old!$C:$C, $B9, Old!E:E))</f>
        <v>373</v>
      </c>
      <c r="D9" s="92">
        <f>IF($B9=Old!$C8,"",SUMIF(Old!$C:$C, $B9, Old!F:F))</f>
        <v>668</v>
      </c>
      <c r="E9" s="92">
        <f>IF($B9=Old!$C8,"",SUMIF(Old!$C:$C, $B9, Old!G:G))</f>
        <v>370</v>
      </c>
      <c r="F9" s="92">
        <f>IF($B9=Old!$C8,"",SUMIF(Old!$C:$C, $B9, Old!H:H))</f>
        <v>664</v>
      </c>
      <c r="G9" s="93">
        <f>IF($B9=Old!$C8,"",SUMIF(Old!$C:$C, $B9, Old!I:I))</f>
        <v>16114276</v>
      </c>
    </row>
    <row r="10" spans="1:12">
      <c r="A10" s="91" t="str">
        <f t="shared" si="0"/>
        <v xml:space="preserve"> Jan 2016</v>
      </c>
      <c r="B10" s="92" t="str">
        <f t="array" ref="B10">INDEX(OldCountyName, MATCH(0, COUNTIF($B$2:B9, OldCountyName), 0))</f>
        <v>BOISE</v>
      </c>
      <c r="C10" s="92">
        <f>IF($B10=Old!$C9,"",SUMIF(Old!$C:$C, $B10, Old!E:E))</f>
        <v>35</v>
      </c>
      <c r="D10" s="92">
        <f>IF($B10=Old!$C9,"",SUMIF(Old!$C:$C, $B10, Old!F:F))</f>
        <v>80</v>
      </c>
      <c r="E10" s="92">
        <f>IF($B10=Old!$C9,"",SUMIF(Old!$C:$C, $B10, Old!G:G))</f>
        <v>35</v>
      </c>
      <c r="F10" s="92">
        <f>IF($B10=Old!$C9,"",SUMIF(Old!$C:$C, $B10, Old!H:H))</f>
        <v>79</v>
      </c>
      <c r="G10" s="93">
        <f>IF($B10=Old!$C9,"",SUMIF(Old!$C:$C, $B10, Old!I:I))</f>
        <v>798009.08000000007</v>
      </c>
    </row>
    <row r="11" spans="1:12">
      <c r="A11" s="91" t="str">
        <f t="shared" si="0"/>
        <v xml:space="preserve"> Jan 2016</v>
      </c>
      <c r="B11" s="92" t="str">
        <f t="array" ref="B11">INDEX(OldCountyName, MATCH(0, COUNTIF($B$2:B10, OldCountyName), 0))</f>
        <v>BONNER</v>
      </c>
      <c r="C11" s="92">
        <f>IF($B11=Old!$C10,"",SUMIF(Old!$C:$C, $B11, Old!E:E))</f>
        <v>204</v>
      </c>
      <c r="D11" s="92">
        <f>IF($B11=Old!$C10,"",SUMIF(Old!$C:$C, $B11, Old!F:F))</f>
        <v>382</v>
      </c>
      <c r="E11" s="92">
        <f>IF($B11=Old!$C10,"",SUMIF(Old!$C:$C, $B11, Old!G:G))</f>
        <v>200</v>
      </c>
      <c r="F11" s="92">
        <f>IF($B11=Old!$C10,"",SUMIF(Old!$C:$C, $B11, Old!H:H))</f>
        <v>375</v>
      </c>
      <c r="G11" s="93">
        <f>IF($B11=Old!$C10,"",SUMIF(Old!$C:$C, $B11, Old!I:I))</f>
        <v>3620233.83</v>
      </c>
    </row>
    <row r="12" spans="1:12">
      <c r="A12" s="91" t="str">
        <f t="shared" si="0"/>
        <v xml:space="preserve"> Jan 2016</v>
      </c>
      <c r="B12" s="92" t="str">
        <f t="array" ref="B12">INDEX(OldCountyName, MATCH(0, COUNTIF($B$2:B11, OldCountyName), 0))</f>
        <v>BONNEVILLE</v>
      </c>
      <c r="C12" s="92">
        <f>IF($B12=Old!$C11,"",SUMIF(Old!$C:$C, $B12, Old!E:E))</f>
        <v>695</v>
      </c>
      <c r="D12" s="92">
        <f>IF($B12=Old!$C11,"",SUMIF(Old!$C:$C, $B12, Old!F:F))</f>
        <v>1462</v>
      </c>
      <c r="E12" s="92">
        <f>IF($B12=Old!$C11,"",SUMIF(Old!$C:$C, $B12, Old!G:G))</f>
        <v>678</v>
      </c>
      <c r="F12" s="92">
        <f>IF($B12=Old!$C11,"",SUMIF(Old!$C:$C, $B12, Old!H:H))</f>
        <v>1434</v>
      </c>
      <c r="G12" s="93">
        <f>IF($B12=Old!$C11,"",SUMIF(Old!$C:$C, $B12, Old!I:I))</f>
        <v>13660208.18</v>
      </c>
    </row>
    <row r="13" spans="1:12">
      <c r="A13" s="91" t="str">
        <f t="shared" si="0"/>
        <v xml:space="preserve"> Jan 2016</v>
      </c>
      <c r="B13" s="92" t="str">
        <f t="array" ref="B13">INDEX(OldCountyName, MATCH(0, COUNTIF($B$2:B12, OldCountyName), 0))</f>
        <v>BOUNDARY</v>
      </c>
      <c r="C13" s="92">
        <f>IF($B13=Old!$C12,"",SUMIF(Old!$C:$C, $B13, Old!E:E))</f>
        <v>29</v>
      </c>
      <c r="D13" s="92">
        <f>IF($B13=Old!$C12,"",SUMIF(Old!$C:$C, $B13, Old!F:F))</f>
        <v>67</v>
      </c>
      <c r="E13" s="92">
        <f>IF($B13=Old!$C12,"",SUMIF(Old!$C:$C, $B13, Old!G:G))</f>
        <v>29</v>
      </c>
      <c r="F13" s="92">
        <f>IF($B13=Old!$C12,"",SUMIF(Old!$C:$C, $B13, Old!H:H))</f>
        <v>67</v>
      </c>
      <c r="G13" s="93">
        <f>IF($B13=Old!$C12,"",SUMIF(Old!$C:$C, $B13, Old!I:I))</f>
        <v>779460.79</v>
      </c>
    </row>
    <row r="14" spans="1:12">
      <c r="A14" s="91" t="str">
        <f t="shared" si="0"/>
        <v xml:space="preserve"> Jan 2016</v>
      </c>
      <c r="B14" s="92" t="str">
        <f t="array" ref="B14">INDEX(OldCountyName, MATCH(0, COUNTIF($B$2:B13, OldCountyName), 0))</f>
        <v>BUTTE</v>
      </c>
      <c r="C14" s="92">
        <f>IF($B14=Old!$C13,"",SUMIF(Old!$C:$C, $B14, Old!E:E))</f>
        <v>6</v>
      </c>
      <c r="D14" s="92">
        <f>IF($B14=Old!$C13,"",SUMIF(Old!$C:$C, $B14, Old!F:F))</f>
        <v>10</v>
      </c>
      <c r="E14" s="92">
        <f>IF($B14=Old!$C13,"",SUMIF(Old!$C:$C, $B14, Old!G:G))</f>
        <v>6</v>
      </c>
      <c r="F14" s="92">
        <f>IF($B14=Old!$C13,"",SUMIF(Old!$C:$C, $B14, Old!H:H))</f>
        <v>10</v>
      </c>
      <c r="G14" s="93">
        <f>IF($B14=Old!$C13,"",SUMIF(Old!$C:$C, $B14, Old!I:I))</f>
        <v>11727.279999999999</v>
      </c>
    </row>
    <row r="15" spans="1:12">
      <c r="A15" s="91" t="str">
        <f t="shared" si="0"/>
        <v xml:space="preserve"> Jan 2016</v>
      </c>
      <c r="B15" s="92" t="str">
        <f t="array" ref="B15">INDEX(OldCountyName, MATCH(0, COUNTIF($B$2:B14, OldCountyName), 0))</f>
        <v>CAMAS</v>
      </c>
      <c r="C15" s="92">
        <f>IF($B15=Old!$C14,"",SUMIF(Old!$C:$C, $B15, Old!E:E))</f>
        <v>4</v>
      </c>
      <c r="D15" s="92">
        <f>IF($B15=Old!$C14,"",SUMIF(Old!$C:$C, $B15, Old!F:F))</f>
        <v>6</v>
      </c>
      <c r="E15" s="92">
        <f>IF($B15=Old!$C14,"",SUMIF(Old!$C:$C, $B15, Old!G:G))</f>
        <v>4</v>
      </c>
      <c r="F15" s="92">
        <f>IF($B15=Old!$C14,"",SUMIF(Old!$C:$C, $B15, Old!H:H))</f>
        <v>6</v>
      </c>
      <c r="G15" s="93">
        <f>IF($B15=Old!$C14,"",SUMIF(Old!$C:$C, $B15, Old!I:I))</f>
        <v>38151.5</v>
      </c>
    </row>
    <row r="16" spans="1:12">
      <c r="A16" s="91" t="str">
        <f t="shared" si="0"/>
        <v xml:space="preserve"> Jan 2016</v>
      </c>
      <c r="B16" s="92" t="str">
        <f t="array" ref="B16">INDEX(OldCountyName, MATCH(0, COUNTIF($B$2:B15, OldCountyName), 0))</f>
        <v>CANYON</v>
      </c>
      <c r="C16" s="92">
        <f>IF($B16=Old!$C15,"",SUMIF(Old!$C:$C, $B16, Old!E:E))</f>
        <v>963</v>
      </c>
      <c r="D16" s="92">
        <f>IF($B16=Old!$C15,"",SUMIF(Old!$C:$C, $B16, Old!F:F))</f>
        <v>1974</v>
      </c>
      <c r="E16" s="92">
        <f>IF($B16=Old!$C15,"",SUMIF(Old!$C:$C, $B16, Old!G:G))</f>
        <v>930</v>
      </c>
      <c r="F16" s="92">
        <f>IF($B16=Old!$C15,"",SUMIF(Old!$C:$C, $B16, Old!H:H))</f>
        <v>1900</v>
      </c>
      <c r="G16" s="93">
        <f>IF($B16=Old!$C15,"",SUMIF(Old!$C:$C, $B16, Old!I:I))</f>
        <v>12877629.310000001</v>
      </c>
    </row>
    <row r="17" spans="1:7">
      <c r="A17" s="91" t="str">
        <f t="shared" si="0"/>
        <v xml:space="preserve"> Jan 2016</v>
      </c>
      <c r="B17" s="92" t="str">
        <f t="array" ref="B17">INDEX(OldCountyName, MATCH(0, COUNTIF($B$2:B16, OldCountyName), 0))</f>
        <v>CARIBOU</v>
      </c>
      <c r="C17" s="92">
        <f>IF($B17=Old!$C16,"",SUMIF(Old!$C:$C, $B17, Old!E:E))</f>
        <v>23</v>
      </c>
      <c r="D17" s="92">
        <f>IF($B17=Old!$C16,"",SUMIF(Old!$C:$C, $B17, Old!F:F))</f>
        <v>48</v>
      </c>
      <c r="E17" s="92">
        <f>IF($B17=Old!$C16,"",SUMIF(Old!$C:$C, $B17, Old!G:G))</f>
        <v>23</v>
      </c>
      <c r="F17" s="92">
        <f>IF($B17=Old!$C16,"",SUMIF(Old!$C:$C, $B17, Old!H:H))</f>
        <v>47</v>
      </c>
      <c r="G17" s="93">
        <f>IF($B17=Old!$C16,"",SUMIF(Old!$C:$C, $B17, Old!I:I))</f>
        <v>400935.14</v>
      </c>
    </row>
    <row r="18" spans="1:7">
      <c r="A18" s="91" t="str">
        <f t="shared" si="0"/>
        <v xml:space="preserve"> Jan 2016</v>
      </c>
      <c r="B18" s="92" t="str">
        <f t="array" ref="B18">INDEX(OldCountyName, MATCH(0, COUNTIF($B$2:B17, OldCountyName), 0))</f>
        <v>CASSIA</v>
      </c>
      <c r="C18" s="92">
        <f>IF($B18=Old!$C17,"",SUMIF(Old!$C:$C, $B18, Old!E:E))</f>
        <v>66</v>
      </c>
      <c r="D18" s="92">
        <f>IF($B18=Old!$C17,"",SUMIF(Old!$C:$C, $B18, Old!F:F))</f>
        <v>171</v>
      </c>
      <c r="E18" s="92">
        <f>IF($B18=Old!$C17,"",SUMIF(Old!$C:$C, $B18, Old!G:G))</f>
        <v>65</v>
      </c>
      <c r="F18" s="92">
        <f>IF($B18=Old!$C17,"",SUMIF(Old!$C:$C, $B18, Old!H:H))</f>
        <v>168</v>
      </c>
      <c r="G18" s="93">
        <f>IF($B18=Old!$C17,"",SUMIF(Old!$C:$C, $B18, Old!I:I))</f>
        <v>1459115.04</v>
      </c>
    </row>
    <row r="19" spans="1:7">
      <c r="A19" s="91" t="str">
        <f t="shared" si="0"/>
        <v xml:space="preserve"> Jan 2016</v>
      </c>
      <c r="B19" s="92" t="str">
        <f t="array" ref="B19">INDEX(OldCountyName, MATCH(0, COUNTIF($B$2:B18, OldCountyName), 0))</f>
        <v>CLARK</v>
      </c>
      <c r="C19" s="92">
        <f>IF($B19=Old!$C18,"",SUMIF(Old!$C:$C, $B19, Old!E:E))</f>
        <v>1</v>
      </c>
      <c r="D19" s="92">
        <f>IF($B19=Old!$C18,"",SUMIF(Old!$C:$C, $B19, Old!F:F))</f>
        <v>2</v>
      </c>
      <c r="E19" s="92">
        <f>IF($B19=Old!$C18,"",SUMIF(Old!$C:$C, $B19, Old!G:G))</f>
        <v>1</v>
      </c>
      <c r="F19" s="92">
        <f>IF($B19=Old!$C18,"",SUMIF(Old!$C:$C, $B19, Old!H:H))</f>
        <v>2</v>
      </c>
      <c r="G19" s="93">
        <f>IF($B19=Old!$C18,"",SUMIF(Old!$C:$C, $B19, Old!I:I))</f>
        <v>8648.6</v>
      </c>
    </row>
    <row r="20" spans="1:7">
      <c r="A20" s="91" t="str">
        <f t="shared" si="0"/>
        <v xml:space="preserve"> Jan 2016</v>
      </c>
      <c r="B20" s="92" t="str">
        <f t="array" ref="B20">INDEX(OldCountyName, MATCH(0, COUNTIF($B$2:B19, OldCountyName), 0))</f>
        <v>CLEARWATER</v>
      </c>
      <c r="C20" s="92">
        <f>IF($B20=Old!$C19,"",SUMIF(Old!$C:$C, $B20, Old!E:E))</f>
        <v>34</v>
      </c>
      <c r="D20" s="92">
        <f>IF($B20=Old!$C19,"",SUMIF(Old!$C:$C, $B20, Old!F:F))</f>
        <v>55</v>
      </c>
      <c r="E20" s="92">
        <f>IF($B20=Old!$C19,"",SUMIF(Old!$C:$C, $B20, Old!G:G))</f>
        <v>33</v>
      </c>
      <c r="F20" s="92">
        <f>IF($B20=Old!$C19,"",SUMIF(Old!$C:$C, $B20, Old!H:H))</f>
        <v>53</v>
      </c>
      <c r="G20" s="93">
        <f>IF($B20=Old!$C19,"",SUMIF(Old!$C:$C, $B20, Old!I:I))</f>
        <v>455433.63</v>
      </c>
    </row>
    <row r="21" spans="1:7">
      <c r="A21" s="91" t="str">
        <f t="shared" si="0"/>
        <v xml:space="preserve"> Jan 2016</v>
      </c>
      <c r="B21" s="92" t="str">
        <f t="array" ref="B21">INDEX(OldCountyName, MATCH(0, COUNTIF($B$2:B20, OldCountyName), 0))</f>
        <v>CUSTER</v>
      </c>
      <c r="C21" s="92">
        <f>IF($B21=Old!$C20,"",SUMIF(Old!$C:$C, $B21, Old!E:E))</f>
        <v>14</v>
      </c>
      <c r="D21" s="92">
        <f>IF($B21=Old!$C20,"",SUMIF(Old!$C:$C, $B21, Old!F:F))</f>
        <v>26</v>
      </c>
      <c r="E21" s="92">
        <f>IF($B21=Old!$C20,"",SUMIF(Old!$C:$C, $B21, Old!G:G))</f>
        <v>13</v>
      </c>
      <c r="F21" s="92">
        <f>IF($B21=Old!$C20,"",SUMIF(Old!$C:$C, $B21, Old!H:H))</f>
        <v>25</v>
      </c>
      <c r="G21" s="93">
        <f>IF($B21=Old!$C20,"",SUMIF(Old!$C:$C, $B21, Old!I:I))</f>
        <v>286332.32</v>
      </c>
    </row>
    <row r="22" spans="1:7">
      <c r="A22" s="91" t="str">
        <f t="shared" si="0"/>
        <v xml:space="preserve"> Jan 2016</v>
      </c>
      <c r="B22" s="92" t="str">
        <f t="array" ref="B22">INDEX(OldCountyName, MATCH(0, COUNTIF($B$2:B21, OldCountyName), 0))</f>
        <v>ELMORE</v>
      </c>
      <c r="C22" s="92">
        <f>IF($B22=Old!$C21,"",SUMIF(Old!$C:$C, $B22, Old!E:E))</f>
        <v>60</v>
      </c>
      <c r="D22" s="92">
        <f>IF($B22=Old!$C21,"",SUMIF(Old!$C:$C, $B22, Old!F:F))</f>
        <v>115</v>
      </c>
      <c r="E22" s="92">
        <f>IF($B22=Old!$C21,"",SUMIF(Old!$C:$C, $B22, Old!G:G))</f>
        <v>57</v>
      </c>
      <c r="F22" s="92">
        <f>IF($B22=Old!$C21,"",SUMIF(Old!$C:$C, $B22, Old!H:H))</f>
        <v>112</v>
      </c>
      <c r="G22" s="93">
        <f>IF($B22=Old!$C21,"",SUMIF(Old!$C:$C, $B22, Old!I:I))</f>
        <v>627702.32000000007</v>
      </c>
    </row>
    <row r="23" spans="1:7">
      <c r="A23" s="91" t="str">
        <f t="shared" si="0"/>
        <v xml:space="preserve"> Jan 2016</v>
      </c>
      <c r="B23" s="92" t="str">
        <f t="array" ref="B23">INDEX(OldCountyName, MATCH(0, COUNTIF($B$2:B22, OldCountyName), 0))</f>
        <v>FRANKLIN</v>
      </c>
      <c r="C23" s="92">
        <f>IF($B23=Old!$C22,"",SUMIF(Old!$C:$C, $B23, Old!E:E))</f>
        <v>18</v>
      </c>
      <c r="D23" s="92">
        <f>IF($B23=Old!$C22,"",SUMIF(Old!$C:$C, $B23, Old!F:F))</f>
        <v>36</v>
      </c>
      <c r="E23" s="92">
        <f>IF($B23=Old!$C22,"",SUMIF(Old!$C:$C, $B23, Old!G:G))</f>
        <v>18</v>
      </c>
      <c r="F23" s="92">
        <f>IF($B23=Old!$C22,"",SUMIF(Old!$C:$C, $B23, Old!H:H))</f>
        <v>36</v>
      </c>
      <c r="G23" s="93">
        <f>IF($B23=Old!$C22,"",SUMIF(Old!$C:$C, $B23, Old!I:I))</f>
        <v>197431.75</v>
      </c>
    </row>
    <row r="24" spans="1:7">
      <c r="A24" s="91" t="str">
        <f t="shared" si="0"/>
        <v xml:space="preserve"> Jan 2016</v>
      </c>
      <c r="B24" s="92" t="str">
        <f t="array" ref="B24">INDEX(OldCountyName, MATCH(0, COUNTIF($B$2:B23, OldCountyName), 0))</f>
        <v>FREMONT</v>
      </c>
      <c r="C24" s="92">
        <f>IF($B24=Old!$C23,"",SUMIF(Old!$C:$C, $B24, Old!E:E))</f>
        <v>14</v>
      </c>
      <c r="D24" s="92">
        <f>IF($B24=Old!$C23,"",SUMIF(Old!$C:$C, $B24, Old!F:F))</f>
        <v>26</v>
      </c>
      <c r="E24" s="92">
        <f>IF($B24=Old!$C23,"",SUMIF(Old!$C:$C, $B24, Old!G:G))</f>
        <v>14</v>
      </c>
      <c r="F24" s="92">
        <f>IF($B24=Old!$C23,"",SUMIF(Old!$C:$C, $B24, Old!H:H))</f>
        <v>26</v>
      </c>
      <c r="G24" s="93">
        <f>IF($B24=Old!$C23,"",SUMIF(Old!$C:$C, $B24, Old!I:I))</f>
        <v>187864.46000000002</v>
      </c>
    </row>
    <row r="25" spans="1:7">
      <c r="A25" s="91" t="str">
        <f t="shared" si="0"/>
        <v xml:space="preserve"> Jan 2016</v>
      </c>
      <c r="B25" s="92" t="str">
        <f t="array" ref="B25">INDEX(OldCountyName, MATCH(0, COUNTIF($B$2:B24, OldCountyName), 0))</f>
        <v>GEM</v>
      </c>
      <c r="C25" s="92">
        <f>IF($B25=Old!$C24,"",SUMIF(Old!$C:$C, $B25, Old!E:E))</f>
        <v>66</v>
      </c>
      <c r="D25" s="92">
        <f>IF($B25=Old!$C24,"",SUMIF(Old!$C:$C, $B25, Old!F:F))</f>
        <v>140</v>
      </c>
      <c r="E25" s="92">
        <f>IF($B25=Old!$C24,"",SUMIF(Old!$C:$C, $B25, Old!G:G))</f>
        <v>65</v>
      </c>
      <c r="F25" s="92">
        <f>IF($B25=Old!$C24,"",SUMIF(Old!$C:$C, $B25, Old!H:H))</f>
        <v>138</v>
      </c>
      <c r="G25" s="93">
        <f>IF($B25=Old!$C24,"",SUMIF(Old!$C:$C, $B25, Old!I:I))</f>
        <v>853566.77</v>
      </c>
    </row>
    <row r="26" spans="1:7">
      <c r="A26" s="91" t="str">
        <f t="shared" si="0"/>
        <v xml:space="preserve"> Jan 2016</v>
      </c>
      <c r="B26" s="92" t="str">
        <f t="array" ref="B26">INDEX(OldCountyName, MATCH(0, COUNTIF($B$2:B25, OldCountyName), 0))</f>
        <v>GOODING</v>
      </c>
      <c r="C26" s="92">
        <f>IF($B26=Old!$C25,"",SUMIF(Old!$C:$C, $B26, Old!E:E))</f>
        <v>35</v>
      </c>
      <c r="D26" s="92">
        <f>IF($B26=Old!$C25,"",SUMIF(Old!$C:$C, $B26, Old!F:F))</f>
        <v>85</v>
      </c>
      <c r="E26" s="92">
        <f>IF($B26=Old!$C25,"",SUMIF(Old!$C:$C, $B26, Old!G:G))</f>
        <v>33</v>
      </c>
      <c r="F26" s="92">
        <f>IF($B26=Old!$C25,"",SUMIF(Old!$C:$C, $B26, Old!H:H))</f>
        <v>81</v>
      </c>
      <c r="G26" s="93">
        <f>IF($B26=Old!$C25,"",SUMIF(Old!$C:$C, $B26, Old!I:I))</f>
        <v>584152.9</v>
      </c>
    </row>
    <row r="27" spans="1:7">
      <c r="A27" s="91" t="str">
        <f t="shared" si="0"/>
        <v xml:space="preserve"> Jan 2016</v>
      </c>
      <c r="B27" s="92" t="str">
        <f t="array" ref="B27">INDEX(OldCountyName, MATCH(0, COUNTIF($B$2:B26, OldCountyName), 0))</f>
        <v>IDAHO</v>
      </c>
      <c r="C27" s="92">
        <f>IF($B27=Old!$C26,"",SUMIF(Old!$C:$C, $B27, Old!E:E))</f>
        <v>44</v>
      </c>
      <c r="D27" s="92">
        <f>IF($B27=Old!$C26,"",SUMIF(Old!$C:$C, $B27, Old!F:F))</f>
        <v>103</v>
      </c>
      <c r="E27" s="92">
        <f>IF($B27=Old!$C26,"",SUMIF(Old!$C:$C, $B27, Old!G:G))</f>
        <v>43</v>
      </c>
      <c r="F27" s="92">
        <f>IF($B27=Old!$C26,"",SUMIF(Old!$C:$C, $B27, Old!H:H))</f>
        <v>101</v>
      </c>
      <c r="G27" s="93">
        <f>IF($B27=Old!$C26,"",SUMIF(Old!$C:$C, $B27, Old!I:I))</f>
        <v>703360.68</v>
      </c>
    </row>
    <row r="28" spans="1:7">
      <c r="A28" s="91" t="str">
        <f t="shared" si="0"/>
        <v xml:space="preserve"> Jan 2016</v>
      </c>
      <c r="B28" s="92" t="str">
        <f t="array" ref="B28">INDEX(OldCountyName, MATCH(0, COUNTIF($B$2:B27, OldCountyName), 0))</f>
        <v>JEFFERSON</v>
      </c>
      <c r="C28" s="92">
        <f>IF($B28=Old!$C27,"",SUMIF(Old!$C:$C, $B28, Old!E:E))</f>
        <v>63</v>
      </c>
      <c r="D28" s="92">
        <f>IF($B28=Old!$C27,"",SUMIF(Old!$C:$C, $B28, Old!F:F))</f>
        <v>121</v>
      </c>
      <c r="E28" s="92">
        <f>IF($B28=Old!$C27,"",SUMIF(Old!$C:$C, $B28, Old!G:G))</f>
        <v>60</v>
      </c>
      <c r="F28" s="92">
        <f>IF($B28=Old!$C27,"",SUMIF(Old!$C:$C, $B28, Old!H:H))</f>
        <v>117</v>
      </c>
      <c r="G28" s="93">
        <f>IF($B28=Old!$C27,"",SUMIF(Old!$C:$C, $B28, Old!I:I))</f>
        <v>781467.83</v>
      </c>
    </row>
    <row r="29" spans="1:7">
      <c r="A29" s="91" t="str">
        <f t="shared" si="0"/>
        <v xml:space="preserve"> Jan 2016</v>
      </c>
      <c r="B29" s="92" t="str">
        <f t="array" ref="B29">INDEX(OldCountyName, MATCH(0, COUNTIF($B$2:B28, OldCountyName), 0))</f>
        <v>JEROME</v>
      </c>
      <c r="C29" s="92">
        <f>IF($B29=Old!$C28,"",SUMIF(Old!$C:$C, $B29, Old!E:E))</f>
        <v>60</v>
      </c>
      <c r="D29" s="92">
        <f>IF($B29=Old!$C28,"",SUMIF(Old!$C:$C, $B29, Old!F:F))</f>
        <v>122</v>
      </c>
      <c r="E29" s="92">
        <f>IF($B29=Old!$C28,"",SUMIF(Old!$C:$C, $B29, Old!G:G))</f>
        <v>58</v>
      </c>
      <c r="F29" s="92">
        <f>IF($B29=Old!$C28,"",SUMIF(Old!$C:$C, $B29, Old!H:H))</f>
        <v>118</v>
      </c>
      <c r="G29" s="93">
        <f>IF($B29=Old!$C28,"",SUMIF(Old!$C:$C, $B29, Old!I:I))</f>
        <v>1216903.82</v>
      </c>
    </row>
    <row r="30" spans="1:7">
      <c r="A30" s="91" t="str">
        <f t="shared" si="0"/>
        <v xml:space="preserve"> Jan 2016</v>
      </c>
      <c r="B30" s="92" t="str">
        <f t="array" ref="B30">INDEX(OldCountyName, MATCH(0, COUNTIF($B$2:B29, OldCountyName), 0))</f>
        <v>KOOTENAI</v>
      </c>
      <c r="C30" s="92">
        <f>IF($B30=Old!$C29,"",SUMIF(Old!$C:$C, $B30, Old!E:E))</f>
        <v>1060</v>
      </c>
      <c r="D30" s="92">
        <f>IF($B30=Old!$C29,"",SUMIF(Old!$C:$C, $B30, Old!F:F))</f>
        <v>2045</v>
      </c>
      <c r="E30" s="92">
        <f>IF($B30=Old!$C29,"",SUMIF(Old!$C:$C, $B30, Old!G:G))</f>
        <v>1041</v>
      </c>
      <c r="F30" s="92">
        <f>IF($B30=Old!$C29,"",SUMIF(Old!$C:$C, $B30, Old!H:H))</f>
        <v>2004</v>
      </c>
      <c r="G30" s="93">
        <f>IF($B30=Old!$C29,"",SUMIF(Old!$C:$C, $B30, Old!I:I))</f>
        <v>23201748.309999999</v>
      </c>
    </row>
    <row r="31" spans="1:7">
      <c r="A31" s="91" t="str">
        <f t="shared" si="0"/>
        <v xml:space="preserve"> Jan 2016</v>
      </c>
      <c r="B31" s="92" t="str">
        <f t="array" ref="B31">INDEX(OldCountyName, MATCH(0, COUNTIF($B$2:B30, OldCountyName), 0))</f>
        <v>LATAH</v>
      </c>
      <c r="C31" s="92">
        <f>IF($B31=Old!$C30,"",SUMIF(Old!$C:$C, $B31, Old!E:E))</f>
        <v>380</v>
      </c>
      <c r="D31" s="92">
        <f>IF($B31=Old!$C30,"",SUMIF(Old!$C:$C, $B31, Old!F:F))</f>
        <v>696</v>
      </c>
      <c r="E31" s="92">
        <f>IF($B31=Old!$C30,"",SUMIF(Old!$C:$C, $B31, Old!G:G))</f>
        <v>375</v>
      </c>
      <c r="F31" s="92">
        <f>IF($B31=Old!$C30,"",SUMIF(Old!$C:$C, $B31, Old!H:H))</f>
        <v>686</v>
      </c>
      <c r="G31" s="93">
        <f>IF($B31=Old!$C30,"",SUMIF(Old!$C:$C, $B31, Old!I:I))</f>
        <v>8079557.8399999989</v>
      </c>
    </row>
    <row r="32" spans="1:7">
      <c r="A32" s="91" t="str">
        <f t="shared" si="0"/>
        <v xml:space="preserve"> Jan 2016</v>
      </c>
      <c r="B32" s="92" t="str">
        <f t="array" ref="B32">INDEX(OldCountyName, MATCH(0, COUNTIF($B$2:B31, OldCountyName), 0))</f>
        <v>LEMHI</v>
      </c>
      <c r="C32" s="92">
        <f>IF($B32=Old!$C31,"",SUMIF(Old!$C:$C, $B32, Old!E:E))</f>
        <v>33</v>
      </c>
      <c r="D32" s="92">
        <f>IF($B32=Old!$C31,"",SUMIF(Old!$C:$C, $B32, Old!F:F))</f>
        <v>60</v>
      </c>
      <c r="E32" s="92">
        <f>IF($B32=Old!$C31,"",SUMIF(Old!$C:$C, $B32, Old!G:G))</f>
        <v>31</v>
      </c>
      <c r="F32" s="92">
        <f>IF($B32=Old!$C31,"",SUMIF(Old!$C:$C, $B32, Old!H:H))</f>
        <v>58</v>
      </c>
      <c r="G32" s="93">
        <f>IF($B32=Old!$C31,"",SUMIF(Old!$C:$C, $B32, Old!I:I))</f>
        <v>1097882.52</v>
      </c>
    </row>
    <row r="33" spans="1:7">
      <c r="A33" s="91" t="str">
        <f t="shared" si="0"/>
        <v xml:space="preserve"> Jan 2016</v>
      </c>
      <c r="B33" s="92" t="str">
        <f t="array" ref="B33">INDEX(OldCountyName, MATCH(0, COUNTIF($B$2:B32, OldCountyName), 0))</f>
        <v>LEWIS</v>
      </c>
      <c r="C33" s="92">
        <f>IF($B33=Old!$C32,"",SUMIF(Old!$C:$C, $B33, Old!E:E))</f>
        <v>13</v>
      </c>
      <c r="D33" s="92">
        <f>IF($B33=Old!$C32,"",SUMIF(Old!$C:$C, $B33, Old!F:F))</f>
        <v>25</v>
      </c>
      <c r="E33" s="92">
        <f>IF($B33=Old!$C32,"",SUMIF(Old!$C:$C, $B33, Old!G:G))</f>
        <v>12</v>
      </c>
      <c r="F33" s="92">
        <f>IF($B33=Old!$C32,"",SUMIF(Old!$C:$C, $B33, Old!H:H))</f>
        <v>24</v>
      </c>
      <c r="G33" s="93">
        <f>IF($B33=Old!$C32,"",SUMIF(Old!$C:$C, $B33, Old!I:I))</f>
        <v>168105.36000000002</v>
      </c>
    </row>
    <row r="34" spans="1:7">
      <c r="A34" s="91" t="str">
        <f t="shared" si="0"/>
        <v xml:space="preserve"> Jan 2016</v>
      </c>
      <c r="B34" s="92" t="str">
        <f t="array" ref="B34">INDEX(OldCountyName, MATCH(0, COUNTIF($B$2:B33, OldCountyName), 0))</f>
        <v>LINCOLN</v>
      </c>
      <c r="C34" s="92">
        <f>IF($B34=Old!$C33,"",SUMIF(Old!$C:$C, $B34, Old!E:E))</f>
        <v>10</v>
      </c>
      <c r="D34" s="92">
        <f>IF($B34=Old!$C33,"",SUMIF(Old!$C:$C, $B34, Old!F:F))</f>
        <v>15</v>
      </c>
      <c r="E34" s="92">
        <f>IF($B34=Old!$C33,"",SUMIF(Old!$C:$C, $B34, Old!G:G))</f>
        <v>10</v>
      </c>
      <c r="F34" s="92">
        <f>IF($B34=Old!$C33,"",SUMIF(Old!$C:$C, $B34, Old!H:H))</f>
        <v>15</v>
      </c>
      <c r="G34" s="93">
        <f>IF($B34=Old!$C33,"",SUMIF(Old!$C:$C, $B34, Old!I:I))</f>
        <v>204425.84</v>
      </c>
    </row>
    <row r="35" spans="1:7">
      <c r="A35" s="91" t="str">
        <f t="shared" si="0"/>
        <v xml:space="preserve"> Jan 2016</v>
      </c>
      <c r="B35" s="92" t="str">
        <f t="array" ref="B35">INDEX(OldCountyName, MATCH(0, COUNTIF($B$2:B34, OldCountyName), 0))</f>
        <v>MADISON</v>
      </c>
      <c r="C35" s="92">
        <f>IF($B35=Old!$C34,"",SUMIF(Old!$C:$C, $B35, Old!E:E))</f>
        <v>67</v>
      </c>
      <c r="D35" s="92">
        <f>IF($B35=Old!$C34,"",SUMIF(Old!$C:$C, $B35, Old!F:F))</f>
        <v>196</v>
      </c>
      <c r="E35" s="92">
        <f>IF($B35=Old!$C34,"",SUMIF(Old!$C:$C, $B35, Old!G:G))</f>
        <v>66</v>
      </c>
      <c r="F35" s="92">
        <f>IF($B35=Old!$C34,"",SUMIF(Old!$C:$C, $B35, Old!H:H))</f>
        <v>195</v>
      </c>
      <c r="G35" s="93">
        <f>IF($B35=Old!$C34,"",SUMIF(Old!$C:$C, $B35, Old!I:I))</f>
        <v>827712.11</v>
      </c>
    </row>
    <row r="36" spans="1:7">
      <c r="A36" s="91" t="str">
        <f t="shared" si="0"/>
        <v xml:space="preserve"> Jan 2016</v>
      </c>
      <c r="B36" s="92" t="str">
        <f t="array" ref="B36">INDEX(OldCountyName, MATCH(0, COUNTIF($B$2:B35, OldCountyName), 0))</f>
        <v>MINIDOKA</v>
      </c>
      <c r="C36" s="92">
        <f>IF($B36=Old!$C35,"",SUMIF(Old!$C:$C, $B36, Old!E:E))</f>
        <v>30</v>
      </c>
      <c r="D36" s="92">
        <f>IF($B36=Old!$C35,"",SUMIF(Old!$C:$C, $B36, Old!F:F))</f>
        <v>71</v>
      </c>
      <c r="E36" s="92">
        <f>IF($B36=Old!$C35,"",SUMIF(Old!$C:$C, $B36, Old!G:G))</f>
        <v>30</v>
      </c>
      <c r="F36" s="92">
        <f>IF($B36=Old!$C35,"",SUMIF(Old!$C:$C, $B36, Old!H:H))</f>
        <v>69</v>
      </c>
      <c r="G36" s="93">
        <f>IF($B36=Old!$C35,"",SUMIF(Old!$C:$C, $B36, Old!I:I))</f>
        <v>321277.87</v>
      </c>
    </row>
    <row r="37" spans="1:7">
      <c r="A37" s="91" t="str">
        <f t="shared" si="0"/>
        <v xml:space="preserve"> Jan 2016</v>
      </c>
      <c r="B37" s="92" t="str">
        <f t="array" ref="B37">INDEX(OldCountyName, MATCH(0, COUNTIF($B$2:B36, OldCountyName), 0))</f>
        <v>NEZ PERCE</v>
      </c>
      <c r="C37" s="92">
        <f>IF($B37=Old!$C36,"",SUMIF(Old!$C:$C, $B37, Old!E:E))</f>
        <v>196</v>
      </c>
      <c r="D37" s="92">
        <f>IF($B37=Old!$C36,"",SUMIF(Old!$C:$C, $B37, Old!F:F))</f>
        <v>408</v>
      </c>
      <c r="E37" s="92">
        <f>IF($B37=Old!$C36,"",SUMIF(Old!$C:$C, $B37, Old!G:G))</f>
        <v>191</v>
      </c>
      <c r="F37" s="92">
        <f>IF($B37=Old!$C36,"",SUMIF(Old!$C:$C, $B37, Old!H:H))</f>
        <v>402</v>
      </c>
      <c r="G37" s="93">
        <f>IF($B37=Old!$C36,"",SUMIF(Old!$C:$C, $B37, Old!I:I))</f>
        <v>3388332.9099999997</v>
      </c>
    </row>
    <row r="38" spans="1:7">
      <c r="A38" s="91" t="str">
        <f t="shared" si="0"/>
        <v xml:space="preserve"> Jan 2016</v>
      </c>
      <c r="B38" s="92" t="str">
        <f t="array" ref="B38">INDEX(OldCountyName, MATCH(0, COUNTIF($B$2:B37, OldCountyName), 0))</f>
        <v>ONEIDA</v>
      </c>
      <c r="C38" s="92">
        <f>IF($B38=Old!$C37,"",SUMIF(Old!$C:$C, $B38, Old!E:E))</f>
        <v>2</v>
      </c>
      <c r="D38" s="92">
        <f>IF($B38=Old!$C37,"",SUMIF(Old!$C:$C, $B38, Old!F:F))</f>
        <v>3</v>
      </c>
      <c r="E38" s="92">
        <f>IF($B38=Old!$C37,"",SUMIF(Old!$C:$C, $B38, Old!G:G))</f>
        <v>2</v>
      </c>
      <c r="F38" s="92">
        <f>IF($B38=Old!$C37,"",SUMIF(Old!$C:$C, $B38, Old!H:H))</f>
        <v>3</v>
      </c>
      <c r="G38" s="93">
        <f>IF($B38=Old!$C37,"",SUMIF(Old!$C:$C, $B38, Old!I:I))</f>
        <v>6811.27</v>
      </c>
    </row>
    <row r="39" spans="1:7">
      <c r="A39" s="91" t="str">
        <f t="shared" si="0"/>
        <v xml:space="preserve"> Jan 2016</v>
      </c>
      <c r="B39" s="92" t="str">
        <f t="array" ref="B39">INDEX(OldCountyName, MATCH(0, COUNTIF($B$2:B38, OldCountyName), 0))</f>
        <v>OWYHEE</v>
      </c>
      <c r="C39" s="92">
        <f>IF($B39=Old!$C38,"",SUMIF(Old!$C:$C, $B39, Old!E:E))</f>
        <v>17</v>
      </c>
      <c r="D39" s="92">
        <f>IF($B39=Old!$C38,"",SUMIF(Old!$C:$C, $B39, Old!F:F))</f>
        <v>37</v>
      </c>
      <c r="E39" s="92">
        <f>IF($B39=Old!$C38,"",SUMIF(Old!$C:$C, $B39, Old!G:G))</f>
        <v>17</v>
      </c>
      <c r="F39" s="92">
        <f>IF($B39=Old!$C38,"",SUMIF(Old!$C:$C, $B39, Old!H:H))</f>
        <v>37</v>
      </c>
      <c r="G39" s="93">
        <f>IF($B39=Old!$C38,"",SUMIF(Old!$C:$C, $B39, Old!I:I))</f>
        <v>108271.92</v>
      </c>
    </row>
    <row r="40" spans="1:7">
      <c r="A40" s="91" t="str">
        <f t="shared" si="0"/>
        <v xml:space="preserve"> Jan 2016</v>
      </c>
      <c r="B40" s="92" t="str">
        <f t="array" ref="B40">INDEX(OldCountyName, MATCH(0, COUNTIF($B$2:B39, OldCountyName), 0))</f>
        <v>PAYETTE</v>
      </c>
      <c r="C40" s="92">
        <f>IF($B40=Old!$C39,"",SUMIF(Old!$C:$C, $B40, Old!E:E))</f>
        <v>92</v>
      </c>
      <c r="D40" s="92">
        <f>IF($B40=Old!$C39,"",SUMIF(Old!$C:$C, $B40, Old!F:F))</f>
        <v>201</v>
      </c>
      <c r="E40" s="92">
        <f>IF($B40=Old!$C39,"",SUMIF(Old!$C:$C, $B40, Old!G:G))</f>
        <v>90</v>
      </c>
      <c r="F40" s="92">
        <f>IF($B40=Old!$C39,"",SUMIF(Old!$C:$C, $B40, Old!H:H))</f>
        <v>197</v>
      </c>
      <c r="G40" s="93">
        <f>IF($B40=Old!$C39,"",SUMIF(Old!$C:$C, $B40, Old!I:I))</f>
        <v>1538366.79</v>
      </c>
    </row>
    <row r="41" spans="1:7">
      <c r="A41" s="91" t="str">
        <f t="shared" si="0"/>
        <v xml:space="preserve"> Jan 2016</v>
      </c>
      <c r="B41" s="92" t="str">
        <f t="array" ref="B41">INDEX(OldCountyName, MATCH(0, COUNTIF($B$2:B40, OldCountyName), 0))</f>
        <v>POWER</v>
      </c>
      <c r="C41" s="92">
        <f>IF($B41=Old!$C40,"",SUMIF(Old!$C:$C, $B41, Old!E:E))</f>
        <v>11</v>
      </c>
      <c r="D41" s="92">
        <f>IF($B41=Old!$C40,"",SUMIF(Old!$C:$C, $B41, Old!F:F))</f>
        <v>21</v>
      </c>
      <c r="E41" s="92">
        <f>IF($B41=Old!$C40,"",SUMIF(Old!$C:$C, $B41, Old!G:G))</f>
        <v>11</v>
      </c>
      <c r="F41" s="92">
        <f>IF($B41=Old!$C40,"",SUMIF(Old!$C:$C, $B41, Old!H:H))</f>
        <v>21</v>
      </c>
      <c r="G41" s="93">
        <f>IF($B41=Old!$C40,"",SUMIF(Old!$C:$C, $B41, Old!I:I))</f>
        <v>137894.97</v>
      </c>
    </row>
    <row r="42" spans="1:7">
      <c r="A42" s="91" t="str">
        <f t="shared" si="0"/>
        <v xml:space="preserve"> Jan 2016</v>
      </c>
      <c r="B42" s="92" t="str">
        <f t="array" ref="B42">INDEX(OldCountyName, MATCH(0, COUNTIF($B$2:B41, OldCountyName), 0))</f>
        <v>SHOSHONE</v>
      </c>
      <c r="C42" s="92">
        <f>IF($B42=Old!$C41,"",SUMIF(Old!$C:$C, $B42, Old!E:E))</f>
        <v>32</v>
      </c>
      <c r="D42" s="92">
        <f>IF($B42=Old!$C41,"",SUMIF(Old!$C:$C, $B42, Old!F:F))</f>
        <v>68</v>
      </c>
      <c r="E42" s="92">
        <f>IF($B42=Old!$C41,"",SUMIF(Old!$C:$C, $B42, Old!G:G))</f>
        <v>32</v>
      </c>
      <c r="F42" s="92">
        <f>IF($B42=Old!$C41,"",SUMIF(Old!$C:$C, $B42, Old!H:H))</f>
        <v>66</v>
      </c>
      <c r="G42" s="93">
        <f>IF($B42=Old!$C41,"",SUMIF(Old!$C:$C, $B42, Old!I:I))</f>
        <v>554087.38</v>
      </c>
    </row>
    <row r="43" spans="1:7">
      <c r="A43" s="91" t="str">
        <f t="shared" si="0"/>
        <v xml:space="preserve"> Jan 2016</v>
      </c>
      <c r="B43" s="92" t="str">
        <f t="array" ref="B43">INDEX(OldCountyName, MATCH(0, COUNTIF($B$2:B42, OldCountyName), 0))</f>
        <v>TETON</v>
      </c>
      <c r="C43" s="92">
        <f>IF($B43=Old!$C42,"",SUMIF(Old!$C:$C, $B43, Old!E:E))</f>
        <v>78</v>
      </c>
      <c r="D43" s="92">
        <f>IF($B43=Old!$C42,"",SUMIF(Old!$C:$C, $B43, Old!F:F))</f>
        <v>125</v>
      </c>
      <c r="E43" s="92">
        <f>IF($B43=Old!$C42,"",SUMIF(Old!$C:$C, $B43, Old!G:G))</f>
        <v>78</v>
      </c>
      <c r="F43" s="92">
        <f>IF($B43=Old!$C42,"",SUMIF(Old!$C:$C, $B43, Old!H:H))</f>
        <v>125</v>
      </c>
      <c r="G43" s="93">
        <f>IF($B43=Old!$C42,"",SUMIF(Old!$C:$C, $B43, Old!I:I))</f>
        <v>1737391.04</v>
      </c>
    </row>
    <row r="44" spans="1:7">
      <c r="A44" s="91" t="str">
        <f t="shared" si="0"/>
        <v xml:space="preserve"> Jan 2016</v>
      </c>
      <c r="B44" s="92" t="str">
        <f t="array" ref="B44">INDEX(OldCountyName, MATCH(0, COUNTIF($B$2:B43, OldCountyName), 0))</f>
        <v>TWIN FALLS</v>
      </c>
      <c r="C44" s="92">
        <f>IF($B44=Old!$C43,"",SUMIF(Old!$C:$C, $B44, Old!E:E))</f>
        <v>345</v>
      </c>
      <c r="D44" s="92">
        <f>IF($B44=Old!$C43,"",SUMIF(Old!$C:$C, $B44, Old!F:F))</f>
        <v>735</v>
      </c>
      <c r="E44" s="92">
        <f>IF($B44=Old!$C43,"",SUMIF(Old!$C:$C, $B44, Old!G:G))</f>
        <v>336</v>
      </c>
      <c r="F44" s="92">
        <f>IF($B44=Old!$C43,"",SUMIF(Old!$C:$C, $B44, Old!H:H))</f>
        <v>717</v>
      </c>
      <c r="G44" s="93">
        <f>IF($B44=Old!$C43,"",SUMIF(Old!$C:$C, $B44, Old!I:I))</f>
        <v>8249665.6099999994</v>
      </c>
    </row>
    <row r="45" spans="1:7">
      <c r="A45" s="91" t="str">
        <f t="shared" si="0"/>
        <v xml:space="preserve"> Jan 2016</v>
      </c>
      <c r="B45" s="92" t="str">
        <f t="array" ref="B45">INDEX(OldCountyName, MATCH(0, COUNTIF($B$2:B44, OldCountyName), 0))</f>
        <v>VALLEY</v>
      </c>
      <c r="C45" s="92">
        <f>IF($B45=Old!$C44,"",SUMIF(Old!$C:$C, $B45, Old!E:E))</f>
        <v>132</v>
      </c>
      <c r="D45" s="92">
        <f>IF($B45=Old!$C44,"",SUMIF(Old!$C:$C, $B45, Old!F:F))</f>
        <v>249</v>
      </c>
      <c r="E45" s="92">
        <f>IF($B45=Old!$C44,"",SUMIF(Old!$C:$C, $B45, Old!G:G))</f>
        <v>131</v>
      </c>
      <c r="F45" s="92">
        <f>IF($B45=Old!$C44,"",SUMIF(Old!$C:$C, $B45, Old!H:H))</f>
        <v>247</v>
      </c>
      <c r="G45" s="93">
        <f>IF($B45=Old!$C44,"",SUMIF(Old!$C:$C, $B45, Old!I:I))</f>
        <v>3329080.78</v>
      </c>
    </row>
    <row r="46" spans="1:7">
      <c r="A46" s="91" t="str">
        <f t="shared" si="0"/>
        <v xml:space="preserve"> Jan 2016</v>
      </c>
      <c r="B46" s="92" t="str">
        <f t="array" ref="B46">INDEX(OldCountyName, MATCH(0, COUNTIF($B$2:B45, OldCountyName), 0))</f>
        <v>WASHINGTON</v>
      </c>
      <c r="C46" s="92">
        <f>IF($B46=Old!$C45,"",SUMIF(Old!$C:$C, $B46, Old!E:E))</f>
        <v>35</v>
      </c>
      <c r="D46" s="92">
        <f>IF($B46=Old!$C45,"",SUMIF(Old!$C:$C, $B46, Old!F:F))</f>
        <v>75</v>
      </c>
      <c r="E46" s="92">
        <f>IF($B46=Old!$C45,"",SUMIF(Old!$C:$C, $B46, Old!G:G))</f>
        <v>35</v>
      </c>
      <c r="F46" s="92">
        <f>IF($B46=Old!$C45,"",SUMIF(Old!$C:$C, $B46, Old!H:H))</f>
        <v>75</v>
      </c>
      <c r="G46" s="93">
        <f>IF($B46=Old!$C45,"",SUMIF(Old!$C:$C, $B46, Old!I:I))</f>
        <v>431375.61</v>
      </c>
    </row>
    <row r="47" spans="1:7">
      <c r="A47" s="91" t="str">
        <f t="shared" si="0"/>
        <v xml:space="preserve"> Jan 2016</v>
      </c>
      <c r="B47" s="92" t="str">
        <f t="array" ref="B47">INDEX(OldCountyName, MATCH(0, COUNTIF($B$2:B46, OldCountyName), 0))</f>
        <v>Other</v>
      </c>
      <c r="C47" s="92">
        <f>IF($B47=Old!$C46,"",SUMIF(Old!$C:$C, $B47, Old!E:E))</f>
        <v>1203</v>
      </c>
      <c r="D47" s="92">
        <f>IF($B47=Old!$C46,"",SUMIF(Old!$C:$C, $B47, Old!F:F))</f>
        <v>2099</v>
      </c>
      <c r="E47" s="92">
        <f>IF($B47=Old!$C46,"",SUMIF(Old!$C:$C, $B47, Old!G:G))</f>
        <v>1149</v>
      </c>
      <c r="F47" s="92">
        <f>IF($B47=Old!$C46,"",SUMIF(Old!$C:$C, $B47, Old!H:H))</f>
        <v>2030</v>
      </c>
      <c r="G47" s="93">
        <f>IF($B47=Old!$C46,"",SUMIF(Old!$C:$C, $B47, Old!I:I))</f>
        <v>30188126.059999999</v>
      </c>
    </row>
    <row r="48" spans="1:7" ht="17" thickBot="1">
      <c r="A48" s="95" t="str">
        <f t="shared" si="0"/>
        <v xml:space="preserve"> Jan 2016</v>
      </c>
      <c r="B48" s="96">
        <f t="array" ref="B48">INDEX(OldCountyName, MATCH(0, COUNTIF($B$2:B47, OldCountyName), 0))</f>
        <v>0</v>
      </c>
      <c r="C48" s="96">
        <f>IF($B48=Old!$C47,"",SUMIF(Old!$C:$C, $B48, Old!E:E))</f>
        <v>0</v>
      </c>
      <c r="D48" s="96">
        <f>IF($B48=Old!$C47,"",SUMIF(Old!$C:$C, $B48, Old!F:F))</f>
        <v>0</v>
      </c>
      <c r="E48" s="96">
        <f>IF($B48=Old!$C47,"",SUMIF(Old!$C:$C, $B48, Old!G:G))</f>
        <v>0</v>
      </c>
      <c r="F48" s="96">
        <f>IF($B48=Old!$C47,"",SUMIF(Old!$C:$C, $B48, Old!H:H))</f>
        <v>0</v>
      </c>
      <c r="G48" s="97">
        <f>IF($B48=Old!$C47,"",SUMIF(Old!$C:$C, $B48, Old!I:I))</f>
        <v>0</v>
      </c>
    </row>
    <row r="81" spans="1:7" ht="17" thickBot="1"/>
    <row r="82" spans="1:7" ht="17" thickBot="1">
      <c r="A82" s="14"/>
      <c r="B82" s="27"/>
      <c r="C82" s="27"/>
      <c r="D82" s="27"/>
      <c r="E82" s="27"/>
      <c r="F82" s="27"/>
      <c r="G82" s="28"/>
    </row>
    <row r="83" spans="1:7">
      <c r="A83" s="87"/>
      <c r="B83" s="88"/>
      <c r="C83" s="88"/>
      <c r="D83" s="88"/>
      <c r="E83" s="88"/>
      <c r="F83" s="88"/>
      <c r="G83" s="89"/>
    </row>
    <row r="84" spans="1:7">
      <c r="A84" s="91"/>
      <c r="B84" s="92"/>
      <c r="C84" s="92"/>
      <c r="D84" s="92"/>
      <c r="E84" s="92"/>
      <c r="F84" s="92"/>
      <c r="G84" s="93"/>
    </row>
    <row r="85" spans="1:7">
      <c r="A85" s="91"/>
      <c r="B85" s="92"/>
      <c r="C85" s="92"/>
      <c r="D85" s="92"/>
      <c r="E85" s="92"/>
      <c r="F85" s="92"/>
      <c r="G85" s="93"/>
    </row>
    <row r="86" spans="1:7">
      <c r="A86" s="91"/>
      <c r="B86" s="92"/>
      <c r="C86" s="92"/>
      <c r="D86" s="92"/>
      <c r="E86" s="92"/>
      <c r="F86" s="92"/>
      <c r="G86" s="93"/>
    </row>
    <row r="87" spans="1:7">
      <c r="A87" s="91"/>
      <c r="B87" s="92"/>
      <c r="C87" s="92"/>
      <c r="D87" s="92"/>
      <c r="E87" s="92"/>
      <c r="F87" s="92"/>
      <c r="G87" s="93"/>
    </row>
    <row r="88" spans="1:7">
      <c r="A88" s="91"/>
      <c r="B88" s="92"/>
      <c r="C88" s="92"/>
      <c r="D88" s="92"/>
      <c r="E88" s="92"/>
      <c r="F88" s="92"/>
      <c r="G88" s="93"/>
    </row>
    <row r="89" spans="1:7">
      <c r="A89" s="91"/>
      <c r="B89" s="92"/>
      <c r="C89" s="92"/>
      <c r="D89" s="92"/>
      <c r="E89" s="92"/>
      <c r="F89" s="92"/>
      <c r="G89" s="93"/>
    </row>
    <row r="90" spans="1:7">
      <c r="A90" s="91"/>
      <c r="B90" s="92"/>
      <c r="C90" s="92"/>
      <c r="D90" s="92"/>
      <c r="E90" s="92"/>
      <c r="F90" s="92"/>
      <c r="G90" s="93"/>
    </row>
    <row r="91" spans="1:7">
      <c r="A91" s="91"/>
      <c r="B91" s="92"/>
      <c r="C91" s="92"/>
      <c r="D91" s="92"/>
      <c r="E91" s="92"/>
      <c r="F91" s="92"/>
      <c r="G91" s="93"/>
    </row>
    <row r="92" spans="1:7">
      <c r="A92" s="91"/>
      <c r="B92" s="92"/>
      <c r="C92" s="92"/>
      <c r="D92" s="92"/>
      <c r="E92" s="92"/>
      <c r="F92" s="92"/>
      <c r="G92" s="93"/>
    </row>
    <row r="93" spans="1:7">
      <c r="A93" s="91"/>
      <c r="B93" s="92"/>
      <c r="C93" s="92"/>
      <c r="D93" s="92"/>
      <c r="E93" s="92"/>
      <c r="F93" s="92"/>
      <c r="G93" s="93"/>
    </row>
    <row r="94" spans="1:7">
      <c r="A94" s="91"/>
      <c r="B94" s="92"/>
      <c r="C94" s="92"/>
      <c r="D94" s="92"/>
      <c r="E94" s="92"/>
      <c r="F94" s="92"/>
      <c r="G94" s="93"/>
    </row>
    <row r="95" spans="1:7">
      <c r="A95" s="91"/>
      <c r="B95" s="92"/>
      <c r="C95" s="92"/>
      <c r="D95" s="92"/>
      <c r="E95" s="92"/>
      <c r="F95" s="92"/>
      <c r="G95" s="93"/>
    </row>
    <row r="96" spans="1:7">
      <c r="A96" s="91"/>
      <c r="B96" s="92"/>
      <c r="C96" s="92"/>
      <c r="D96" s="92"/>
      <c r="E96" s="92"/>
      <c r="F96" s="92"/>
      <c r="G96" s="93"/>
    </row>
    <row r="97" spans="1:7">
      <c r="A97" s="91"/>
      <c r="B97" s="92"/>
      <c r="C97" s="92"/>
      <c r="D97" s="92"/>
      <c r="E97" s="92"/>
      <c r="F97" s="92"/>
      <c r="G97" s="93"/>
    </row>
    <row r="98" spans="1:7">
      <c r="A98" s="91"/>
      <c r="B98" s="92"/>
      <c r="C98" s="92"/>
      <c r="D98" s="92"/>
      <c r="E98" s="92"/>
      <c r="F98" s="92"/>
      <c r="G98" s="93"/>
    </row>
    <row r="99" spans="1:7">
      <c r="A99" s="91"/>
      <c r="B99" s="92"/>
      <c r="C99" s="92"/>
      <c r="D99" s="92"/>
      <c r="E99" s="92"/>
      <c r="F99" s="92"/>
      <c r="G99" s="93"/>
    </row>
    <row r="100" spans="1:7">
      <c r="A100" s="91"/>
      <c r="B100" s="92"/>
      <c r="C100" s="92"/>
      <c r="D100" s="92"/>
      <c r="E100" s="92"/>
      <c r="F100" s="92"/>
      <c r="G100" s="93"/>
    </row>
    <row r="101" spans="1:7">
      <c r="A101" s="91"/>
      <c r="B101" s="92"/>
      <c r="C101" s="92"/>
      <c r="D101" s="92"/>
      <c r="E101" s="92"/>
      <c r="F101" s="92"/>
      <c r="G101" s="93"/>
    </row>
    <row r="102" spans="1:7">
      <c r="A102" s="91"/>
      <c r="B102" s="92"/>
      <c r="C102" s="92"/>
      <c r="D102" s="92"/>
      <c r="E102" s="92"/>
      <c r="F102" s="92"/>
      <c r="G102" s="93"/>
    </row>
    <row r="103" spans="1:7">
      <c r="A103" s="91"/>
      <c r="B103" s="92"/>
      <c r="C103" s="92"/>
      <c r="D103" s="92"/>
      <c r="E103" s="92"/>
      <c r="F103" s="92"/>
      <c r="G103" s="93"/>
    </row>
    <row r="104" spans="1:7">
      <c r="A104" s="91"/>
      <c r="B104" s="92"/>
      <c r="C104" s="92"/>
      <c r="D104" s="92"/>
      <c r="E104" s="92"/>
      <c r="F104" s="92"/>
      <c r="G104" s="93"/>
    </row>
    <row r="105" spans="1:7">
      <c r="A105" s="91"/>
      <c r="B105" s="92"/>
      <c r="C105" s="92"/>
      <c r="D105" s="92"/>
      <c r="E105" s="92"/>
      <c r="F105" s="92"/>
      <c r="G105" s="93"/>
    </row>
    <row r="106" spans="1:7">
      <c r="A106" s="91"/>
      <c r="B106" s="92"/>
      <c r="C106" s="92"/>
      <c r="D106" s="92"/>
      <c r="E106" s="92"/>
      <c r="F106" s="92"/>
      <c r="G106" s="93"/>
    </row>
    <row r="107" spans="1:7">
      <c r="A107" s="91"/>
      <c r="B107" s="92"/>
      <c r="C107" s="92"/>
      <c r="D107" s="92"/>
      <c r="E107" s="92"/>
      <c r="F107" s="92"/>
      <c r="G107" s="93"/>
    </row>
    <row r="108" spans="1:7">
      <c r="A108" s="91"/>
      <c r="B108" s="92"/>
      <c r="C108" s="92"/>
      <c r="D108" s="92"/>
      <c r="E108" s="92"/>
      <c r="F108" s="92"/>
      <c r="G108" s="93"/>
    </row>
    <row r="109" spans="1:7">
      <c r="A109" s="91"/>
      <c r="B109" s="92"/>
      <c r="C109" s="92"/>
      <c r="D109" s="92"/>
      <c r="E109" s="92"/>
      <c r="F109" s="92"/>
      <c r="G109" s="93"/>
    </row>
    <row r="110" spans="1:7">
      <c r="A110" s="91"/>
      <c r="B110" s="92"/>
      <c r="C110" s="92"/>
      <c r="D110" s="92"/>
      <c r="E110" s="92"/>
      <c r="F110" s="92"/>
      <c r="G110" s="93"/>
    </row>
    <row r="111" spans="1:7">
      <c r="A111" s="91"/>
      <c r="B111" s="92"/>
      <c r="C111" s="92"/>
      <c r="D111" s="92"/>
      <c r="E111" s="92"/>
      <c r="F111" s="92"/>
      <c r="G111" s="93"/>
    </row>
    <row r="112" spans="1:7">
      <c r="A112" s="91"/>
      <c r="B112" s="92"/>
      <c r="C112" s="92"/>
      <c r="D112" s="92"/>
      <c r="E112" s="92"/>
      <c r="F112" s="92"/>
      <c r="G112" s="93"/>
    </row>
    <row r="113" spans="1:7">
      <c r="A113" s="91"/>
      <c r="B113" s="92"/>
      <c r="C113" s="92"/>
      <c r="D113" s="92"/>
      <c r="E113" s="92"/>
      <c r="F113" s="92"/>
      <c r="G113" s="93"/>
    </row>
    <row r="114" spans="1:7">
      <c r="A114" s="91"/>
      <c r="B114" s="92"/>
      <c r="C114" s="92"/>
      <c r="D114" s="92"/>
      <c r="E114" s="92"/>
      <c r="F114" s="92"/>
      <c r="G114" s="93"/>
    </row>
    <row r="115" spans="1:7">
      <c r="A115" s="91"/>
      <c r="B115" s="92"/>
      <c r="C115" s="92"/>
      <c r="D115" s="92"/>
      <c r="E115" s="92"/>
      <c r="F115" s="92"/>
      <c r="G115" s="93"/>
    </row>
    <row r="116" spans="1:7">
      <c r="A116" s="91"/>
      <c r="B116" s="92"/>
      <c r="C116" s="92"/>
      <c r="D116" s="92"/>
      <c r="E116" s="92"/>
      <c r="F116" s="92"/>
      <c r="G116" s="93"/>
    </row>
    <row r="117" spans="1:7">
      <c r="A117" s="91"/>
      <c r="B117" s="92"/>
      <c r="C117" s="92"/>
      <c r="D117" s="92"/>
      <c r="E117" s="92"/>
      <c r="F117" s="92"/>
      <c r="G117" s="93"/>
    </row>
    <row r="118" spans="1:7">
      <c r="A118" s="91"/>
      <c r="B118" s="92"/>
      <c r="C118" s="92"/>
      <c r="D118" s="92"/>
      <c r="E118" s="92"/>
      <c r="F118" s="92"/>
      <c r="G118" s="93"/>
    </row>
    <row r="119" spans="1:7">
      <c r="A119" s="91"/>
      <c r="B119" s="92"/>
      <c r="C119" s="92"/>
      <c r="D119" s="92"/>
      <c r="E119" s="92"/>
      <c r="F119" s="92"/>
      <c r="G119" s="93"/>
    </row>
    <row r="120" spans="1:7">
      <c r="A120" s="91"/>
      <c r="B120" s="92"/>
      <c r="C120" s="92"/>
      <c r="D120" s="92"/>
      <c r="E120" s="92"/>
      <c r="F120" s="92"/>
      <c r="G120" s="93"/>
    </row>
    <row r="121" spans="1:7">
      <c r="A121" s="91"/>
      <c r="B121" s="92"/>
      <c r="C121" s="92"/>
      <c r="D121" s="92"/>
      <c r="E121" s="92"/>
      <c r="F121" s="92"/>
      <c r="G121" s="93"/>
    </row>
    <row r="122" spans="1:7">
      <c r="A122" s="91"/>
      <c r="B122" s="92"/>
      <c r="C122" s="92"/>
      <c r="D122" s="92"/>
      <c r="E122" s="92"/>
      <c r="F122" s="92"/>
      <c r="G122" s="93"/>
    </row>
    <row r="123" spans="1:7">
      <c r="A123" s="91"/>
      <c r="B123" s="92"/>
      <c r="C123" s="92"/>
      <c r="D123" s="92"/>
      <c r="E123" s="92"/>
      <c r="F123" s="92"/>
      <c r="G123" s="93"/>
    </row>
    <row r="124" spans="1:7">
      <c r="A124" s="91"/>
      <c r="B124" s="92"/>
      <c r="C124" s="92"/>
      <c r="D124" s="92"/>
      <c r="E124" s="92"/>
      <c r="F124" s="92"/>
      <c r="G124" s="93"/>
    </row>
    <row r="125" spans="1:7">
      <c r="A125" s="91"/>
      <c r="B125" s="92"/>
      <c r="C125" s="92"/>
      <c r="D125" s="92"/>
      <c r="E125" s="92"/>
      <c r="F125" s="92"/>
      <c r="G125" s="93"/>
    </row>
    <row r="126" spans="1:7">
      <c r="A126" s="91"/>
      <c r="B126" s="92"/>
      <c r="C126" s="92"/>
      <c r="D126" s="92"/>
      <c r="E126" s="92"/>
      <c r="F126" s="92"/>
      <c r="G126" s="93"/>
    </row>
    <row r="127" spans="1:7">
      <c r="A127" s="91"/>
      <c r="B127" s="92"/>
      <c r="C127" s="92"/>
      <c r="D127" s="92"/>
      <c r="E127" s="92"/>
      <c r="F127" s="92"/>
      <c r="G127" s="93"/>
    </row>
    <row r="128" spans="1:7" ht="17" thickBot="1">
      <c r="A128" s="95"/>
      <c r="B128" s="96"/>
      <c r="C128" s="96"/>
      <c r="D128" s="96"/>
      <c r="E128" s="96"/>
      <c r="F128" s="96"/>
      <c r="G128" s="97"/>
    </row>
  </sheetData>
  <sheetProtection sheet="1" objects="1" scenarios="1" selectLockedCells="1" selectUnlockedCells="1"/>
  <mergeCells count="2">
    <mergeCell ref="I2:L2"/>
    <mergeCell ref="I3:L4"/>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6"/>
  <sheetViews>
    <sheetView workbookViewId="0">
      <selection activeCell="G13" sqref="G13"/>
    </sheetView>
  </sheetViews>
  <sheetFormatPr baseColWidth="10" defaultColWidth="11.5703125" defaultRowHeight="16"/>
  <cols>
    <col min="1" max="1" width="13" style="83" customWidth="1"/>
    <col min="2" max="2" width="14.28515625" style="83" customWidth="1"/>
    <col min="3" max="4" width="11.42578125" style="83" customWidth="1"/>
    <col min="5" max="16384" width="11.5703125" style="83"/>
  </cols>
  <sheetData>
    <row r="1" spans="1:8" ht="17" thickBot="1"/>
    <row r="2" spans="1:8">
      <c r="A2" s="14" t="s">
        <v>286</v>
      </c>
      <c r="B2" s="15" t="s">
        <v>281</v>
      </c>
      <c r="C2" s="16" t="s">
        <v>334</v>
      </c>
      <c r="E2" s="98" t="s">
        <v>281</v>
      </c>
      <c r="F2" s="16" t="s">
        <v>334</v>
      </c>
    </row>
    <row r="3" spans="1:8">
      <c r="A3" s="77" t="s">
        <v>46</v>
      </c>
      <c r="B3" s="99" t="s">
        <v>282</v>
      </c>
      <c r="C3" s="93">
        <f t="shared" ref="C3:C46" si="0">INDEX(PopulationEstimate, MATCH(DefCounty,PopulationCounty,0))</f>
        <v>9092</v>
      </c>
      <c r="E3" s="91" t="s">
        <v>282</v>
      </c>
      <c r="F3" s="93">
        <f>SUM(C3:C12)</f>
        <v>338143</v>
      </c>
    </row>
    <row r="4" spans="1:8">
      <c r="A4" s="77" t="s">
        <v>69</v>
      </c>
      <c r="B4" s="99" t="s">
        <v>282</v>
      </c>
      <c r="C4" s="93">
        <f t="shared" si="0"/>
        <v>42536</v>
      </c>
      <c r="E4" s="91" t="s">
        <v>284</v>
      </c>
      <c r="F4" s="93">
        <f>SUM(C23:C30)</f>
        <v>193947</v>
      </c>
    </row>
    <row r="5" spans="1:8">
      <c r="A5" s="77" t="s">
        <v>92</v>
      </c>
      <c r="B5" s="99" t="s">
        <v>282</v>
      </c>
      <c r="C5" s="93">
        <f t="shared" si="0"/>
        <v>11681</v>
      </c>
      <c r="E5" s="91" t="s">
        <v>283</v>
      </c>
      <c r="F5" s="93">
        <f>SUM(C13:C22)</f>
        <v>765035</v>
      </c>
    </row>
    <row r="6" spans="1:8" ht="17" thickBot="1">
      <c r="A6" s="77" t="s">
        <v>127</v>
      </c>
      <c r="B6" s="99" t="s">
        <v>282</v>
      </c>
      <c r="C6" s="93">
        <f t="shared" si="0"/>
        <v>8497</v>
      </c>
      <c r="E6" s="95" t="s">
        <v>285</v>
      </c>
      <c r="F6" s="97">
        <f>SUM(C31:C46)</f>
        <v>386015</v>
      </c>
    </row>
    <row r="7" spans="1:8" ht="17" thickBot="1">
      <c r="A7" s="77" t="s">
        <v>160</v>
      </c>
      <c r="B7" s="99" t="s">
        <v>282</v>
      </c>
      <c r="C7" s="93">
        <f t="shared" si="0"/>
        <v>16156</v>
      </c>
    </row>
    <row r="8" spans="1:8" ht="17" customHeight="1" thickBot="1">
      <c r="A8" s="77" t="s">
        <v>182</v>
      </c>
      <c r="B8" s="99" t="s">
        <v>282</v>
      </c>
      <c r="C8" s="93">
        <f t="shared" si="0"/>
        <v>154311</v>
      </c>
      <c r="E8" s="84" t="s">
        <v>342</v>
      </c>
      <c r="F8" s="85"/>
      <c r="G8" s="85"/>
      <c r="H8" s="86"/>
    </row>
    <row r="9" spans="1:8">
      <c r="A9" s="77" t="s">
        <v>197</v>
      </c>
      <c r="B9" s="99" t="s">
        <v>282</v>
      </c>
      <c r="C9" s="93">
        <f t="shared" si="0"/>
        <v>39196</v>
      </c>
      <c r="E9" s="90" t="s">
        <v>363</v>
      </c>
      <c r="F9" s="90"/>
      <c r="G9" s="90"/>
      <c r="H9" s="90"/>
    </row>
    <row r="10" spans="1:8">
      <c r="A10" s="77" t="s">
        <v>212</v>
      </c>
      <c r="B10" s="99" t="s">
        <v>282</v>
      </c>
      <c r="C10" s="93">
        <f t="shared" si="0"/>
        <v>3853</v>
      </c>
      <c r="E10" s="94"/>
      <c r="F10" s="94"/>
      <c r="G10" s="94"/>
      <c r="H10" s="94"/>
    </row>
    <row r="11" spans="1:8">
      <c r="A11" s="77" t="s">
        <v>228</v>
      </c>
      <c r="B11" s="99" t="s">
        <v>282</v>
      </c>
      <c r="C11" s="93">
        <f t="shared" si="0"/>
        <v>40369</v>
      </c>
    </row>
    <row r="12" spans="1:8">
      <c r="A12" s="77" t="s">
        <v>248</v>
      </c>
      <c r="B12" s="99" t="s">
        <v>282</v>
      </c>
      <c r="C12" s="93">
        <f t="shared" si="0"/>
        <v>12452</v>
      </c>
    </row>
    <row r="13" spans="1:8">
      <c r="A13" s="77" t="s">
        <v>9</v>
      </c>
      <c r="B13" s="99" t="s">
        <v>283</v>
      </c>
      <c r="C13" s="93">
        <f t="shared" si="0"/>
        <v>444028</v>
      </c>
    </row>
    <row r="14" spans="1:8">
      <c r="A14" s="77" t="s">
        <v>29</v>
      </c>
      <c r="B14" s="99" t="s">
        <v>283</v>
      </c>
      <c r="C14" s="93">
        <f t="shared" si="0"/>
        <v>3900</v>
      </c>
    </row>
    <row r="15" spans="1:8">
      <c r="A15" s="77" t="s">
        <v>65</v>
      </c>
      <c r="B15" s="99" t="s">
        <v>283</v>
      </c>
      <c r="C15" s="93">
        <f t="shared" si="0"/>
        <v>7124</v>
      </c>
    </row>
    <row r="16" spans="1:8">
      <c r="A16" s="77" t="s">
        <v>102</v>
      </c>
      <c r="B16" s="99" t="s">
        <v>283</v>
      </c>
      <c r="C16" s="93">
        <f t="shared" si="0"/>
        <v>211698</v>
      </c>
    </row>
    <row r="17" spans="1:3">
      <c r="A17" s="77" t="s">
        <v>136</v>
      </c>
      <c r="B17" s="99" t="s">
        <v>283</v>
      </c>
      <c r="C17" s="93">
        <f t="shared" si="0"/>
        <v>26018</v>
      </c>
    </row>
    <row r="18" spans="1:3">
      <c r="A18" s="77" t="s">
        <v>150</v>
      </c>
      <c r="B18" s="99" t="s">
        <v>283</v>
      </c>
      <c r="C18" s="93">
        <f t="shared" si="0"/>
        <v>17184</v>
      </c>
    </row>
    <row r="19" spans="1:3">
      <c r="A19" s="77" t="s">
        <v>235</v>
      </c>
      <c r="B19" s="99" t="s">
        <v>283</v>
      </c>
      <c r="C19" s="93">
        <f t="shared" si="0"/>
        <v>11389</v>
      </c>
    </row>
    <row r="20" spans="1:3">
      <c r="A20" s="77" t="s">
        <v>241</v>
      </c>
      <c r="B20" s="99" t="s">
        <v>283</v>
      </c>
      <c r="C20" s="93">
        <f t="shared" si="0"/>
        <v>23026</v>
      </c>
    </row>
    <row r="21" spans="1:3">
      <c r="A21" s="77" t="s">
        <v>269</v>
      </c>
      <c r="B21" s="99" t="s">
        <v>283</v>
      </c>
      <c r="C21" s="93">
        <f t="shared" si="0"/>
        <v>10496</v>
      </c>
    </row>
    <row r="22" spans="1:3">
      <c r="A22" s="77" t="s">
        <v>274</v>
      </c>
      <c r="B22" s="99" t="s">
        <v>283</v>
      </c>
      <c r="C22" s="93">
        <f t="shared" si="0"/>
        <v>10172</v>
      </c>
    </row>
    <row r="23" spans="1:3">
      <c r="A23" s="77" t="s">
        <v>58</v>
      </c>
      <c r="B23" s="99" t="s">
        <v>284</v>
      </c>
      <c r="C23" s="93">
        <f t="shared" si="0"/>
        <v>21791</v>
      </c>
    </row>
    <row r="24" spans="1:3">
      <c r="A24" s="77" t="s">
        <v>99</v>
      </c>
      <c r="B24" s="99" t="s">
        <v>284</v>
      </c>
      <c r="C24" s="93">
        <f t="shared" si="0"/>
        <v>1072</v>
      </c>
    </row>
    <row r="25" spans="1:3">
      <c r="A25" s="77" t="s">
        <v>119</v>
      </c>
      <c r="B25" s="99" t="s">
        <v>284</v>
      </c>
      <c r="C25" s="93">
        <f t="shared" si="0"/>
        <v>23504</v>
      </c>
    </row>
    <row r="26" spans="1:3">
      <c r="A26" s="77" t="s">
        <v>155</v>
      </c>
      <c r="B26" s="99" t="s">
        <v>284</v>
      </c>
      <c r="C26" s="93">
        <f t="shared" si="0"/>
        <v>15185</v>
      </c>
    </row>
    <row r="27" spans="1:3">
      <c r="A27" s="77" t="s">
        <v>178</v>
      </c>
      <c r="B27" s="99" t="s">
        <v>284</v>
      </c>
      <c r="C27" s="93">
        <f t="shared" si="0"/>
        <v>22994</v>
      </c>
    </row>
    <row r="28" spans="1:3">
      <c r="A28" s="77" t="s">
        <v>218</v>
      </c>
      <c r="B28" s="99" t="s">
        <v>284</v>
      </c>
      <c r="C28" s="93">
        <f t="shared" si="0"/>
        <v>5271</v>
      </c>
    </row>
    <row r="29" spans="1:3">
      <c r="A29" s="77" t="s">
        <v>224</v>
      </c>
      <c r="B29" s="99" t="s">
        <v>284</v>
      </c>
      <c r="C29" s="93">
        <f t="shared" si="0"/>
        <v>20616</v>
      </c>
    </row>
    <row r="30" spans="1:3">
      <c r="A30" s="77" t="s">
        <v>259</v>
      </c>
      <c r="B30" s="99" t="s">
        <v>284</v>
      </c>
      <c r="C30" s="93">
        <f t="shared" si="0"/>
        <v>83514</v>
      </c>
    </row>
    <row r="31" spans="1:3">
      <c r="A31" s="77" t="s">
        <v>33</v>
      </c>
      <c r="B31" s="99" t="s">
        <v>285</v>
      </c>
      <c r="C31" s="93">
        <f t="shared" si="0"/>
        <v>84377</v>
      </c>
    </row>
    <row r="32" spans="1:3">
      <c r="A32" s="77" t="s">
        <v>42</v>
      </c>
      <c r="B32" s="99" t="s">
        <v>285</v>
      </c>
      <c r="C32" s="93">
        <f t="shared" si="0"/>
        <v>5945</v>
      </c>
    </row>
    <row r="33" spans="1:3">
      <c r="A33" s="77" t="s">
        <v>51</v>
      </c>
      <c r="B33" s="99" t="s">
        <v>285</v>
      </c>
      <c r="C33" s="93">
        <f t="shared" si="0"/>
        <v>45201</v>
      </c>
    </row>
    <row r="34" spans="1:3">
      <c r="A34" s="77" t="s">
        <v>83</v>
      </c>
      <c r="B34" s="99" t="s">
        <v>285</v>
      </c>
      <c r="C34" s="93">
        <f t="shared" si="0"/>
        <v>112232</v>
      </c>
    </row>
    <row r="35" spans="1:3">
      <c r="A35" s="77" t="s">
        <v>96</v>
      </c>
      <c r="B35" s="99" t="s">
        <v>285</v>
      </c>
      <c r="C35" s="93">
        <f t="shared" si="0"/>
        <v>2501</v>
      </c>
    </row>
    <row r="36" spans="1:3">
      <c r="A36" s="77" t="s">
        <v>115</v>
      </c>
      <c r="B36" s="99" t="s">
        <v>285</v>
      </c>
      <c r="C36" s="93">
        <f t="shared" si="0"/>
        <v>6887</v>
      </c>
    </row>
    <row r="37" spans="1:3">
      <c r="A37" s="77" t="s">
        <v>125</v>
      </c>
      <c r="B37" s="99" t="s">
        <v>285</v>
      </c>
      <c r="C37" s="93">
        <f t="shared" si="0"/>
        <v>860</v>
      </c>
    </row>
    <row r="38" spans="1:3">
      <c r="A38" s="77" t="s">
        <v>132</v>
      </c>
      <c r="B38" s="99" t="s">
        <v>285</v>
      </c>
      <c r="C38" s="93">
        <f t="shared" si="0"/>
        <v>4096</v>
      </c>
    </row>
    <row r="39" spans="1:3">
      <c r="A39" s="77" t="s">
        <v>141</v>
      </c>
      <c r="B39" s="99" t="s">
        <v>285</v>
      </c>
      <c r="C39" s="93">
        <f t="shared" si="0"/>
        <v>13406</v>
      </c>
    </row>
    <row r="40" spans="1:3">
      <c r="A40" s="77" t="s">
        <v>144</v>
      </c>
      <c r="B40" s="99" t="s">
        <v>285</v>
      </c>
      <c r="C40" s="93">
        <f t="shared" si="0"/>
        <v>12943</v>
      </c>
    </row>
    <row r="41" spans="1:3">
      <c r="A41" s="77" t="s">
        <v>171</v>
      </c>
      <c r="B41" s="99" t="s">
        <v>285</v>
      </c>
      <c r="C41" s="93">
        <f t="shared" si="0"/>
        <v>27839</v>
      </c>
    </row>
    <row r="42" spans="1:3">
      <c r="A42" s="77" t="s">
        <v>207</v>
      </c>
      <c r="B42" s="99" t="s">
        <v>285</v>
      </c>
      <c r="C42" s="93">
        <f t="shared" si="0"/>
        <v>7723</v>
      </c>
    </row>
    <row r="43" spans="1:3">
      <c r="A43" s="77" t="s">
        <v>221</v>
      </c>
      <c r="B43" s="99" t="s">
        <v>285</v>
      </c>
      <c r="C43" s="93">
        <f t="shared" si="0"/>
        <v>39048</v>
      </c>
    </row>
    <row r="44" spans="1:3">
      <c r="A44" s="77" t="s">
        <v>233</v>
      </c>
      <c r="B44" s="99" t="s">
        <v>285</v>
      </c>
      <c r="C44" s="93">
        <f t="shared" si="0"/>
        <v>4343</v>
      </c>
    </row>
    <row r="45" spans="1:3">
      <c r="A45" s="77" t="s">
        <v>245</v>
      </c>
      <c r="B45" s="99" t="s">
        <v>285</v>
      </c>
      <c r="C45" s="93">
        <f t="shared" si="0"/>
        <v>7654</v>
      </c>
    </row>
    <row r="46" spans="1:3" ht="17" thickBot="1">
      <c r="A46" s="100" t="s">
        <v>255</v>
      </c>
      <c r="B46" s="101" t="s">
        <v>285</v>
      </c>
      <c r="C46" s="97">
        <f t="shared" si="0"/>
        <v>10960</v>
      </c>
    </row>
  </sheetData>
  <sheetProtection sheet="1" objects="1" scenarios="1" selectLockedCells="1" selectUnlockedCells="1"/>
  <mergeCells count="2">
    <mergeCell ref="E8:H8"/>
    <mergeCell ref="E9:H10"/>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6"/>
  <sheetViews>
    <sheetView workbookViewId="0">
      <selection activeCell="E16" sqref="A1:XFD1048576"/>
    </sheetView>
  </sheetViews>
  <sheetFormatPr baseColWidth="10" defaultColWidth="11.5703125" defaultRowHeight="16"/>
  <cols>
    <col min="1" max="16384" width="11.5703125" style="83"/>
  </cols>
  <sheetData>
    <row r="1" spans="1:7" ht="17" thickBot="1"/>
    <row r="2" spans="1:7" ht="49" customHeight="1" thickBot="1">
      <c r="A2" s="14" t="s">
        <v>286</v>
      </c>
      <c r="B2" s="98" t="s">
        <v>333</v>
      </c>
      <c r="D2" s="84" t="s">
        <v>342</v>
      </c>
      <c r="E2" s="85"/>
      <c r="F2" s="85"/>
      <c r="G2" s="86"/>
    </row>
    <row r="3" spans="1:7">
      <c r="A3" s="37" t="s">
        <v>289</v>
      </c>
      <c r="B3" s="102">
        <v>444028</v>
      </c>
      <c r="D3" s="90" t="s">
        <v>363</v>
      </c>
      <c r="E3" s="90"/>
      <c r="F3" s="90"/>
      <c r="G3" s="90"/>
    </row>
    <row r="4" spans="1:7">
      <c r="A4" s="37" t="s">
        <v>290</v>
      </c>
      <c r="B4" s="102">
        <v>3900</v>
      </c>
      <c r="D4" s="94"/>
      <c r="E4" s="94"/>
      <c r="F4" s="94"/>
      <c r="G4" s="94"/>
    </row>
    <row r="5" spans="1:7">
      <c r="A5" s="37" t="s">
        <v>291</v>
      </c>
      <c r="B5" s="102">
        <v>84377</v>
      </c>
    </row>
    <row r="6" spans="1:7">
      <c r="A6" s="37" t="s">
        <v>292</v>
      </c>
      <c r="B6" s="102">
        <v>5945</v>
      </c>
    </row>
    <row r="7" spans="1:7">
      <c r="A7" s="37" t="s">
        <v>293</v>
      </c>
      <c r="B7" s="102">
        <v>9092</v>
      </c>
    </row>
    <row r="8" spans="1:7">
      <c r="A8" s="37" t="s">
        <v>294</v>
      </c>
      <c r="B8" s="102">
        <v>45201</v>
      </c>
    </row>
    <row r="9" spans="1:7">
      <c r="A9" s="37" t="s">
        <v>295</v>
      </c>
      <c r="B9" s="102">
        <v>21791</v>
      </c>
    </row>
    <row r="10" spans="1:7">
      <c r="A10" s="37" t="s">
        <v>296</v>
      </c>
      <c r="B10" s="102">
        <v>7124</v>
      </c>
    </row>
    <row r="11" spans="1:7">
      <c r="A11" s="37" t="s">
        <v>297</v>
      </c>
      <c r="B11" s="102">
        <v>42536</v>
      </c>
    </row>
    <row r="12" spans="1:7">
      <c r="A12" s="37" t="s">
        <v>298</v>
      </c>
      <c r="B12" s="102">
        <v>112232</v>
      </c>
    </row>
    <row r="13" spans="1:7">
      <c r="A13" s="37" t="s">
        <v>299</v>
      </c>
      <c r="B13" s="102">
        <v>11681</v>
      </c>
    </row>
    <row r="14" spans="1:7">
      <c r="A14" s="37" t="s">
        <v>300</v>
      </c>
      <c r="B14" s="102">
        <v>2501</v>
      </c>
    </row>
    <row r="15" spans="1:7">
      <c r="A15" s="37" t="s">
        <v>301</v>
      </c>
      <c r="B15" s="102">
        <v>1072</v>
      </c>
    </row>
    <row r="16" spans="1:7">
      <c r="A16" s="37" t="s">
        <v>302</v>
      </c>
      <c r="B16" s="102">
        <v>211698</v>
      </c>
    </row>
    <row r="17" spans="1:2">
      <c r="A17" s="37" t="s">
        <v>303</v>
      </c>
      <c r="B17" s="102">
        <v>6887</v>
      </c>
    </row>
    <row r="18" spans="1:2">
      <c r="A18" s="37" t="s">
        <v>304</v>
      </c>
      <c r="B18" s="102">
        <v>23504</v>
      </c>
    </row>
    <row r="19" spans="1:2">
      <c r="A19" s="37" t="s">
        <v>305</v>
      </c>
      <c r="B19" s="102">
        <v>860</v>
      </c>
    </row>
    <row r="20" spans="1:2">
      <c r="A20" s="37" t="s">
        <v>306</v>
      </c>
      <c r="B20" s="102">
        <v>8497</v>
      </c>
    </row>
    <row r="21" spans="1:2">
      <c r="A21" s="37" t="s">
        <v>307</v>
      </c>
      <c r="B21" s="102">
        <v>4096</v>
      </c>
    </row>
    <row r="22" spans="1:2">
      <c r="A22" s="37" t="s">
        <v>308</v>
      </c>
      <c r="B22" s="102">
        <v>26018</v>
      </c>
    </row>
    <row r="23" spans="1:2">
      <c r="A23" s="37" t="s">
        <v>309</v>
      </c>
      <c r="B23" s="102">
        <v>13406</v>
      </c>
    </row>
    <row r="24" spans="1:2">
      <c r="A24" s="37" t="s">
        <v>310</v>
      </c>
      <c r="B24" s="102">
        <v>12943</v>
      </c>
    </row>
    <row r="25" spans="1:2">
      <c r="A25" s="37" t="s">
        <v>311</v>
      </c>
      <c r="B25" s="102">
        <v>17184</v>
      </c>
    </row>
    <row r="26" spans="1:2">
      <c r="A26" s="37" t="s">
        <v>312</v>
      </c>
      <c r="B26" s="102">
        <v>15185</v>
      </c>
    </row>
    <row r="27" spans="1:2">
      <c r="A27" s="37" t="s">
        <v>313</v>
      </c>
      <c r="B27" s="102">
        <v>16156</v>
      </c>
    </row>
    <row r="28" spans="1:2">
      <c r="A28" s="37" t="s">
        <v>314</v>
      </c>
      <c r="B28" s="102">
        <v>27839</v>
      </c>
    </row>
    <row r="29" spans="1:2">
      <c r="A29" s="37" t="s">
        <v>315</v>
      </c>
      <c r="B29" s="102">
        <v>22994</v>
      </c>
    </row>
    <row r="30" spans="1:2">
      <c r="A30" s="37" t="s">
        <v>316</v>
      </c>
      <c r="B30" s="102">
        <v>154311</v>
      </c>
    </row>
    <row r="31" spans="1:2">
      <c r="A31" s="37" t="s">
        <v>317</v>
      </c>
      <c r="B31" s="102">
        <v>39196</v>
      </c>
    </row>
    <row r="32" spans="1:2">
      <c r="A32" s="37" t="s">
        <v>318</v>
      </c>
      <c r="B32" s="102">
        <v>7723</v>
      </c>
    </row>
    <row r="33" spans="1:2">
      <c r="A33" s="37" t="s">
        <v>319</v>
      </c>
      <c r="B33" s="102">
        <v>3853</v>
      </c>
    </row>
    <row r="34" spans="1:2">
      <c r="A34" s="37" t="s">
        <v>320</v>
      </c>
      <c r="B34" s="102">
        <v>5271</v>
      </c>
    </row>
    <row r="35" spans="1:2">
      <c r="A35" s="37" t="s">
        <v>321</v>
      </c>
      <c r="B35" s="102">
        <v>39048</v>
      </c>
    </row>
    <row r="36" spans="1:2">
      <c r="A36" s="37" t="s">
        <v>322</v>
      </c>
      <c r="B36" s="102">
        <v>20616</v>
      </c>
    </row>
    <row r="37" spans="1:2">
      <c r="A37" s="37" t="s">
        <v>323</v>
      </c>
      <c r="B37" s="102">
        <v>40369</v>
      </c>
    </row>
    <row r="38" spans="1:2">
      <c r="A38" s="37" t="s">
        <v>324</v>
      </c>
      <c r="B38" s="102">
        <v>4343</v>
      </c>
    </row>
    <row r="39" spans="1:2">
      <c r="A39" s="37" t="s">
        <v>325</v>
      </c>
      <c r="B39" s="102">
        <v>11389</v>
      </c>
    </row>
    <row r="40" spans="1:2">
      <c r="A40" s="37" t="s">
        <v>326</v>
      </c>
      <c r="B40" s="102">
        <v>23026</v>
      </c>
    </row>
    <row r="41" spans="1:2">
      <c r="A41" s="37" t="s">
        <v>327</v>
      </c>
      <c r="B41" s="102">
        <v>7654</v>
      </c>
    </row>
    <row r="42" spans="1:2">
      <c r="A42" s="37" t="s">
        <v>328</v>
      </c>
      <c r="B42" s="102">
        <v>12452</v>
      </c>
    </row>
    <row r="43" spans="1:2">
      <c r="A43" s="37" t="s">
        <v>329</v>
      </c>
      <c r="B43" s="102">
        <v>10960</v>
      </c>
    </row>
    <row r="44" spans="1:2">
      <c r="A44" s="37" t="s">
        <v>330</v>
      </c>
      <c r="B44" s="102">
        <v>83514</v>
      </c>
    </row>
    <row r="45" spans="1:2">
      <c r="A45" s="37" t="s">
        <v>331</v>
      </c>
      <c r="B45" s="102">
        <v>10496</v>
      </c>
    </row>
    <row r="46" spans="1:2" ht="17" thickBot="1">
      <c r="A46" s="49" t="s">
        <v>332</v>
      </c>
      <c r="B46" s="103">
        <v>10172</v>
      </c>
    </row>
  </sheetData>
  <sheetProtection sheet="1" objects="1" scenarios="1" selectLockedCells="1" selectUnlockedCells="1"/>
  <mergeCells count="2">
    <mergeCell ref="D2:G2"/>
    <mergeCell ref="D3: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36</vt:i4>
      </vt:variant>
    </vt:vector>
  </HeadingPairs>
  <TitlesOfParts>
    <vt:vector size="50" baseType="lpstr">
      <vt:lpstr>Old</vt:lpstr>
      <vt:lpstr>New</vt:lpstr>
      <vt:lpstr>Dashboard</vt:lpstr>
      <vt:lpstr>Overall Report</vt:lpstr>
      <vt:lpstr>Active &amp; Assets</vt:lpstr>
      <vt:lpstr>Total Assets Report</vt:lpstr>
      <vt:lpstr>Proportional Report</vt:lpstr>
      <vt:lpstr>Assets Change Report</vt:lpstr>
      <vt:lpstr>Per-Capita Report</vt:lpstr>
      <vt:lpstr>Combined</vt:lpstr>
      <vt:lpstr>ComNew</vt:lpstr>
      <vt:lpstr>ComOld</vt:lpstr>
      <vt:lpstr>Defintions</vt:lpstr>
      <vt:lpstr>Population</vt:lpstr>
      <vt:lpstr>ActiveAccts</vt:lpstr>
      <vt:lpstr>ComCountyName</vt:lpstr>
      <vt:lpstr>ComNewActiveAccts</vt:lpstr>
      <vt:lpstr>ComNewActiveAO</vt:lpstr>
      <vt:lpstr>ComNewCountyName</vt:lpstr>
      <vt:lpstr>ComNewFundedAccts</vt:lpstr>
      <vt:lpstr>ComNewFundedAO</vt:lpstr>
      <vt:lpstr>ComNewTotalAssets</vt:lpstr>
      <vt:lpstr>ComOldActiveAccts</vt:lpstr>
      <vt:lpstr>ComOldActiveAO</vt:lpstr>
      <vt:lpstr>ComOldCountyName</vt:lpstr>
      <vt:lpstr>ComOldFundedAccts</vt:lpstr>
      <vt:lpstr>ComOldFundedAO</vt:lpstr>
      <vt:lpstr>ComOldTotalAssets</vt:lpstr>
      <vt:lpstr>DefCounty</vt:lpstr>
      <vt:lpstr>DefRegion</vt:lpstr>
      <vt:lpstr>NewActiveAccts</vt:lpstr>
      <vt:lpstr>NewActiveAO</vt:lpstr>
      <vt:lpstr>NewCountyName</vt:lpstr>
      <vt:lpstr>NewFundedAccts</vt:lpstr>
      <vt:lpstr>NewFundedAO</vt:lpstr>
      <vt:lpstr>NewPeriod</vt:lpstr>
      <vt:lpstr>NewResid</vt:lpstr>
      <vt:lpstr>NewTotalAssets</vt:lpstr>
      <vt:lpstr>NewZipCode</vt:lpstr>
      <vt:lpstr>OldActiveAccts</vt:lpstr>
      <vt:lpstr>OldActiveAo</vt:lpstr>
      <vt:lpstr>OldCountyName</vt:lpstr>
      <vt:lpstr>OldFundedAccts</vt:lpstr>
      <vt:lpstr>OldFundedAO</vt:lpstr>
      <vt:lpstr>OldPeriod</vt:lpstr>
      <vt:lpstr>OldResid</vt:lpstr>
      <vt:lpstr>OldTotalAssets</vt:lpstr>
      <vt:lpstr>OldZipCode</vt:lpstr>
      <vt:lpstr>PopulationCounty</vt:lpstr>
      <vt:lpstr>PopulationEstimate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Daigle, Chris</dc:creator>
  <cp:lastModifiedBy>Daigle, Chris</cp:lastModifiedBy>
  <dcterms:created xsi:type="dcterms:W3CDTF">2018-02-01T19:10:48Z</dcterms:created>
  <dcterms:modified xsi:type="dcterms:W3CDTF">2018-02-22T20:21:24Z</dcterms:modified>
</cp:coreProperties>
</file>